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90" windowWidth="12120" windowHeight="6510" tabRatio="597" activeTab="0"/>
  </bookViews>
  <sheets>
    <sheet name="1. m. bevételek (4)" sheetId="1" r:id="rId1"/>
    <sheet name="2. m. kiadások (4)" sheetId="2" r:id="rId2"/>
    <sheet name="2.a KÖH (4)" sheetId="3" r:id="rId3"/>
    <sheet name="3. m. létszám (2)" sheetId="4" r:id="rId4"/>
    <sheet name="4. melléklet (4)" sheetId="5" r:id="rId5"/>
    <sheet name="5.a melléklet-hitelek (3)" sheetId="6" r:id="rId6"/>
    <sheet name="5.b melléklet-kezességv. (2)" sheetId="7" r:id="rId7"/>
  </sheets>
  <definedNames>
    <definedName name="_xlnm.Print_Titles" localSheetId="0">'1. m. bevételek (4)'!$7:$9</definedName>
    <definedName name="_xlnm.Print_Titles" localSheetId="1">'2. m. kiadások (4)'!$7:$9</definedName>
    <definedName name="_xlnm.Print_Titles" localSheetId="2">'2.a KÖH (4)'!$7:$7</definedName>
    <definedName name="_xlnm.Print_Area" localSheetId="0">'1. m. bevételek (4)'!$A$1:$O$258</definedName>
    <definedName name="_xlnm.Print_Area" localSheetId="1">'2. m. kiadások (4)'!$A$1:$O$384</definedName>
    <definedName name="_xlnm.Print_Area" localSheetId="2">'2.a KÖH (4)'!$A$1:$AB$14</definedName>
    <definedName name="_xlnm.Print_Area" localSheetId="6">'5.b melléklet-kezességv. (2)'!$A$1:$K$13</definedName>
  </definedNames>
  <calcPr fullCalcOnLoad="1"/>
</workbook>
</file>

<file path=xl/sharedStrings.xml><?xml version="1.0" encoding="utf-8"?>
<sst xmlns="http://schemas.openxmlformats.org/spreadsheetml/2006/main" count="872" uniqueCount="609">
  <si>
    <t>1. Informatikai eszközök, szoftverek beszerzése</t>
  </si>
  <si>
    <t>3. Kis értékű tárgyi eszköz beszerzés</t>
  </si>
  <si>
    <t>23. Testvérvárosi, külkapcsolati kiadások</t>
  </si>
  <si>
    <t>24. Önkormányzati jogalkotás kiadásai</t>
  </si>
  <si>
    <t>25. Helyi tömegközlekedés biztosítása</t>
  </si>
  <si>
    <t>26. Városmarketing és kommunikációs feladatok</t>
  </si>
  <si>
    <t>27. Óvodások szállítása</t>
  </si>
  <si>
    <t>28. Víziközmű-fejlesztésekkel kapcs. műszaki tanácsadás</t>
  </si>
  <si>
    <t>29. Közfoglalkoztatáshoz kapcsolódó, a foglalkoztatási programból nem finanszírozható munkák fedezete</t>
  </si>
  <si>
    <t>30. Viziközmű hálózat üzemeltetéséhez kapcsolódó tulajdonosi feladatok</t>
  </si>
  <si>
    <t>31. Mezőőri szolgálat fenntartásával kapcsolatos költségek</t>
  </si>
  <si>
    <t>32. Korona Szálló épületének bontásával kapcsolatos feladatok</t>
  </si>
  <si>
    <t>33. Szarvasd belterületbe vonásával kapcsolatos költségek</t>
  </si>
  <si>
    <t>34. Kincstári Megtakarítási Program (biztosítás polgármesterre)</t>
  </si>
  <si>
    <t>35. Szigeterdő szoborpark</t>
  </si>
  <si>
    <t>36. Dombó Pál vár ásatás folytatás</t>
  </si>
  <si>
    <t>37. Balatonfenyvesi és Gunarasi Ifjúsági Tábor üzemeltetése</t>
  </si>
  <si>
    <t>37.1. Balatonfenyves</t>
  </si>
  <si>
    <t>37.2. Gunaras</t>
  </si>
  <si>
    <t>38. Önkormányzati vízfolyások fenntartása</t>
  </si>
  <si>
    <t>39. ÁFA befizetés (terv, építési telkek, víziközmű bérleti díj)</t>
  </si>
  <si>
    <t>40. Sportpályák üzemeltetése</t>
  </si>
  <si>
    <t>40.1. Dombóvári Ifjúsági Sporttelep</t>
  </si>
  <si>
    <t>40.2. Szuhay Sportcentrum</t>
  </si>
  <si>
    <t>40.3. JAM csarnok (Mándl Imre Ökölvívó Terem)</t>
  </si>
  <si>
    <t>41. I. sz. házi gyermekorvosi körzet</t>
  </si>
  <si>
    <t>42. Parkolók kialakítása miatti területcsere kiadásai</t>
  </si>
  <si>
    <t>43. Szarvasd-Nagypáltelep közötti vasúti töltés nyomvonalának tisztítása, 8 db tábla elkészítése</t>
  </si>
  <si>
    <t>44. KVG Zrt-nek hulladékszállításra</t>
  </si>
  <si>
    <t>45. Dombóvári Ifjúsági Sporttelepen lévő világítás áthelyezése a Szuhay Sportcentrumba</t>
  </si>
  <si>
    <t>46. Kölcsey utca egyirányú részének forgalomtechnikai átalakítása</t>
  </si>
  <si>
    <t>47. „Dombóvár napjainkban” című könyv megjelentetése</t>
  </si>
  <si>
    <t>48. Turisztikai kiadvány megjelentetése</t>
  </si>
  <si>
    <t>49. Zöld kerékpárút kialakításához kapcsolódó szabályozási terv módosítása</t>
  </si>
  <si>
    <t>50. Dombóvári Ifjúsági Sporttelep egyes területeinek lakóterületként való hasznosítása érdekében a szabályozási terv módosítása</t>
  </si>
  <si>
    <t>51. Energetikai szakértői közreműködés, elektronikus árlejtést költségeire - kommunális és közvilágítási célú villamos energia beszerzés közbeszerzése</t>
  </si>
  <si>
    <t>52. Kórház melletti parkolók létesítéséhez szükséges betontörmelék aprítása</t>
  </si>
  <si>
    <t>53. Saguly Károly téren tájékoztató tábla kihelyezése</t>
  </si>
  <si>
    <t>54. Dombóvári Helytörténeti Múzeum új arculata kialakításának tervezése</t>
  </si>
  <si>
    <t>55. Városi térfigyelő kamerarendszerhez erősáramú betáplálás kiépítése</t>
  </si>
  <si>
    <t>56. Csatornarákötések szükségességének hirdetése</t>
  </si>
  <si>
    <t>57. Kaposszekcsői hulladékudvar fenntartása</t>
  </si>
  <si>
    <t>58. Gyepmesteri telep üzemeltetése</t>
  </si>
  <si>
    <t>59. Hunyadi téri és Ady Endre utcai fák ifjítása</t>
  </si>
  <si>
    <t>60. Pályázati kérelmek benyújtásához szükséges tervek elkészítése</t>
  </si>
  <si>
    <t>61. Dombóvár-Tamási (Pári) között tervezett kerékpárút kiépítéséhez kapcsolódó döntés-előkészítő tanulmány</t>
  </si>
  <si>
    <t>63. Városkártya bevezetése</t>
  </si>
  <si>
    <t>64. Saguly Károly téren lévő szökőkút átalakítása</t>
  </si>
  <si>
    <t>65. Kaposszekcső külterület 073/1 helyrajzi számú ingatlan kisajátítása</t>
  </si>
  <si>
    <t>66. Tartalék előre nem tervezett városüzemeltetési feladatok ellátására</t>
  </si>
  <si>
    <t>67. Sátorponyva</t>
  </si>
  <si>
    <t>68. Pannon kertek program</t>
  </si>
  <si>
    <t>1.4. Társulások munkaszervezeti feladataira</t>
  </si>
  <si>
    <t>1.5. KLIK-nek köznevelési intézmények üzemeltetésére</t>
  </si>
  <si>
    <t>1.6. Dombóvári Illyés Gyula Gimnázium Tehetséggondozó Program támogatása</t>
  </si>
  <si>
    <t>1.7. Rendkívüli szociális támogatás visszafizetése</t>
  </si>
  <si>
    <t>2.13. Dombóvári Szociális Lakásalap Alapítvány részére</t>
  </si>
  <si>
    <t>2. Hóvirág u-i parkolók térkövezése</t>
  </si>
  <si>
    <t>3. Közvilágítás bővítése, korszerűsítése, fejlesztése</t>
  </si>
  <si>
    <t>4. Kórház utcai kerékpárút tervezése</t>
  </si>
  <si>
    <t>5. Kis értékű tárgyi eszközök beszerzése</t>
  </si>
  <si>
    <t>6. Mobiltelefon készülék képviselők részére</t>
  </si>
  <si>
    <t>7. Településrendezési terv módosítása</t>
  </si>
  <si>
    <t>8. Karácsonyi díszvilágítás bővítése</t>
  </si>
  <si>
    <t>9. Személygépkocsi városüzemeltetési-rendészeti feladatok ellátásához</t>
  </si>
  <si>
    <t>10. Térfigyelő kamerarendszer kiépítésének folytatása</t>
  </si>
  <si>
    <t>62. Bölcsőde és az óvodák infrastrukturális fejlesztéséhez szükséges felmérések elvégzése</t>
  </si>
  <si>
    <t>11. Dombó-Land Kft. törzstőke</t>
  </si>
  <si>
    <t>12. Gimnázium előtti parkolóépítés ároklefedéssel</t>
  </si>
  <si>
    <t>13. Kórházi parkoló kialakítása</t>
  </si>
  <si>
    <t>14. Család- és gyermekjóléti központok kialakítása</t>
  </si>
  <si>
    <t>15. Szigeterdei lakótoronyhoz híd kialakításának tervezése</t>
  </si>
  <si>
    <t>16. Szuhay Sportcentrumban élőfüves edzőpálya kiépítése</t>
  </si>
  <si>
    <t>17. Szuhay Sportcentrumba lelátói székek beszerzése</t>
  </si>
  <si>
    <t>18. Szuhay Sportcentrumba digitális eredményjelző vásárlása</t>
  </si>
  <si>
    <t>19. Szigeterdei közvilágításfejlesztés első üteme</t>
  </si>
  <si>
    <t>20. Betlehemi kompozíció megvásárlása</t>
  </si>
  <si>
    <t>22. Szigeterdei padok beszerzése</t>
  </si>
  <si>
    <t>23. Tüskei 4845 hrsz. alatti ingatlanon vezető átkötő út</t>
  </si>
  <si>
    <t>24. Lidl melletti telekalakításhoz kapcsolódóan Juhász Gy. utcai útépítés</t>
  </si>
  <si>
    <t>25. dr. Habsburg Ottó parkba emléktábla</t>
  </si>
  <si>
    <t>26. Szállásréti-tó fejlesztése</t>
  </si>
  <si>
    <t>2. Járdafelújítások 2016. évi</t>
  </si>
  <si>
    <t>3. Útfelújítások 2015. évről áthúzódó kiadások</t>
  </si>
  <si>
    <t>4. Útfelújítások 2016. évi</t>
  </si>
  <si>
    <t>5. Művelődési Ház mögötti zöld sziget</t>
  </si>
  <si>
    <t>6. Játszóterek felülvizsgálata, a szükséges és lehetséges javítási, felújítási munkák elvégzése, játszóterek építése és bővítése</t>
  </si>
  <si>
    <t>7. Kerékpáros forgalmi rend felülvizsgálata</t>
  </si>
  <si>
    <t>8. Petőfi u. ivóvíz rekonstrukció</t>
  </si>
  <si>
    <t>9. Petőfi u. csapadékvíz elvezetése</t>
  </si>
  <si>
    <t>10. Teleki u. 1-3. előtt folyóka csere</t>
  </si>
  <si>
    <t>11. Lehel sor vízelvezetésének javítása</t>
  </si>
  <si>
    <t>12. Népköztársaság útja 5. alatti ingatlan felújítása</t>
  </si>
  <si>
    <t>13. Támasz Otthon felújítása</t>
  </si>
  <si>
    <t>14. Támasz Otthonnál szükséges egyéb kivitelezési munkák</t>
  </si>
  <si>
    <t>15. Bajza és Bartók Béla utca útburkolat javítása</t>
  </si>
  <si>
    <t>16. Szabadság utca járdajavítás, Arany János tér térkőburkolat javítás</t>
  </si>
  <si>
    <t>17. Fecskeház bejárati portál cseréje</t>
  </si>
  <si>
    <t>18. Jam-csarnokban található ökölvívó terem felújítása</t>
  </si>
  <si>
    <t>2.1. Dombóvári Város- és Lakásgazdálkodási Nkft. tagi kölcsön</t>
  </si>
  <si>
    <t>1.4. Porubcsánszki Imre</t>
  </si>
  <si>
    <t>4. Kiegészítő gyermekvédelmi támogatás</t>
  </si>
  <si>
    <t>4. Dombóvári Ipari Park Nonprofit Kft.-ben lévő részesedés értékesítés</t>
  </si>
  <si>
    <t>1.2. Mezőőri támogatás</t>
  </si>
  <si>
    <t>1.3. OEP-től finanszírozás (védőnői ellátás, iskola eü., házi gyermekorvos)</t>
  </si>
  <si>
    <t>1.4. Nemzeti Rehabilitációs és Szociális Hivataltól</t>
  </si>
  <si>
    <t>1.1. Dombóvári Gyermekvilág Óvoda működésére</t>
  </si>
  <si>
    <t>1.4.1. Biztos Kezdet Gyerekház</t>
  </si>
  <si>
    <t>1.5. Közös Önkormányzati Hivatal működtetéséhez hozzájárulás</t>
  </si>
  <si>
    <t>1.5.1. Közös Önkormányzati Hivatal működtetéséhez hozzájárulás Szakcs</t>
  </si>
  <si>
    <t>1.5.2. Közös Önkormányzati Hivatal működtetéséhez hozzájárulás Lápafő</t>
  </si>
  <si>
    <t>1.5.3. Közös Önkormányzati Hivatal működtetéséhez hozzájárulás Várong</t>
  </si>
  <si>
    <t>1.6. Többcélú Kistérségi Társulástól nettósítási különbözetre</t>
  </si>
  <si>
    <t>1.7. Közfoglalkozatás támogatás</t>
  </si>
  <si>
    <t>1.8. 2015. évi autómentes nap támogatása</t>
  </si>
  <si>
    <t>1.9. ÁROP-1.A.3-2014-2014-0105 - Térségi esélyegyenlőségi együttműködés a Dombóvári Járásban</t>
  </si>
  <si>
    <t>1.10. Kiegészítő gyermekvédelmi támogatás</t>
  </si>
  <si>
    <t>2.4. DDOP-3.1.3/G-14-2014-0134 - Dombóváron a Hóvirág utcai egészségügyi intézmény fejlesztése</t>
  </si>
  <si>
    <t>2.5. DDOP-3.1.3/G-14-2014-0087 - Dombóváron a III. utcai egészségügyi intézmény fejlesztése</t>
  </si>
  <si>
    <t>1.1. Dombó-Média Kft. pótbefizetésének visszatérülése</t>
  </si>
  <si>
    <t>1.2. Úszás oktatásra</t>
  </si>
  <si>
    <t>2.2. Lakosságtól szennyvízhozzájárulás</t>
  </si>
  <si>
    <t>2.3. Kapos Innovációs Nkft-től kezeségvállalásra</t>
  </si>
  <si>
    <t>1. Tervezett működési célú maradvány</t>
  </si>
  <si>
    <t>1.1. Dombóvári Gyermekvilág Óvoda</t>
  </si>
  <si>
    <t>1.2. Dombóvári Szivárvány Óvoda és Bölcsőde</t>
  </si>
  <si>
    <t>1.3. Integrált Önkormányzati Szolgáltató Szervezet</t>
  </si>
  <si>
    <t>1.4. Dombóvár Város Könyvtára</t>
  </si>
  <si>
    <t>1.5. Dombóvári Közös Önkormányzati Hivatal</t>
  </si>
  <si>
    <t>1.6. Önkormányzat</t>
  </si>
  <si>
    <t>2. Tervezett felhalmozási célú maradvány</t>
  </si>
  <si>
    <t>2.1. Dombóvári Gyermekvilág Óvoda</t>
  </si>
  <si>
    <t>2.2. Dombóvári Szivárvány Óvoda és Bölcsőde</t>
  </si>
  <si>
    <t>2.3. Integrált Önkormányzati Szolgáltató Szervezet</t>
  </si>
  <si>
    <t>2.4. Dombóvár Város Könyvtára</t>
  </si>
  <si>
    <t>2.5. Dombóvári Közös Önkormányzati Hivatal</t>
  </si>
  <si>
    <t>2.6.1. Önkormányzat</t>
  </si>
  <si>
    <t>2.6.2. Önkormányzat (KIOP, DRV)</t>
  </si>
  <si>
    <t>3.1. Víziközmű-fejlesztés finanszírozására elkülönített</t>
  </si>
  <si>
    <t>69. Gunaras gyógyhellyé minősítése</t>
  </si>
  <si>
    <t>21. Illyés Gyula Gimnázium pince-klub helyiség padlóburkolat felújítása</t>
  </si>
  <si>
    <t>2. Gunaras részvény értékesítés</t>
  </si>
  <si>
    <t>Kölcsönök visszatérülése</t>
  </si>
  <si>
    <t>3. Önkormányzati vagyon bérbeadás</t>
  </si>
  <si>
    <t>3.1. Víziközmű bérleti díj</t>
  </si>
  <si>
    <t>2.1. Egyszeri csatlakozási díj ivóvízhálózat Nagypáltelep Döbrököz</t>
  </si>
  <si>
    <t>1.1. Bölcsőde</t>
  </si>
  <si>
    <t>1.1.1. Dalmandi Önkormányzat</t>
  </si>
  <si>
    <t>105. cím összesen</t>
  </si>
  <si>
    <t>Műk. célú pénzeszköz átadás, egyéb tám.</t>
  </si>
  <si>
    <t>Felhalmozási célú hitel, kötvény törlesztés</t>
  </si>
  <si>
    <t xml:space="preserve"> </t>
  </si>
  <si>
    <t xml:space="preserve">Önkormányzat </t>
  </si>
  <si>
    <t>Cím</t>
  </si>
  <si>
    <t>Alcím</t>
  </si>
  <si>
    <t>Cím neve</t>
  </si>
  <si>
    <t>I.</t>
  </si>
  <si>
    <t>1. Intézményi működési bevétel</t>
  </si>
  <si>
    <t>IV.</t>
  </si>
  <si>
    <t>101. cím összesen:</t>
  </si>
  <si>
    <t>104. cím összesen:</t>
  </si>
  <si>
    <t>105. cím összesen:</t>
  </si>
  <si>
    <t>106. cím összesen:</t>
  </si>
  <si>
    <t>II.</t>
  </si>
  <si>
    <t>III.</t>
  </si>
  <si>
    <t>1. Tárgyi eszköz, ingatlanértékesítés</t>
  </si>
  <si>
    <t>V.</t>
  </si>
  <si>
    <t>Mindösszesen:</t>
  </si>
  <si>
    <t>Finanszírozási bevételek</t>
  </si>
  <si>
    <t>1. Hitelek</t>
  </si>
  <si>
    <t>103. cím összesen:</t>
  </si>
  <si>
    <t>VI.</t>
  </si>
  <si>
    <t>Felújítások</t>
  </si>
  <si>
    <t>VII.</t>
  </si>
  <si>
    <t>Működési és fejlesztési célú bevételek és kiadások mérlege</t>
  </si>
  <si>
    <t>Bevételek megnevezése</t>
  </si>
  <si>
    <t>Kiadások megnevezése</t>
  </si>
  <si>
    <t>Intézményi működési bevételek</t>
  </si>
  <si>
    <t>Személyi juttatások</t>
  </si>
  <si>
    <t>Dologi kiadás kamatok nélkül</t>
  </si>
  <si>
    <t>Állami hozzájárulások és támogatások</t>
  </si>
  <si>
    <t>Rövidlejáratú hitel visszafizetése</t>
  </si>
  <si>
    <t>Rövidlejáratú hitel kamata</t>
  </si>
  <si>
    <t>Működési célú kölcsönnyújtás</t>
  </si>
  <si>
    <t>Céltartalék, általános tartalék (működési)</t>
  </si>
  <si>
    <t>Működési célú hitelfelvétel</t>
  </si>
  <si>
    <t>Működési célú bevételek összesen:</t>
  </si>
  <si>
    <t>Működési célú kiadások összesen:</t>
  </si>
  <si>
    <t>Fejlesztési célú állami támogatás</t>
  </si>
  <si>
    <t>Felhalmozási célú pénzeszköz átadás</t>
  </si>
  <si>
    <t>Felhalmozási célú pénzeszköz átvétele</t>
  </si>
  <si>
    <t>Hosszú lejáratú hitel kamat</t>
  </si>
  <si>
    <t>Felhalmozási célú kölcsönnyújtás</t>
  </si>
  <si>
    <t>Felhalmozási célú hitelfelvétel</t>
  </si>
  <si>
    <t>Felhalmozási célú bevételek összesen:</t>
  </si>
  <si>
    <t>Felhalmozási célú kiadások összesen:</t>
  </si>
  <si>
    <t>Önkormányzati bevételek</t>
  </si>
  <si>
    <t>Önkormányzati kiadások</t>
  </si>
  <si>
    <t>Kiadás összesen</t>
  </si>
  <si>
    <t>Összesen:</t>
  </si>
  <si>
    <t>eFt</t>
  </si>
  <si>
    <t>összesen:</t>
  </si>
  <si>
    <t>Céltartalék</t>
  </si>
  <si>
    <t>Dologi kiadások</t>
  </si>
  <si>
    <t>Intézményi működési bevétel</t>
  </si>
  <si>
    <t>Önkormányzat költségvetési támogatása</t>
  </si>
  <si>
    <t>VIII.</t>
  </si>
  <si>
    <t>102. cím összesen:</t>
  </si>
  <si>
    <t>Költségvetési hiány belső finanszírozására szolgáló pénzforgalom nélküli bevételek</t>
  </si>
  <si>
    <t>1.</t>
  </si>
  <si>
    <t>2.</t>
  </si>
  <si>
    <t>Önkormányzat</t>
  </si>
  <si>
    <t>1.1. Dombóvár</t>
  </si>
  <si>
    <t>2.1. Parkoló megváltás</t>
  </si>
  <si>
    <t>1. Polgármesteri keret</t>
  </si>
  <si>
    <t>2. Intézményi vagyonbiztosítás</t>
  </si>
  <si>
    <t>3. Foglalkoztatás eü. szolg.</t>
  </si>
  <si>
    <t>4. Intézményi gáz</t>
  </si>
  <si>
    <t>5. Város- és községgazdálkodás</t>
  </si>
  <si>
    <t>1.1. Többcélú társulás működésére</t>
  </si>
  <si>
    <t>2.1. Művelődési Ház Nkft.</t>
  </si>
  <si>
    <t>1. Helyi önkormányzat általános működésének és ágazati feladatainak támogatása</t>
  </si>
  <si>
    <t>Támogatás államháztartáson belülről</t>
  </si>
  <si>
    <t>I. alcím összesen:</t>
  </si>
  <si>
    <t>II. alcím összesen:</t>
  </si>
  <si>
    <t>III. alcím összesen:</t>
  </si>
  <si>
    <t>IV. alcím összesen:</t>
  </si>
  <si>
    <t>VI. alcím összesen:</t>
  </si>
  <si>
    <t>VII. alcím összesen:</t>
  </si>
  <si>
    <t>VIII. alcím összesen:</t>
  </si>
  <si>
    <t>Működési célú támogatás államháztartáson belülről</t>
  </si>
  <si>
    <t>Felhalmozási célú támogatás államháztartáson belülről</t>
  </si>
  <si>
    <t>KÖH Dombóvár</t>
  </si>
  <si>
    <t>1.2. Szakcsi Kirendeltség</t>
  </si>
  <si>
    <t>kötelező
feladat</t>
  </si>
  <si>
    <t>önként vállalt
feladat</t>
  </si>
  <si>
    <t>állami
feladat</t>
  </si>
  <si>
    <t>eredeti ei.</t>
  </si>
  <si>
    <t>Dombóvári Gyermekvilág Óvoda</t>
  </si>
  <si>
    <t>Dombóvári Szivárvány Óvoda és Bölcsőde</t>
  </si>
  <si>
    <t>Dombóvár Város Könyvtára</t>
  </si>
  <si>
    <t>101-104. intézmények összesen</t>
  </si>
  <si>
    <t>Integrált Önkormányzati Szolgáltató Szervezet</t>
  </si>
  <si>
    <t>Dombóvári Közös Önkormányzati Hivatal</t>
  </si>
  <si>
    <t>104. cím összesen</t>
  </si>
  <si>
    <t>Ellátottak pénzbeli juttatásai</t>
  </si>
  <si>
    <t>Egyéb működési célú kiadások</t>
  </si>
  <si>
    <t>Beruházások</t>
  </si>
  <si>
    <t>Egyéb felhalmozási célú kiadások</t>
  </si>
  <si>
    <t>Beruházások összesen</t>
  </si>
  <si>
    <t>Beruházások összesen:</t>
  </si>
  <si>
    <t>1. Egyéb működési célú támogatások államháztartáson belülre</t>
  </si>
  <si>
    <t>2. Egyéb működési célú támogatások államháztartáson kívülre</t>
  </si>
  <si>
    <t>Munkaadókat terh. járulékok és szoc. hozzájár. adó</t>
  </si>
  <si>
    <t>V. alcím összesen:</t>
  </si>
  <si>
    <t>1. Egyéb működési célú támogatás államháztartáson belülről</t>
  </si>
  <si>
    <t>2. Foglalkoztatottak személyi juttatásai (közfoglalkoztatottak)</t>
  </si>
  <si>
    <t>4. Egyéb külső személyi juttatások</t>
  </si>
  <si>
    <t>1.1. Gunaras Zrt.</t>
  </si>
  <si>
    <t>1.2. Dombóvári települési nemzetiségi önkormányzatok támogatására</t>
  </si>
  <si>
    <t>4. Általános tartalék</t>
  </si>
  <si>
    <t>Átvett pénzeszközök</t>
  </si>
  <si>
    <t>Közhatalmi bevételek</t>
  </si>
  <si>
    <t>1.1. Általános feladatok támogatása</t>
  </si>
  <si>
    <t>1.2. Egyes köznevelési feladatok támogatása</t>
  </si>
  <si>
    <t>1.4. Kulturális feladatok támogatása</t>
  </si>
  <si>
    <t>1.3. Szociális, gyermekjóléti és gyermekétkeztetési feladatok támogatása</t>
  </si>
  <si>
    <t>1.2. Óvoda</t>
  </si>
  <si>
    <t>2. Pénzbeli szociális ellátások kiegészítése</t>
  </si>
  <si>
    <t>1. Felhalmozási célú kölcsönök visszatérülése</t>
  </si>
  <si>
    <t>1.4. Lakásgazdálkodás, bérleményhasznosítás</t>
  </si>
  <si>
    <t>1.Intézményi működési bevétel</t>
  </si>
  <si>
    <t>1. Helyi adók</t>
  </si>
  <si>
    <t>2. Átengedett központi adók</t>
  </si>
  <si>
    <t>3. Egyéb közhatalmi bevételek</t>
  </si>
  <si>
    <t>VI. alcím összesen</t>
  </si>
  <si>
    <t>IX.</t>
  </si>
  <si>
    <t xml:space="preserve">V. </t>
  </si>
  <si>
    <t>1.2. Lakásszerzési támogatás, szociális kölcsön</t>
  </si>
  <si>
    <t>1.3. Munkáltatói kölcsön</t>
  </si>
  <si>
    <t>3. Céltartalék felhalmozási célú</t>
  </si>
  <si>
    <t>3. Céltartalék működési célú</t>
  </si>
  <si>
    <t>Felhalmozási bevételek</t>
  </si>
  <si>
    <t>1.1. Ford Mondeo értékesítése</t>
  </si>
  <si>
    <t>1.3. Kamat, hozam</t>
  </si>
  <si>
    <t>1.2. Közvetített szolgáltatások ellenértéke (intézményi gázfűtés miatt, háziorvosi rendelők, konyhák)</t>
  </si>
  <si>
    <t>1.1. Intézményi működési bevétel (segélyek visszafizetése, közig. bírság végrehajtásából)</t>
  </si>
  <si>
    <t>1.2. Építményadó</t>
  </si>
  <si>
    <t>1.3. Idegenforgalmi adó</t>
  </si>
  <si>
    <t>1.1. Magánszemélyek kommunális adója</t>
  </si>
  <si>
    <t>1.4. Iparűzési adó</t>
  </si>
  <si>
    <t>2.1. Gépjárműadó</t>
  </si>
  <si>
    <t>3.1. pótlék, bírság</t>
  </si>
  <si>
    <t>3.2. mezőőri járulék</t>
  </si>
  <si>
    <t>3.3. talajterhelési díj</t>
  </si>
  <si>
    <t>1.5. Közterület használati díj</t>
  </si>
  <si>
    <t>1.6. Terület bérbeadás</t>
  </si>
  <si>
    <t>1.4.1 Bérleti díj bevételek</t>
  </si>
  <si>
    <t>Dombóvár Város Önkormányzata intézményeinek</t>
  </si>
  <si>
    <t>Intézmény megnevezése</t>
  </si>
  <si>
    <t>Engedélyezett létszám (fő)</t>
  </si>
  <si>
    <t>Szakmai létszám</t>
  </si>
  <si>
    <t>Nevelő munát közvetlenül segítők</t>
  </si>
  <si>
    <t>Technikai létszám</t>
  </si>
  <si>
    <t>Megváltozott
munkaképességű
dolgozók</t>
  </si>
  <si>
    <t>Összesen</t>
  </si>
  <si>
    <t xml:space="preserve">    Bölcsőde</t>
  </si>
  <si>
    <t xml:space="preserve">    Szakcs</t>
  </si>
  <si>
    <t>1.1. Jogi személyiségű társulások munkaszervezeti feladatainak ellátására</t>
  </si>
  <si>
    <t>1.2. Közfoglalkoztatás támogatása</t>
  </si>
  <si>
    <t>1.1. Állami ház hitelek törlesztése</t>
  </si>
  <si>
    <t>1.2. Lakások, egyéb ingatlanok értékesítéséből</t>
  </si>
  <si>
    <t>1.3. Terület értékesítés</t>
  </si>
  <si>
    <t>3.1.1. Szennyvízhálózat</t>
  </si>
  <si>
    <t>3.1.2. Ivóvízhálózat</t>
  </si>
  <si>
    <t>2.2. ÚJ K.O.R. önerőhöz átvett Csikóstőttőstől</t>
  </si>
  <si>
    <t>2.3. Kaposszekcső Község Önkormányzatától: Kapos ITK Kht. kezességvállalásra</t>
  </si>
  <si>
    <t>1. Működési célú átvett pénzeszközök államháztartáson kívülről</t>
  </si>
  <si>
    <t>2. Felhalmozási célú átvett pénzeszközök államháztartáson kívülről</t>
  </si>
  <si>
    <t>2. Beruházások Szakcsi Kirendeltség</t>
  </si>
  <si>
    <t>2.7. Kaposvári TISZK  működésére</t>
  </si>
  <si>
    <t>2.8. Civil szervezetek támogatása</t>
  </si>
  <si>
    <t>2.9. Kapos Alapítvány</t>
  </si>
  <si>
    <t>2.10. Helytörténeti Gyűjtemény működtetésére</t>
  </si>
  <si>
    <t>2.11. Polgárőrség</t>
  </si>
  <si>
    <t>2.12. Hamulyák Közalapítvány működésére</t>
  </si>
  <si>
    <t>3.2. Bérlakás építési program felújításra elkülönített</t>
  </si>
  <si>
    <t>2. Egyéb felhalmozási célú támogatás államháztartáson belülről</t>
  </si>
  <si>
    <t>Működési célú pénzeszközátvétel államháztartáson kívülről</t>
  </si>
  <si>
    <t>Felhalmozási célú kölcsönök visszatérülése</t>
  </si>
  <si>
    <t>Működési célú kölcsönök visszatérülése</t>
  </si>
  <si>
    <t>Munkaadókat terh. jár. és szoc. hozzáj. adó</t>
  </si>
  <si>
    <t>Több éves kihatással járó döntések számszerűsítése</t>
  </si>
  <si>
    <t>Sorsz.</t>
  </si>
  <si>
    <t>Megnevezés</t>
  </si>
  <si>
    <t>2016.</t>
  </si>
  <si>
    <t>2017.</t>
  </si>
  <si>
    <t>2018.</t>
  </si>
  <si>
    <t>2019.</t>
  </si>
  <si>
    <t>2020.</t>
  </si>
  <si>
    <t>3.</t>
  </si>
  <si>
    <t>2021.</t>
  </si>
  <si>
    <t>Rövid lejáratú  hitelek, kölcsönök törlesztése</t>
  </si>
  <si>
    <t>Hosszú lejáratú beruházási hitelek törlesztése</t>
  </si>
  <si>
    <t>Garancia és kezességvállalás (függő)</t>
  </si>
  <si>
    <t>Kezesség típusa</t>
  </si>
  <si>
    <t>Kezességvállalás mértéke/hitelkeret
eFt</t>
  </si>
  <si>
    <t>Kezességvállalás kezdete</t>
  </si>
  <si>
    <t>Kezességvállalás időtartama/ lejárata</t>
  </si>
  <si>
    <t>készfizető kezesség</t>
  </si>
  <si>
    <t>Dombóvári Város- és Lakásgzadálkodási Nkft.
(OTP-nél folyószámlahitel)</t>
  </si>
  <si>
    <t>Csökkenés 2016-ban</t>
  </si>
  <si>
    <t>Csökkenés 2017-ben</t>
  </si>
  <si>
    <t>Ft</t>
  </si>
  <si>
    <t>6. Helyi utak fenntartása</t>
  </si>
  <si>
    <t>10. Kinizsi u. 37. üzemeltetése</t>
  </si>
  <si>
    <t>11. Köztisztaság, parkfenntartás</t>
  </si>
  <si>
    <t>11.2. Utak szennyeződés mentesítése</t>
  </si>
  <si>
    <t>11.3. Zöldterület kezelés</t>
  </si>
  <si>
    <t>12. Közterületen lévő fák, fasorok cseréje, telepítése, rendezése, nyesése, eseti fakivágások</t>
  </si>
  <si>
    <t>13. Temetőfenntartás</t>
  </si>
  <si>
    <t>14. Közvilágítás - általános költségek, üzemeltetés, karbantartás</t>
  </si>
  <si>
    <t>15. Katasztrófavédelemmel, közbiztonsággal kapcsolatos feladatok</t>
  </si>
  <si>
    <t>16. Környezet- és természetvédelmi feladatok</t>
  </si>
  <si>
    <t>17. Szerződéses szociális ellátások</t>
  </si>
  <si>
    <t>17.1. Rehabilitációs foglalkoztatás</t>
  </si>
  <si>
    <t>17.2. Közfoglalkoztatás önerő</t>
  </si>
  <si>
    <t>18. Kamatfizetés</t>
  </si>
  <si>
    <t>18.1. Működési hitel után</t>
  </si>
  <si>
    <t xml:space="preserve">19. Központi orvosi ügyelet </t>
  </si>
  <si>
    <t>20. Gyermek- és ifjúsági önkormányzat</t>
  </si>
  <si>
    <t>21. Jogi tanácsadás</t>
  </si>
  <si>
    <t>22. Városi rendezvények</t>
  </si>
  <si>
    <t>3. Működési célú költségvetési támogatások és kiegészítő támogatások</t>
  </si>
  <si>
    <t>4. Felhalmozási célú önkormányzati támogatások</t>
  </si>
  <si>
    <t>2. Működési célú kölcsönök visszatérülése</t>
  </si>
  <si>
    <t>1.7. Táborok bevételei</t>
  </si>
  <si>
    <t>5. Támogató szolgáltatás, közösségi ellátások költségvetési támogatása</t>
  </si>
  <si>
    <t>5.1. Támogató Szolgáltatás</t>
  </si>
  <si>
    <t>5.2. Szenvedélybetegek közösségi ellátása</t>
  </si>
  <si>
    <t>5.3. Pszichiátriai betegek ellátása</t>
  </si>
  <si>
    <t>1.4.2. Dombóvári Város- és Lakásgazdálkodási Nkft-től lakbér, bérleti díj</t>
  </si>
  <si>
    <t>1. Egyéb felhalmozási célú támogatások államháztartáson belülre</t>
  </si>
  <si>
    <t>2. Egyéb felhalmozási célú támogatások államháztartáson kívülre</t>
  </si>
  <si>
    <t>2015.12.14</t>
  </si>
  <si>
    <t>2017.03.23.</t>
  </si>
  <si>
    <t>2016. évi nyitó</t>
  </si>
  <si>
    <t>Csökkenés 2018-ban</t>
  </si>
  <si>
    <t>2.6. Mecsek Dráva Önkormányzati Társulás 2016. évi hozzájárulás</t>
  </si>
  <si>
    <t>2016. 01.01. nyitóállomány</t>
  </si>
  <si>
    <t>2022.</t>
  </si>
  <si>
    <t>2023-tól</t>
  </si>
  <si>
    <t>11.1. Hulladékgyűjtés kezelés, egyéb takarítás, közterület-takarítás, kézi szeméttárolók ürítése</t>
  </si>
  <si>
    <t>1.7.1. Balatonfenyves</t>
  </si>
  <si>
    <t>1.7.2. Gunaras</t>
  </si>
  <si>
    <t>1.8. ÁFA visszaigénylés</t>
  </si>
  <si>
    <t>1.9. Turisztikai kiadvány</t>
  </si>
  <si>
    <t>2016. évi kiemelt kiadási előirányzata</t>
  </si>
  <si>
    <t>KÖH Szakcsi Kirendeltsége</t>
  </si>
  <si>
    <t>Munkaadókat terhelő járulékok és szociális hozzájárulási adó</t>
  </si>
  <si>
    <t>1. Járdafelújítások 2015. évről áthúzódó kiadások</t>
  </si>
  <si>
    <t>1. Kis értékű tárgyi eszköz beszerzés</t>
  </si>
  <si>
    <t>1. Foglalkoztatottak személyi juttatásai (mezőőrök)</t>
  </si>
  <si>
    <t>3. Választott tisztségviselők juttatásai</t>
  </si>
  <si>
    <t>5. Sportpályák (DIS, Szuhay Sportcentrum)</t>
  </si>
  <si>
    <t>6. Tourinform iroda</t>
  </si>
  <si>
    <t>7. I. sz. házi gyermekorvosi körzet</t>
  </si>
  <si>
    <t>2.1. Adósságcsökkentési támogatás</t>
  </si>
  <si>
    <t>1. Adósságcsökkentési támogatás és
 hozzá rendelt lakásfenntartási támogatás</t>
  </si>
  <si>
    <t>2. Települési támogatás</t>
  </si>
  <si>
    <t>2.1. Lakhatáshoz kapcsolódó rendszeres kiadások viseléséhez</t>
  </si>
  <si>
    <t>2.2. A lakhatási kiadásokhoz kapcsolódó hátralékot felhalmozó személyek
részére</t>
  </si>
  <si>
    <t>2.3. Rendkívüli települési támogatás temetési költségek finanszírozásához</t>
  </si>
  <si>
    <t>2.4. Rendkívüli települési támogatás megélhetésre</t>
  </si>
  <si>
    <t>2.5. A távhővel fűtött lakások fűtési költségmegosztóval való felszerelésének
támogatása</t>
  </si>
  <si>
    <t>2.6. Iskolakezdési támogatás</t>
  </si>
  <si>
    <t>2.7. Utazási támogatás</t>
  </si>
  <si>
    <t>3. Köztemetés</t>
  </si>
  <si>
    <t>2.1. Szuhay Sportcentrum kosárlabda csarnokának parkettacseréjére önrész</t>
  </si>
  <si>
    <t>létszámkerete 2016. évben</t>
  </si>
  <si>
    <t xml:space="preserve">    Dombóvár</t>
  </si>
  <si>
    <t>2014-16. év</t>
  </si>
  <si>
    <t>2014. tény</t>
  </si>
  <si>
    <t>2015. várható</t>
  </si>
  <si>
    <t>2016. eredeti</t>
  </si>
  <si>
    <t>Működési célú maradvány</t>
  </si>
  <si>
    <t>Államháztartáson belüli megelőlegezések</t>
  </si>
  <si>
    <t>Felhalmozási célú maradvány</t>
  </si>
  <si>
    <t>2016. évi bevételei</t>
  </si>
  <si>
    <t>2016. évi kiadásai</t>
  </si>
  <si>
    <t>2.2. Sporttámogatások</t>
  </si>
  <si>
    <t>2.2.1. Sporttámogatások sportszervezeteknek</t>
  </si>
  <si>
    <t>2.2.2. Úszóegyesületek uszodahasználatának támogatása</t>
  </si>
  <si>
    <t>2.3. Bursa Hungarica felsőoktatási ösztöndíj pályázat</t>
  </si>
  <si>
    <t>2.4. Iskola egészségügyi feladat</t>
  </si>
  <si>
    <t>2.5. Mecsek Dráva Önkormányzati Társulás 2012-2015. évi hozzájárulás</t>
  </si>
  <si>
    <t>3.1. Közfoglalkoztatás hiányában kiskönyvesek alkalmazása városüzemeltetési munkák elvégzéséhez</t>
  </si>
  <si>
    <t>1. Ingatlanvásárlás</t>
  </si>
  <si>
    <t>4. Személygépkocsi beszerzése</t>
  </si>
  <si>
    <t>5. Városháza fejlesztése</t>
  </si>
  <si>
    <t>7. Belvízvédelem, települési vízellátás</t>
  </si>
  <si>
    <t>8. Ingatlanok üzemeltetése</t>
  </si>
  <si>
    <t>9. Ingatlanokkal kapcsolatos mérnöki szolgáltatások</t>
  </si>
  <si>
    <t>1.1. Közfoglalkoztatás támogatása</t>
  </si>
  <si>
    <t>1.2. Német Nemzetiségi Önkormányzat támogatása</t>
  </si>
  <si>
    <t>1.3. Százszorszép Óvoda támogatása polgármesteri keretből</t>
  </si>
  <si>
    <t>1.1.1. 2015. évről áthúzódó bérkompenzáció támogatása</t>
  </si>
  <si>
    <t>1.3.1. Szociális ágazati pótlék kifizetéséhez támogatás</t>
  </si>
  <si>
    <t>3.1. Költségvetési szerveknél foglalkoztatottak 2016. évi
kompenzációja</t>
  </si>
  <si>
    <t>3.2. Szociális ágazati kiegészítő pótlék</t>
  </si>
  <si>
    <t>3.3. 2015. évi állami támogatások elszámolása</t>
  </si>
  <si>
    <t>4.1. Ivóvízminőség javító program tám. (EU Önerő Alap)
KEOP-1.3.0/09-11-2013-0035</t>
  </si>
  <si>
    <t>1.11. Attala Község Önkormányzatától - Kapaszkodó működésére</t>
  </si>
  <si>
    <t>1.3. Biztosítótól felelősségbiztosításra</t>
  </si>
  <si>
    <t>2.2. Dombó-Land Kft. tagi kölcsön</t>
  </si>
  <si>
    <t>2. Dombópédia adatbázis rendszer létrehozása</t>
  </si>
  <si>
    <t>70. Archív felvételek vásárlása a Tolnatáj Kft-től</t>
  </si>
  <si>
    <t>71. Településrendezési terv módosítása</t>
  </si>
  <si>
    <t>72. Egészségbiztosítási költség, kártérítés</t>
  </si>
  <si>
    <t>73. Betlehemi kompozíció bővítése</t>
  </si>
  <si>
    <t>74. dr. Habsburg Ottó parkba emléktábla</t>
  </si>
  <si>
    <t>75. Nyári gyermekétkeztetés</t>
  </si>
  <si>
    <t>76. Franjo Vlasic udvaron található emlékmű átalakítása</t>
  </si>
  <si>
    <t>77. Rákóczi túróst népszerűsítő internetes felület létrehozása</t>
  </si>
  <si>
    <t>78. Kihívás Napja program - jutalom a körzet infrastrukturális fejlesztésére</t>
  </si>
  <si>
    <t>79. Közvélemény-kutatás Buzánszky szoborral kapcsolatban</t>
  </si>
  <si>
    <t>80. Gunarasi kerékpárút telekalakítási eljárás költségei</t>
  </si>
  <si>
    <t>81. Házszámtáblákkal kapcsolatos tájékoztatásra Dombó-Média Kft-nek</t>
  </si>
  <si>
    <t>82. Teleki u. 75. épület bontása</t>
  </si>
  <si>
    <t>83. Gyalogos és kerékpáros közlekedésbiztonság fokozására irányuló intézkedések</t>
  </si>
  <si>
    <t>84. Távhő vagyon piaci értékének meghatározása</t>
  </si>
  <si>
    <t>85. Kaposszekcső, Liget ltp. 5. bérlakások közös költségére</t>
  </si>
  <si>
    <t>86. Szabadság u. 14. épület bontása</t>
  </si>
  <si>
    <t>1.3. Dombóvári Szociális és Gyermekjóléti Intézményfenntartó Társulás működésre átadott pénzeszköz</t>
  </si>
  <si>
    <t>2.14. Dombóvári Művelődési Ház Nkft. részére pótbefizetés</t>
  </si>
  <si>
    <t>2.15. Sportszolgáltatást nyújtó gazdasági társaságok támogatása</t>
  </si>
  <si>
    <t>2.16. Dombó-Land Kft. részére tagi kölcsön</t>
  </si>
  <si>
    <t>2.17. Az Ifjúság Zenei Neveléséért Alapítvány támogatása</t>
  </si>
  <si>
    <t>2.18. Gyöngyhajú lány balladája előadás támogatása</t>
  </si>
  <si>
    <t>2.19. Járdafelújítási program támogatása</t>
  </si>
  <si>
    <t>2.20. Vissza nem térítendő támogatás a Dombóvári Művelődési Ház Nkft. részére</t>
  </si>
  <si>
    <t>27. Dombóvári Művelődési Ház Nkft. üzletrészének megvásárlása</t>
  </si>
  <si>
    <t>28. Jam-csarnokban lévő sporteszközök áthelyezése</t>
  </si>
  <si>
    <t>29. Tőkeemelés a Gunaras Zrt-ben</t>
  </si>
  <si>
    <t>30. Balatonfenyvesi Ifjúsági Táborhoz új bejáró stég elkészítése</t>
  </si>
  <si>
    <t>31. Buzánszky Jenőről életnagyságú bronzszobor készítése</t>
  </si>
  <si>
    <t>19. Radnóti utca burkolatának javítása</t>
  </si>
  <si>
    <t>20. Horvay János utcai csapadékvíz-elvezetés felújítása</t>
  </si>
  <si>
    <t>21. Víziközmű rendszer felújítása</t>
  </si>
  <si>
    <t>22. Petőfi utcai beruházás műszaki ellenőri költségei</t>
  </si>
  <si>
    <t>1.1. Ivóvizminőség jav. prg. támogatás (EU Önerő Alap) átadás társulásnak</t>
  </si>
  <si>
    <t>2.2. Hamulyák Közalapítvány részére kölcsön nyújtása</t>
  </si>
  <si>
    <t>3.3. Kisméretű műfüves pálya megépítéséhez önerő</t>
  </si>
  <si>
    <t>3.4. Ovi-Foci Program önrész</t>
  </si>
  <si>
    <t>Eredeti előirányzat</t>
  </si>
  <si>
    <t>Módosított előirányzat</t>
  </si>
  <si>
    <t>mód. ei.</t>
  </si>
  <si>
    <t>2016. mód.</t>
  </si>
  <si>
    <t>1.10. Gunarasi parkoló üzemeltetési díja</t>
  </si>
  <si>
    <t>1.4.1. Könyvtári érdekeltségnövelő támogatás</t>
  </si>
  <si>
    <t>3.4. Helyi közösségi közlekedés támogatása</t>
  </si>
  <si>
    <t>1.12. Nyári diákmunka támogatása</t>
  </si>
  <si>
    <t>1.4. Közérdekű kötelezettségvállalás városi rendezvények, egyéb önkormányzati feladatok támogatására</t>
  </si>
  <si>
    <t>1.5. Kórház tagi kölcsön, kamat, ügyvédi munkadíj</t>
  </si>
  <si>
    <t>1.1. Működési hitel</t>
  </si>
  <si>
    <t>1.2. Beruházási hitel</t>
  </si>
  <si>
    <t>1.3. Likvid hitel</t>
  </si>
  <si>
    <t>2. Államháztartáson belüli megelőlegezések</t>
  </si>
  <si>
    <t>6. Közfoglalkoztatáshoz kis értékű tárgyi eszközök</t>
  </si>
  <si>
    <t>8. Nyári diákmunka</t>
  </si>
  <si>
    <t>87. Illyés Gyula Gimnázium pince-klub vakolat-felújítás</t>
  </si>
  <si>
    <t>88. Víziközmű diagnosztikai felmérés</t>
  </si>
  <si>
    <t>89. Szigeterdőre készített koncepcióterv újratervezése</t>
  </si>
  <si>
    <t>90. Közfoglalkoztatási programban elszámolható dologi kiadások</t>
  </si>
  <si>
    <t>91. Szuhay Sportcentrum kosárlabda csarnokának parkettacseréje</t>
  </si>
  <si>
    <t>1.8. Dombóvári Roma Nemzetiségi Önk. közfoglalkoztatáshoz</t>
  </si>
  <si>
    <t>2.21. Dombóvári Város- és Lakásgazdálkodási Nkft.-vel kötött közszolgáltatási szerződés 2016. évi ellentételezésének összege</t>
  </si>
  <si>
    <t>5. Működési célú visszatérítendő támogatások, kölcsönök nyújtása államháztartáson kívülre</t>
  </si>
  <si>
    <t>5.1. Dombó-Land Kft. részére tagi kölcsön</t>
  </si>
  <si>
    <t>5.2. Dombóvári HACS Egyesületnek kölcsön</t>
  </si>
  <si>
    <t>32. Illyés Gyula Gimnázium területén 200 méteres futókör kialakításához önerő</t>
  </si>
  <si>
    <t>33. Közkifolyók megszüntetése</t>
  </si>
  <si>
    <t>34. iMac számítógép beszerzés</t>
  </si>
  <si>
    <t>35. Fűnyíró traktor beszerzés</t>
  </si>
  <si>
    <t>36. Közfoglalkoztatási programban elszámolható kis értékű tárgyi eszközök</t>
  </si>
  <si>
    <t>23. Kosárlabdacsarnok tetőzetének felújítása</t>
  </si>
  <si>
    <t>24. Amália Óvoda tetőszigetelésének felújítása</t>
  </si>
  <si>
    <t>25. Dombóvári Gyermekvilág Óvoda akadálymentesítése</t>
  </si>
  <si>
    <t>1.2. Dombóvári Szociális és Gyermekjóléti Intézményfenntartó Társulás felújításához és beszerzéséhez átadott pénzeszköz</t>
  </si>
  <si>
    <t>4. Felhalmozási célú visszatérítendő támogatások, kölcsönök nyújtása államháztartáson kívülre</t>
  </si>
  <si>
    <t>4.1. Hamulyák Közalapítvány részére kölcsön nyújtása</t>
  </si>
  <si>
    <t>Finanszírozási kiadások</t>
  </si>
  <si>
    <t>1. Hitelek, kölcsönök törlesztése</t>
  </si>
  <si>
    <t>2. Államháztartáson belüli megelőlegezések visszafizetése</t>
  </si>
  <si>
    <t>KÖH Dombóvár-ból közfoglalkoztatás</t>
  </si>
  <si>
    <t>Államháztartáson belüli megelőleg. Visszafizetés</t>
  </si>
  <si>
    <t>1.3. Választásra Kapospulától</t>
  </si>
  <si>
    <t>1.3. Népszavazásra</t>
  </si>
  <si>
    <t>3.5. Rendkívüli önkormányzati támogatás</t>
  </si>
  <si>
    <t>4.2. Közművelődési érdekeltségnövelő támogatás</t>
  </si>
  <si>
    <t>5. Caminus Kft-ben lévő üzletrész értékesítése</t>
  </si>
  <si>
    <t>1.13. PTE ETK-tól gyakorlati képzésre</t>
  </si>
  <si>
    <t>2.6. Ivóvizminőség jav. prg. támogatás (EU Önerő Alap) visszafizetésére társulástól</t>
  </si>
  <si>
    <t>1.4. Kölcsön felvétele a Dombóvár és Környéke Víz- és Csatornamű Kft-től</t>
  </si>
  <si>
    <t>92. Teleki 1-3. mögötti kosárlabdapálya lebontása</t>
  </si>
  <si>
    <t>93. Biohulladék kezelő telep megvalósíthatósági koncepciójának elkészítése</t>
  </si>
  <si>
    <t>94. Szent Vendel szobor áthelyezése</t>
  </si>
  <si>
    <t>95. KVG Zrt-nek hulladékszállításra</t>
  </si>
  <si>
    <t>96. Kerékpáros pályaelemek visszahelyezése JAM-csarnokba</t>
  </si>
  <si>
    <t>97. Vasút sori lakások, Szuhay Sportcentrum és üzemi konyha közüzemi ellátásának tervezési munkái</t>
  </si>
  <si>
    <t>2.22. Dombó-Land Kft. részére pótbefizetés</t>
  </si>
  <si>
    <t>37. Parkoló kialakítása József Attila Általános Iskolánál</t>
  </si>
  <si>
    <t>38. Szelfi pont kialakítása</t>
  </si>
  <si>
    <t>39. Buszváró pavilonok megvásárlása</t>
  </si>
  <si>
    <t>26. Tinódi Ház mobil színpad átalakítása, HFR</t>
  </si>
  <si>
    <t>27. Szuhay Sportcentrum kosárlabda csarnokának parkettacseréjére önrész</t>
  </si>
  <si>
    <t>1.3. Ivóvizminőség jav. prg. támogatás (EU Önerő Alap) visszafizetése</t>
  </si>
  <si>
    <t>2.3. Ovi-Foci Program önrész</t>
  </si>
  <si>
    <t>2.4. Dombóvári Focisuli Egyesület támogatása</t>
  </si>
  <si>
    <t>3.5. 1956-os emlékmű rendbetételéhez önrész</t>
  </si>
  <si>
    <t>1.4. Kölcsön visszafizetése a Dombóvár és Környéke Víz- és Csatornamű Kft-nek</t>
  </si>
  <si>
    <t>KÖH Dombóvár-ból népszavazás</t>
  </si>
  <si>
    <t>KÖH Szakcsi Kirendeltségéből népszavazás</t>
  </si>
  <si>
    <t>Hitelfelvétel</t>
  </si>
  <si>
    <t>Törlesztések évente</t>
  </si>
  <si>
    <t>OTP - MFB ÖKIF</t>
  </si>
  <si>
    <t>4.</t>
  </si>
  <si>
    <t>5.</t>
  </si>
  <si>
    <t>98. Egészségbiztosítási ellátások megtérítése</t>
  </si>
  <si>
    <t>2.7. Erdei futópálya beruházásra Nemzeti Fejlesztési Minisztériumtól</t>
  </si>
  <si>
    <t>3.6. Erdei futópálya beruházás előleg</t>
  </si>
  <si>
    <t>1.14. Foglalkoztatási paktum létrehozása Tamási és Dombóvár városok környezetében TOP-5.1.2-15-TL1-2016-00002</t>
  </si>
  <si>
    <t>3.2. Foglalkoztatási paktum létrehozása Tamási és Dombóvár városok környezetében TOP-5.1.2-15-TL1-2016-00002 előleg</t>
  </si>
  <si>
    <t xml:space="preserve">1.11. Perköltség megtérítése Kórház u. 37. </t>
  </si>
  <si>
    <t>18.2. Beruházási hitel után</t>
  </si>
  <si>
    <t>1.4. Ivóvizminőség jav. prg. EU Önerő Alap visszafizetésre átadás társulásnak</t>
  </si>
  <si>
    <t>EMMI-től Biztos Kezdet Gyerekházra</t>
  </si>
  <si>
    <t xml:space="preserve">2.8. Dombóvár Térségi Szennyvízkezelési Társ-tól vagyon átvétele megszűnés után      </t>
  </si>
  <si>
    <t>1.9. Elszámolás a Dombóvári KÖH 2015. évi működésére biztosított hozzájárulással</t>
  </si>
  <si>
    <t>1.12. Tourinform iroda bevétele</t>
  </si>
  <si>
    <t>99. 80 éven felüliek ajándéka</t>
  </si>
  <si>
    <t>100. Tourinform iroda működésére</t>
  </si>
  <si>
    <t>jav.mód.</t>
  </si>
  <si>
    <t xml:space="preserve">    Óvodák Dombóvár (2016.08.31-ig)</t>
  </si>
  <si>
    <t xml:space="preserve">    Óvodák Dombóvár (2016.09.01-től)</t>
  </si>
  <si>
    <t>Összesen (2016.08.31-ig):</t>
  </si>
  <si>
    <t>Összesen (2016.09.01-től):</t>
  </si>
  <si>
    <t>Integrált Önkormányzati Szolgáltató Szervezet (2016.08.31-ig)</t>
  </si>
  <si>
    <t>Integrált Önkormányzati Szolgáltató Szervezet (2016.09.01-től)</t>
  </si>
  <si>
    <t>"1. melléklet a 10/2016. (II. 17.) önkormányzati rendelethez"</t>
  </si>
  <si>
    <t>"2. melléklet a 10/2016. (II. 17.) önkormányzati rendelethez"</t>
  </si>
  <si>
    <t>"2.a melléklet a 10/2016. (II. 17.) önkormányzati rendelethez"</t>
  </si>
  <si>
    <t>"3. melléklet a 10/2016. (II. 17.) önkormányzati rendelethez"</t>
  </si>
  <si>
    <t>2016. jav. mód.</t>
  </si>
  <si>
    <t>"4. melléklet a 10/2016. (II. 17.) önkormányzati rendelethez"</t>
  </si>
  <si>
    <t>"5.a melléklet a 10/2016. (II. 17.) önkormányzati rendelethez"</t>
  </si>
  <si>
    <t>6.</t>
  </si>
  <si>
    <t>"5.b melléklet a 10/2016. (II. 17.) önkormányzati rendelethez"</t>
  </si>
  <si>
    <t>2016.12.21</t>
  </si>
  <si>
    <t>2017.12.31.</t>
  </si>
  <si>
    <t>2016. évi növekedés</t>
  </si>
  <si>
    <t>1. melléklet a .../2017. (....) önkormányzati rendelethez</t>
  </si>
  <si>
    <t>2. melléklet a .../2017. (....) önkormányzati rendelethez</t>
  </si>
  <si>
    <t>Javasolt módosítás</t>
  </si>
  <si>
    <t>2.a melléklet a .../2017. (....) önkormányzati rendelethez</t>
  </si>
  <si>
    <t>3. melléklet a .../2017. (....) önkormányzati rendelethez</t>
  </si>
  <si>
    <t>4. melléklet a .../2017. (....) önkormányzati rendelethez</t>
  </si>
  <si>
    <t>5.a melléklet a .../2017. (....) önkormányzati rendelethez</t>
  </si>
  <si>
    <t>5.b melléklet a .../2017. (....)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</si>
</sst>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0.0%"/>
    <numFmt numFmtId="174" formatCode="#,##0.0000"/>
    <numFmt numFmtId="175" formatCode="#,##0_ ;\-#,##0\ "/>
    <numFmt numFmtId="176" formatCode="#,##0.0###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¥€-2]\ #\ ##,000_);[Red]\([$€-2]\ #\ 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 CE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2"/>
      <name val="Arial"/>
      <family val="2"/>
    </font>
    <font>
      <sz val="10"/>
      <name val="Times New Roman CE"/>
      <family val="0"/>
    </font>
    <font>
      <b/>
      <sz val="10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2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20" fillId="0" borderId="0" xfId="71" applyFont="1">
      <alignment/>
      <protection/>
    </xf>
    <xf numFmtId="0" fontId="23" fillId="0" borderId="0" xfId="71" applyFont="1">
      <alignment/>
      <protection/>
    </xf>
    <xf numFmtId="0" fontId="24" fillId="0" borderId="0" xfId="0" applyFont="1" applyAlignment="1">
      <alignment/>
    </xf>
    <xf numFmtId="3" fontId="25" fillId="0" borderId="10" xfId="71" applyNumberFormat="1" applyFont="1" applyFill="1" applyBorder="1">
      <alignment/>
      <protection/>
    </xf>
    <xf numFmtId="3" fontId="26" fillId="0" borderId="10" xfId="71" applyNumberFormat="1" applyFont="1" applyFill="1" applyBorder="1">
      <alignment/>
      <protection/>
    </xf>
    <xf numFmtId="0" fontId="28" fillId="0" borderId="11" xfId="71" applyFont="1" applyBorder="1" applyAlignment="1">
      <alignment horizontal="center"/>
      <protection/>
    </xf>
    <xf numFmtId="0" fontId="25" fillId="0" borderId="11" xfId="71" applyFont="1" applyBorder="1" applyAlignment="1">
      <alignment horizontal="right"/>
      <protection/>
    </xf>
    <xf numFmtId="0" fontId="20" fillId="0" borderId="12" xfId="71" applyFont="1" applyBorder="1">
      <alignment/>
      <protection/>
    </xf>
    <xf numFmtId="0" fontId="20" fillId="0" borderId="13" xfId="71" applyFont="1" applyFill="1" applyBorder="1">
      <alignment/>
      <protection/>
    </xf>
    <xf numFmtId="0" fontId="20" fillId="0" borderId="10" xfId="71" applyFont="1" applyFill="1" applyBorder="1" applyAlignment="1">
      <alignment horizontal="right"/>
      <protection/>
    </xf>
    <xf numFmtId="0" fontId="20" fillId="0" borderId="10" xfId="71" applyFont="1" applyBorder="1">
      <alignment/>
      <protection/>
    </xf>
    <xf numFmtId="0" fontId="20" fillId="0" borderId="10" xfId="71" applyFont="1" applyFill="1" applyBorder="1">
      <alignment/>
      <protection/>
    </xf>
    <xf numFmtId="0" fontId="20" fillId="0" borderId="0" xfId="71" applyFont="1" applyAlignment="1">
      <alignment wrapText="1"/>
      <protection/>
    </xf>
    <xf numFmtId="0" fontId="20" fillId="0" borderId="12" xfId="71" applyFont="1" applyFill="1" applyBorder="1">
      <alignment/>
      <protection/>
    </xf>
    <xf numFmtId="0" fontId="20" fillId="0" borderId="14" xfId="71" applyFont="1" applyFill="1" applyBorder="1">
      <alignment/>
      <protection/>
    </xf>
    <xf numFmtId="0" fontId="25" fillId="0" borderId="10" xfId="71" applyFont="1" applyBorder="1" applyAlignment="1">
      <alignment vertical="center" wrapText="1"/>
      <protection/>
    </xf>
    <xf numFmtId="0" fontId="20" fillId="0" borderId="0" xfId="71" applyFont="1" applyAlignment="1">
      <alignment vertical="center"/>
      <protection/>
    </xf>
    <xf numFmtId="0" fontId="25" fillId="0" borderId="10" xfId="71" applyFont="1" applyFill="1" applyBorder="1" applyAlignment="1">
      <alignment horizontal="center" vertical="center" wrapText="1"/>
      <protection/>
    </xf>
    <xf numFmtId="0" fontId="25" fillId="0" borderId="0" xfId="71" applyFont="1">
      <alignment/>
      <protection/>
    </xf>
    <xf numFmtId="3" fontId="26" fillId="0" borderId="10" xfId="71" applyNumberFormat="1" applyFont="1" applyBorder="1" applyAlignment="1">
      <alignment wrapText="1"/>
      <protection/>
    </xf>
    <xf numFmtId="3" fontId="25" fillId="0" borderId="10" xfId="71" applyNumberFormat="1" applyFont="1" applyBorder="1" applyAlignment="1">
      <alignment wrapText="1"/>
      <protection/>
    </xf>
    <xf numFmtId="3" fontId="25" fillId="0" borderId="10" xfId="71" applyNumberFormat="1" applyFont="1" applyFill="1" applyBorder="1" applyAlignment="1">
      <alignment wrapText="1"/>
      <protection/>
    </xf>
    <xf numFmtId="0" fontId="21" fillId="0" borderId="0" xfId="71" applyFont="1">
      <alignment/>
      <protection/>
    </xf>
    <xf numFmtId="0" fontId="24" fillId="0" borderId="0" xfId="0" applyFont="1" applyAlignment="1">
      <alignment wrapText="1"/>
    </xf>
    <xf numFmtId="0" fontId="20" fillId="0" borderId="12" xfId="71" applyFont="1" applyFill="1" applyBorder="1" applyAlignment="1">
      <alignment horizontal="right"/>
      <protection/>
    </xf>
    <xf numFmtId="0" fontId="19" fillId="0" borderId="10" xfId="71" applyFont="1" applyFill="1" applyBorder="1">
      <alignment/>
      <protection/>
    </xf>
    <xf numFmtId="0" fontId="21" fillId="0" borderId="10" xfId="71" applyFont="1" applyFill="1" applyBorder="1">
      <alignment/>
      <protection/>
    </xf>
    <xf numFmtId="0" fontId="22" fillId="0" borderId="10" xfId="71" applyFont="1" applyFill="1" applyBorder="1">
      <alignment/>
      <protection/>
    </xf>
    <xf numFmtId="0" fontId="32" fillId="0" borderId="0" xfId="71" applyFont="1" applyFill="1" applyBorder="1">
      <alignment/>
      <protection/>
    </xf>
    <xf numFmtId="0" fontId="34" fillId="0" borderId="0" xfId="71" applyFont="1" applyFill="1" applyBorder="1" applyAlignment="1">
      <alignment horizontal="center"/>
      <protection/>
    </xf>
    <xf numFmtId="0" fontId="34" fillId="0" borderId="15" xfId="71" applyFont="1" applyFill="1" applyBorder="1" applyAlignment="1">
      <alignment horizontal="center"/>
      <protection/>
    </xf>
    <xf numFmtId="0" fontId="34" fillId="0" borderId="16" xfId="71" applyFont="1" applyFill="1" applyBorder="1" applyAlignment="1">
      <alignment horizontal="center"/>
      <protection/>
    </xf>
    <xf numFmtId="0" fontId="34" fillId="0" borderId="17" xfId="71" applyFont="1" applyFill="1" applyBorder="1" applyAlignment="1">
      <alignment horizontal="center"/>
      <protection/>
    </xf>
    <xf numFmtId="0" fontId="34" fillId="0" borderId="18" xfId="71" applyFont="1" applyFill="1" applyBorder="1" applyAlignment="1">
      <alignment horizontal="center"/>
      <protection/>
    </xf>
    <xf numFmtId="0" fontId="32" fillId="0" borderId="19" xfId="71" applyFont="1" applyFill="1" applyBorder="1">
      <alignment/>
      <protection/>
    </xf>
    <xf numFmtId="0" fontId="32" fillId="0" borderId="20" xfId="71" applyFont="1" applyFill="1" applyBorder="1" applyAlignment="1">
      <alignment horizontal="right"/>
      <protection/>
    </xf>
    <xf numFmtId="0" fontId="32" fillId="0" borderId="21" xfId="71" applyFont="1" applyFill="1" applyBorder="1">
      <alignment/>
      <protection/>
    </xf>
    <xf numFmtId="0" fontId="34" fillId="0" borderId="19" xfId="71" applyFont="1" applyFill="1" applyBorder="1">
      <alignment/>
      <protection/>
    </xf>
    <xf numFmtId="0" fontId="34" fillId="0" borderId="20" xfId="71" applyFont="1" applyFill="1" applyBorder="1" applyAlignment="1">
      <alignment horizontal="right"/>
      <protection/>
    </xf>
    <xf numFmtId="0" fontId="34" fillId="0" borderId="21" xfId="71" applyFont="1" applyFill="1" applyBorder="1">
      <alignment/>
      <protection/>
    </xf>
    <xf numFmtId="3" fontId="32" fillId="0" borderId="10" xfId="71" applyNumberFormat="1" applyFont="1" applyFill="1" applyBorder="1">
      <alignment/>
      <protection/>
    </xf>
    <xf numFmtId="0" fontId="32" fillId="0" borderId="10" xfId="71" applyFont="1" applyFill="1" applyBorder="1">
      <alignment/>
      <protection/>
    </xf>
    <xf numFmtId="0" fontId="32" fillId="0" borderId="20" xfId="71" applyFont="1" applyFill="1" applyBorder="1">
      <alignment/>
      <protection/>
    </xf>
    <xf numFmtId="3" fontId="34" fillId="0" borderId="10" xfId="71" applyNumberFormat="1" applyFont="1" applyFill="1" applyBorder="1">
      <alignment/>
      <protection/>
    </xf>
    <xf numFmtId="0" fontId="34" fillId="0" borderId="10" xfId="71" applyFont="1" applyFill="1" applyBorder="1">
      <alignment/>
      <protection/>
    </xf>
    <xf numFmtId="3" fontId="32" fillId="0" borderId="19" xfId="71" applyNumberFormat="1" applyFont="1" applyFill="1" applyBorder="1">
      <alignment/>
      <protection/>
    </xf>
    <xf numFmtId="0" fontId="33" fillId="0" borderId="19" xfId="71" applyFont="1" applyFill="1" applyBorder="1">
      <alignment/>
      <protection/>
    </xf>
    <xf numFmtId="0" fontId="33" fillId="0" borderId="20" xfId="71" applyFont="1" applyFill="1" applyBorder="1" applyAlignment="1">
      <alignment horizontal="right"/>
      <protection/>
    </xf>
    <xf numFmtId="0" fontId="33" fillId="0" borderId="21" xfId="71" applyFont="1" applyFill="1" applyBorder="1">
      <alignment/>
      <protection/>
    </xf>
    <xf numFmtId="3" fontId="33" fillId="0" borderId="19" xfId="71" applyNumberFormat="1" applyFont="1" applyFill="1" applyBorder="1">
      <alignment/>
      <protection/>
    </xf>
    <xf numFmtId="3" fontId="33" fillId="0" borderId="10" xfId="71" applyNumberFormat="1" applyFont="1" applyFill="1" applyBorder="1">
      <alignment/>
      <protection/>
    </xf>
    <xf numFmtId="0" fontId="35" fillId="0" borderId="19" xfId="71" applyFont="1" applyFill="1" applyBorder="1">
      <alignment/>
      <protection/>
    </xf>
    <xf numFmtId="0" fontId="34" fillId="0" borderId="19" xfId="71" applyFont="1" applyFill="1" applyBorder="1" applyAlignment="1">
      <alignment horizontal="center"/>
      <protection/>
    </xf>
    <xf numFmtId="0" fontId="32" fillId="0" borderId="20" xfId="71" applyFont="1" applyFill="1" applyBorder="1" applyAlignment="1">
      <alignment horizontal="center"/>
      <protection/>
    </xf>
    <xf numFmtId="0" fontId="35" fillId="0" borderId="20" xfId="71" applyFont="1" applyFill="1" applyBorder="1" applyAlignment="1">
      <alignment horizontal="right"/>
      <protection/>
    </xf>
    <xf numFmtId="3" fontId="35" fillId="0" borderId="10" xfId="71" applyNumberFormat="1" applyFont="1" applyFill="1" applyBorder="1">
      <alignment/>
      <protection/>
    </xf>
    <xf numFmtId="0" fontId="32" fillId="0" borderId="21" xfId="71" applyFont="1" applyFill="1" applyBorder="1" applyAlignment="1">
      <alignment wrapText="1"/>
      <protection/>
    </xf>
    <xf numFmtId="14" fontId="32" fillId="0" borderId="21" xfId="71" applyNumberFormat="1" applyFont="1" applyFill="1" applyBorder="1" applyAlignment="1">
      <alignment wrapText="1"/>
      <protection/>
    </xf>
    <xf numFmtId="0" fontId="32" fillId="0" borderId="21" xfId="71" applyFont="1" applyFill="1" applyBorder="1" applyAlignment="1">
      <alignment vertical="top" wrapText="1"/>
      <protection/>
    </xf>
    <xf numFmtId="0" fontId="32" fillId="0" borderId="22" xfId="71" applyFont="1" applyFill="1" applyBorder="1">
      <alignment/>
      <protection/>
    </xf>
    <xf numFmtId="0" fontId="34" fillId="0" borderId="23" xfId="71" applyFont="1" applyFill="1" applyBorder="1">
      <alignment/>
      <protection/>
    </xf>
    <xf numFmtId="3" fontId="34" fillId="0" borderId="24" xfId="71" applyNumberFormat="1" applyFont="1" applyFill="1" applyBorder="1">
      <alignment/>
      <protection/>
    </xf>
    <xf numFmtId="0" fontId="20" fillId="0" borderId="10" xfId="71" applyFont="1" applyFill="1" applyBorder="1" applyAlignment="1">
      <alignment horizontal="center" vertical="center"/>
      <protection/>
    </xf>
    <xf numFmtId="3" fontId="34" fillId="0" borderId="15" xfId="71" applyNumberFormat="1" applyFont="1" applyFill="1" applyBorder="1" applyAlignment="1">
      <alignment horizontal="center"/>
      <protection/>
    </xf>
    <xf numFmtId="3" fontId="34" fillId="0" borderId="16" xfId="71" applyNumberFormat="1" applyFont="1" applyFill="1" applyBorder="1" applyAlignment="1">
      <alignment horizontal="center"/>
      <protection/>
    </xf>
    <xf numFmtId="3" fontId="34" fillId="0" borderId="17" xfId="71" applyNumberFormat="1" applyFont="1" applyFill="1" applyBorder="1" applyAlignment="1">
      <alignment horizontal="center"/>
      <protection/>
    </xf>
    <xf numFmtId="0" fontId="34" fillId="0" borderId="22" xfId="71" applyFont="1" applyFill="1" applyBorder="1" applyAlignment="1">
      <alignment horizontal="center" vertical="center"/>
      <protection/>
    </xf>
    <xf numFmtId="0" fontId="32" fillId="0" borderId="25" xfId="71" applyFont="1" applyFill="1" applyBorder="1" applyAlignment="1">
      <alignment horizontal="center" vertical="center"/>
      <protection/>
    </xf>
    <xf numFmtId="0" fontId="34" fillId="0" borderId="26" xfId="71" applyFont="1" applyFill="1" applyBorder="1" applyAlignment="1">
      <alignment horizontal="center"/>
      <protection/>
    </xf>
    <xf numFmtId="0" fontId="34" fillId="0" borderId="27" xfId="71" applyFont="1" applyFill="1" applyBorder="1" applyAlignment="1">
      <alignment horizontal="center"/>
      <protection/>
    </xf>
    <xf numFmtId="0" fontId="34" fillId="0" borderId="20" xfId="71" applyFont="1" applyFill="1" applyBorder="1" applyAlignment="1">
      <alignment horizontal="center"/>
      <protection/>
    </xf>
    <xf numFmtId="0" fontId="32" fillId="0" borderId="19" xfId="71" applyFont="1" applyFill="1" applyBorder="1" applyAlignment="1">
      <alignment horizontal="center"/>
      <protection/>
    </xf>
    <xf numFmtId="0" fontId="33" fillId="0" borderId="19" xfId="71" applyFont="1" applyFill="1" applyBorder="1" applyAlignment="1">
      <alignment horizontal="center"/>
      <protection/>
    </xf>
    <xf numFmtId="0" fontId="33" fillId="0" borderId="20" xfId="71" applyFont="1" applyFill="1" applyBorder="1" applyAlignment="1">
      <alignment horizontal="center"/>
      <protection/>
    </xf>
    <xf numFmtId="3" fontId="34" fillId="0" borderId="10" xfId="71" applyNumberFormat="1" applyFont="1" applyFill="1" applyBorder="1" applyAlignment="1">
      <alignment horizontal="right"/>
      <protection/>
    </xf>
    <xf numFmtId="0" fontId="35" fillId="0" borderId="20" xfId="71" applyFont="1" applyFill="1" applyBorder="1" applyAlignment="1">
      <alignment horizontal="center"/>
      <protection/>
    </xf>
    <xf numFmtId="0" fontId="32" fillId="0" borderId="19" xfId="71" applyFont="1" applyFill="1" applyBorder="1" applyAlignment="1">
      <alignment horizontal="center" wrapText="1"/>
      <protection/>
    </xf>
    <xf numFmtId="0" fontId="34" fillId="0" borderId="19" xfId="71" applyFont="1" applyFill="1" applyBorder="1" applyAlignment="1">
      <alignment/>
      <protection/>
    </xf>
    <xf numFmtId="0" fontId="32" fillId="0" borderId="20" xfId="71" applyFont="1" applyFill="1" applyBorder="1" applyAlignment="1">
      <alignment horizontal="center" wrapText="1"/>
      <protection/>
    </xf>
    <xf numFmtId="3" fontId="32" fillId="0" borderId="10" xfId="71" applyNumberFormat="1" applyFont="1" applyFill="1" applyBorder="1" applyAlignment="1">
      <alignment wrapText="1"/>
      <protection/>
    </xf>
    <xf numFmtId="0" fontId="36" fillId="0" borderId="20" xfId="71" applyFont="1" applyFill="1" applyBorder="1" applyAlignment="1">
      <alignment/>
      <protection/>
    </xf>
    <xf numFmtId="0" fontId="32" fillId="0" borderId="25" xfId="71" applyFont="1" applyFill="1" applyBorder="1">
      <alignment/>
      <protection/>
    </xf>
    <xf numFmtId="0" fontId="32" fillId="0" borderId="14" xfId="71" applyFont="1" applyFill="1" applyBorder="1">
      <alignment/>
      <protection/>
    </xf>
    <xf numFmtId="0" fontId="32" fillId="0" borderId="12" xfId="71" applyFont="1" applyFill="1" applyBorder="1">
      <alignment/>
      <protection/>
    </xf>
    <xf numFmtId="0" fontId="32" fillId="0" borderId="13" xfId="71" applyFont="1" applyFill="1" applyBorder="1">
      <alignment/>
      <protection/>
    </xf>
    <xf numFmtId="1" fontId="34" fillId="0" borderId="28" xfId="71" applyNumberFormat="1" applyFont="1" applyFill="1" applyBorder="1" applyAlignment="1">
      <alignment horizontal="center" vertical="center"/>
      <protection/>
    </xf>
    <xf numFmtId="0" fontId="34" fillId="0" borderId="26" xfId="71" applyFont="1" applyFill="1" applyBorder="1">
      <alignment/>
      <protection/>
    </xf>
    <xf numFmtId="0" fontId="34" fillId="0" borderId="27" xfId="71" applyFont="1" applyFill="1" applyBorder="1" applyAlignment="1">
      <alignment horizontal="right"/>
      <protection/>
    </xf>
    <xf numFmtId="0" fontId="34" fillId="0" borderId="29" xfId="71" applyFont="1" applyFill="1" applyBorder="1">
      <alignment/>
      <protection/>
    </xf>
    <xf numFmtId="0" fontId="32" fillId="0" borderId="25" xfId="71" applyFont="1" applyFill="1" applyBorder="1" applyAlignment="1">
      <alignment horizontal="right"/>
      <protection/>
    </xf>
    <xf numFmtId="0" fontId="32" fillId="0" borderId="23" xfId="71" applyFont="1" applyFill="1" applyBorder="1">
      <alignment/>
      <protection/>
    </xf>
    <xf numFmtId="3" fontId="32" fillId="0" borderId="30" xfId="71" applyNumberFormat="1" applyFont="1" applyFill="1" applyBorder="1" applyAlignment="1">
      <alignment horizontal="right"/>
      <protection/>
    </xf>
    <xf numFmtId="3" fontId="32" fillId="0" borderId="31" xfId="71" applyNumberFormat="1" applyFont="1" applyFill="1" applyBorder="1" applyAlignment="1">
      <alignment horizontal="center" wrapText="1"/>
      <protection/>
    </xf>
    <xf numFmtId="0" fontId="32" fillId="0" borderId="31" xfId="71" applyFont="1" applyFill="1" applyBorder="1" applyAlignment="1">
      <alignment horizontal="center" wrapText="1"/>
      <protection/>
    </xf>
    <xf numFmtId="0" fontId="32" fillId="0" borderId="32" xfId="71" applyFont="1" applyFill="1" applyBorder="1" applyAlignment="1">
      <alignment horizontal="center" wrapText="1"/>
      <protection/>
    </xf>
    <xf numFmtId="0" fontId="32" fillId="0" borderId="20" xfId="71" applyFont="1" applyFill="1" applyBorder="1" applyAlignment="1">
      <alignment horizontal="right" vertical="center"/>
      <protection/>
    </xf>
    <xf numFmtId="0" fontId="32" fillId="0" borderId="33" xfId="71" applyFont="1" applyFill="1" applyBorder="1" applyAlignment="1">
      <alignment wrapText="1"/>
      <protection/>
    </xf>
    <xf numFmtId="0" fontId="34" fillId="0" borderId="21" xfId="71" applyFont="1" applyFill="1" applyBorder="1" applyAlignment="1">
      <alignment wrapText="1"/>
      <protection/>
    </xf>
    <xf numFmtId="0" fontId="33" fillId="0" borderId="21" xfId="71" applyFont="1" applyFill="1" applyBorder="1" applyAlignment="1">
      <alignment wrapText="1"/>
      <protection/>
    </xf>
    <xf numFmtId="0" fontId="35" fillId="0" borderId="21" xfId="71" applyFont="1" applyFill="1" applyBorder="1" applyAlignment="1">
      <alignment wrapText="1"/>
      <protection/>
    </xf>
    <xf numFmtId="0" fontId="30" fillId="0" borderId="0" xfId="0" applyFont="1" applyAlignment="1">
      <alignment/>
    </xf>
    <xf numFmtId="3" fontId="30" fillId="0" borderId="0" xfId="69" applyNumberFormat="1" applyFont="1" applyFill="1" applyAlignment="1">
      <alignment horizontal="center"/>
      <protection/>
    </xf>
    <xf numFmtId="0" fontId="30" fillId="0" borderId="0" xfId="69" applyFont="1" applyFill="1" applyAlignment="1">
      <alignment horizontal="center"/>
      <protection/>
    </xf>
    <xf numFmtId="0" fontId="30" fillId="0" borderId="0" xfId="69" applyFont="1" applyFill="1" applyAlignment="1">
      <alignment horizontal="center" wrapText="1"/>
      <protection/>
    </xf>
    <xf numFmtId="3" fontId="30" fillId="0" borderId="0" xfId="69" applyNumberFormat="1" applyFont="1" applyFill="1" applyBorder="1">
      <alignment/>
      <protection/>
    </xf>
    <xf numFmtId="0" fontId="30" fillId="0" borderId="0" xfId="69" applyFont="1" applyFill="1" applyAlignment="1">
      <alignment wrapText="1"/>
      <protection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wrapText="1"/>
    </xf>
    <xf numFmtId="3" fontId="38" fillId="0" borderId="0" xfId="69" applyNumberFormat="1" applyFont="1" applyFill="1" applyBorder="1">
      <alignment/>
      <protection/>
    </xf>
    <xf numFmtId="0" fontId="38" fillId="0" borderId="0" xfId="69" applyFont="1" applyFill="1" applyAlignment="1">
      <alignment wrapText="1"/>
      <protection/>
    </xf>
    <xf numFmtId="0" fontId="30" fillId="0" borderId="0" xfId="69" applyFont="1" applyFill="1">
      <alignment/>
      <protection/>
    </xf>
    <xf numFmtId="3" fontId="30" fillId="0" borderId="0" xfId="0" applyNumberFormat="1" applyFont="1" applyFill="1" applyAlignment="1">
      <alignment/>
    </xf>
    <xf numFmtId="0" fontId="30" fillId="0" borderId="0" xfId="69" applyFont="1" applyFill="1" applyAlignment="1">
      <alignment vertical="center" wrapText="1"/>
      <protection/>
    </xf>
    <xf numFmtId="3" fontId="30" fillId="0" borderId="0" xfId="69" applyNumberFormat="1" applyFont="1" applyFill="1" applyBorder="1" applyAlignment="1">
      <alignment vertical="center"/>
      <protection/>
    </xf>
    <xf numFmtId="0" fontId="30" fillId="0" borderId="0" xfId="69" applyFont="1" applyFill="1" applyBorder="1" applyAlignment="1">
      <alignment wrapText="1"/>
      <protection/>
    </xf>
    <xf numFmtId="3" fontId="30" fillId="0" borderId="0" xfId="69" applyNumberFormat="1" applyFont="1" applyFill="1">
      <alignment/>
      <protection/>
    </xf>
    <xf numFmtId="3" fontId="37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32" fillId="0" borderId="33" xfId="71" applyFont="1" applyFill="1" applyBorder="1">
      <alignment/>
      <protection/>
    </xf>
    <xf numFmtId="0" fontId="34" fillId="0" borderId="33" xfId="71" applyFont="1" applyFill="1" applyBorder="1">
      <alignment/>
      <protection/>
    </xf>
    <xf numFmtId="0" fontId="33" fillId="0" borderId="33" xfId="71" applyFont="1" applyFill="1" applyBorder="1">
      <alignment/>
      <protection/>
    </xf>
    <xf numFmtId="0" fontId="33" fillId="0" borderId="26" xfId="71" applyFont="1" applyFill="1" applyBorder="1">
      <alignment/>
      <protection/>
    </xf>
    <xf numFmtId="0" fontId="33" fillId="0" borderId="10" xfId="71" applyFont="1" applyFill="1" applyBorder="1" applyAlignment="1">
      <alignment wrapText="1"/>
      <protection/>
    </xf>
    <xf numFmtId="0" fontId="32" fillId="0" borderId="10" xfId="71" applyFont="1" applyFill="1" applyBorder="1" applyAlignment="1">
      <alignment wrapText="1"/>
      <protection/>
    </xf>
    <xf numFmtId="0" fontId="35" fillId="0" borderId="10" xfId="71" applyFont="1" applyFill="1" applyBorder="1" applyAlignment="1">
      <alignment wrapText="1"/>
      <protection/>
    </xf>
    <xf numFmtId="0" fontId="34" fillId="0" borderId="10" xfId="71" applyFont="1" applyFill="1" applyBorder="1" applyAlignment="1">
      <alignment wrapText="1"/>
      <protection/>
    </xf>
    <xf numFmtId="0" fontId="35" fillId="0" borderId="10" xfId="71" applyFont="1" applyFill="1" applyBorder="1">
      <alignment/>
      <protection/>
    </xf>
    <xf numFmtId="0" fontId="34" fillId="0" borderId="34" xfId="71" applyFont="1" applyFill="1" applyBorder="1">
      <alignment/>
      <protection/>
    </xf>
    <xf numFmtId="3" fontId="33" fillId="0" borderId="10" xfId="71" applyNumberFormat="1" applyFont="1" applyFill="1" applyBorder="1" applyAlignment="1">
      <alignment wrapText="1"/>
      <protection/>
    </xf>
    <xf numFmtId="3" fontId="35" fillId="0" borderId="10" xfId="71" applyNumberFormat="1" applyFont="1" applyFill="1" applyBorder="1" applyAlignment="1">
      <alignment wrapText="1"/>
      <protection/>
    </xf>
    <xf numFmtId="3" fontId="34" fillId="0" borderId="10" xfId="71" applyNumberFormat="1" applyFont="1" applyFill="1" applyBorder="1" applyAlignment="1">
      <alignment wrapText="1"/>
      <protection/>
    </xf>
    <xf numFmtId="3" fontId="32" fillId="0" borderId="10" xfId="71" applyNumberFormat="1" applyFont="1" applyFill="1" applyBorder="1" applyAlignment="1">
      <alignment vertical="top" wrapText="1"/>
      <protection/>
    </xf>
    <xf numFmtId="3" fontId="34" fillId="0" borderId="10" xfId="0" applyNumberFormat="1" applyFont="1" applyFill="1" applyBorder="1" applyAlignment="1">
      <alignment/>
    </xf>
    <xf numFmtId="0" fontId="32" fillId="0" borderId="0" xfId="71" applyFont="1" applyFill="1" applyBorder="1" applyAlignment="1">
      <alignment horizontal="right"/>
      <protection/>
    </xf>
    <xf numFmtId="0" fontId="33" fillId="0" borderId="0" xfId="71" applyFont="1" applyFill="1" applyBorder="1" applyAlignment="1">
      <alignment horizontal="right" wrapText="1"/>
      <protection/>
    </xf>
    <xf numFmtId="0" fontId="20" fillId="0" borderId="0" xfId="71" applyFont="1" applyFill="1" applyBorder="1">
      <alignment/>
      <protection/>
    </xf>
    <xf numFmtId="0" fontId="20" fillId="0" borderId="15" xfId="71" applyFont="1" applyFill="1" applyBorder="1">
      <alignment/>
      <protection/>
    </xf>
    <xf numFmtId="16" fontId="32" fillId="0" borderId="21" xfId="71" applyNumberFormat="1" applyFont="1" applyFill="1" applyBorder="1" applyAlignment="1">
      <alignment wrapText="1"/>
      <protection/>
    </xf>
    <xf numFmtId="0" fontId="25" fillId="0" borderId="0" xfId="71" applyFont="1" applyBorder="1" applyAlignment="1">
      <alignment/>
      <protection/>
    </xf>
    <xf numFmtId="0" fontId="39" fillId="0" borderId="0" xfId="0" applyFont="1" applyAlignment="1">
      <alignment wrapText="1"/>
    </xf>
    <xf numFmtId="0" fontId="39" fillId="0" borderId="0" xfId="0" applyFont="1" applyAlignment="1">
      <alignment/>
    </xf>
    <xf numFmtId="0" fontId="33" fillId="0" borderId="0" xfId="71" applyFont="1" applyFill="1" applyBorder="1" applyAlignment="1">
      <alignment horizontal="right"/>
      <protection/>
    </xf>
    <xf numFmtId="3" fontId="35" fillId="0" borderId="19" xfId="71" applyNumberFormat="1" applyFont="1" applyFill="1" applyBorder="1">
      <alignment/>
      <protection/>
    </xf>
    <xf numFmtId="3" fontId="20" fillId="0" borderId="19" xfId="71" applyNumberFormat="1" applyFont="1" applyFill="1" applyBorder="1">
      <alignment/>
      <protection/>
    </xf>
    <xf numFmtId="3" fontId="34" fillId="0" borderId="19" xfId="71" applyNumberFormat="1" applyFont="1" applyFill="1" applyBorder="1">
      <alignment/>
      <protection/>
    </xf>
    <xf numFmtId="3" fontId="34" fillId="0" borderId="19" xfId="71" applyNumberFormat="1" applyFont="1" applyFill="1" applyBorder="1" applyAlignment="1">
      <alignment horizontal="right"/>
      <protection/>
    </xf>
    <xf numFmtId="0" fontId="31" fillId="0" borderId="0" xfId="0" applyFont="1" applyFill="1" applyBorder="1" applyAlignment="1">
      <alignment horizontal="right" wrapText="1"/>
    </xf>
    <xf numFmtId="3" fontId="32" fillId="0" borderId="19" xfId="71" applyNumberFormat="1" applyFont="1" applyFill="1" applyBorder="1" applyAlignment="1">
      <alignment wrapText="1"/>
      <protection/>
    </xf>
    <xf numFmtId="3" fontId="20" fillId="0" borderId="10" xfId="71" applyNumberFormat="1" applyFont="1" applyFill="1" applyBorder="1">
      <alignment/>
      <protection/>
    </xf>
    <xf numFmtId="3" fontId="34" fillId="0" borderId="22" xfId="71" applyNumberFormat="1" applyFont="1" applyFill="1" applyBorder="1">
      <alignment/>
      <protection/>
    </xf>
    <xf numFmtId="0" fontId="29" fillId="0" borderId="0" xfId="0" applyFont="1" applyAlignment="1">
      <alignment wrapText="1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0" fillId="24" borderId="10" xfId="71" applyFont="1" applyFill="1" applyBorder="1">
      <alignment/>
      <protection/>
    </xf>
    <xf numFmtId="0" fontId="20" fillId="24" borderId="10" xfId="71" applyFont="1" applyFill="1" applyBorder="1" applyAlignment="1">
      <alignment wrapText="1"/>
      <protection/>
    </xf>
    <xf numFmtId="0" fontId="30" fillId="0" borderId="0" xfId="69" applyFont="1" applyFill="1" applyAlignment="1">
      <alignment horizontal="center" vertical="center" wrapText="1"/>
      <protection/>
    </xf>
    <xf numFmtId="0" fontId="20" fillId="0" borderId="0" xfId="71" applyFont="1" applyFill="1" applyBorder="1" applyAlignment="1">
      <alignment horizontal="right"/>
      <protection/>
    </xf>
    <xf numFmtId="0" fontId="32" fillId="0" borderId="21" xfId="71" applyFont="1" applyFill="1" applyBorder="1" applyAlignment="1" quotePrefix="1">
      <alignment wrapText="1"/>
      <protection/>
    </xf>
    <xf numFmtId="0" fontId="35" fillId="0" borderId="33" xfId="71" applyFont="1" applyFill="1" applyBorder="1">
      <alignment/>
      <protection/>
    </xf>
    <xf numFmtId="0" fontId="20" fillId="0" borderId="0" xfId="67" applyFont="1" applyFill="1" applyAlignment="1">
      <alignment horizontal="right"/>
      <protection/>
    </xf>
    <xf numFmtId="0" fontId="39" fillId="0" borderId="0" xfId="67" applyFont="1" applyFill="1">
      <alignment/>
      <protection/>
    </xf>
    <xf numFmtId="0" fontId="0" fillId="0" borderId="0" xfId="67" applyFill="1">
      <alignment/>
      <protection/>
    </xf>
    <xf numFmtId="0" fontId="20" fillId="0" borderId="10" xfId="73" applyFont="1" applyFill="1" applyBorder="1" applyAlignment="1">
      <alignment horizontal="center" vertical="center" wrapText="1"/>
      <protection/>
    </xf>
    <xf numFmtId="0" fontId="20" fillId="0" borderId="10" xfId="67" applyFont="1" applyFill="1" applyBorder="1" applyAlignment="1">
      <alignment horizontal="center" vertical="center" wrapText="1"/>
      <protection/>
    </xf>
    <xf numFmtId="0" fontId="20" fillId="0" borderId="10" xfId="73" applyFont="1" applyFill="1" applyBorder="1">
      <alignment/>
      <protection/>
    </xf>
    <xf numFmtId="0" fontId="20" fillId="0" borderId="10" xfId="73" applyFont="1" applyFill="1" applyBorder="1" applyAlignment="1">
      <alignment horizontal="right"/>
      <protection/>
    </xf>
    <xf numFmtId="0" fontId="20" fillId="0" borderId="10" xfId="67" applyFont="1" applyFill="1" applyBorder="1">
      <alignment/>
      <protection/>
    </xf>
    <xf numFmtId="0" fontId="19" fillId="0" borderId="10" xfId="73" applyFont="1" applyFill="1" applyBorder="1">
      <alignment/>
      <protection/>
    </xf>
    <xf numFmtId="2" fontId="19" fillId="0" borderId="10" xfId="73" applyNumberFormat="1" applyFont="1" applyFill="1" applyBorder="1">
      <alignment/>
      <protection/>
    </xf>
    <xf numFmtId="0" fontId="0" fillId="0" borderId="0" xfId="67" applyAlignment="1">
      <alignment/>
      <protection/>
    </xf>
    <xf numFmtId="0" fontId="34" fillId="0" borderId="12" xfId="71" applyFont="1" applyFill="1" applyBorder="1">
      <alignment/>
      <protection/>
    </xf>
    <xf numFmtId="0" fontId="34" fillId="0" borderId="35" xfId="71" applyFont="1" applyFill="1" applyBorder="1" applyAlignment="1">
      <alignment horizontal="center" vertical="center"/>
      <protection/>
    </xf>
    <xf numFmtId="0" fontId="34" fillId="0" borderId="28" xfId="71" applyFont="1" applyFill="1" applyBorder="1">
      <alignment/>
      <protection/>
    </xf>
    <xf numFmtId="0" fontId="36" fillId="0" borderId="33" xfId="71" applyFont="1" applyFill="1" applyBorder="1" applyAlignment="1">
      <alignment/>
      <protection/>
    </xf>
    <xf numFmtId="0" fontId="34" fillId="0" borderId="35" xfId="71" applyFont="1" applyFill="1" applyBorder="1">
      <alignment/>
      <protection/>
    </xf>
    <xf numFmtId="0" fontId="40" fillId="0" borderId="0" xfId="67" applyFont="1">
      <alignment/>
      <protection/>
    </xf>
    <xf numFmtId="0" fontId="40" fillId="0" borderId="0" xfId="67" applyFont="1" applyAlignment="1">
      <alignment wrapText="1"/>
      <protection/>
    </xf>
    <xf numFmtId="0" fontId="40" fillId="0" borderId="0" xfId="67" applyFont="1" applyAlignment="1">
      <alignment horizontal="right"/>
      <protection/>
    </xf>
    <xf numFmtId="3" fontId="40" fillId="0" borderId="0" xfId="67" applyNumberFormat="1" applyFont="1">
      <alignment/>
      <protection/>
    </xf>
    <xf numFmtId="0" fontId="41" fillId="0" borderId="0" xfId="67" applyFont="1" applyAlignment="1">
      <alignment horizontal="center"/>
      <protection/>
    </xf>
    <xf numFmtId="0" fontId="41" fillId="0" borderId="0" xfId="67" applyFont="1" applyAlignment="1">
      <alignment horizontal="center" wrapText="1"/>
      <protection/>
    </xf>
    <xf numFmtId="3" fontId="40" fillId="0" borderId="0" xfId="67" applyNumberFormat="1" applyFont="1" applyAlignment="1">
      <alignment horizontal="right"/>
      <protection/>
    </xf>
    <xf numFmtId="0" fontId="41" fillId="0" borderId="0" xfId="67" applyFont="1">
      <alignment/>
      <protection/>
    </xf>
    <xf numFmtId="0" fontId="40" fillId="0" borderId="0" xfId="67" applyFont="1" applyFill="1">
      <alignment/>
      <protection/>
    </xf>
    <xf numFmtId="0" fontId="40" fillId="0" borderId="0" xfId="67" applyFont="1" applyFill="1" applyAlignment="1">
      <alignment wrapText="1"/>
      <protection/>
    </xf>
    <xf numFmtId="0" fontId="41" fillId="0" borderId="0" xfId="67" applyFont="1" applyFill="1">
      <alignment/>
      <protection/>
    </xf>
    <xf numFmtId="0" fontId="40" fillId="0" borderId="0" xfId="67" applyFont="1" applyFill="1" applyAlignment="1">
      <alignment horizontal="right"/>
      <protection/>
    </xf>
    <xf numFmtId="0" fontId="40" fillId="0" borderId="0" xfId="67" applyFont="1" applyFill="1" applyAlignment="1">
      <alignment horizontal="center"/>
      <protection/>
    </xf>
    <xf numFmtId="0" fontId="41" fillId="0" borderId="0" xfId="67" applyFont="1" applyFill="1" applyAlignment="1">
      <alignment horizontal="right" wrapText="1"/>
      <protection/>
    </xf>
    <xf numFmtId="3" fontId="41" fillId="0" borderId="0" xfId="67" applyNumberFormat="1" applyFont="1" applyFill="1">
      <alignment/>
      <protection/>
    </xf>
    <xf numFmtId="0" fontId="40" fillId="0" borderId="0" xfId="74" applyFont="1">
      <alignment/>
      <protection/>
    </xf>
    <xf numFmtId="0" fontId="40" fillId="0" borderId="0" xfId="74" applyFont="1" applyAlignment="1">
      <alignment wrapText="1"/>
      <protection/>
    </xf>
    <xf numFmtId="0" fontId="40" fillId="0" borderId="0" xfId="74" applyFont="1" applyFill="1">
      <alignment/>
      <protection/>
    </xf>
    <xf numFmtId="0" fontId="40" fillId="0" borderId="0" xfId="74" applyFont="1" applyAlignment="1">
      <alignment horizontal="right"/>
      <protection/>
    </xf>
    <xf numFmtId="0" fontId="41" fillId="0" borderId="0" xfId="74" applyFont="1" applyAlignment="1">
      <alignment horizontal="center"/>
      <protection/>
    </xf>
    <xf numFmtId="0" fontId="41" fillId="0" borderId="0" xfId="74" applyFont="1" applyAlignment="1">
      <alignment wrapText="1"/>
      <protection/>
    </xf>
    <xf numFmtId="0" fontId="41" fillId="0" borderId="0" xfId="74" applyFont="1">
      <alignment/>
      <protection/>
    </xf>
    <xf numFmtId="0" fontId="41" fillId="0" borderId="0" xfId="74" applyFont="1" applyFill="1">
      <alignment/>
      <protection/>
    </xf>
    <xf numFmtId="0" fontId="40" fillId="0" borderId="10" xfId="74" applyFont="1" applyBorder="1" applyAlignment="1">
      <alignment wrapText="1"/>
      <protection/>
    </xf>
    <xf numFmtId="0" fontId="41" fillId="0" borderId="10" xfId="74" applyFont="1" applyBorder="1" applyAlignment="1">
      <alignment horizontal="center" wrapText="1"/>
      <protection/>
    </xf>
    <xf numFmtId="0" fontId="41" fillId="0" borderId="10" xfId="74" applyFont="1" applyFill="1" applyBorder="1" applyAlignment="1">
      <alignment horizontal="center" wrapText="1"/>
      <protection/>
    </xf>
    <xf numFmtId="0" fontId="40" fillId="0" borderId="10" xfId="74" applyFont="1" applyFill="1" applyBorder="1" applyAlignment="1">
      <alignment vertical="center"/>
      <protection/>
    </xf>
    <xf numFmtId="0" fontId="40" fillId="0" borderId="10" xfId="74" applyFont="1" applyFill="1" applyBorder="1" applyAlignment="1">
      <alignment vertical="center" wrapText="1"/>
      <protection/>
    </xf>
    <xf numFmtId="0" fontId="40" fillId="0" borderId="10" xfId="74" applyFont="1" applyFill="1" applyBorder="1" applyAlignment="1">
      <alignment horizontal="center" vertical="center"/>
      <protection/>
    </xf>
    <xf numFmtId="3" fontId="40" fillId="0" borderId="10" xfId="74" applyNumberFormat="1" applyFont="1" applyFill="1" applyBorder="1" applyAlignment="1">
      <alignment horizontal="right" vertical="center"/>
      <protection/>
    </xf>
    <xf numFmtId="49" fontId="40" fillId="0" borderId="10" xfId="74" applyNumberFormat="1" applyFont="1" applyFill="1" applyBorder="1" applyAlignment="1">
      <alignment horizontal="center" vertical="center"/>
      <protection/>
    </xf>
    <xf numFmtId="3" fontId="25" fillId="0" borderId="10" xfId="70" applyNumberFormat="1" applyFont="1" applyFill="1" applyBorder="1" applyAlignment="1">
      <alignment vertical="center"/>
      <protection/>
    </xf>
    <xf numFmtId="3" fontId="40" fillId="0" borderId="0" xfId="74" applyNumberFormat="1" applyFont="1">
      <alignment/>
      <protection/>
    </xf>
    <xf numFmtId="3" fontId="40" fillId="0" borderId="10" xfId="74" applyNumberFormat="1" applyFont="1" applyFill="1" applyBorder="1" applyAlignment="1">
      <alignment vertical="center"/>
      <protection/>
    </xf>
    <xf numFmtId="0" fontId="40" fillId="0" borderId="0" xfId="74" applyFont="1" applyBorder="1">
      <alignment/>
      <protection/>
    </xf>
    <xf numFmtId="3" fontId="40" fillId="0" borderId="0" xfId="74" applyNumberFormat="1" applyFont="1" applyFill="1" applyBorder="1">
      <alignment/>
      <protection/>
    </xf>
    <xf numFmtId="0" fontId="25" fillId="0" borderId="0" xfId="70" applyFont="1">
      <alignment/>
      <protection/>
    </xf>
    <xf numFmtId="0" fontId="28" fillId="0" borderId="36" xfId="70" applyFont="1" applyBorder="1" applyAlignment="1">
      <alignment horizontal="center" wrapText="1"/>
      <protection/>
    </xf>
    <xf numFmtId="3" fontId="25" fillId="0" borderId="36" xfId="70" applyNumberFormat="1" applyFont="1" applyFill="1" applyBorder="1" applyAlignment="1">
      <alignment vertical="center"/>
      <protection/>
    </xf>
    <xf numFmtId="3" fontId="40" fillId="0" borderId="36" xfId="74" applyNumberFormat="1" applyFont="1" applyFill="1" applyBorder="1" applyAlignment="1">
      <alignment horizontal="right" vertical="center"/>
      <protection/>
    </xf>
    <xf numFmtId="3" fontId="32" fillId="0" borderId="33" xfId="71" applyNumberFormat="1" applyFont="1" applyFill="1" applyBorder="1">
      <alignment/>
      <protection/>
    </xf>
    <xf numFmtId="3" fontId="32" fillId="0" borderId="33" xfId="71" applyNumberFormat="1" applyFont="1" applyFill="1" applyBorder="1" applyAlignment="1">
      <alignment wrapText="1"/>
      <protection/>
    </xf>
    <xf numFmtId="3" fontId="33" fillId="0" borderId="33" xfId="71" applyNumberFormat="1" applyFont="1" applyFill="1" applyBorder="1">
      <alignment/>
      <protection/>
    </xf>
    <xf numFmtId="3" fontId="33" fillId="0" borderId="13" xfId="71" applyNumberFormat="1" applyFont="1" applyFill="1" applyBorder="1">
      <alignment/>
      <protection/>
    </xf>
    <xf numFmtId="3" fontId="34" fillId="0" borderId="33" xfId="71" applyNumberFormat="1" applyFont="1" applyFill="1" applyBorder="1">
      <alignment/>
      <protection/>
    </xf>
    <xf numFmtId="3" fontId="34" fillId="0" borderId="33" xfId="71" applyNumberFormat="1" applyFont="1" applyFill="1" applyBorder="1" applyAlignment="1">
      <alignment horizontal="right"/>
      <protection/>
    </xf>
    <xf numFmtId="3" fontId="35" fillId="0" borderId="33" xfId="71" applyNumberFormat="1" applyFont="1" applyFill="1" applyBorder="1">
      <alignment/>
      <protection/>
    </xf>
    <xf numFmtId="3" fontId="20" fillId="0" borderId="33" xfId="71" applyNumberFormat="1" applyFont="1" applyFill="1" applyBorder="1">
      <alignment/>
      <protection/>
    </xf>
    <xf numFmtId="0" fontId="41" fillId="0" borderId="10" xfId="67" applyFont="1" applyFill="1" applyBorder="1" applyAlignment="1">
      <alignment horizontal="center" vertical="center"/>
      <protection/>
    </xf>
    <xf numFmtId="0" fontId="41" fillId="0" borderId="10" xfId="67" applyFont="1" applyFill="1" applyBorder="1" applyAlignment="1">
      <alignment horizontal="center" vertical="center" wrapText="1"/>
      <protection/>
    </xf>
    <xf numFmtId="3" fontId="41" fillId="0" borderId="10" xfId="67" applyNumberFormat="1" applyFont="1" applyFill="1" applyBorder="1" applyAlignment="1">
      <alignment horizontal="center" vertical="center"/>
      <protection/>
    </xf>
    <xf numFmtId="3" fontId="41" fillId="0" borderId="10" xfId="67" applyNumberFormat="1" applyFont="1" applyFill="1" applyBorder="1" applyAlignment="1">
      <alignment horizontal="right" vertical="center"/>
      <protection/>
    </xf>
    <xf numFmtId="0" fontId="40" fillId="0" borderId="10" xfId="67" applyFont="1" applyFill="1" applyBorder="1" applyAlignment="1">
      <alignment horizontal="center"/>
      <protection/>
    </xf>
    <xf numFmtId="0" fontId="40" fillId="0" borderId="10" xfId="67" applyFont="1" applyFill="1" applyBorder="1" applyAlignment="1">
      <alignment wrapText="1"/>
      <protection/>
    </xf>
    <xf numFmtId="3" fontId="40" fillId="0" borderId="10" xfId="67" applyNumberFormat="1" applyFont="1" applyFill="1" applyBorder="1">
      <alignment/>
      <protection/>
    </xf>
    <xf numFmtId="0" fontId="40" fillId="0" borderId="10" xfId="67" applyFont="1" applyFill="1" applyBorder="1">
      <alignment/>
      <protection/>
    </xf>
    <xf numFmtId="3" fontId="41" fillId="0" borderId="10" xfId="67" applyNumberFormat="1" applyFont="1" applyFill="1" applyBorder="1">
      <alignment/>
      <protection/>
    </xf>
    <xf numFmtId="0" fontId="41" fillId="0" borderId="10" xfId="67" applyFont="1" applyFill="1" applyBorder="1" applyAlignment="1">
      <alignment horizontal="right" wrapText="1"/>
      <protection/>
    </xf>
    <xf numFmtId="3" fontId="41" fillId="0" borderId="10" xfId="67" applyNumberFormat="1" applyFont="1" applyFill="1" applyBorder="1">
      <alignment/>
      <protection/>
    </xf>
    <xf numFmtId="0" fontId="0" fillId="0" borderId="0" xfId="68" applyAlignment="1">
      <alignment/>
      <protection/>
    </xf>
    <xf numFmtId="3" fontId="32" fillId="0" borderId="13" xfId="71" applyNumberFormat="1" applyFont="1" applyFill="1" applyBorder="1" applyAlignment="1">
      <alignment wrapText="1"/>
      <protection/>
    </xf>
    <xf numFmtId="0" fontId="20" fillId="0" borderId="0" xfId="67" applyFont="1" applyFill="1" applyAlignment="1">
      <alignment/>
      <protection/>
    </xf>
    <xf numFmtId="0" fontId="34" fillId="0" borderId="16" xfId="71" applyFont="1" applyFill="1" applyBorder="1">
      <alignment/>
      <protection/>
    </xf>
    <xf numFmtId="0" fontId="34" fillId="0" borderId="19" xfId="71" applyFont="1" applyFill="1" applyBorder="1" applyAlignment="1">
      <alignment wrapText="1"/>
      <protection/>
    </xf>
    <xf numFmtId="3" fontId="33" fillId="0" borderId="19" xfId="71" applyNumberFormat="1" applyFont="1" applyFill="1" applyBorder="1" applyAlignment="1">
      <alignment wrapText="1"/>
      <protection/>
    </xf>
    <xf numFmtId="0" fontId="32" fillId="0" borderId="19" xfId="71" applyFont="1" applyFill="1" applyBorder="1" applyAlignment="1">
      <alignment wrapText="1"/>
      <protection/>
    </xf>
    <xf numFmtId="3" fontId="35" fillId="0" borderId="19" xfId="71" applyNumberFormat="1" applyFont="1" applyFill="1" applyBorder="1" applyAlignment="1">
      <alignment wrapText="1"/>
      <protection/>
    </xf>
    <xf numFmtId="0" fontId="33" fillId="0" borderId="19" xfId="71" applyFont="1" applyFill="1" applyBorder="1" applyAlignment="1">
      <alignment wrapText="1"/>
      <protection/>
    </xf>
    <xf numFmtId="0" fontId="35" fillId="0" borderId="19" xfId="71" applyFont="1" applyFill="1" applyBorder="1" applyAlignment="1">
      <alignment wrapText="1"/>
      <protection/>
    </xf>
    <xf numFmtId="3" fontId="34" fillId="0" borderId="19" xfId="71" applyNumberFormat="1" applyFont="1" applyFill="1" applyBorder="1" applyAlignment="1">
      <alignment wrapText="1"/>
      <protection/>
    </xf>
    <xf numFmtId="3" fontId="34" fillId="0" borderId="19" xfId="0" applyNumberFormat="1" applyFont="1" applyFill="1" applyBorder="1" applyAlignment="1">
      <alignment/>
    </xf>
    <xf numFmtId="3" fontId="32" fillId="0" borderId="19" xfId="71" applyNumberFormat="1" applyFont="1" applyFill="1" applyBorder="1" applyAlignment="1">
      <alignment vertical="top" wrapText="1"/>
      <protection/>
    </xf>
    <xf numFmtId="3" fontId="35" fillId="0" borderId="33" xfId="71" applyNumberFormat="1" applyFont="1" applyFill="1" applyBorder="1" applyAlignment="1">
      <alignment wrapText="1"/>
      <protection/>
    </xf>
    <xf numFmtId="3" fontId="35" fillId="0" borderId="13" xfId="71" applyNumberFormat="1" applyFont="1" applyFill="1" applyBorder="1" applyAlignment="1">
      <alignment wrapText="1"/>
      <protection/>
    </xf>
    <xf numFmtId="3" fontId="33" fillId="0" borderId="33" xfId="71" applyNumberFormat="1" applyFont="1" applyFill="1" applyBorder="1" applyAlignment="1">
      <alignment wrapText="1"/>
      <protection/>
    </xf>
    <xf numFmtId="3" fontId="33" fillId="0" borderId="13" xfId="71" applyNumberFormat="1" applyFont="1" applyFill="1" applyBorder="1" applyAlignment="1">
      <alignment wrapText="1"/>
      <protection/>
    </xf>
    <xf numFmtId="3" fontId="33" fillId="0" borderId="37" xfId="71" applyNumberFormat="1" applyFont="1" applyFill="1" applyBorder="1" applyAlignment="1">
      <alignment wrapText="1"/>
      <protection/>
    </xf>
    <xf numFmtId="3" fontId="34" fillId="0" borderId="13" xfId="71" applyNumberFormat="1" applyFont="1" applyFill="1" applyBorder="1">
      <alignment/>
      <protection/>
    </xf>
    <xf numFmtId="3" fontId="34" fillId="0" borderId="37" xfId="71" applyNumberFormat="1" applyFont="1" applyFill="1" applyBorder="1">
      <alignment/>
      <protection/>
    </xf>
    <xf numFmtId="0" fontId="20" fillId="0" borderId="0" xfId="71" applyFont="1" applyAlignment="1">
      <alignment horizontal="right"/>
      <protection/>
    </xf>
    <xf numFmtId="16" fontId="32" fillId="0" borderId="33" xfId="71" applyNumberFormat="1" applyFont="1" applyFill="1" applyBorder="1" applyAlignment="1">
      <alignment wrapText="1"/>
      <protection/>
    </xf>
    <xf numFmtId="0" fontId="22" fillId="0" borderId="19" xfId="71" applyFont="1" applyFill="1" applyBorder="1">
      <alignment/>
      <protection/>
    </xf>
    <xf numFmtId="0" fontId="34" fillId="0" borderId="27" xfId="71" applyFont="1" applyFill="1" applyBorder="1">
      <alignment/>
      <protection/>
    </xf>
    <xf numFmtId="3" fontId="34" fillId="0" borderId="20" xfId="71" applyNumberFormat="1" applyFont="1" applyFill="1" applyBorder="1">
      <alignment/>
      <protection/>
    </xf>
    <xf numFmtId="3" fontId="32" fillId="0" borderId="20" xfId="71" applyNumberFormat="1" applyFont="1" applyFill="1" applyBorder="1">
      <alignment/>
      <protection/>
    </xf>
    <xf numFmtId="3" fontId="33" fillId="0" borderId="20" xfId="71" applyNumberFormat="1" applyFont="1" applyFill="1" applyBorder="1">
      <alignment/>
      <protection/>
    </xf>
    <xf numFmtId="3" fontId="34" fillId="0" borderId="38" xfId="71" applyNumberFormat="1" applyFont="1" applyFill="1" applyBorder="1" applyAlignment="1">
      <alignment horizontal="right"/>
      <protection/>
    </xf>
    <xf numFmtId="0" fontId="34" fillId="0" borderId="20" xfId="71" applyFont="1" applyFill="1" applyBorder="1">
      <alignment/>
      <protection/>
    </xf>
    <xf numFmtId="3" fontId="33" fillId="0" borderId="38" xfId="71" applyNumberFormat="1" applyFont="1" applyFill="1" applyBorder="1">
      <alignment/>
      <protection/>
    </xf>
    <xf numFmtId="3" fontId="34" fillId="0" borderId="20" xfId="71" applyNumberFormat="1" applyFont="1" applyFill="1" applyBorder="1" applyAlignment="1">
      <alignment horizontal="right"/>
      <protection/>
    </xf>
    <xf numFmtId="3" fontId="34" fillId="0" borderId="38" xfId="71" applyNumberFormat="1" applyFont="1" applyFill="1" applyBorder="1">
      <alignment/>
      <protection/>
    </xf>
    <xf numFmtId="0" fontId="35" fillId="0" borderId="20" xfId="71" applyFont="1" applyFill="1" applyBorder="1">
      <alignment/>
      <protection/>
    </xf>
    <xf numFmtId="3" fontId="35" fillId="0" borderId="20" xfId="71" applyNumberFormat="1" applyFont="1" applyFill="1" applyBorder="1">
      <alignment/>
      <protection/>
    </xf>
    <xf numFmtId="3" fontId="32" fillId="0" borderId="38" xfId="71" applyNumberFormat="1" applyFont="1" applyFill="1" applyBorder="1">
      <alignment/>
      <protection/>
    </xf>
    <xf numFmtId="3" fontId="35" fillId="0" borderId="38" xfId="71" applyNumberFormat="1" applyFont="1" applyFill="1" applyBorder="1">
      <alignment/>
      <protection/>
    </xf>
    <xf numFmtId="3" fontId="32" fillId="0" borderId="20" xfId="71" applyNumberFormat="1" applyFont="1" applyFill="1" applyBorder="1" applyAlignment="1">
      <alignment wrapText="1"/>
      <protection/>
    </xf>
    <xf numFmtId="3" fontId="32" fillId="0" borderId="38" xfId="71" applyNumberFormat="1" applyFont="1" applyFill="1" applyBorder="1" applyAlignment="1">
      <alignment wrapText="1"/>
      <protection/>
    </xf>
    <xf numFmtId="3" fontId="20" fillId="0" borderId="20" xfId="71" applyNumberFormat="1" applyFont="1" applyFill="1" applyBorder="1">
      <alignment/>
      <protection/>
    </xf>
    <xf numFmtId="3" fontId="34" fillId="0" borderId="25" xfId="71" applyNumberFormat="1" applyFont="1" applyFill="1" applyBorder="1">
      <alignment/>
      <protection/>
    </xf>
    <xf numFmtId="3" fontId="35" fillId="0" borderId="37" xfId="71" applyNumberFormat="1" applyFont="1" applyFill="1" applyBorder="1">
      <alignment/>
      <protection/>
    </xf>
    <xf numFmtId="3" fontId="32" fillId="0" borderId="13" xfId="71" applyNumberFormat="1" applyFont="1" applyFill="1" applyBorder="1">
      <alignment/>
      <protection/>
    </xf>
    <xf numFmtId="3" fontId="32" fillId="0" borderId="37" xfId="71" applyNumberFormat="1" applyFont="1" applyFill="1" applyBorder="1">
      <alignment/>
      <protection/>
    </xf>
    <xf numFmtId="3" fontId="33" fillId="0" borderId="37" xfId="71" applyNumberFormat="1" applyFont="1" applyFill="1" applyBorder="1">
      <alignment/>
      <protection/>
    </xf>
    <xf numFmtId="3" fontId="32" fillId="0" borderId="37" xfId="71" applyNumberFormat="1" applyFont="1" applyFill="1" applyBorder="1" applyAlignment="1">
      <alignment wrapText="1"/>
      <protection/>
    </xf>
    <xf numFmtId="3" fontId="20" fillId="0" borderId="38" xfId="71" applyNumberFormat="1" applyFont="1" applyFill="1" applyBorder="1">
      <alignment/>
      <protection/>
    </xf>
    <xf numFmtId="0" fontId="25" fillId="0" borderId="0" xfId="71" applyFont="1" applyBorder="1" applyAlignment="1">
      <alignment horizontal="right"/>
      <protection/>
    </xf>
    <xf numFmtId="0" fontId="30" fillId="0" borderId="0" xfId="69" applyFont="1" applyFill="1" applyAlignment="1">
      <alignment vertical="center"/>
      <protection/>
    </xf>
    <xf numFmtId="0" fontId="38" fillId="0" borderId="0" xfId="69" applyFont="1" applyFill="1" applyAlignment="1">
      <alignment vertical="center" wrapText="1"/>
      <protection/>
    </xf>
    <xf numFmtId="0" fontId="0" fillId="0" borderId="0" xfId="0" applyFill="1" applyAlignment="1">
      <alignment/>
    </xf>
    <xf numFmtId="3" fontId="38" fillId="0" borderId="0" xfId="0" applyNumberFormat="1" applyFont="1" applyFill="1" applyAlignment="1">
      <alignment/>
    </xf>
    <xf numFmtId="3" fontId="34" fillId="0" borderId="35" xfId="71" applyNumberFormat="1" applyFont="1" applyFill="1" applyBorder="1">
      <alignment/>
      <protection/>
    </xf>
    <xf numFmtId="3" fontId="34" fillId="0" borderId="39" xfId="71" applyNumberFormat="1" applyFont="1" applyFill="1" applyBorder="1">
      <alignment/>
      <protection/>
    </xf>
    <xf numFmtId="3" fontId="35" fillId="0" borderId="13" xfId="71" applyNumberFormat="1" applyFont="1" applyFill="1" applyBorder="1">
      <alignment/>
      <protection/>
    </xf>
    <xf numFmtId="3" fontId="34" fillId="0" borderId="37" xfId="71" applyNumberFormat="1" applyFont="1" applyFill="1" applyBorder="1" applyAlignment="1">
      <alignment horizontal="right"/>
      <protection/>
    </xf>
    <xf numFmtId="3" fontId="26" fillId="0" borderId="10" xfId="71" applyNumberFormat="1" applyFont="1" applyFill="1" applyBorder="1" applyAlignment="1">
      <alignment wrapText="1"/>
      <protection/>
    </xf>
    <xf numFmtId="3" fontId="38" fillId="0" borderId="0" xfId="69" applyNumberFormat="1" applyFont="1" applyFill="1" applyAlignment="1">
      <alignment horizontal="right"/>
      <protection/>
    </xf>
    <xf numFmtId="0" fontId="29" fillId="0" borderId="0" xfId="0" applyFont="1" applyFill="1" applyAlignment="1">
      <alignment wrapText="1"/>
    </xf>
    <xf numFmtId="0" fontId="37" fillId="0" borderId="0" xfId="69" applyFont="1" applyFill="1" applyAlignment="1">
      <alignment wrapText="1"/>
      <protection/>
    </xf>
    <xf numFmtId="0" fontId="41" fillId="0" borderId="0" xfId="67" applyFont="1" applyAlignment="1">
      <alignment/>
      <protection/>
    </xf>
    <xf numFmtId="0" fontId="40" fillId="0" borderId="0" xfId="74" applyFont="1" applyAlignment="1">
      <alignment/>
      <protection/>
    </xf>
    <xf numFmtId="1" fontId="34" fillId="0" borderId="40" xfId="71" applyNumberFormat="1" applyFont="1" applyFill="1" applyBorder="1" applyAlignment="1">
      <alignment horizontal="center"/>
      <protection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1" fontId="34" fillId="0" borderId="43" xfId="71" applyNumberFormat="1" applyFont="1" applyFill="1" applyBorder="1" applyAlignment="1">
      <alignment horizontal="center"/>
      <protection/>
    </xf>
    <xf numFmtId="0" fontId="0" fillId="0" borderId="15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34" fillId="0" borderId="33" xfId="71" applyFont="1" applyFill="1" applyBorder="1" applyAlignment="1">
      <alignment/>
      <protection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25" fillId="0" borderId="36" xfId="71" applyFont="1" applyFill="1" applyBorder="1" applyAlignment="1">
      <alignment horizontal="center" vertical="center" wrapText="1"/>
      <protection/>
    </xf>
    <xf numFmtId="0" fontId="25" fillId="0" borderId="37" xfId="71" applyFont="1" applyFill="1" applyBorder="1" applyAlignment="1">
      <alignment horizontal="center" vertical="center" wrapText="1"/>
      <protection/>
    </xf>
    <xf numFmtId="0" fontId="25" fillId="0" borderId="13" xfId="71" applyFont="1" applyFill="1" applyBorder="1" applyAlignment="1">
      <alignment horizontal="center" vertical="center" wrapText="1"/>
      <protection/>
    </xf>
    <xf numFmtId="0" fontId="27" fillId="0" borderId="10" xfId="71" applyFont="1" applyFill="1" applyBorder="1" applyAlignment="1">
      <alignment horizontal="center" vertical="center" wrapText="1"/>
      <protection/>
    </xf>
    <xf numFmtId="0" fontId="26" fillId="0" borderId="0" xfId="71" applyFont="1" applyBorder="1" applyAlignment="1">
      <alignment horizontal="right"/>
      <protection/>
    </xf>
    <xf numFmtId="0" fontId="31" fillId="0" borderId="0" xfId="68" applyFont="1" applyAlignment="1">
      <alignment/>
      <protection/>
    </xf>
    <xf numFmtId="0" fontId="0" fillId="0" borderId="0" xfId="68" applyAlignment="1">
      <alignment/>
      <protection/>
    </xf>
    <xf numFmtId="0" fontId="28" fillId="0" borderId="0" xfId="71" applyFont="1" applyBorder="1" applyAlignment="1">
      <alignment horizontal="center" wrapText="1"/>
      <protection/>
    </xf>
    <xf numFmtId="0" fontId="20" fillId="0" borderId="0" xfId="72" applyFont="1" applyFill="1" applyAlignment="1">
      <alignment horizontal="center"/>
      <protection/>
    </xf>
    <xf numFmtId="0" fontId="20" fillId="0" borderId="10" xfId="73" applyFont="1" applyFill="1" applyBorder="1" applyAlignment="1">
      <alignment horizontal="center"/>
      <protection/>
    </xf>
    <xf numFmtId="0" fontId="19" fillId="0" borderId="10" xfId="73" applyFont="1" applyFill="1" applyBorder="1" applyAlignment="1">
      <alignment horizontal="center"/>
      <protection/>
    </xf>
    <xf numFmtId="0" fontId="37" fillId="0" borderId="0" xfId="69" applyFont="1" applyAlignment="1">
      <alignment horizontal="center" wrapText="1"/>
      <protection/>
    </xf>
    <xf numFmtId="0" fontId="29" fillId="0" borderId="0" xfId="0" applyFont="1" applyAlignment="1">
      <alignment horizontal="center" wrapText="1"/>
    </xf>
    <xf numFmtId="0" fontId="37" fillId="0" borderId="0" xfId="69" applyFont="1" applyAlignment="1">
      <alignment horizontal="center" vertical="center" wrapText="1"/>
      <protection/>
    </xf>
    <xf numFmtId="0" fontId="29" fillId="0" borderId="0" xfId="0" applyFont="1" applyAlignment="1">
      <alignment/>
    </xf>
    <xf numFmtId="0" fontId="41" fillId="0" borderId="0" xfId="67" applyFont="1" applyAlignment="1">
      <alignment horizontal="center"/>
      <protection/>
    </xf>
    <xf numFmtId="0" fontId="41" fillId="0" borderId="0" xfId="67" applyFont="1" applyFill="1" applyAlignment="1">
      <alignment horizontal="center"/>
      <protection/>
    </xf>
    <xf numFmtId="0" fontId="41" fillId="0" borderId="45" xfId="67" applyFont="1" applyFill="1" applyBorder="1" applyAlignment="1">
      <alignment horizontal="center" vertical="center"/>
      <protection/>
    </xf>
    <xf numFmtId="0" fontId="41" fillId="0" borderId="12" xfId="67" applyFont="1" applyFill="1" applyBorder="1" applyAlignment="1">
      <alignment horizontal="center" vertical="center"/>
      <protection/>
    </xf>
    <xf numFmtId="0" fontId="41" fillId="0" borderId="45" xfId="67" applyFont="1" applyFill="1" applyBorder="1" applyAlignment="1">
      <alignment horizontal="center" vertical="center" wrapText="1"/>
      <protection/>
    </xf>
    <xf numFmtId="0" fontId="41" fillId="0" borderId="12" xfId="67" applyFont="1" applyFill="1" applyBorder="1" applyAlignment="1">
      <alignment horizontal="center" vertical="center" wrapText="1"/>
      <protection/>
    </xf>
    <xf numFmtId="0" fontId="41" fillId="0" borderId="10" xfId="67" applyFont="1" applyBorder="1" applyAlignment="1">
      <alignment horizontal="center"/>
      <protection/>
    </xf>
    <xf numFmtId="3" fontId="41" fillId="0" borderId="45" xfId="67" applyNumberFormat="1" applyFont="1" applyFill="1" applyBorder="1" applyAlignment="1">
      <alignment horizontal="center" vertical="center"/>
      <protection/>
    </xf>
    <xf numFmtId="3" fontId="41" fillId="0" borderId="12" xfId="67" applyNumberFormat="1" applyFont="1" applyFill="1" applyBorder="1" applyAlignment="1">
      <alignment horizontal="center" vertical="center"/>
      <protection/>
    </xf>
    <xf numFmtId="0" fontId="41" fillId="0" borderId="0" xfId="74" applyFont="1" applyAlignment="1">
      <alignment horizontal="center"/>
      <protection/>
    </xf>
  </cellXfs>
  <cellStyles count="69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Bevitel" xfId="45"/>
    <cellStyle name="Cím" xfId="46"/>
    <cellStyle name="Címsor 1" xfId="47"/>
    <cellStyle name="Címsor 2" xfId="48"/>
    <cellStyle name="Címsor 3" xfId="49"/>
    <cellStyle name="Címsor 4" xfId="50"/>
    <cellStyle name="Ellenőrzőcella" xfId="51"/>
    <cellStyle name="Comma" xfId="52"/>
    <cellStyle name="Comma [0]" xfId="53"/>
    <cellStyle name="Figyelmezteté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Normál 2" xfId="66"/>
    <cellStyle name="Normál 2 2" xfId="67"/>
    <cellStyle name="Normál 3" xfId="68"/>
    <cellStyle name="Normál_2005. 4. számú melléklet" xfId="69"/>
    <cellStyle name="Normál_2006 Zárszámadási rendelet 1,2,3,4,5,6,8,9,10,11,12,13,14,15 sz. mellékletei" xfId="70"/>
    <cellStyle name="Normál_2009. ktv.rendelet" xfId="71"/>
    <cellStyle name="Normál_3. sz. melléklet létszám" xfId="72"/>
    <cellStyle name="Normál_koltsegvetes_melleklet" xfId="73"/>
    <cellStyle name="Normál_költségvetési rendelet 3,4,5,5b,5c,6,9,9a,11,16a,16b mellékletei-2008-3" xfId="74"/>
    <cellStyle name="Normal_KTRSZJ" xfId="75"/>
    <cellStyle name="Összesen" xfId="76"/>
    <cellStyle name="Currency" xfId="77"/>
    <cellStyle name="Currency [0]" xfId="78"/>
    <cellStyle name="Rossz" xfId="79"/>
    <cellStyle name="Semleges" xfId="80"/>
    <cellStyle name="Számítás" xfId="81"/>
    <cellStyle name="Percen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2"/>
  <sheetViews>
    <sheetView tabSelected="1" view="pageBreakPreview" zoomScaleNormal="75" zoomScaleSheetLayoutView="100" zoomScalePageLayoutView="0" workbookViewId="0" topLeftCell="A1">
      <pane ySplit="8" topLeftCell="BM9" activePane="bottomLeft" state="frozen"/>
      <selection pane="topLeft" activeCell="D32" sqref="D32"/>
      <selection pane="bottomLeft" activeCell="A1" sqref="A1"/>
    </sheetView>
  </sheetViews>
  <sheetFormatPr defaultColWidth="9.140625" defaultRowHeight="12.75"/>
  <cols>
    <col min="1" max="1" width="5.421875" style="9" customWidth="1"/>
    <col min="2" max="2" width="7.28125" style="10" customWidth="1"/>
    <col min="3" max="3" width="61.28125" style="42" customWidth="1"/>
    <col min="4" max="4" width="10.57421875" style="12" customWidth="1"/>
    <col min="5" max="5" width="10.421875" style="12" customWidth="1"/>
    <col min="6" max="7" width="9.140625" style="12" customWidth="1"/>
    <col min="8" max="8" width="10.57421875" style="12" customWidth="1"/>
    <col min="9" max="9" width="10.421875" style="12" customWidth="1"/>
    <col min="10" max="11" width="9.140625" style="12" customWidth="1"/>
    <col min="12" max="12" width="10.57421875" style="12" customWidth="1"/>
    <col min="13" max="13" width="10.421875" style="12" customWidth="1"/>
    <col min="14" max="15" width="9.140625" style="12" customWidth="1"/>
    <col min="16" max="16384" width="9.140625" style="11" customWidth="1"/>
  </cols>
  <sheetData>
    <row r="1" spans="1:15" s="8" customFormat="1" ht="16.5">
      <c r="A1" s="136"/>
      <c r="B1" s="157"/>
      <c r="C1" s="29"/>
      <c r="D1" s="136"/>
      <c r="E1" s="136"/>
      <c r="F1" s="136"/>
      <c r="G1" s="134"/>
      <c r="H1" s="136"/>
      <c r="I1" s="136"/>
      <c r="J1" s="136"/>
      <c r="K1" s="134"/>
      <c r="L1" s="136"/>
      <c r="M1" s="136"/>
      <c r="N1" s="136"/>
      <c r="O1" s="134" t="s">
        <v>601</v>
      </c>
    </row>
    <row r="2" spans="1:15" s="8" customFormat="1" ht="16.5">
      <c r="A2" s="136"/>
      <c r="B2" s="157"/>
      <c r="C2" s="29"/>
      <c r="D2" s="136"/>
      <c r="E2" s="136"/>
      <c r="F2" s="136"/>
      <c r="G2" s="142"/>
      <c r="H2" s="136"/>
      <c r="I2" s="136"/>
      <c r="J2" s="136"/>
      <c r="K2" s="142"/>
      <c r="L2" s="136"/>
      <c r="M2" s="136"/>
      <c r="N2" s="136"/>
      <c r="O2" s="142" t="s">
        <v>589</v>
      </c>
    </row>
    <row r="3" spans="1:15" ht="16.5">
      <c r="A3" s="135"/>
      <c r="B3" s="147"/>
      <c r="C3" s="147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 ht="16.5">
      <c r="A4" s="30"/>
      <c r="B4" s="30"/>
      <c r="C4" s="30" t="s">
        <v>152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5" ht="17.25" thickBot="1">
      <c r="A5" s="31"/>
      <c r="B5" s="31"/>
      <c r="C5" s="31" t="s">
        <v>428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</row>
    <row r="6" spans="1:15" ht="17.25" thickBot="1">
      <c r="A6" s="32"/>
      <c r="B6" s="33"/>
      <c r="C6" s="34"/>
      <c r="D6" s="296" t="s">
        <v>494</v>
      </c>
      <c r="E6" s="297"/>
      <c r="F6" s="297"/>
      <c r="G6" s="298"/>
      <c r="H6" s="299" t="s">
        <v>495</v>
      </c>
      <c r="I6" s="300"/>
      <c r="J6" s="300"/>
      <c r="K6" s="301"/>
      <c r="L6" s="299" t="s">
        <v>603</v>
      </c>
      <c r="M6" s="300"/>
      <c r="N6" s="300"/>
      <c r="O6" s="301"/>
    </row>
    <row r="7" spans="1:15" ht="45.75" thickBot="1">
      <c r="A7" s="60"/>
      <c r="B7" s="90"/>
      <c r="C7" s="91"/>
      <c r="D7" s="92" t="s">
        <v>200</v>
      </c>
      <c r="E7" s="93" t="s">
        <v>234</v>
      </c>
      <c r="F7" s="94" t="s">
        <v>235</v>
      </c>
      <c r="G7" s="95" t="s">
        <v>236</v>
      </c>
      <c r="H7" s="92" t="s">
        <v>200</v>
      </c>
      <c r="I7" s="93" t="s">
        <v>234</v>
      </c>
      <c r="J7" s="94" t="s">
        <v>235</v>
      </c>
      <c r="K7" s="95" t="s">
        <v>236</v>
      </c>
      <c r="L7" s="92" t="s">
        <v>200</v>
      </c>
      <c r="M7" s="93" t="s">
        <v>234</v>
      </c>
      <c r="N7" s="94" t="s">
        <v>235</v>
      </c>
      <c r="O7" s="95" t="s">
        <v>236</v>
      </c>
    </row>
    <row r="8" spans="1:15" ht="16.5">
      <c r="A8" s="87" t="s">
        <v>153</v>
      </c>
      <c r="B8" s="88" t="s">
        <v>154</v>
      </c>
      <c r="C8" s="89" t="s">
        <v>155</v>
      </c>
      <c r="D8" s="238"/>
      <c r="E8" s="128"/>
      <c r="F8" s="128"/>
      <c r="G8" s="128"/>
      <c r="H8" s="238"/>
      <c r="I8" s="128"/>
      <c r="J8" s="128"/>
      <c r="K8" s="128"/>
      <c r="L8" s="238"/>
      <c r="M8" s="128"/>
      <c r="N8" s="128"/>
      <c r="O8" s="128"/>
    </row>
    <row r="9" spans="1:15" s="12" customFormat="1" ht="16.5">
      <c r="A9" s="35"/>
      <c r="B9" s="36"/>
      <c r="C9" s="37"/>
      <c r="D9" s="35"/>
      <c r="E9" s="42"/>
      <c r="F9" s="42"/>
      <c r="G9" s="42"/>
      <c r="H9" s="35"/>
      <c r="I9" s="42"/>
      <c r="J9" s="42"/>
      <c r="K9" s="42"/>
      <c r="L9" s="35"/>
      <c r="M9" s="42"/>
      <c r="N9" s="42"/>
      <c r="O9" s="42"/>
    </row>
    <row r="10" spans="1:15" s="12" customFormat="1" ht="16.5">
      <c r="A10" s="38">
        <v>101</v>
      </c>
      <c r="B10" s="36"/>
      <c r="C10" s="40" t="s">
        <v>238</v>
      </c>
      <c r="D10" s="38"/>
      <c r="E10" s="45"/>
      <c r="F10" s="45"/>
      <c r="G10" s="45"/>
      <c r="H10" s="38"/>
      <c r="I10" s="45"/>
      <c r="J10" s="45"/>
      <c r="K10" s="45"/>
      <c r="L10" s="38"/>
      <c r="M10" s="45"/>
      <c r="N10" s="45"/>
      <c r="O10" s="45"/>
    </row>
    <row r="11" spans="1:15" s="12" customFormat="1" ht="16.5">
      <c r="A11" s="38"/>
      <c r="B11" s="36" t="s">
        <v>156</v>
      </c>
      <c r="C11" s="37" t="s">
        <v>157</v>
      </c>
      <c r="D11" s="35">
        <v>0</v>
      </c>
      <c r="E11" s="42">
        <v>0</v>
      </c>
      <c r="F11" s="42">
        <v>0</v>
      </c>
      <c r="G11" s="42">
        <v>0</v>
      </c>
      <c r="H11" s="35">
        <v>2</v>
      </c>
      <c r="I11" s="42">
        <v>2</v>
      </c>
      <c r="J11" s="42">
        <v>0</v>
      </c>
      <c r="K11" s="42">
        <v>0</v>
      </c>
      <c r="L11" s="35">
        <v>2</v>
      </c>
      <c r="M11" s="42">
        <v>2</v>
      </c>
      <c r="N11" s="42">
        <v>0</v>
      </c>
      <c r="O11" s="42">
        <v>0</v>
      </c>
    </row>
    <row r="12" spans="1:15" s="12" customFormat="1" ht="16.5">
      <c r="A12" s="38"/>
      <c r="B12" s="36" t="s">
        <v>277</v>
      </c>
      <c r="C12" s="37" t="s">
        <v>222</v>
      </c>
      <c r="D12" s="41"/>
      <c r="E12" s="41"/>
      <c r="F12" s="41"/>
      <c r="G12" s="260"/>
      <c r="H12" s="46"/>
      <c r="I12" s="41"/>
      <c r="J12" s="41"/>
      <c r="K12" s="41"/>
      <c r="L12" s="46"/>
      <c r="M12" s="41"/>
      <c r="N12" s="41"/>
      <c r="O12" s="41"/>
    </row>
    <row r="13" spans="1:15" s="12" customFormat="1" ht="16.5">
      <c r="A13" s="38"/>
      <c r="B13" s="36"/>
      <c r="C13" s="37" t="s">
        <v>255</v>
      </c>
      <c r="D13" s="41"/>
      <c r="E13" s="41"/>
      <c r="F13" s="41"/>
      <c r="G13" s="260"/>
      <c r="H13" s="46"/>
      <c r="I13" s="41"/>
      <c r="J13" s="41"/>
      <c r="K13" s="41"/>
      <c r="L13" s="46"/>
      <c r="M13" s="41"/>
      <c r="N13" s="41"/>
      <c r="O13" s="41"/>
    </row>
    <row r="14" spans="1:15" s="12" customFormat="1" ht="16.5">
      <c r="A14" s="38"/>
      <c r="B14" s="36"/>
      <c r="C14" s="37" t="s">
        <v>443</v>
      </c>
      <c r="D14" s="41"/>
      <c r="E14" s="41"/>
      <c r="F14" s="41"/>
      <c r="G14" s="260"/>
      <c r="H14" s="46">
        <v>818</v>
      </c>
      <c r="I14" s="41">
        <v>818</v>
      </c>
      <c r="J14" s="41"/>
      <c r="K14" s="41"/>
      <c r="L14" s="46">
        <v>1140</v>
      </c>
      <c r="M14" s="41">
        <v>1140</v>
      </c>
      <c r="N14" s="41"/>
      <c r="O14" s="41"/>
    </row>
    <row r="15" spans="1:15" s="12" customFormat="1" ht="16.5">
      <c r="A15" s="38"/>
      <c r="B15" s="36"/>
      <c r="C15" s="37" t="s">
        <v>444</v>
      </c>
      <c r="D15" s="41"/>
      <c r="E15" s="41"/>
      <c r="F15" s="41"/>
      <c r="G15" s="260"/>
      <c r="H15" s="46">
        <v>50</v>
      </c>
      <c r="I15" s="41">
        <v>50</v>
      </c>
      <c r="J15" s="41"/>
      <c r="K15" s="41"/>
      <c r="L15" s="46">
        <v>50</v>
      </c>
      <c r="M15" s="41">
        <v>50</v>
      </c>
      <c r="N15" s="41"/>
      <c r="O15" s="41"/>
    </row>
    <row r="16" spans="1:15" s="12" customFormat="1" ht="16.5">
      <c r="A16" s="38"/>
      <c r="B16" s="36"/>
      <c r="C16" s="37" t="s">
        <v>445</v>
      </c>
      <c r="D16" s="41"/>
      <c r="E16" s="41"/>
      <c r="F16" s="41"/>
      <c r="G16" s="260"/>
      <c r="H16" s="46">
        <v>100</v>
      </c>
      <c r="I16" s="276">
        <v>100</v>
      </c>
      <c r="J16" s="41"/>
      <c r="K16" s="41"/>
      <c r="L16" s="46">
        <v>100</v>
      </c>
      <c r="M16" s="276">
        <v>100</v>
      </c>
      <c r="N16" s="41"/>
      <c r="O16" s="41"/>
    </row>
    <row r="17" spans="1:15" s="12" customFormat="1" ht="16.5">
      <c r="A17" s="38"/>
      <c r="B17" s="36"/>
      <c r="C17" s="49" t="s">
        <v>201</v>
      </c>
      <c r="D17" s="51"/>
      <c r="E17" s="51"/>
      <c r="F17" s="51"/>
      <c r="G17" s="261"/>
      <c r="H17" s="50">
        <f>SUM(H14:H16)</f>
        <v>968</v>
      </c>
      <c r="I17" s="219">
        <f>SUM(I14:I16)</f>
        <v>968</v>
      </c>
      <c r="J17" s="51"/>
      <c r="K17" s="51"/>
      <c r="L17" s="50">
        <f>SUM(L14:L16)</f>
        <v>1290</v>
      </c>
      <c r="M17" s="219">
        <f>SUM(M14:M16)</f>
        <v>1290</v>
      </c>
      <c r="N17" s="51"/>
      <c r="O17" s="51"/>
    </row>
    <row r="18" spans="1:15" s="12" customFormat="1" ht="16.5">
      <c r="A18" s="35"/>
      <c r="B18" s="36"/>
      <c r="C18" s="40" t="s">
        <v>159</v>
      </c>
      <c r="D18" s="220">
        <f>D11</f>
        <v>0</v>
      </c>
      <c r="E18" s="44">
        <f>E11</f>
        <v>0</v>
      </c>
      <c r="F18" s="44">
        <f>F11</f>
        <v>0</v>
      </c>
      <c r="G18" s="254">
        <f>G11</f>
        <v>0</v>
      </c>
      <c r="H18" s="220">
        <f aca="true" t="shared" si="0" ref="H18:O18">H11+H17</f>
        <v>970</v>
      </c>
      <c r="I18" s="44">
        <f t="shared" si="0"/>
        <v>970</v>
      </c>
      <c r="J18" s="44">
        <f t="shared" si="0"/>
        <v>0</v>
      </c>
      <c r="K18" s="254">
        <f t="shared" si="0"/>
        <v>0</v>
      </c>
      <c r="L18" s="220">
        <f t="shared" si="0"/>
        <v>1292</v>
      </c>
      <c r="M18" s="44">
        <f t="shared" si="0"/>
        <v>1292</v>
      </c>
      <c r="N18" s="44">
        <f t="shared" si="0"/>
        <v>0</v>
      </c>
      <c r="O18" s="254">
        <f t="shared" si="0"/>
        <v>0</v>
      </c>
    </row>
    <row r="19" spans="1:15" s="26" customFormat="1" ht="16.5">
      <c r="A19" s="35"/>
      <c r="B19" s="39"/>
      <c r="C19" s="37"/>
      <c r="D19" s="35"/>
      <c r="E19" s="42"/>
      <c r="F19" s="42"/>
      <c r="G19" s="42"/>
      <c r="H19" s="35"/>
      <c r="I19" s="42"/>
      <c r="J19" s="42"/>
      <c r="K19" s="42"/>
      <c r="L19" s="35"/>
      <c r="M19" s="42"/>
      <c r="N19" s="42"/>
      <c r="O19" s="42"/>
    </row>
    <row r="20" spans="1:15" s="12" customFormat="1" ht="16.5">
      <c r="A20" s="38">
        <v>102</v>
      </c>
      <c r="B20" s="36"/>
      <c r="C20" s="40" t="s">
        <v>239</v>
      </c>
      <c r="D20" s="38"/>
      <c r="E20" s="45"/>
      <c r="F20" s="45"/>
      <c r="G20" s="45"/>
      <c r="H20" s="38"/>
      <c r="I20" s="45"/>
      <c r="J20" s="45"/>
      <c r="K20" s="45"/>
      <c r="L20" s="38"/>
      <c r="M20" s="45"/>
      <c r="N20" s="45"/>
      <c r="O20" s="45"/>
    </row>
    <row r="21" spans="1:15" s="12" customFormat="1" ht="16.5">
      <c r="A21" s="38"/>
      <c r="B21" s="36" t="s">
        <v>156</v>
      </c>
      <c r="C21" s="37" t="s">
        <v>157</v>
      </c>
      <c r="D21" s="46"/>
      <c r="E21" s="41"/>
      <c r="F21" s="41"/>
      <c r="G21" s="41"/>
      <c r="H21" s="46"/>
      <c r="I21" s="41"/>
      <c r="J21" s="41"/>
      <c r="K21" s="41"/>
      <c r="L21" s="46"/>
      <c r="M21" s="41"/>
      <c r="N21" s="41"/>
      <c r="O21" s="41"/>
    </row>
    <row r="22" spans="1:15" s="12" customFormat="1" ht="16.5">
      <c r="A22" s="38"/>
      <c r="B22" s="36"/>
      <c r="C22" s="37" t="s">
        <v>146</v>
      </c>
      <c r="D22" s="46">
        <v>2900</v>
      </c>
      <c r="E22" s="41">
        <v>2900</v>
      </c>
      <c r="F22" s="41"/>
      <c r="G22" s="41"/>
      <c r="H22" s="46">
        <v>2900</v>
      </c>
      <c r="I22" s="41">
        <v>2900</v>
      </c>
      <c r="J22" s="41"/>
      <c r="K22" s="41"/>
      <c r="L22" s="46">
        <v>3167</v>
      </c>
      <c r="M22" s="41">
        <v>3167</v>
      </c>
      <c r="N22" s="41"/>
      <c r="O22" s="41"/>
    </row>
    <row r="23" spans="1:15" s="12" customFormat="1" ht="16.5">
      <c r="A23" s="38"/>
      <c r="B23" s="36"/>
      <c r="C23" s="37" t="s">
        <v>267</v>
      </c>
      <c r="D23" s="46">
        <v>4600</v>
      </c>
      <c r="E23" s="41">
        <v>4600</v>
      </c>
      <c r="F23" s="41"/>
      <c r="G23" s="41"/>
      <c r="H23" s="46">
        <v>4600</v>
      </c>
      <c r="I23" s="41">
        <v>4600</v>
      </c>
      <c r="J23" s="41"/>
      <c r="K23" s="41"/>
      <c r="L23" s="46">
        <v>4663</v>
      </c>
      <c r="M23" s="41">
        <v>4663</v>
      </c>
      <c r="N23" s="41"/>
      <c r="O23" s="41"/>
    </row>
    <row r="24" spans="1:15" s="12" customFormat="1" ht="16.5">
      <c r="A24" s="38"/>
      <c r="B24" s="36"/>
      <c r="C24" s="49" t="s">
        <v>201</v>
      </c>
      <c r="D24" s="50">
        <f aca="true" t="shared" si="1" ref="D24:K24">SUM(D22:D23)</f>
        <v>7500</v>
      </c>
      <c r="E24" s="51">
        <f t="shared" si="1"/>
        <v>7500</v>
      </c>
      <c r="F24" s="51">
        <f t="shared" si="1"/>
        <v>0</v>
      </c>
      <c r="G24" s="51">
        <f t="shared" si="1"/>
        <v>0</v>
      </c>
      <c r="H24" s="50">
        <f t="shared" si="1"/>
        <v>7500</v>
      </c>
      <c r="I24" s="51">
        <f t="shared" si="1"/>
        <v>7500</v>
      </c>
      <c r="J24" s="51">
        <f t="shared" si="1"/>
        <v>0</v>
      </c>
      <c r="K24" s="51">
        <f t="shared" si="1"/>
        <v>0</v>
      </c>
      <c r="L24" s="50">
        <f>SUM(L22:L23)</f>
        <v>7830</v>
      </c>
      <c r="M24" s="51">
        <f>SUM(M22:M23)</f>
        <v>7830</v>
      </c>
      <c r="N24" s="51">
        <f>SUM(N22:N23)</f>
        <v>0</v>
      </c>
      <c r="O24" s="51">
        <f>SUM(O22:O23)</f>
        <v>0</v>
      </c>
    </row>
    <row r="25" spans="1:15" s="12" customFormat="1" ht="16.5">
      <c r="A25" s="38"/>
      <c r="B25" s="36" t="s">
        <v>277</v>
      </c>
      <c r="C25" s="37" t="s">
        <v>222</v>
      </c>
      <c r="D25" s="41"/>
      <c r="E25" s="41"/>
      <c r="F25" s="41"/>
      <c r="G25" s="260"/>
      <c r="H25" s="46"/>
      <c r="I25" s="41"/>
      <c r="J25" s="41"/>
      <c r="K25" s="41"/>
      <c r="L25" s="46"/>
      <c r="M25" s="41"/>
      <c r="N25" s="41"/>
      <c r="O25" s="41"/>
    </row>
    <row r="26" spans="1:15" s="12" customFormat="1" ht="16.5">
      <c r="A26" s="38"/>
      <c r="B26" s="36"/>
      <c r="C26" s="37" t="s">
        <v>255</v>
      </c>
      <c r="D26" s="41"/>
      <c r="E26" s="41"/>
      <c r="F26" s="41"/>
      <c r="G26" s="260"/>
      <c r="H26" s="46"/>
      <c r="I26" s="41"/>
      <c r="J26" s="41"/>
      <c r="K26" s="41"/>
      <c r="L26" s="46"/>
      <c r="M26" s="41"/>
      <c r="N26" s="41"/>
      <c r="O26" s="41"/>
    </row>
    <row r="27" spans="1:15" s="12" customFormat="1" ht="16.5">
      <c r="A27" s="38"/>
      <c r="B27" s="36"/>
      <c r="C27" s="37" t="s">
        <v>443</v>
      </c>
      <c r="D27" s="41"/>
      <c r="E27" s="41"/>
      <c r="F27" s="41"/>
      <c r="G27" s="260"/>
      <c r="H27" s="46">
        <v>1673</v>
      </c>
      <c r="I27" s="41">
        <v>1673</v>
      </c>
      <c r="J27" s="41"/>
      <c r="K27" s="41"/>
      <c r="L27" s="46">
        <v>1853</v>
      </c>
      <c r="M27" s="41">
        <v>1853</v>
      </c>
      <c r="N27" s="41"/>
      <c r="O27" s="41"/>
    </row>
    <row r="28" spans="1:15" s="12" customFormat="1" ht="16.5">
      <c r="A28" s="38"/>
      <c r="B28" s="36"/>
      <c r="C28" s="37" t="s">
        <v>444</v>
      </c>
      <c r="D28" s="41"/>
      <c r="E28" s="41"/>
      <c r="F28" s="41"/>
      <c r="G28" s="260"/>
      <c r="H28" s="46">
        <v>50</v>
      </c>
      <c r="I28" s="41">
        <v>50</v>
      </c>
      <c r="J28" s="41"/>
      <c r="K28" s="41"/>
      <c r="L28" s="46">
        <v>50</v>
      </c>
      <c r="M28" s="41">
        <v>50</v>
      </c>
      <c r="N28" s="41"/>
      <c r="O28" s="41"/>
    </row>
    <row r="29" spans="1:15" s="12" customFormat="1" ht="16.5">
      <c r="A29" s="38"/>
      <c r="B29" s="36"/>
      <c r="C29" s="37" t="s">
        <v>536</v>
      </c>
      <c r="D29" s="41"/>
      <c r="E29" s="41"/>
      <c r="F29" s="41"/>
      <c r="G29" s="260"/>
      <c r="H29" s="46">
        <v>23</v>
      </c>
      <c r="I29" s="276">
        <v>23</v>
      </c>
      <c r="J29" s="41"/>
      <c r="K29" s="41"/>
      <c r="L29" s="46">
        <v>23</v>
      </c>
      <c r="M29" s="276">
        <v>23</v>
      </c>
      <c r="N29" s="41"/>
      <c r="O29" s="41"/>
    </row>
    <row r="30" spans="1:15" s="12" customFormat="1" ht="16.5">
      <c r="A30" s="38"/>
      <c r="B30" s="36"/>
      <c r="C30" s="49" t="s">
        <v>201</v>
      </c>
      <c r="D30" s="51"/>
      <c r="E30" s="51"/>
      <c r="F30" s="51"/>
      <c r="G30" s="261"/>
      <c r="H30" s="218">
        <f aca="true" t="shared" si="2" ref="H30:O30">SUM(H27:H29)</f>
        <v>1746</v>
      </c>
      <c r="I30" s="51">
        <f t="shared" si="2"/>
        <v>1746</v>
      </c>
      <c r="J30" s="51">
        <f t="shared" si="2"/>
        <v>0</v>
      </c>
      <c r="K30" s="219">
        <f t="shared" si="2"/>
        <v>0</v>
      </c>
      <c r="L30" s="218">
        <f t="shared" si="2"/>
        <v>1926</v>
      </c>
      <c r="M30" s="51">
        <f t="shared" si="2"/>
        <v>1926</v>
      </c>
      <c r="N30" s="51">
        <f t="shared" si="2"/>
        <v>0</v>
      </c>
      <c r="O30" s="219">
        <f t="shared" si="2"/>
        <v>0</v>
      </c>
    </row>
    <row r="31" spans="1:15" s="12" customFormat="1" ht="16.5">
      <c r="A31" s="35"/>
      <c r="B31" s="36"/>
      <c r="C31" s="40" t="s">
        <v>207</v>
      </c>
      <c r="D31" s="220">
        <f>D24</f>
        <v>7500</v>
      </c>
      <c r="E31" s="44">
        <f>E24</f>
        <v>7500</v>
      </c>
      <c r="F31" s="44">
        <f>F24</f>
        <v>0</v>
      </c>
      <c r="G31" s="253">
        <f>G24</f>
        <v>0</v>
      </c>
      <c r="H31" s="220">
        <f aca="true" t="shared" si="3" ref="H31:O31">H24+H30</f>
        <v>9246</v>
      </c>
      <c r="I31" s="44">
        <f t="shared" si="3"/>
        <v>9246</v>
      </c>
      <c r="J31" s="44">
        <f t="shared" si="3"/>
        <v>0</v>
      </c>
      <c r="K31" s="254">
        <f t="shared" si="3"/>
        <v>0</v>
      </c>
      <c r="L31" s="220">
        <f t="shared" si="3"/>
        <v>9756</v>
      </c>
      <c r="M31" s="44">
        <f t="shared" si="3"/>
        <v>9756</v>
      </c>
      <c r="N31" s="44">
        <f t="shared" si="3"/>
        <v>0</v>
      </c>
      <c r="O31" s="254">
        <f t="shared" si="3"/>
        <v>0</v>
      </c>
    </row>
    <row r="32" spans="1:15" s="26" customFormat="1" ht="16.5">
      <c r="A32" s="38"/>
      <c r="B32" s="39"/>
      <c r="C32" s="37"/>
      <c r="D32" s="35"/>
      <c r="E32" s="42"/>
      <c r="F32" s="42"/>
      <c r="G32" s="42"/>
      <c r="H32" s="35"/>
      <c r="I32" s="42"/>
      <c r="J32" s="42"/>
      <c r="K32" s="42"/>
      <c r="L32" s="35"/>
      <c r="M32" s="42"/>
      <c r="N32" s="42"/>
      <c r="O32" s="42"/>
    </row>
    <row r="33" spans="1:15" s="12" customFormat="1" ht="16.5">
      <c r="A33" s="38">
        <v>103</v>
      </c>
      <c r="B33" s="36"/>
      <c r="C33" s="40" t="s">
        <v>242</v>
      </c>
      <c r="D33" s="38"/>
      <c r="E33" s="45"/>
      <c r="F33" s="45"/>
      <c r="G33" s="45"/>
      <c r="H33" s="38"/>
      <c r="I33" s="45"/>
      <c r="J33" s="45"/>
      <c r="K33" s="45"/>
      <c r="L33" s="38"/>
      <c r="M33" s="45"/>
      <c r="N33" s="45"/>
      <c r="O33" s="45"/>
    </row>
    <row r="34" spans="1:15" s="12" customFormat="1" ht="16.5">
      <c r="A34" s="38"/>
      <c r="B34" s="36" t="s">
        <v>156</v>
      </c>
      <c r="C34" s="37" t="s">
        <v>157</v>
      </c>
      <c r="D34" s="46">
        <v>92000</v>
      </c>
      <c r="E34" s="41">
        <v>92000</v>
      </c>
      <c r="F34" s="41"/>
      <c r="G34" s="41"/>
      <c r="H34" s="46">
        <v>92000</v>
      </c>
      <c r="I34" s="41">
        <v>92000</v>
      </c>
      <c r="J34" s="41"/>
      <c r="K34" s="41"/>
      <c r="L34" s="46">
        <v>92000</v>
      </c>
      <c r="M34" s="41">
        <v>92000</v>
      </c>
      <c r="N34" s="41"/>
      <c r="O34" s="41"/>
    </row>
    <row r="35" spans="1:15" s="12" customFormat="1" ht="16.5">
      <c r="A35" s="38"/>
      <c r="B35" s="36" t="s">
        <v>277</v>
      </c>
      <c r="C35" s="37" t="s">
        <v>222</v>
      </c>
      <c r="D35" s="41"/>
      <c r="E35" s="41"/>
      <c r="F35" s="41"/>
      <c r="G35" s="260"/>
      <c r="H35" s="46"/>
      <c r="I35" s="41"/>
      <c r="J35" s="41"/>
      <c r="K35" s="41"/>
      <c r="L35" s="46"/>
      <c r="M35" s="41"/>
      <c r="N35" s="41"/>
      <c r="O35" s="41"/>
    </row>
    <row r="36" spans="1:15" s="12" customFormat="1" ht="16.5">
      <c r="A36" s="38"/>
      <c r="B36" s="36"/>
      <c r="C36" s="37" t="s">
        <v>255</v>
      </c>
      <c r="D36" s="41"/>
      <c r="E36" s="41"/>
      <c r="F36" s="41"/>
      <c r="G36" s="260"/>
      <c r="H36" s="46"/>
      <c r="I36" s="41"/>
      <c r="J36" s="41"/>
      <c r="K36" s="41"/>
      <c r="L36" s="46"/>
      <c r="M36" s="41"/>
      <c r="N36" s="41"/>
      <c r="O36" s="41"/>
    </row>
    <row r="37" spans="1:15" s="12" customFormat="1" ht="16.5">
      <c r="A37" s="38"/>
      <c r="B37" s="36"/>
      <c r="C37" s="37" t="s">
        <v>443</v>
      </c>
      <c r="D37" s="41"/>
      <c r="E37" s="41"/>
      <c r="F37" s="41"/>
      <c r="G37" s="260"/>
      <c r="H37" s="46">
        <v>4658</v>
      </c>
      <c r="I37" s="41">
        <v>4658</v>
      </c>
      <c r="J37" s="41"/>
      <c r="K37" s="41"/>
      <c r="L37" s="46">
        <v>5001</v>
      </c>
      <c r="M37" s="41">
        <v>5001</v>
      </c>
      <c r="N37" s="41"/>
      <c r="O37" s="41"/>
    </row>
    <row r="38" spans="1:15" s="12" customFormat="1" ht="16.5">
      <c r="A38" s="38"/>
      <c r="B38" s="36"/>
      <c r="C38" s="49" t="s">
        <v>201</v>
      </c>
      <c r="D38" s="51"/>
      <c r="E38" s="51"/>
      <c r="F38" s="51"/>
      <c r="G38" s="261"/>
      <c r="H38" s="50">
        <f>SUM(H37:H37)</f>
        <v>4658</v>
      </c>
      <c r="I38" s="219">
        <f>SUM(I37:I37)</f>
        <v>4658</v>
      </c>
      <c r="J38" s="51"/>
      <c r="K38" s="51"/>
      <c r="L38" s="50">
        <f>SUM(L37:L37)</f>
        <v>5001</v>
      </c>
      <c r="M38" s="219">
        <f>SUM(M37:M37)</f>
        <v>5001</v>
      </c>
      <c r="N38" s="51"/>
      <c r="O38" s="51"/>
    </row>
    <row r="39" spans="1:15" s="12" customFormat="1" ht="16.5">
      <c r="A39" s="35"/>
      <c r="B39" s="36"/>
      <c r="C39" s="40" t="s">
        <v>170</v>
      </c>
      <c r="D39" s="220">
        <f>D34</f>
        <v>92000</v>
      </c>
      <c r="E39" s="44">
        <f>E34</f>
        <v>92000</v>
      </c>
      <c r="F39" s="44">
        <f>F34</f>
        <v>0</v>
      </c>
      <c r="G39" s="253">
        <f>G34</f>
        <v>0</v>
      </c>
      <c r="H39" s="220">
        <f aca="true" t="shared" si="4" ref="H39:O39">H34+H38</f>
        <v>96658</v>
      </c>
      <c r="I39" s="44">
        <f t="shared" si="4"/>
        <v>96658</v>
      </c>
      <c r="J39" s="44">
        <f t="shared" si="4"/>
        <v>0</v>
      </c>
      <c r="K39" s="254">
        <f t="shared" si="4"/>
        <v>0</v>
      </c>
      <c r="L39" s="220">
        <f t="shared" si="4"/>
        <v>97001</v>
      </c>
      <c r="M39" s="44">
        <f t="shared" si="4"/>
        <v>97001</v>
      </c>
      <c r="N39" s="44">
        <f t="shared" si="4"/>
        <v>0</v>
      </c>
      <c r="O39" s="254">
        <f t="shared" si="4"/>
        <v>0</v>
      </c>
    </row>
    <row r="40" spans="1:15" s="26" customFormat="1" ht="16.5">
      <c r="A40" s="35"/>
      <c r="B40" s="39"/>
      <c r="C40" s="37" t="s">
        <v>151</v>
      </c>
      <c r="D40" s="35"/>
      <c r="E40" s="42"/>
      <c r="F40" s="42"/>
      <c r="G40" s="42"/>
      <c r="H40" s="35"/>
      <c r="I40" s="42"/>
      <c r="J40" s="42"/>
      <c r="K40" s="42"/>
      <c r="L40" s="35"/>
      <c r="M40" s="42"/>
      <c r="N40" s="42"/>
      <c r="O40" s="42"/>
    </row>
    <row r="41" spans="1:15" s="12" customFormat="1" ht="16.5">
      <c r="A41" s="38">
        <v>104</v>
      </c>
      <c r="B41" s="36"/>
      <c r="C41" s="40" t="s">
        <v>240</v>
      </c>
      <c r="D41" s="38"/>
      <c r="E41" s="45"/>
      <c r="F41" s="45"/>
      <c r="G41" s="45"/>
      <c r="H41" s="38"/>
      <c r="I41" s="45"/>
      <c r="J41" s="45"/>
      <c r="K41" s="45"/>
      <c r="L41" s="38"/>
      <c r="M41" s="45"/>
      <c r="N41" s="45"/>
      <c r="O41" s="45"/>
    </row>
    <row r="42" spans="1:15" s="12" customFormat="1" ht="16.5">
      <c r="A42" s="35"/>
      <c r="B42" s="36" t="s">
        <v>156</v>
      </c>
      <c r="C42" s="37" t="s">
        <v>204</v>
      </c>
      <c r="D42" s="46">
        <v>2200</v>
      </c>
      <c r="E42" s="41">
        <v>2200</v>
      </c>
      <c r="F42" s="41"/>
      <c r="G42" s="41"/>
      <c r="H42" s="46">
        <v>2200</v>
      </c>
      <c r="I42" s="41">
        <v>2200</v>
      </c>
      <c r="J42" s="41"/>
      <c r="K42" s="41"/>
      <c r="L42" s="46">
        <v>2200</v>
      </c>
      <c r="M42" s="41">
        <v>2200</v>
      </c>
      <c r="N42" s="41"/>
      <c r="O42" s="41"/>
    </row>
    <row r="43" spans="1:15" s="12" customFormat="1" ht="16.5">
      <c r="A43" s="38"/>
      <c r="B43" s="36" t="s">
        <v>277</v>
      </c>
      <c r="C43" s="37" t="s">
        <v>222</v>
      </c>
      <c r="D43" s="41"/>
      <c r="E43" s="41"/>
      <c r="F43" s="41"/>
      <c r="G43" s="260"/>
      <c r="H43" s="46"/>
      <c r="I43" s="41"/>
      <c r="J43" s="41"/>
      <c r="K43" s="41"/>
      <c r="L43" s="46"/>
      <c r="M43" s="41"/>
      <c r="N43" s="41"/>
      <c r="O43" s="41"/>
    </row>
    <row r="44" spans="1:15" s="12" customFormat="1" ht="16.5">
      <c r="A44" s="38"/>
      <c r="B44" s="36"/>
      <c r="C44" s="37" t="s">
        <v>255</v>
      </c>
      <c r="D44" s="41"/>
      <c r="E44" s="41"/>
      <c r="F44" s="41"/>
      <c r="G44" s="260"/>
      <c r="H44" s="46"/>
      <c r="I44" s="41"/>
      <c r="J44" s="41"/>
      <c r="K44" s="41"/>
      <c r="L44" s="46"/>
      <c r="M44" s="41"/>
      <c r="N44" s="41"/>
      <c r="O44" s="41"/>
    </row>
    <row r="45" spans="1:15" s="12" customFormat="1" ht="16.5">
      <c r="A45" s="38"/>
      <c r="B45" s="36"/>
      <c r="C45" s="37" t="s">
        <v>443</v>
      </c>
      <c r="D45" s="41"/>
      <c r="E45" s="41"/>
      <c r="F45" s="41"/>
      <c r="G45" s="260"/>
      <c r="H45" s="46">
        <v>2179</v>
      </c>
      <c r="I45" s="41">
        <v>2179</v>
      </c>
      <c r="J45" s="41"/>
      <c r="K45" s="41"/>
      <c r="L45" s="46">
        <v>2359</v>
      </c>
      <c r="M45" s="41">
        <v>2359</v>
      </c>
      <c r="N45" s="41"/>
      <c r="O45" s="41"/>
    </row>
    <row r="46" spans="1:15" s="12" customFormat="1" ht="16.5">
      <c r="A46" s="38"/>
      <c r="B46" s="36"/>
      <c r="C46" s="49" t="s">
        <v>201</v>
      </c>
      <c r="D46" s="51"/>
      <c r="E46" s="51"/>
      <c r="F46" s="51"/>
      <c r="G46" s="261"/>
      <c r="H46" s="50">
        <f>SUM(H45:H45)</f>
        <v>2179</v>
      </c>
      <c r="I46" s="219">
        <f>SUM(I45:I45)</f>
        <v>2179</v>
      </c>
      <c r="J46" s="51"/>
      <c r="K46" s="51"/>
      <c r="L46" s="50">
        <f>SUM(L45:L45)</f>
        <v>2359</v>
      </c>
      <c r="M46" s="219">
        <f>SUM(M45:M45)</f>
        <v>2359</v>
      </c>
      <c r="N46" s="51"/>
      <c r="O46" s="51"/>
    </row>
    <row r="47" spans="1:15" s="12" customFormat="1" ht="16.5">
      <c r="A47" s="35"/>
      <c r="B47" s="36"/>
      <c r="C47" s="40" t="s">
        <v>160</v>
      </c>
      <c r="D47" s="220">
        <f>D42</f>
        <v>2200</v>
      </c>
      <c r="E47" s="44">
        <f>E42</f>
        <v>2200</v>
      </c>
      <c r="F47" s="44">
        <f>F42</f>
        <v>0</v>
      </c>
      <c r="G47" s="253">
        <f>G42</f>
        <v>0</v>
      </c>
      <c r="H47" s="220">
        <f aca="true" t="shared" si="5" ref="H47:O47">H42+H46</f>
        <v>4379</v>
      </c>
      <c r="I47" s="44">
        <f t="shared" si="5"/>
        <v>4379</v>
      </c>
      <c r="J47" s="44">
        <f t="shared" si="5"/>
        <v>0</v>
      </c>
      <c r="K47" s="254">
        <f t="shared" si="5"/>
        <v>0</v>
      </c>
      <c r="L47" s="220">
        <f t="shared" si="5"/>
        <v>4559</v>
      </c>
      <c r="M47" s="44">
        <f t="shared" si="5"/>
        <v>4559</v>
      </c>
      <c r="N47" s="44">
        <f t="shared" si="5"/>
        <v>0</v>
      </c>
      <c r="O47" s="254">
        <f t="shared" si="5"/>
        <v>0</v>
      </c>
    </row>
    <row r="48" spans="1:15" s="12" customFormat="1" ht="17.25" customHeight="1">
      <c r="A48" s="35"/>
      <c r="B48" s="36"/>
      <c r="C48" s="37"/>
      <c r="D48" s="35"/>
      <c r="E48" s="42"/>
      <c r="F48" s="42"/>
      <c r="G48" s="42"/>
      <c r="H48" s="35"/>
      <c r="I48" s="42"/>
      <c r="J48" s="42"/>
      <c r="K48" s="42"/>
      <c r="L48" s="35"/>
      <c r="M48" s="42"/>
      <c r="N48" s="42"/>
      <c r="O48" s="42"/>
    </row>
    <row r="49" spans="1:15" s="12" customFormat="1" ht="29.25" customHeight="1">
      <c r="A49" s="38"/>
      <c r="B49" s="39"/>
      <c r="C49" s="40" t="s">
        <v>241</v>
      </c>
      <c r="D49" s="145">
        <f aca="true" t="shared" si="6" ref="D49:K49">D18+D31+D39+D47</f>
        <v>101700</v>
      </c>
      <c r="E49" s="44">
        <f t="shared" si="6"/>
        <v>101700</v>
      </c>
      <c r="F49" s="44">
        <f t="shared" si="6"/>
        <v>0</v>
      </c>
      <c r="G49" s="44">
        <f t="shared" si="6"/>
        <v>0</v>
      </c>
      <c r="H49" s="145">
        <f t="shared" si="6"/>
        <v>111253</v>
      </c>
      <c r="I49" s="44">
        <f t="shared" si="6"/>
        <v>111253</v>
      </c>
      <c r="J49" s="44">
        <f t="shared" si="6"/>
        <v>0</v>
      </c>
      <c r="K49" s="44">
        <f t="shared" si="6"/>
        <v>0</v>
      </c>
      <c r="L49" s="145">
        <f>L18+L31+L39+L47</f>
        <v>112608</v>
      </c>
      <c r="M49" s="44">
        <f>M18+M31+M39+M47</f>
        <v>112608</v>
      </c>
      <c r="N49" s="44">
        <f>N18+N31+N39+N47</f>
        <v>0</v>
      </c>
      <c r="O49" s="44">
        <f>O18+O31+O39+O47</f>
        <v>0</v>
      </c>
    </row>
    <row r="50" spans="1:15" s="12" customFormat="1" ht="16.5">
      <c r="A50" s="35"/>
      <c r="B50" s="36"/>
      <c r="C50" s="37"/>
      <c r="D50" s="35"/>
      <c r="E50" s="42"/>
      <c r="F50" s="42"/>
      <c r="G50" s="42"/>
      <c r="H50" s="35"/>
      <c r="I50" s="42"/>
      <c r="J50" s="42"/>
      <c r="K50" s="42"/>
      <c r="L50" s="35"/>
      <c r="M50" s="42"/>
      <c r="N50" s="42"/>
      <c r="O50" s="42"/>
    </row>
    <row r="51" spans="1:15" s="12" customFormat="1" ht="16.5">
      <c r="A51" s="53">
        <v>105</v>
      </c>
      <c r="B51" s="54"/>
      <c r="C51" s="40" t="s">
        <v>243</v>
      </c>
      <c r="D51" s="145"/>
      <c r="E51" s="44"/>
      <c r="F51" s="44"/>
      <c r="G51" s="44"/>
      <c r="H51" s="145"/>
      <c r="I51" s="44"/>
      <c r="J51" s="44"/>
      <c r="K51" s="44"/>
      <c r="L51" s="145"/>
      <c r="M51" s="44"/>
      <c r="N51" s="44"/>
      <c r="O51" s="44"/>
    </row>
    <row r="52" spans="1:15" s="12" customFormat="1" ht="16.5">
      <c r="A52" s="38"/>
      <c r="B52" s="36" t="s">
        <v>156</v>
      </c>
      <c r="C52" s="37" t="s">
        <v>204</v>
      </c>
      <c r="D52" s="46"/>
      <c r="E52" s="41"/>
      <c r="F52" s="41"/>
      <c r="G52" s="41"/>
      <c r="H52" s="46"/>
      <c r="I52" s="41"/>
      <c r="J52" s="41"/>
      <c r="K52" s="41"/>
      <c r="L52" s="46"/>
      <c r="M52" s="41"/>
      <c r="N52" s="41"/>
      <c r="O52" s="41"/>
    </row>
    <row r="53" spans="1:15" s="12" customFormat="1" ht="16.5">
      <c r="A53" s="38"/>
      <c r="B53" s="36"/>
      <c r="C53" s="37" t="s">
        <v>212</v>
      </c>
      <c r="D53" s="46">
        <v>5000</v>
      </c>
      <c r="E53" s="41">
        <v>5000</v>
      </c>
      <c r="F53" s="41"/>
      <c r="G53" s="41"/>
      <c r="H53" s="46">
        <v>5000</v>
      </c>
      <c r="I53" s="41">
        <v>5000</v>
      </c>
      <c r="J53" s="41"/>
      <c r="K53" s="41"/>
      <c r="L53" s="46">
        <v>5000</v>
      </c>
      <c r="M53" s="41">
        <v>5000</v>
      </c>
      <c r="N53" s="41"/>
      <c r="O53" s="41"/>
    </row>
    <row r="54" spans="1:15" s="12" customFormat="1" ht="16.5">
      <c r="A54" s="38"/>
      <c r="B54" s="36"/>
      <c r="C54" s="37" t="s">
        <v>233</v>
      </c>
      <c r="D54" s="46">
        <v>0</v>
      </c>
      <c r="E54" s="41">
        <v>0</v>
      </c>
      <c r="F54" s="41"/>
      <c r="G54" s="41"/>
      <c r="H54" s="46">
        <v>0</v>
      </c>
      <c r="I54" s="41">
        <v>0</v>
      </c>
      <c r="J54" s="41"/>
      <c r="K54" s="41"/>
      <c r="L54" s="46">
        <v>0</v>
      </c>
      <c r="M54" s="41">
        <v>0</v>
      </c>
      <c r="N54" s="41"/>
      <c r="O54" s="41"/>
    </row>
    <row r="55" spans="1:15" s="27" customFormat="1" ht="16.5">
      <c r="A55" s="47"/>
      <c r="B55" s="48"/>
      <c r="C55" s="49" t="s">
        <v>201</v>
      </c>
      <c r="D55" s="50">
        <f aca="true" t="shared" si="7" ref="D55:K55">SUM(D53:D54)</f>
        <v>5000</v>
      </c>
      <c r="E55" s="51">
        <f t="shared" si="7"/>
        <v>5000</v>
      </c>
      <c r="F55" s="51">
        <f t="shared" si="7"/>
        <v>0</v>
      </c>
      <c r="G55" s="51">
        <f t="shared" si="7"/>
        <v>0</v>
      </c>
      <c r="H55" s="50">
        <f t="shared" si="7"/>
        <v>5000</v>
      </c>
      <c r="I55" s="51">
        <f t="shared" si="7"/>
        <v>5000</v>
      </c>
      <c r="J55" s="51">
        <f t="shared" si="7"/>
        <v>0</v>
      </c>
      <c r="K55" s="51">
        <f t="shared" si="7"/>
        <v>0</v>
      </c>
      <c r="L55" s="50">
        <f>SUM(L53:L54)</f>
        <v>5000</v>
      </c>
      <c r="M55" s="51">
        <f>SUM(M53:M54)</f>
        <v>5000</v>
      </c>
      <c r="N55" s="51">
        <f>SUM(N53:N54)</f>
        <v>0</v>
      </c>
      <c r="O55" s="51">
        <f>SUM(O53:O54)</f>
        <v>0</v>
      </c>
    </row>
    <row r="56" spans="1:15" s="27" customFormat="1" ht="16.5">
      <c r="A56" s="47"/>
      <c r="B56" s="36" t="s">
        <v>158</v>
      </c>
      <c r="C56" s="57" t="s">
        <v>282</v>
      </c>
      <c r="D56" s="50"/>
      <c r="E56" s="51"/>
      <c r="F56" s="51"/>
      <c r="G56" s="51"/>
      <c r="H56" s="50"/>
      <c r="I56" s="51"/>
      <c r="J56" s="51"/>
      <c r="K56" s="51"/>
      <c r="L56" s="50"/>
      <c r="M56" s="51"/>
      <c r="N56" s="51"/>
      <c r="O56" s="51"/>
    </row>
    <row r="57" spans="1:15" s="27" customFormat="1" ht="16.5">
      <c r="A57" s="47"/>
      <c r="B57" s="36"/>
      <c r="C57" s="57" t="s">
        <v>165</v>
      </c>
      <c r="D57" s="50"/>
      <c r="E57" s="51"/>
      <c r="F57" s="51"/>
      <c r="G57" s="51"/>
      <c r="H57" s="50"/>
      <c r="I57" s="51"/>
      <c r="J57" s="51"/>
      <c r="K57" s="51"/>
      <c r="L57" s="50"/>
      <c r="M57" s="51"/>
      <c r="N57" s="51"/>
      <c r="O57" s="51"/>
    </row>
    <row r="58" spans="1:15" s="12" customFormat="1" ht="16.5">
      <c r="A58" s="35"/>
      <c r="B58" s="36"/>
      <c r="C58" s="37" t="s">
        <v>283</v>
      </c>
      <c r="D58" s="46">
        <v>2000</v>
      </c>
      <c r="E58" s="41">
        <v>2000</v>
      </c>
      <c r="F58" s="41"/>
      <c r="G58" s="41"/>
      <c r="H58" s="46">
        <v>2000</v>
      </c>
      <c r="I58" s="41">
        <v>2000</v>
      </c>
      <c r="J58" s="41"/>
      <c r="K58" s="41"/>
      <c r="L58" s="46">
        <v>2000</v>
      </c>
      <c r="M58" s="41">
        <v>2000</v>
      </c>
      <c r="N58" s="41"/>
      <c r="O58" s="41"/>
    </row>
    <row r="59" spans="1:15" s="12" customFormat="1" ht="16.5">
      <c r="A59" s="35"/>
      <c r="B59" s="36"/>
      <c r="C59" s="49" t="s">
        <v>201</v>
      </c>
      <c r="D59" s="50">
        <f aca="true" t="shared" si="8" ref="D59:K59">SUM(D58)</f>
        <v>2000</v>
      </c>
      <c r="E59" s="51">
        <f t="shared" si="8"/>
        <v>2000</v>
      </c>
      <c r="F59" s="51">
        <f t="shared" si="8"/>
        <v>0</v>
      </c>
      <c r="G59" s="51">
        <f t="shared" si="8"/>
        <v>0</v>
      </c>
      <c r="H59" s="50">
        <f t="shared" si="8"/>
        <v>2000</v>
      </c>
      <c r="I59" s="51">
        <f t="shared" si="8"/>
        <v>2000</v>
      </c>
      <c r="J59" s="51">
        <f t="shared" si="8"/>
        <v>0</v>
      </c>
      <c r="K59" s="51">
        <f t="shared" si="8"/>
        <v>0</v>
      </c>
      <c r="L59" s="50">
        <f>SUM(L58)</f>
        <v>2000</v>
      </c>
      <c r="M59" s="51">
        <f>SUM(M58)</f>
        <v>2000</v>
      </c>
      <c r="N59" s="51">
        <f>SUM(N58)</f>
        <v>0</v>
      </c>
      <c r="O59" s="51">
        <f>SUM(O58)</f>
        <v>0</v>
      </c>
    </row>
    <row r="60" spans="1:15" s="12" customFormat="1" ht="16.5">
      <c r="A60" s="38"/>
      <c r="B60" s="36" t="s">
        <v>277</v>
      </c>
      <c r="C60" s="37" t="s">
        <v>222</v>
      </c>
      <c r="D60" s="46"/>
      <c r="E60" s="41"/>
      <c r="F60" s="41"/>
      <c r="G60" s="41"/>
      <c r="H60" s="46"/>
      <c r="I60" s="41"/>
      <c r="J60" s="41"/>
      <c r="K60" s="41"/>
      <c r="L60" s="46"/>
      <c r="M60" s="41"/>
      <c r="N60" s="41"/>
      <c r="O60" s="41"/>
    </row>
    <row r="61" spans="1:15" s="12" customFormat="1" ht="16.5">
      <c r="A61" s="38"/>
      <c r="B61" s="36"/>
      <c r="C61" s="37" t="s">
        <v>255</v>
      </c>
      <c r="D61" s="46"/>
      <c r="E61" s="41"/>
      <c r="F61" s="41"/>
      <c r="G61" s="41"/>
      <c r="H61" s="46"/>
      <c r="I61" s="41"/>
      <c r="J61" s="41"/>
      <c r="K61" s="41"/>
      <c r="L61" s="46"/>
      <c r="M61" s="41"/>
      <c r="N61" s="41"/>
      <c r="O61" s="41"/>
    </row>
    <row r="62" spans="1:15" s="12" customFormat="1" ht="30">
      <c r="A62" s="38"/>
      <c r="B62" s="36"/>
      <c r="C62" s="57" t="s">
        <v>308</v>
      </c>
      <c r="D62" s="46">
        <v>4580</v>
      </c>
      <c r="E62" s="41">
        <v>4580</v>
      </c>
      <c r="F62" s="41"/>
      <c r="G62" s="41"/>
      <c r="H62" s="46">
        <v>4580</v>
      </c>
      <c r="I62" s="41">
        <v>4580</v>
      </c>
      <c r="J62" s="41"/>
      <c r="K62" s="41"/>
      <c r="L62" s="46">
        <v>4580</v>
      </c>
      <c r="M62" s="41">
        <v>4580</v>
      </c>
      <c r="N62" s="41"/>
      <c r="O62" s="41"/>
    </row>
    <row r="63" spans="1:15" s="12" customFormat="1" ht="16.5">
      <c r="A63" s="38"/>
      <c r="B63" s="36"/>
      <c r="C63" s="37" t="s">
        <v>309</v>
      </c>
      <c r="D63" s="46">
        <v>4338</v>
      </c>
      <c r="E63" s="41">
        <v>4338</v>
      </c>
      <c r="F63" s="41"/>
      <c r="G63" s="41"/>
      <c r="H63" s="46">
        <v>5839</v>
      </c>
      <c r="I63" s="41">
        <v>5839</v>
      </c>
      <c r="J63" s="41"/>
      <c r="K63" s="41"/>
      <c r="L63" s="46">
        <v>5839</v>
      </c>
      <c r="M63" s="41">
        <v>5839</v>
      </c>
      <c r="N63" s="41"/>
      <c r="O63" s="41"/>
    </row>
    <row r="64" spans="1:15" s="12" customFormat="1" ht="16.5">
      <c r="A64" s="38"/>
      <c r="B64" s="36"/>
      <c r="C64" s="37" t="s">
        <v>537</v>
      </c>
      <c r="D64" s="46"/>
      <c r="E64" s="41"/>
      <c r="F64" s="41"/>
      <c r="G64" s="41"/>
      <c r="H64" s="46">
        <v>4517</v>
      </c>
      <c r="I64" s="41">
        <v>4517</v>
      </c>
      <c r="J64" s="41"/>
      <c r="K64" s="41"/>
      <c r="L64" s="46">
        <v>4517</v>
      </c>
      <c r="M64" s="41">
        <v>4517</v>
      </c>
      <c r="N64" s="41"/>
      <c r="O64" s="41"/>
    </row>
    <row r="65" spans="1:15" s="27" customFormat="1" ht="16.5">
      <c r="A65" s="47"/>
      <c r="B65" s="48"/>
      <c r="C65" s="49" t="s">
        <v>201</v>
      </c>
      <c r="D65" s="50">
        <f>SUM(D62:D63)</f>
        <v>8918</v>
      </c>
      <c r="E65" s="51">
        <f>SUM(E62:E63)</f>
        <v>8918</v>
      </c>
      <c r="F65" s="51">
        <f>SUM(F62:F63)</f>
        <v>0</v>
      </c>
      <c r="G65" s="51">
        <f>SUM(G62:G63)</f>
        <v>0</v>
      </c>
      <c r="H65" s="218">
        <f aca="true" t="shared" si="9" ref="H65:O65">SUM(H62:H64)</f>
        <v>14936</v>
      </c>
      <c r="I65" s="51">
        <f t="shared" si="9"/>
        <v>14936</v>
      </c>
      <c r="J65" s="51">
        <f t="shared" si="9"/>
        <v>0</v>
      </c>
      <c r="K65" s="219">
        <f t="shared" si="9"/>
        <v>0</v>
      </c>
      <c r="L65" s="218">
        <f t="shared" si="9"/>
        <v>14936</v>
      </c>
      <c r="M65" s="51">
        <f t="shared" si="9"/>
        <v>14936</v>
      </c>
      <c r="N65" s="51">
        <f t="shared" si="9"/>
        <v>0</v>
      </c>
      <c r="O65" s="219">
        <f t="shared" si="9"/>
        <v>0</v>
      </c>
    </row>
    <row r="66" spans="1:15" s="12" customFormat="1" ht="16.5">
      <c r="A66" s="38"/>
      <c r="B66" s="36"/>
      <c r="C66" s="40" t="s">
        <v>148</v>
      </c>
      <c r="D66" s="145">
        <f aca="true" t="shared" si="10" ref="D66:K66">D55+D65+D59</f>
        <v>15918</v>
      </c>
      <c r="E66" s="44">
        <f t="shared" si="10"/>
        <v>15918</v>
      </c>
      <c r="F66" s="44">
        <f t="shared" si="10"/>
        <v>0</v>
      </c>
      <c r="G66" s="44">
        <f t="shared" si="10"/>
        <v>0</v>
      </c>
      <c r="H66" s="145">
        <f t="shared" si="10"/>
        <v>21936</v>
      </c>
      <c r="I66" s="44">
        <f t="shared" si="10"/>
        <v>21936</v>
      </c>
      <c r="J66" s="44">
        <f t="shared" si="10"/>
        <v>0</v>
      </c>
      <c r="K66" s="44">
        <f t="shared" si="10"/>
        <v>0</v>
      </c>
      <c r="L66" s="145">
        <f>L55+L65+L59</f>
        <v>21936</v>
      </c>
      <c r="M66" s="44">
        <f>M55+M65+M59</f>
        <v>21936</v>
      </c>
      <c r="N66" s="44">
        <f>N55+N65+N59</f>
        <v>0</v>
      </c>
      <c r="O66" s="44">
        <f>O55+O65+O59</f>
        <v>0</v>
      </c>
    </row>
    <row r="67" spans="1:15" s="12" customFormat="1" ht="16.5">
      <c r="A67" s="35"/>
      <c r="B67" s="36"/>
      <c r="C67" s="37"/>
      <c r="D67" s="35"/>
      <c r="E67" s="42"/>
      <c r="F67" s="42"/>
      <c r="G67" s="42"/>
      <c r="H67" s="35"/>
      <c r="I67" s="42"/>
      <c r="J67" s="42"/>
      <c r="K67" s="42"/>
      <c r="L67" s="35"/>
      <c r="M67" s="42"/>
      <c r="N67" s="42"/>
      <c r="O67" s="42"/>
    </row>
    <row r="68" spans="1:15" s="26" customFormat="1" ht="16.5">
      <c r="A68" s="38">
        <v>106</v>
      </c>
      <c r="B68" s="39"/>
      <c r="C68" s="98" t="s">
        <v>211</v>
      </c>
      <c r="D68" s="239"/>
      <c r="E68" s="126"/>
      <c r="F68" s="126"/>
      <c r="G68" s="126"/>
      <c r="H68" s="239"/>
      <c r="I68" s="126"/>
      <c r="J68" s="126"/>
      <c r="K68" s="126"/>
      <c r="L68" s="239"/>
      <c r="M68" s="126"/>
      <c r="N68" s="126"/>
      <c r="O68" s="126"/>
    </row>
    <row r="69" spans="1:15" s="12" customFormat="1" ht="16.5">
      <c r="A69" s="35"/>
      <c r="B69" s="36" t="s">
        <v>156</v>
      </c>
      <c r="C69" s="57" t="s">
        <v>271</v>
      </c>
      <c r="D69" s="148"/>
      <c r="E69" s="80"/>
      <c r="F69" s="80"/>
      <c r="G69" s="80"/>
      <c r="H69" s="148"/>
      <c r="I69" s="80"/>
      <c r="J69" s="80"/>
      <c r="K69" s="80"/>
      <c r="L69" s="148"/>
      <c r="M69" s="80"/>
      <c r="N69" s="80"/>
      <c r="O69" s="80"/>
    </row>
    <row r="70" spans="1:15" s="12" customFormat="1" ht="30">
      <c r="A70" s="35"/>
      <c r="B70" s="36"/>
      <c r="C70" s="57" t="s">
        <v>286</v>
      </c>
      <c r="D70" s="148">
        <v>5000</v>
      </c>
      <c r="E70" s="80">
        <v>5000</v>
      </c>
      <c r="F70" s="80"/>
      <c r="G70" s="80"/>
      <c r="H70" s="148">
        <v>5000</v>
      </c>
      <c r="I70" s="80">
        <v>5000</v>
      </c>
      <c r="J70" s="80"/>
      <c r="K70" s="80"/>
      <c r="L70" s="148">
        <v>5000</v>
      </c>
      <c r="M70" s="80">
        <v>5000</v>
      </c>
      <c r="N70" s="80"/>
      <c r="O70" s="80"/>
    </row>
    <row r="71" spans="1:15" s="12" customFormat="1" ht="30">
      <c r="A71" s="35"/>
      <c r="B71" s="36"/>
      <c r="C71" s="57" t="s">
        <v>285</v>
      </c>
      <c r="D71" s="148">
        <v>7000</v>
      </c>
      <c r="E71" s="80">
        <v>7000</v>
      </c>
      <c r="F71" s="80"/>
      <c r="G71" s="80"/>
      <c r="H71" s="148">
        <v>7994</v>
      </c>
      <c r="I71" s="80">
        <v>7994</v>
      </c>
      <c r="J71" s="80"/>
      <c r="K71" s="80"/>
      <c r="L71" s="148">
        <v>7994</v>
      </c>
      <c r="M71" s="80">
        <v>7994</v>
      </c>
      <c r="N71" s="80"/>
      <c r="O71" s="80"/>
    </row>
    <row r="72" spans="1:15" s="12" customFormat="1" ht="16.5">
      <c r="A72" s="35"/>
      <c r="B72" s="36"/>
      <c r="C72" s="57" t="s">
        <v>284</v>
      </c>
      <c r="D72" s="148">
        <v>2000</v>
      </c>
      <c r="E72" s="80">
        <v>2000</v>
      </c>
      <c r="F72" s="80"/>
      <c r="G72" s="80"/>
      <c r="H72" s="148">
        <v>2000</v>
      </c>
      <c r="I72" s="80">
        <v>2000</v>
      </c>
      <c r="J72" s="80"/>
      <c r="K72" s="80"/>
      <c r="L72" s="148">
        <v>2000</v>
      </c>
      <c r="M72" s="80">
        <v>2000</v>
      </c>
      <c r="N72" s="80"/>
      <c r="O72" s="80"/>
    </row>
    <row r="73" spans="1:15" s="27" customFormat="1" ht="16.5">
      <c r="A73" s="35"/>
      <c r="B73" s="48"/>
      <c r="C73" s="57" t="s">
        <v>270</v>
      </c>
      <c r="D73" s="148"/>
      <c r="E73" s="80"/>
      <c r="F73" s="80"/>
      <c r="G73" s="80"/>
      <c r="H73" s="148"/>
      <c r="I73" s="80"/>
      <c r="J73" s="80"/>
      <c r="K73" s="80"/>
      <c r="L73" s="148"/>
      <c r="M73" s="80"/>
      <c r="N73" s="80"/>
      <c r="O73" s="80"/>
    </row>
    <row r="74" spans="1:15" s="27" customFormat="1" ht="16.5">
      <c r="A74" s="35"/>
      <c r="B74" s="48"/>
      <c r="C74" s="158" t="s">
        <v>297</v>
      </c>
      <c r="D74" s="148">
        <v>15500</v>
      </c>
      <c r="E74" s="80">
        <v>15500</v>
      </c>
      <c r="F74" s="80"/>
      <c r="G74" s="80"/>
      <c r="H74" s="148">
        <v>15500</v>
      </c>
      <c r="I74" s="80">
        <v>15500</v>
      </c>
      <c r="J74" s="80"/>
      <c r="K74" s="80"/>
      <c r="L74" s="148">
        <v>15500</v>
      </c>
      <c r="M74" s="80">
        <v>15500</v>
      </c>
      <c r="N74" s="80"/>
      <c r="O74" s="80"/>
    </row>
    <row r="75" spans="1:15" s="27" customFormat="1" ht="30">
      <c r="A75" s="35"/>
      <c r="B75" s="48"/>
      <c r="C75" s="158" t="s">
        <v>381</v>
      </c>
      <c r="D75" s="148">
        <v>10000</v>
      </c>
      <c r="E75" s="80">
        <v>10000</v>
      </c>
      <c r="F75" s="80"/>
      <c r="G75" s="80"/>
      <c r="H75" s="148">
        <v>10000</v>
      </c>
      <c r="I75" s="80">
        <v>10000</v>
      </c>
      <c r="J75" s="80"/>
      <c r="K75" s="80"/>
      <c r="L75" s="148">
        <v>10000</v>
      </c>
      <c r="M75" s="80">
        <v>10000</v>
      </c>
      <c r="N75" s="80"/>
      <c r="O75" s="80"/>
    </row>
    <row r="76" spans="1:15" s="27" customFormat="1" ht="16.5">
      <c r="A76" s="35"/>
      <c r="B76" s="48"/>
      <c r="C76" s="158" t="s">
        <v>295</v>
      </c>
      <c r="D76" s="148">
        <v>4000</v>
      </c>
      <c r="E76" s="80">
        <v>4000</v>
      </c>
      <c r="F76" s="80"/>
      <c r="G76" s="80"/>
      <c r="H76" s="148">
        <v>4616</v>
      </c>
      <c r="I76" s="80">
        <v>4616</v>
      </c>
      <c r="J76" s="80"/>
      <c r="K76" s="80"/>
      <c r="L76" s="148">
        <v>4616</v>
      </c>
      <c r="M76" s="80">
        <v>4616</v>
      </c>
      <c r="N76" s="80"/>
      <c r="O76" s="80"/>
    </row>
    <row r="77" spans="1:15" s="27" customFormat="1" ht="16.5">
      <c r="A77" s="35"/>
      <c r="B77" s="48"/>
      <c r="C77" s="158" t="s">
        <v>296</v>
      </c>
      <c r="D77" s="148">
        <v>1514</v>
      </c>
      <c r="E77" s="80">
        <v>1514</v>
      </c>
      <c r="F77" s="80"/>
      <c r="G77" s="80"/>
      <c r="H77" s="148">
        <v>1514</v>
      </c>
      <c r="I77" s="80">
        <v>1514</v>
      </c>
      <c r="J77" s="80"/>
      <c r="K77" s="80"/>
      <c r="L77" s="148">
        <v>1514</v>
      </c>
      <c r="M77" s="80">
        <v>1514</v>
      </c>
      <c r="N77" s="80"/>
      <c r="O77" s="80"/>
    </row>
    <row r="78" spans="1:15" s="27" customFormat="1" ht="16.5">
      <c r="A78" s="35"/>
      <c r="B78" s="48"/>
      <c r="C78" s="158" t="s">
        <v>376</v>
      </c>
      <c r="D78" s="148"/>
      <c r="E78" s="80"/>
      <c r="F78" s="80"/>
      <c r="G78" s="80"/>
      <c r="H78" s="148"/>
      <c r="I78" s="80"/>
      <c r="J78" s="80"/>
      <c r="K78" s="80"/>
      <c r="L78" s="148"/>
      <c r="M78" s="80"/>
      <c r="N78" s="80"/>
      <c r="O78" s="80"/>
    </row>
    <row r="79" spans="1:15" s="27" customFormat="1" ht="16.5">
      <c r="A79" s="35"/>
      <c r="B79" s="48"/>
      <c r="C79" s="158" t="s">
        <v>393</v>
      </c>
      <c r="D79" s="148">
        <v>7339</v>
      </c>
      <c r="E79" s="80"/>
      <c r="F79" s="80">
        <v>7339</v>
      </c>
      <c r="G79" s="80"/>
      <c r="H79" s="148">
        <v>7339</v>
      </c>
      <c r="I79" s="80"/>
      <c r="J79" s="80">
        <v>7339</v>
      </c>
      <c r="K79" s="80"/>
      <c r="L79" s="148">
        <v>7339</v>
      </c>
      <c r="M79" s="80"/>
      <c r="N79" s="80">
        <v>7339</v>
      </c>
      <c r="O79" s="80"/>
    </row>
    <row r="80" spans="1:15" s="27" customFormat="1" ht="16.5">
      <c r="A80" s="35"/>
      <c r="B80" s="48"/>
      <c r="C80" s="158" t="s">
        <v>394</v>
      </c>
      <c r="D80" s="148">
        <v>137</v>
      </c>
      <c r="E80" s="80"/>
      <c r="F80" s="80">
        <v>137</v>
      </c>
      <c r="G80" s="80"/>
      <c r="H80" s="148">
        <v>137</v>
      </c>
      <c r="I80" s="80"/>
      <c r="J80" s="80">
        <v>137</v>
      </c>
      <c r="K80" s="80"/>
      <c r="L80" s="148">
        <v>137</v>
      </c>
      <c r="M80" s="80"/>
      <c r="N80" s="80">
        <v>137</v>
      </c>
      <c r="O80" s="80"/>
    </row>
    <row r="81" spans="1:15" s="27" customFormat="1" ht="16.5">
      <c r="A81" s="35"/>
      <c r="B81" s="48"/>
      <c r="C81" s="158" t="s">
        <v>395</v>
      </c>
      <c r="D81" s="148">
        <v>7250</v>
      </c>
      <c r="E81" s="80">
        <v>7250</v>
      </c>
      <c r="F81" s="80"/>
      <c r="G81" s="80"/>
      <c r="H81" s="148">
        <v>7250</v>
      </c>
      <c r="I81" s="80">
        <v>7250</v>
      </c>
      <c r="J81" s="80"/>
      <c r="K81" s="80"/>
      <c r="L81" s="148">
        <v>7250</v>
      </c>
      <c r="M81" s="80">
        <v>7250</v>
      </c>
      <c r="N81" s="80"/>
      <c r="O81" s="80"/>
    </row>
    <row r="82" spans="1:15" s="27" customFormat="1" ht="16.5">
      <c r="A82" s="35"/>
      <c r="B82" s="48"/>
      <c r="C82" s="158" t="s">
        <v>396</v>
      </c>
      <c r="D82" s="148">
        <v>560</v>
      </c>
      <c r="E82" s="80">
        <v>560</v>
      </c>
      <c r="F82" s="80"/>
      <c r="G82" s="80"/>
      <c r="H82" s="148">
        <v>560</v>
      </c>
      <c r="I82" s="80">
        <v>560</v>
      </c>
      <c r="J82" s="80"/>
      <c r="K82" s="80"/>
      <c r="L82" s="148">
        <v>560</v>
      </c>
      <c r="M82" s="80">
        <v>560</v>
      </c>
      <c r="N82" s="80"/>
      <c r="O82" s="80"/>
    </row>
    <row r="83" spans="1:15" s="27" customFormat="1" ht="16.5">
      <c r="A83" s="35"/>
      <c r="B83" s="48"/>
      <c r="C83" s="158" t="s">
        <v>498</v>
      </c>
      <c r="D83" s="217"/>
      <c r="E83" s="80"/>
      <c r="F83" s="80"/>
      <c r="G83" s="236"/>
      <c r="H83" s="217">
        <v>146</v>
      </c>
      <c r="I83" s="80">
        <v>146</v>
      </c>
      <c r="J83" s="80"/>
      <c r="K83" s="236"/>
      <c r="L83" s="217">
        <v>146</v>
      </c>
      <c r="M83" s="80">
        <v>146</v>
      </c>
      <c r="N83" s="80"/>
      <c r="O83" s="236"/>
    </row>
    <row r="84" spans="1:15" s="27" customFormat="1" ht="16.5">
      <c r="A84" s="35"/>
      <c r="B84" s="48"/>
      <c r="C84" s="158" t="s">
        <v>573</v>
      </c>
      <c r="D84" s="217"/>
      <c r="E84" s="80"/>
      <c r="F84" s="80"/>
      <c r="G84" s="236"/>
      <c r="H84" s="217"/>
      <c r="I84" s="80"/>
      <c r="J84" s="80"/>
      <c r="K84" s="279"/>
      <c r="L84" s="217">
        <v>5253</v>
      </c>
      <c r="M84" s="80">
        <v>5253</v>
      </c>
      <c r="N84" s="80"/>
      <c r="O84" s="279"/>
    </row>
    <row r="85" spans="1:15" s="27" customFormat="1" ht="16.5">
      <c r="A85" s="35"/>
      <c r="B85" s="48"/>
      <c r="C85" s="158" t="s">
        <v>579</v>
      </c>
      <c r="D85" s="217"/>
      <c r="E85" s="80"/>
      <c r="F85" s="80"/>
      <c r="G85" s="236"/>
      <c r="H85" s="217"/>
      <c r="I85" s="80"/>
      <c r="J85" s="80"/>
      <c r="K85" s="279"/>
      <c r="L85" s="217">
        <v>1300</v>
      </c>
      <c r="M85" s="80">
        <v>1300</v>
      </c>
      <c r="N85" s="80"/>
      <c r="O85" s="279"/>
    </row>
    <row r="86" spans="1:15" s="12" customFormat="1" ht="16.5">
      <c r="A86" s="35"/>
      <c r="B86" s="36"/>
      <c r="C86" s="100" t="s">
        <v>223</v>
      </c>
      <c r="D86" s="250">
        <f>SUM(D70:D82)</f>
        <v>60300</v>
      </c>
      <c r="E86" s="129">
        <f>SUM(E70:E82)</f>
        <v>52824</v>
      </c>
      <c r="F86" s="129">
        <f>SUM(F70:F82)</f>
        <v>7476</v>
      </c>
      <c r="G86" s="251">
        <f>SUM(G70:G82)</f>
        <v>0</v>
      </c>
      <c r="H86" s="250">
        <f>SUM(H70:H83)</f>
        <v>62056</v>
      </c>
      <c r="I86" s="129">
        <f>SUM(I70:I83)</f>
        <v>54580</v>
      </c>
      <c r="J86" s="129">
        <f>SUM(J70:J83)</f>
        <v>7476</v>
      </c>
      <c r="K86" s="252">
        <f>SUM(K70:K83)</f>
        <v>0</v>
      </c>
      <c r="L86" s="250">
        <f>SUM(L70:L85)</f>
        <v>68609</v>
      </c>
      <c r="M86" s="129">
        <f>SUM(M70:M85)</f>
        <v>61133</v>
      </c>
      <c r="N86" s="129">
        <f>SUM(N70:N83)</f>
        <v>7476</v>
      </c>
      <c r="O86" s="252">
        <f>SUM(O70:O83)</f>
        <v>0</v>
      </c>
    </row>
    <row r="87" spans="1:15" s="12" customFormat="1" ht="16.5">
      <c r="A87" s="35"/>
      <c r="B87" s="36"/>
      <c r="C87" s="57"/>
      <c r="D87" s="241"/>
      <c r="E87" s="124"/>
      <c r="F87" s="124"/>
      <c r="G87" s="124"/>
      <c r="H87" s="241"/>
      <c r="I87" s="124"/>
      <c r="J87" s="124"/>
      <c r="K87" s="124"/>
      <c r="L87" s="241"/>
      <c r="M87" s="124"/>
      <c r="N87" s="124"/>
      <c r="O87" s="124"/>
    </row>
    <row r="88" spans="1:15" s="12" customFormat="1" ht="16.5">
      <c r="A88" s="35"/>
      <c r="B88" s="36" t="s">
        <v>163</v>
      </c>
      <c r="C88" s="57" t="s">
        <v>262</v>
      </c>
      <c r="D88" s="241"/>
      <c r="E88" s="124"/>
      <c r="F88" s="124"/>
      <c r="G88" s="124"/>
      <c r="H88" s="241"/>
      <c r="I88" s="124"/>
      <c r="J88" s="124"/>
      <c r="K88" s="124"/>
      <c r="L88" s="241"/>
      <c r="M88" s="124"/>
      <c r="N88" s="124"/>
      <c r="O88" s="124"/>
    </row>
    <row r="89" spans="1:15" s="12" customFormat="1" ht="16.5">
      <c r="A89" s="35"/>
      <c r="B89" s="36"/>
      <c r="C89" s="57" t="s">
        <v>272</v>
      </c>
      <c r="D89" s="148"/>
      <c r="E89" s="80"/>
      <c r="F89" s="80"/>
      <c r="G89" s="80"/>
      <c r="H89" s="148"/>
      <c r="I89" s="80"/>
      <c r="J89" s="80"/>
      <c r="K89" s="80"/>
      <c r="L89" s="148"/>
      <c r="M89" s="80"/>
      <c r="N89" s="80"/>
      <c r="O89" s="80"/>
    </row>
    <row r="90" spans="1:15" s="12" customFormat="1" ht="16.5">
      <c r="A90" s="35"/>
      <c r="B90" s="36"/>
      <c r="C90" s="57" t="s">
        <v>289</v>
      </c>
      <c r="D90" s="148">
        <v>85000</v>
      </c>
      <c r="E90" s="80">
        <v>85000</v>
      </c>
      <c r="F90" s="80"/>
      <c r="G90" s="80"/>
      <c r="H90" s="148">
        <v>85000</v>
      </c>
      <c r="I90" s="80">
        <v>85000</v>
      </c>
      <c r="J90" s="80"/>
      <c r="K90" s="80"/>
      <c r="L90" s="148">
        <v>85000</v>
      </c>
      <c r="M90" s="80">
        <v>85000</v>
      </c>
      <c r="N90" s="80"/>
      <c r="O90" s="80"/>
    </row>
    <row r="91" spans="1:15" s="12" customFormat="1" ht="16.5">
      <c r="A91" s="35"/>
      <c r="B91" s="36"/>
      <c r="C91" s="57" t="s">
        <v>287</v>
      </c>
      <c r="D91" s="148">
        <v>100000</v>
      </c>
      <c r="E91" s="80">
        <v>100000</v>
      </c>
      <c r="F91" s="80"/>
      <c r="G91" s="80"/>
      <c r="H91" s="148">
        <v>122154</v>
      </c>
      <c r="I91" s="80">
        <v>122154</v>
      </c>
      <c r="J91" s="80"/>
      <c r="K91" s="80"/>
      <c r="L91" s="148">
        <v>122154</v>
      </c>
      <c r="M91" s="80">
        <v>122154</v>
      </c>
      <c r="N91" s="80"/>
      <c r="O91" s="80"/>
    </row>
    <row r="92" spans="1:15" s="12" customFormat="1" ht="16.5">
      <c r="A92" s="47"/>
      <c r="B92" s="36"/>
      <c r="C92" s="57" t="s">
        <v>288</v>
      </c>
      <c r="D92" s="148">
        <v>20000</v>
      </c>
      <c r="E92" s="80">
        <v>20000</v>
      </c>
      <c r="F92" s="80"/>
      <c r="G92" s="80"/>
      <c r="H92" s="148">
        <v>20000</v>
      </c>
      <c r="I92" s="80">
        <v>20000</v>
      </c>
      <c r="J92" s="80"/>
      <c r="K92" s="80"/>
      <c r="L92" s="148">
        <v>20000</v>
      </c>
      <c r="M92" s="80">
        <v>20000</v>
      </c>
      <c r="N92" s="80"/>
      <c r="O92" s="80"/>
    </row>
    <row r="93" spans="1:15" s="27" customFormat="1" ht="16.5">
      <c r="A93" s="35"/>
      <c r="B93" s="48"/>
      <c r="C93" s="57" t="s">
        <v>290</v>
      </c>
      <c r="D93" s="148">
        <v>500000</v>
      </c>
      <c r="E93" s="80">
        <v>500000</v>
      </c>
      <c r="F93" s="80"/>
      <c r="G93" s="80"/>
      <c r="H93" s="148">
        <v>500000</v>
      </c>
      <c r="I93" s="80">
        <v>500000</v>
      </c>
      <c r="J93" s="80"/>
      <c r="K93" s="80"/>
      <c r="L93" s="148">
        <v>500000</v>
      </c>
      <c r="M93" s="80">
        <v>500000</v>
      </c>
      <c r="N93" s="80"/>
      <c r="O93" s="80"/>
    </row>
    <row r="94" spans="1:15" s="12" customFormat="1" ht="16.5">
      <c r="A94" s="35"/>
      <c r="B94" s="36"/>
      <c r="C94" s="99" t="s">
        <v>201</v>
      </c>
      <c r="D94" s="240">
        <f aca="true" t="shared" si="11" ref="D94:K94">SUM(D90:D93)</f>
        <v>705000</v>
      </c>
      <c r="E94" s="129">
        <f t="shared" si="11"/>
        <v>705000</v>
      </c>
      <c r="F94" s="129">
        <f t="shared" si="11"/>
        <v>0</v>
      </c>
      <c r="G94" s="129">
        <f t="shared" si="11"/>
        <v>0</v>
      </c>
      <c r="H94" s="240">
        <f t="shared" si="11"/>
        <v>727154</v>
      </c>
      <c r="I94" s="129">
        <f t="shared" si="11"/>
        <v>727154</v>
      </c>
      <c r="J94" s="129">
        <f t="shared" si="11"/>
        <v>0</v>
      </c>
      <c r="K94" s="129">
        <f t="shared" si="11"/>
        <v>0</v>
      </c>
      <c r="L94" s="240">
        <f>SUM(L90:L93)</f>
        <v>727154</v>
      </c>
      <c r="M94" s="129">
        <f>SUM(M90:M93)</f>
        <v>727154</v>
      </c>
      <c r="N94" s="129">
        <f>SUM(N90:N93)</f>
        <v>0</v>
      </c>
      <c r="O94" s="129">
        <f>SUM(O90:O93)</f>
        <v>0</v>
      </c>
    </row>
    <row r="95" spans="1:15" s="12" customFormat="1" ht="16.5">
      <c r="A95" s="35"/>
      <c r="B95" s="36"/>
      <c r="C95" s="57" t="s">
        <v>273</v>
      </c>
      <c r="D95" s="148"/>
      <c r="E95" s="80"/>
      <c r="F95" s="80"/>
      <c r="G95" s="80"/>
      <c r="H95" s="148"/>
      <c r="I95" s="80"/>
      <c r="J95" s="80"/>
      <c r="K95" s="80"/>
      <c r="L95" s="148"/>
      <c r="M95" s="80"/>
      <c r="N95" s="80"/>
      <c r="O95" s="80"/>
    </row>
    <row r="96" spans="1:15" s="12" customFormat="1" ht="16.5">
      <c r="A96" s="47"/>
      <c r="B96" s="36"/>
      <c r="C96" s="57" t="s">
        <v>291</v>
      </c>
      <c r="D96" s="148">
        <v>50000</v>
      </c>
      <c r="E96" s="80">
        <v>50000</v>
      </c>
      <c r="F96" s="80"/>
      <c r="G96" s="80"/>
      <c r="H96" s="148">
        <v>50000</v>
      </c>
      <c r="I96" s="80">
        <v>50000</v>
      </c>
      <c r="J96" s="80"/>
      <c r="K96" s="80"/>
      <c r="L96" s="148">
        <v>50000</v>
      </c>
      <c r="M96" s="80">
        <v>50000</v>
      </c>
      <c r="N96" s="80"/>
      <c r="O96" s="80"/>
    </row>
    <row r="97" spans="1:15" s="12" customFormat="1" ht="16.5">
      <c r="A97" s="35"/>
      <c r="B97" s="36"/>
      <c r="C97" s="99" t="s">
        <v>201</v>
      </c>
      <c r="D97" s="240">
        <f aca="true" t="shared" si="12" ref="D97:K97">SUM(D96:D96)</f>
        <v>50000</v>
      </c>
      <c r="E97" s="129">
        <f t="shared" si="12"/>
        <v>50000</v>
      </c>
      <c r="F97" s="129">
        <f t="shared" si="12"/>
        <v>0</v>
      </c>
      <c r="G97" s="129">
        <f t="shared" si="12"/>
        <v>0</v>
      </c>
      <c r="H97" s="240">
        <f t="shared" si="12"/>
        <v>50000</v>
      </c>
      <c r="I97" s="129">
        <f t="shared" si="12"/>
        <v>50000</v>
      </c>
      <c r="J97" s="129">
        <f t="shared" si="12"/>
        <v>0</v>
      </c>
      <c r="K97" s="129">
        <f t="shared" si="12"/>
        <v>0</v>
      </c>
      <c r="L97" s="240">
        <f>SUM(L96:L96)</f>
        <v>50000</v>
      </c>
      <c r="M97" s="129">
        <f>SUM(M96:M96)</f>
        <v>50000</v>
      </c>
      <c r="N97" s="129">
        <f>SUM(N96:N96)</f>
        <v>0</v>
      </c>
      <c r="O97" s="129">
        <f>SUM(O96:O96)</f>
        <v>0</v>
      </c>
    </row>
    <row r="98" spans="1:15" s="27" customFormat="1" ht="16.5">
      <c r="A98" s="47"/>
      <c r="B98" s="48"/>
      <c r="C98" s="57" t="s">
        <v>274</v>
      </c>
      <c r="D98" s="148"/>
      <c r="E98" s="80"/>
      <c r="F98" s="80"/>
      <c r="G98" s="80"/>
      <c r="H98" s="148"/>
      <c r="I98" s="80"/>
      <c r="J98" s="80"/>
      <c r="K98" s="80"/>
      <c r="L98" s="148"/>
      <c r="M98" s="80"/>
      <c r="N98" s="80"/>
      <c r="O98" s="80"/>
    </row>
    <row r="99" spans="1:15" s="27" customFormat="1" ht="16.5">
      <c r="A99" s="47"/>
      <c r="B99" s="48"/>
      <c r="C99" s="158" t="s">
        <v>292</v>
      </c>
      <c r="D99" s="148">
        <v>9000</v>
      </c>
      <c r="E99" s="80">
        <v>9000</v>
      </c>
      <c r="F99" s="80"/>
      <c r="G99" s="80"/>
      <c r="H99" s="148">
        <v>9000</v>
      </c>
      <c r="I99" s="80">
        <v>9000</v>
      </c>
      <c r="J99" s="80"/>
      <c r="K99" s="80"/>
      <c r="L99" s="148">
        <v>9000</v>
      </c>
      <c r="M99" s="80">
        <v>9000</v>
      </c>
      <c r="N99" s="80"/>
      <c r="O99" s="80"/>
    </row>
    <row r="100" spans="1:15" s="27" customFormat="1" ht="16.5">
      <c r="A100" s="47"/>
      <c r="B100" s="48"/>
      <c r="C100" s="158" t="s">
        <v>293</v>
      </c>
      <c r="D100" s="148">
        <v>2363</v>
      </c>
      <c r="E100" s="80">
        <v>2363</v>
      </c>
      <c r="F100" s="80"/>
      <c r="G100" s="80"/>
      <c r="H100" s="148">
        <v>2363</v>
      </c>
      <c r="I100" s="80">
        <v>2363</v>
      </c>
      <c r="J100" s="80"/>
      <c r="K100" s="80"/>
      <c r="L100" s="148">
        <v>2363</v>
      </c>
      <c r="M100" s="80">
        <v>2363</v>
      </c>
      <c r="N100" s="80"/>
      <c r="O100" s="80"/>
    </row>
    <row r="101" spans="1:15" s="27" customFormat="1" ht="16.5">
      <c r="A101" s="47"/>
      <c r="B101" s="48"/>
      <c r="C101" s="158" t="s">
        <v>294</v>
      </c>
      <c r="D101" s="148">
        <v>5000</v>
      </c>
      <c r="E101" s="80">
        <v>5000</v>
      </c>
      <c r="F101" s="80"/>
      <c r="G101" s="80"/>
      <c r="H101" s="148">
        <v>5000</v>
      </c>
      <c r="I101" s="80">
        <v>5000</v>
      </c>
      <c r="J101" s="80"/>
      <c r="K101" s="80"/>
      <c r="L101" s="148">
        <v>5000</v>
      </c>
      <c r="M101" s="80">
        <v>5000</v>
      </c>
      <c r="N101" s="80"/>
      <c r="O101" s="80"/>
    </row>
    <row r="102" spans="1:15" s="27" customFormat="1" ht="16.5">
      <c r="A102" s="52"/>
      <c r="B102" s="48"/>
      <c r="C102" s="99" t="s">
        <v>201</v>
      </c>
      <c r="D102" s="240">
        <f aca="true" t="shared" si="13" ref="D102:K102">SUM(D99:D101)</f>
        <v>16363</v>
      </c>
      <c r="E102" s="129">
        <f t="shared" si="13"/>
        <v>16363</v>
      </c>
      <c r="F102" s="129">
        <f t="shared" si="13"/>
        <v>0</v>
      </c>
      <c r="G102" s="129">
        <f t="shared" si="13"/>
        <v>0</v>
      </c>
      <c r="H102" s="240">
        <f t="shared" si="13"/>
        <v>16363</v>
      </c>
      <c r="I102" s="129">
        <f t="shared" si="13"/>
        <v>16363</v>
      </c>
      <c r="J102" s="129">
        <f t="shared" si="13"/>
        <v>0</v>
      </c>
      <c r="K102" s="129">
        <f t="shared" si="13"/>
        <v>0</v>
      </c>
      <c r="L102" s="240">
        <f>SUM(L99:L101)</f>
        <v>16363</v>
      </c>
      <c r="M102" s="129">
        <f>SUM(M99:M101)</f>
        <v>16363</v>
      </c>
      <c r="N102" s="129">
        <f>SUM(N99:N101)</f>
        <v>0</v>
      </c>
      <c r="O102" s="129">
        <f>SUM(O99:O101)</f>
        <v>0</v>
      </c>
    </row>
    <row r="103" spans="1:15" s="27" customFormat="1" ht="16.5">
      <c r="A103" s="52"/>
      <c r="B103" s="48"/>
      <c r="C103" s="99"/>
      <c r="D103" s="240"/>
      <c r="E103" s="129"/>
      <c r="F103" s="129"/>
      <c r="G103" s="129"/>
      <c r="H103" s="240"/>
      <c r="I103" s="129"/>
      <c r="J103" s="129"/>
      <c r="K103" s="129"/>
      <c r="L103" s="240"/>
      <c r="M103" s="129"/>
      <c r="N103" s="129"/>
      <c r="O103" s="129"/>
    </row>
    <row r="104" spans="1:15" s="12" customFormat="1" ht="16.5">
      <c r="A104" s="35"/>
      <c r="B104" s="36"/>
      <c r="C104" s="100" t="s">
        <v>224</v>
      </c>
      <c r="D104" s="242">
        <f aca="true" t="shared" si="14" ref="D104:K104">D94+D97+D102</f>
        <v>771363</v>
      </c>
      <c r="E104" s="130">
        <f t="shared" si="14"/>
        <v>771363</v>
      </c>
      <c r="F104" s="130">
        <f t="shared" si="14"/>
        <v>0</v>
      </c>
      <c r="G104" s="130">
        <f t="shared" si="14"/>
        <v>0</v>
      </c>
      <c r="H104" s="242">
        <f t="shared" si="14"/>
        <v>793517</v>
      </c>
      <c r="I104" s="130">
        <f t="shared" si="14"/>
        <v>793517</v>
      </c>
      <c r="J104" s="130">
        <f t="shared" si="14"/>
        <v>0</v>
      </c>
      <c r="K104" s="130">
        <f t="shared" si="14"/>
        <v>0</v>
      </c>
      <c r="L104" s="242">
        <f>L94+L97+L102</f>
        <v>793517</v>
      </c>
      <c r="M104" s="130">
        <f>M94+M97+M102</f>
        <v>793517</v>
      </c>
      <c r="N104" s="130">
        <f>N94+N97+N102</f>
        <v>0</v>
      </c>
      <c r="O104" s="130">
        <f>O94+O97+O102</f>
        <v>0</v>
      </c>
    </row>
    <row r="105" spans="1:15" s="12" customFormat="1" ht="16.5">
      <c r="A105" s="35"/>
      <c r="B105" s="10"/>
      <c r="C105" s="57"/>
      <c r="D105" s="241"/>
      <c r="E105" s="124"/>
      <c r="F105" s="124"/>
      <c r="G105" s="124"/>
      <c r="H105" s="241"/>
      <c r="I105" s="124"/>
      <c r="J105" s="124"/>
      <c r="K105" s="124"/>
      <c r="L105" s="241"/>
      <c r="M105" s="124"/>
      <c r="N105" s="124"/>
      <c r="O105" s="124"/>
    </row>
    <row r="106" spans="1:15" s="12" customFormat="1" ht="16.5">
      <c r="A106" s="35"/>
      <c r="B106" s="36" t="s">
        <v>164</v>
      </c>
      <c r="C106" s="57" t="s">
        <v>205</v>
      </c>
      <c r="D106" s="241"/>
      <c r="E106" s="124"/>
      <c r="F106" s="124"/>
      <c r="G106" s="124"/>
      <c r="H106" s="241"/>
      <c r="I106" s="124"/>
      <c r="J106" s="124"/>
      <c r="K106" s="124"/>
      <c r="L106" s="241"/>
      <c r="M106" s="124"/>
      <c r="N106" s="124"/>
      <c r="O106" s="124"/>
    </row>
    <row r="107" spans="1:15" s="12" customFormat="1" ht="30">
      <c r="A107" s="35"/>
      <c r="B107" s="36"/>
      <c r="C107" s="57" t="s">
        <v>221</v>
      </c>
      <c r="D107" s="46"/>
      <c r="E107" s="41"/>
      <c r="F107" s="41"/>
      <c r="G107" s="41"/>
      <c r="H107" s="46"/>
      <c r="I107" s="41"/>
      <c r="J107" s="41"/>
      <c r="K107" s="41"/>
      <c r="L107" s="46"/>
      <c r="M107" s="41"/>
      <c r="N107" s="41"/>
      <c r="O107" s="41"/>
    </row>
    <row r="108" spans="1:15" s="12" customFormat="1" ht="16.5">
      <c r="A108" s="35"/>
      <c r="B108" s="36"/>
      <c r="C108" s="57" t="s">
        <v>263</v>
      </c>
      <c r="D108" s="46">
        <v>331601</v>
      </c>
      <c r="E108" s="41">
        <v>331601</v>
      </c>
      <c r="F108" s="41"/>
      <c r="G108" s="41"/>
      <c r="H108" s="46">
        <v>331601</v>
      </c>
      <c r="I108" s="41">
        <v>331601</v>
      </c>
      <c r="J108" s="41"/>
      <c r="K108" s="41"/>
      <c r="L108" s="46">
        <v>331601</v>
      </c>
      <c r="M108" s="41">
        <v>331601</v>
      </c>
      <c r="N108" s="41"/>
      <c r="O108" s="41"/>
    </row>
    <row r="109" spans="1:15" s="12" customFormat="1" ht="16.5">
      <c r="A109" s="35"/>
      <c r="B109" s="36"/>
      <c r="C109" s="57" t="s">
        <v>446</v>
      </c>
      <c r="D109" s="46"/>
      <c r="E109" s="41"/>
      <c r="F109" s="41"/>
      <c r="G109" s="41"/>
      <c r="H109" s="46">
        <v>1497</v>
      </c>
      <c r="I109" s="41">
        <v>1497</v>
      </c>
      <c r="J109" s="41"/>
      <c r="K109" s="41"/>
      <c r="L109" s="46">
        <v>1497</v>
      </c>
      <c r="M109" s="41">
        <v>1497</v>
      </c>
      <c r="N109" s="41"/>
      <c r="O109" s="41"/>
    </row>
    <row r="110" spans="1:15" s="12" customFormat="1" ht="16.5">
      <c r="A110" s="35"/>
      <c r="B110" s="36"/>
      <c r="C110" s="57" t="s">
        <v>264</v>
      </c>
      <c r="D110" s="46">
        <v>273962</v>
      </c>
      <c r="E110" s="41">
        <v>273962</v>
      </c>
      <c r="F110" s="41"/>
      <c r="G110" s="41"/>
      <c r="H110" s="46">
        <f>275024-13313</f>
        <v>261711</v>
      </c>
      <c r="I110" s="41">
        <v>261711</v>
      </c>
      <c r="J110" s="41"/>
      <c r="K110" s="41"/>
      <c r="L110" s="46">
        <f>275024-13313</f>
        <v>261711</v>
      </c>
      <c r="M110" s="41">
        <v>261711</v>
      </c>
      <c r="N110" s="41"/>
      <c r="O110" s="41"/>
    </row>
    <row r="111" spans="1:15" s="12" customFormat="1" ht="30">
      <c r="A111" s="35"/>
      <c r="B111" s="36"/>
      <c r="C111" s="57" t="s">
        <v>266</v>
      </c>
      <c r="D111" s="46">
        <v>455141</v>
      </c>
      <c r="E111" s="41">
        <v>298542</v>
      </c>
      <c r="F111" s="41">
        <v>156599</v>
      </c>
      <c r="G111" s="41"/>
      <c r="H111" s="46">
        <f>455759-3696</f>
        <v>452063</v>
      </c>
      <c r="I111" s="41">
        <v>295464</v>
      </c>
      <c r="J111" s="41">
        <v>156599</v>
      </c>
      <c r="K111" s="41"/>
      <c r="L111" s="46">
        <f>H111+5314+2531</f>
        <v>459908</v>
      </c>
      <c r="M111" s="41">
        <v>303309</v>
      </c>
      <c r="N111" s="41">
        <v>156599</v>
      </c>
      <c r="O111" s="41"/>
    </row>
    <row r="112" spans="1:15" s="12" customFormat="1" ht="16.5">
      <c r="A112" s="35"/>
      <c r="B112" s="36"/>
      <c r="C112" s="58" t="s">
        <v>447</v>
      </c>
      <c r="D112" s="46"/>
      <c r="E112" s="41"/>
      <c r="F112" s="41"/>
      <c r="G112" s="41"/>
      <c r="H112" s="46">
        <v>19589</v>
      </c>
      <c r="I112" s="41">
        <v>19589</v>
      </c>
      <c r="J112" s="41"/>
      <c r="K112" s="41"/>
      <c r="L112" s="46">
        <v>19589</v>
      </c>
      <c r="M112" s="41">
        <v>19589</v>
      </c>
      <c r="N112" s="41"/>
      <c r="O112" s="41"/>
    </row>
    <row r="113" spans="1:15" s="12" customFormat="1" ht="16.5">
      <c r="A113" s="35"/>
      <c r="B113" s="36"/>
      <c r="C113" s="57" t="s">
        <v>265</v>
      </c>
      <c r="D113" s="46">
        <v>21813</v>
      </c>
      <c r="E113" s="41">
        <v>21813</v>
      </c>
      <c r="F113" s="41"/>
      <c r="G113" s="41"/>
      <c r="H113" s="46">
        <v>21813</v>
      </c>
      <c r="I113" s="41">
        <v>21813</v>
      </c>
      <c r="J113" s="41"/>
      <c r="K113" s="41"/>
      <c r="L113" s="46">
        <v>21813</v>
      </c>
      <c r="M113" s="41">
        <v>21813</v>
      </c>
      <c r="N113" s="41"/>
      <c r="O113" s="41"/>
    </row>
    <row r="114" spans="1:15" s="12" customFormat="1" ht="16.5">
      <c r="A114" s="35"/>
      <c r="B114" s="36"/>
      <c r="C114" s="57" t="s">
        <v>499</v>
      </c>
      <c r="D114" s="46"/>
      <c r="E114" s="41"/>
      <c r="F114" s="41"/>
      <c r="G114" s="41"/>
      <c r="H114" s="46">
        <v>1254</v>
      </c>
      <c r="I114" s="41">
        <v>1254</v>
      </c>
      <c r="J114" s="41"/>
      <c r="K114" s="41"/>
      <c r="L114" s="46">
        <v>1254</v>
      </c>
      <c r="M114" s="41">
        <v>1254</v>
      </c>
      <c r="N114" s="41"/>
      <c r="O114" s="41"/>
    </row>
    <row r="115" spans="1:15" s="12" customFormat="1" ht="16.5">
      <c r="A115" s="35"/>
      <c r="B115" s="36"/>
      <c r="C115" s="99" t="s">
        <v>201</v>
      </c>
      <c r="D115" s="50">
        <f>SUM(D107:D113)</f>
        <v>1082517</v>
      </c>
      <c r="E115" s="51">
        <f>SUM(E107:E113)</f>
        <v>925918</v>
      </c>
      <c r="F115" s="51">
        <f>SUM(F107:F113)</f>
        <v>156599</v>
      </c>
      <c r="G115" s="51">
        <f>SUM(G107:G113)</f>
        <v>0</v>
      </c>
      <c r="H115" s="218">
        <f aca="true" t="shared" si="15" ref="H115:O115">SUM(H107:H114)</f>
        <v>1089528</v>
      </c>
      <c r="I115" s="51">
        <f t="shared" si="15"/>
        <v>932929</v>
      </c>
      <c r="J115" s="51">
        <f t="shared" si="15"/>
        <v>156599</v>
      </c>
      <c r="K115" s="219">
        <f t="shared" si="15"/>
        <v>0</v>
      </c>
      <c r="L115" s="218">
        <f t="shared" si="15"/>
        <v>1097373</v>
      </c>
      <c r="M115" s="51">
        <f t="shared" si="15"/>
        <v>940774</v>
      </c>
      <c r="N115" s="51">
        <f t="shared" si="15"/>
        <v>156599</v>
      </c>
      <c r="O115" s="219">
        <f t="shared" si="15"/>
        <v>0</v>
      </c>
    </row>
    <row r="116" spans="1:15" s="12" customFormat="1" ht="16.5">
      <c r="A116" s="35"/>
      <c r="B116" s="36"/>
      <c r="C116" s="57"/>
      <c r="D116" s="46"/>
      <c r="E116" s="41"/>
      <c r="F116" s="41"/>
      <c r="G116" s="41"/>
      <c r="H116" s="46"/>
      <c r="I116" s="41"/>
      <c r="J116" s="41"/>
      <c r="K116" s="41"/>
      <c r="L116" s="46"/>
      <c r="M116" s="41"/>
      <c r="N116" s="41"/>
      <c r="O116" s="41"/>
    </row>
    <row r="117" spans="1:15" s="12" customFormat="1" ht="16.5">
      <c r="A117" s="35"/>
      <c r="B117" s="36"/>
      <c r="C117" s="57" t="s">
        <v>268</v>
      </c>
      <c r="D117" s="46"/>
      <c r="E117" s="41"/>
      <c r="F117" s="41"/>
      <c r="G117" s="41"/>
      <c r="H117" s="46"/>
      <c r="I117" s="41"/>
      <c r="J117" s="41"/>
      <c r="K117" s="41"/>
      <c r="L117" s="46"/>
      <c r="M117" s="41"/>
      <c r="N117" s="41"/>
      <c r="O117" s="41"/>
    </row>
    <row r="118" spans="1:15" s="154" customFormat="1" ht="16.5">
      <c r="A118" s="35"/>
      <c r="B118" s="36"/>
      <c r="C118" s="57" t="s">
        <v>407</v>
      </c>
      <c r="D118" s="46">
        <v>68</v>
      </c>
      <c r="E118" s="41"/>
      <c r="F118" s="41"/>
      <c r="G118" s="41">
        <v>68</v>
      </c>
      <c r="H118" s="46">
        <v>68</v>
      </c>
      <c r="I118" s="41"/>
      <c r="J118" s="41"/>
      <c r="K118" s="41">
        <v>68</v>
      </c>
      <c r="L118" s="46">
        <v>68</v>
      </c>
      <c r="M118" s="41"/>
      <c r="N118" s="41"/>
      <c r="O118" s="41">
        <v>68</v>
      </c>
    </row>
    <row r="119" spans="1:15" s="27" customFormat="1" ht="16.5">
      <c r="A119" s="47"/>
      <c r="B119" s="48"/>
      <c r="C119" s="99" t="s">
        <v>201</v>
      </c>
      <c r="D119" s="50">
        <f aca="true" t="shared" si="16" ref="D119:K119">SUM(D118:D118)</f>
        <v>68</v>
      </c>
      <c r="E119" s="51">
        <f t="shared" si="16"/>
        <v>0</v>
      </c>
      <c r="F119" s="51">
        <f t="shared" si="16"/>
        <v>0</v>
      </c>
      <c r="G119" s="51">
        <f t="shared" si="16"/>
        <v>68</v>
      </c>
      <c r="H119" s="50">
        <f t="shared" si="16"/>
        <v>68</v>
      </c>
      <c r="I119" s="51">
        <f t="shared" si="16"/>
        <v>0</v>
      </c>
      <c r="J119" s="51">
        <f t="shared" si="16"/>
        <v>0</v>
      </c>
      <c r="K119" s="51">
        <f t="shared" si="16"/>
        <v>68</v>
      </c>
      <c r="L119" s="50">
        <f>SUM(L118:L118)</f>
        <v>68</v>
      </c>
      <c r="M119" s="51">
        <f>SUM(M118:M118)</f>
        <v>0</v>
      </c>
      <c r="N119" s="51">
        <f>SUM(N118:N118)</f>
        <v>0</v>
      </c>
      <c r="O119" s="51">
        <f>SUM(O118:O118)</f>
        <v>68</v>
      </c>
    </row>
    <row r="120" spans="1:15" s="27" customFormat="1" ht="16.5">
      <c r="A120" s="47"/>
      <c r="B120" s="48"/>
      <c r="C120" s="99"/>
      <c r="D120" s="50"/>
      <c r="E120" s="51"/>
      <c r="F120" s="51"/>
      <c r="G120" s="51"/>
      <c r="H120" s="50"/>
      <c r="I120" s="51"/>
      <c r="J120" s="51"/>
      <c r="K120" s="51"/>
      <c r="L120" s="50"/>
      <c r="M120" s="51"/>
      <c r="N120" s="51"/>
      <c r="O120" s="51"/>
    </row>
    <row r="121" spans="1:15" s="12" customFormat="1" ht="30">
      <c r="A121" s="35"/>
      <c r="B121" s="36"/>
      <c r="C121" s="57" t="s">
        <v>373</v>
      </c>
      <c r="D121" s="46"/>
      <c r="E121" s="41"/>
      <c r="F121" s="41"/>
      <c r="G121" s="41"/>
      <c r="H121" s="46"/>
      <c r="I121" s="41"/>
      <c r="J121" s="41"/>
      <c r="K121" s="41"/>
      <c r="L121" s="46"/>
      <c r="M121" s="41"/>
      <c r="N121" s="41"/>
      <c r="O121" s="41"/>
    </row>
    <row r="122" spans="1:15" s="12" customFormat="1" ht="30">
      <c r="A122" s="35"/>
      <c r="B122" s="36"/>
      <c r="C122" s="57" t="s">
        <v>448</v>
      </c>
      <c r="D122" s="46"/>
      <c r="E122" s="41"/>
      <c r="F122" s="41"/>
      <c r="G122" s="41"/>
      <c r="H122" s="46">
        <v>14254</v>
      </c>
      <c r="I122" s="41">
        <v>14254</v>
      </c>
      <c r="J122" s="41"/>
      <c r="K122" s="41"/>
      <c r="L122" s="46">
        <f>14254+1334</f>
        <v>15588</v>
      </c>
      <c r="M122" s="41">
        <v>15588</v>
      </c>
      <c r="N122" s="41"/>
      <c r="O122" s="41"/>
    </row>
    <row r="123" spans="1:15" s="12" customFormat="1" ht="16.5">
      <c r="A123" s="35"/>
      <c r="B123" s="36"/>
      <c r="C123" s="57" t="s">
        <v>449</v>
      </c>
      <c r="D123" s="46"/>
      <c r="E123" s="41"/>
      <c r="F123" s="41"/>
      <c r="G123" s="41"/>
      <c r="H123" s="216">
        <v>24964</v>
      </c>
      <c r="I123" s="41">
        <v>24964</v>
      </c>
      <c r="J123" s="41"/>
      <c r="K123" s="276"/>
      <c r="L123" s="216">
        <v>27266</v>
      </c>
      <c r="M123" s="41">
        <v>27266</v>
      </c>
      <c r="N123" s="41"/>
      <c r="O123" s="276"/>
    </row>
    <row r="124" spans="1:15" s="12" customFormat="1" ht="16.5">
      <c r="A124" s="35"/>
      <c r="B124" s="36"/>
      <c r="C124" s="57" t="s">
        <v>450</v>
      </c>
      <c r="D124" s="46"/>
      <c r="E124" s="41"/>
      <c r="F124" s="41"/>
      <c r="G124" s="41"/>
      <c r="H124" s="216">
        <v>8197</v>
      </c>
      <c r="I124" s="41">
        <v>8197</v>
      </c>
      <c r="J124" s="41"/>
      <c r="K124" s="277"/>
      <c r="L124" s="216">
        <v>8197</v>
      </c>
      <c r="M124" s="41">
        <v>8197</v>
      </c>
      <c r="N124" s="41"/>
      <c r="O124" s="277"/>
    </row>
    <row r="125" spans="1:15" s="12" customFormat="1" ht="16.5">
      <c r="A125" s="35"/>
      <c r="B125" s="36"/>
      <c r="C125" s="57" t="s">
        <v>500</v>
      </c>
      <c r="D125" s="46"/>
      <c r="E125" s="41"/>
      <c r="F125" s="41"/>
      <c r="G125" s="41"/>
      <c r="H125" s="216">
        <v>10703</v>
      </c>
      <c r="I125" s="41">
        <v>10703</v>
      </c>
      <c r="J125" s="41"/>
      <c r="K125" s="277"/>
      <c r="L125" s="216">
        <v>10703</v>
      </c>
      <c r="M125" s="41">
        <v>10703</v>
      </c>
      <c r="N125" s="41"/>
      <c r="O125" s="277"/>
    </row>
    <row r="126" spans="1:15" s="12" customFormat="1" ht="16.5">
      <c r="A126" s="35"/>
      <c r="B126" s="36"/>
      <c r="C126" s="57" t="s">
        <v>538</v>
      </c>
      <c r="D126" s="46"/>
      <c r="E126" s="41"/>
      <c r="F126" s="41"/>
      <c r="G126" s="41"/>
      <c r="H126" s="216">
        <v>5000</v>
      </c>
      <c r="I126" s="41">
        <v>5000</v>
      </c>
      <c r="J126" s="41"/>
      <c r="K126" s="277"/>
      <c r="L126" s="216">
        <v>30000</v>
      </c>
      <c r="M126" s="41">
        <v>30000</v>
      </c>
      <c r="N126" s="41"/>
      <c r="O126" s="277"/>
    </row>
    <row r="127" spans="1:15" s="12" customFormat="1" ht="16.5">
      <c r="A127" s="35"/>
      <c r="B127" s="36"/>
      <c r="C127" s="99" t="s">
        <v>201</v>
      </c>
      <c r="D127" s="50">
        <v>0</v>
      </c>
      <c r="E127" s="51">
        <v>0</v>
      </c>
      <c r="F127" s="51">
        <v>0</v>
      </c>
      <c r="G127" s="51">
        <v>0</v>
      </c>
      <c r="H127" s="218">
        <f>SUM(H122:H126)</f>
        <v>63118</v>
      </c>
      <c r="I127" s="51">
        <f>SUM(I122:I126)</f>
        <v>63118</v>
      </c>
      <c r="J127" s="51">
        <f>SUM(J122:J125)</f>
        <v>0</v>
      </c>
      <c r="K127" s="278">
        <f>SUM(K122:K125)</f>
        <v>0</v>
      </c>
      <c r="L127" s="218">
        <f>SUM(L122:L126)</f>
        <v>91754</v>
      </c>
      <c r="M127" s="51">
        <f>SUM(M122:M126)</f>
        <v>91754</v>
      </c>
      <c r="N127" s="51">
        <f>SUM(N122:N125)</f>
        <v>0</v>
      </c>
      <c r="O127" s="278">
        <f>SUM(O122:O125)</f>
        <v>0</v>
      </c>
    </row>
    <row r="128" spans="1:15" s="12" customFormat="1" ht="16.5">
      <c r="A128" s="35"/>
      <c r="B128" s="36"/>
      <c r="C128" s="99"/>
      <c r="D128" s="50"/>
      <c r="E128" s="51"/>
      <c r="F128" s="51"/>
      <c r="G128" s="51"/>
      <c r="H128" s="50"/>
      <c r="I128" s="51"/>
      <c r="J128" s="51"/>
      <c r="K128" s="51"/>
      <c r="L128" s="50"/>
      <c r="M128" s="51"/>
      <c r="N128" s="51"/>
      <c r="O128" s="51"/>
    </row>
    <row r="129" spans="1:15" s="12" customFormat="1" ht="16.5">
      <c r="A129" s="35"/>
      <c r="B129" s="36"/>
      <c r="C129" s="57" t="s">
        <v>374</v>
      </c>
      <c r="D129" s="46"/>
      <c r="E129" s="41"/>
      <c r="F129" s="41"/>
      <c r="G129" s="41"/>
      <c r="H129" s="46"/>
      <c r="I129" s="41"/>
      <c r="J129" s="41"/>
      <c r="K129" s="41"/>
      <c r="L129" s="46"/>
      <c r="M129" s="41"/>
      <c r="N129" s="41"/>
      <c r="O129" s="41"/>
    </row>
    <row r="130" spans="1:15" s="12" customFormat="1" ht="30">
      <c r="A130" s="35"/>
      <c r="B130" s="36"/>
      <c r="C130" s="57" t="s">
        <v>451</v>
      </c>
      <c r="D130" s="46"/>
      <c r="E130" s="41"/>
      <c r="F130" s="41"/>
      <c r="G130" s="41"/>
      <c r="H130" s="46">
        <v>1220</v>
      </c>
      <c r="I130" s="41">
        <v>1220</v>
      </c>
      <c r="J130" s="41"/>
      <c r="K130" s="41"/>
      <c r="L130" s="46">
        <v>0</v>
      </c>
      <c r="M130" s="41">
        <v>0</v>
      </c>
      <c r="N130" s="41"/>
      <c r="O130" s="41"/>
    </row>
    <row r="131" spans="1:15" s="12" customFormat="1" ht="16.5">
      <c r="A131" s="35"/>
      <c r="B131" s="36"/>
      <c r="C131" s="57" t="s">
        <v>539</v>
      </c>
      <c r="D131" s="46"/>
      <c r="E131" s="41"/>
      <c r="F131" s="41"/>
      <c r="G131" s="41"/>
      <c r="H131" s="216">
        <v>567</v>
      </c>
      <c r="I131" s="41">
        <v>567</v>
      </c>
      <c r="J131" s="41"/>
      <c r="K131" s="276"/>
      <c r="L131" s="216">
        <v>567</v>
      </c>
      <c r="M131" s="41">
        <v>567</v>
      </c>
      <c r="N131" s="41"/>
      <c r="O131" s="276"/>
    </row>
    <row r="132" spans="1:15" s="12" customFormat="1" ht="16.5">
      <c r="A132" s="35"/>
      <c r="B132" s="36"/>
      <c r="C132" s="99" t="s">
        <v>201</v>
      </c>
      <c r="D132" s="50">
        <v>0</v>
      </c>
      <c r="E132" s="51">
        <v>0</v>
      </c>
      <c r="F132" s="51">
        <v>0</v>
      </c>
      <c r="G132" s="51">
        <v>0</v>
      </c>
      <c r="H132" s="218">
        <f aca="true" t="shared" si="17" ref="H132:O132">SUM(H130:H131)</f>
        <v>1787</v>
      </c>
      <c r="I132" s="51">
        <f t="shared" si="17"/>
        <v>1787</v>
      </c>
      <c r="J132" s="51">
        <f t="shared" si="17"/>
        <v>0</v>
      </c>
      <c r="K132" s="278">
        <f t="shared" si="17"/>
        <v>0</v>
      </c>
      <c r="L132" s="218">
        <f t="shared" si="17"/>
        <v>567</v>
      </c>
      <c r="M132" s="51">
        <f t="shared" si="17"/>
        <v>567</v>
      </c>
      <c r="N132" s="51">
        <f t="shared" si="17"/>
        <v>0</v>
      </c>
      <c r="O132" s="278">
        <f t="shared" si="17"/>
        <v>0</v>
      </c>
    </row>
    <row r="133" spans="1:15" s="12" customFormat="1" ht="16.5">
      <c r="A133" s="35"/>
      <c r="B133" s="36"/>
      <c r="C133" s="99"/>
      <c r="D133" s="50"/>
      <c r="E133" s="51"/>
      <c r="F133" s="51"/>
      <c r="G133" s="51"/>
      <c r="H133" s="50"/>
      <c r="I133" s="51"/>
      <c r="J133" s="51"/>
      <c r="K133" s="51"/>
      <c r="L133" s="50"/>
      <c r="M133" s="51"/>
      <c r="N133" s="51"/>
      <c r="O133" s="51"/>
    </row>
    <row r="134" spans="1:15" s="12" customFormat="1" ht="15" customHeight="1">
      <c r="A134" s="35"/>
      <c r="B134" s="36"/>
      <c r="C134" s="57" t="s">
        <v>377</v>
      </c>
      <c r="D134" s="50"/>
      <c r="E134" s="51"/>
      <c r="F134" s="51"/>
      <c r="G134" s="51"/>
      <c r="H134" s="50"/>
      <c r="I134" s="51"/>
      <c r="J134" s="51"/>
      <c r="K134" s="51"/>
      <c r="L134" s="50"/>
      <c r="M134" s="51"/>
      <c r="N134" s="51"/>
      <c r="O134" s="51"/>
    </row>
    <row r="135" spans="1:15" s="12" customFormat="1" ht="16.5">
      <c r="A135" s="35"/>
      <c r="B135" s="36"/>
      <c r="C135" s="57" t="s">
        <v>378</v>
      </c>
      <c r="D135" s="46">
        <v>8400</v>
      </c>
      <c r="E135" s="41"/>
      <c r="F135" s="41">
        <v>8400</v>
      </c>
      <c r="G135" s="41"/>
      <c r="H135" s="46">
        <v>8400</v>
      </c>
      <c r="I135" s="41"/>
      <c r="J135" s="41">
        <v>8400</v>
      </c>
      <c r="K135" s="41"/>
      <c r="L135" s="46">
        <v>8400</v>
      </c>
      <c r="M135" s="41"/>
      <c r="N135" s="41">
        <v>8400</v>
      </c>
      <c r="O135" s="41"/>
    </row>
    <row r="136" spans="1:15" s="12" customFormat="1" ht="16.5">
      <c r="A136" s="35"/>
      <c r="B136" s="36"/>
      <c r="C136" s="57" t="s">
        <v>379</v>
      </c>
      <c r="D136" s="46">
        <v>8000</v>
      </c>
      <c r="E136" s="41"/>
      <c r="F136" s="41">
        <v>8000</v>
      </c>
      <c r="G136" s="41"/>
      <c r="H136" s="46">
        <v>8000</v>
      </c>
      <c r="I136" s="41"/>
      <c r="J136" s="41">
        <v>8000</v>
      </c>
      <c r="K136" s="41"/>
      <c r="L136" s="46">
        <v>8000</v>
      </c>
      <c r="M136" s="41"/>
      <c r="N136" s="41">
        <v>8000</v>
      </c>
      <c r="O136" s="41"/>
    </row>
    <row r="137" spans="1:15" s="12" customFormat="1" ht="16.5">
      <c r="A137" s="35"/>
      <c r="B137" s="36"/>
      <c r="C137" s="57" t="s">
        <v>380</v>
      </c>
      <c r="D137" s="46">
        <v>8000</v>
      </c>
      <c r="E137" s="41"/>
      <c r="F137" s="41">
        <v>8000</v>
      </c>
      <c r="G137" s="41"/>
      <c r="H137" s="46">
        <v>8000</v>
      </c>
      <c r="I137" s="41"/>
      <c r="J137" s="41">
        <v>8000</v>
      </c>
      <c r="K137" s="41"/>
      <c r="L137" s="46">
        <v>8000</v>
      </c>
      <c r="M137" s="41"/>
      <c r="N137" s="41">
        <v>8000</v>
      </c>
      <c r="O137" s="41"/>
    </row>
    <row r="138" spans="1:15" s="12" customFormat="1" ht="16.5">
      <c r="A138" s="35"/>
      <c r="B138" s="36"/>
      <c r="C138" s="99" t="s">
        <v>201</v>
      </c>
      <c r="D138" s="218">
        <f aca="true" t="shared" si="18" ref="D138:K138">SUM(D135:D137)</f>
        <v>24400</v>
      </c>
      <c r="E138" s="51">
        <f t="shared" si="18"/>
        <v>0</v>
      </c>
      <c r="F138" s="51">
        <f t="shared" si="18"/>
        <v>24400</v>
      </c>
      <c r="G138" s="219">
        <f t="shared" si="18"/>
        <v>0</v>
      </c>
      <c r="H138" s="218">
        <f t="shared" si="18"/>
        <v>24400</v>
      </c>
      <c r="I138" s="51">
        <f t="shared" si="18"/>
        <v>0</v>
      </c>
      <c r="J138" s="51">
        <f t="shared" si="18"/>
        <v>24400</v>
      </c>
      <c r="K138" s="219">
        <f t="shared" si="18"/>
        <v>0</v>
      </c>
      <c r="L138" s="218">
        <f>SUM(L135:L137)</f>
        <v>24400</v>
      </c>
      <c r="M138" s="51">
        <f>SUM(M135:M137)</f>
        <v>0</v>
      </c>
      <c r="N138" s="51">
        <f>SUM(N135:N137)</f>
        <v>24400</v>
      </c>
      <c r="O138" s="219">
        <f>SUM(O135:O137)</f>
        <v>0</v>
      </c>
    </row>
    <row r="139" spans="1:15" s="12" customFormat="1" ht="16.5">
      <c r="A139" s="38"/>
      <c r="B139" s="36"/>
      <c r="C139" s="57"/>
      <c r="D139" s="46"/>
      <c r="E139" s="41"/>
      <c r="F139" s="41"/>
      <c r="G139" s="41"/>
      <c r="H139" s="46"/>
      <c r="I139" s="41"/>
      <c r="J139" s="41"/>
      <c r="K139" s="41"/>
      <c r="L139" s="46"/>
      <c r="M139" s="41"/>
      <c r="N139" s="41"/>
      <c r="O139" s="41"/>
    </row>
    <row r="140" spans="1:15" s="12" customFormat="1" ht="16.5">
      <c r="A140" s="35"/>
      <c r="B140" s="36"/>
      <c r="C140" s="100" t="s">
        <v>225</v>
      </c>
      <c r="D140" s="248">
        <f aca="true" t="shared" si="19" ref="D140:K140">SUM(D115,D119,D127,D132,D138)</f>
        <v>1106985</v>
      </c>
      <c r="E140" s="130">
        <f t="shared" si="19"/>
        <v>925918</v>
      </c>
      <c r="F140" s="130">
        <f t="shared" si="19"/>
        <v>180999</v>
      </c>
      <c r="G140" s="249">
        <f t="shared" si="19"/>
        <v>68</v>
      </c>
      <c r="H140" s="248">
        <f t="shared" si="19"/>
        <v>1178901</v>
      </c>
      <c r="I140" s="130">
        <f t="shared" si="19"/>
        <v>997834</v>
      </c>
      <c r="J140" s="130">
        <f t="shared" si="19"/>
        <v>180999</v>
      </c>
      <c r="K140" s="249">
        <f t="shared" si="19"/>
        <v>68</v>
      </c>
      <c r="L140" s="248">
        <f>SUM(L115,L119,L127,L132,L138)</f>
        <v>1214162</v>
      </c>
      <c r="M140" s="130">
        <f>SUM(M115,M119,M127,M132,M138)</f>
        <v>1033095</v>
      </c>
      <c r="N140" s="130">
        <f>SUM(N115,N119,N127,N132,N138)</f>
        <v>180999</v>
      </c>
      <c r="O140" s="249">
        <f>SUM(O115,O119,O127,O132,O138)</f>
        <v>68</v>
      </c>
    </row>
    <row r="141" spans="1:15" s="12" customFormat="1" ht="16.5">
      <c r="A141" s="35"/>
      <c r="B141" s="36"/>
      <c r="C141" s="57"/>
      <c r="D141" s="241"/>
      <c r="E141" s="124"/>
      <c r="F141" s="124"/>
      <c r="G141" s="124"/>
      <c r="H141" s="241"/>
      <c r="I141" s="124"/>
      <c r="J141" s="124"/>
      <c r="K141" s="124"/>
      <c r="L141" s="241"/>
      <c r="M141" s="124"/>
      <c r="N141" s="124"/>
      <c r="O141" s="124"/>
    </row>
    <row r="142" spans="1:15" s="12" customFormat="1" ht="16.5">
      <c r="A142" s="35"/>
      <c r="B142" s="36" t="s">
        <v>158</v>
      </c>
      <c r="C142" s="57" t="s">
        <v>282</v>
      </c>
      <c r="D142" s="241"/>
      <c r="E142" s="124"/>
      <c r="F142" s="124"/>
      <c r="G142" s="124"/>
      <c r="H142" s="241"/>
      <c r="I142" s="124"/>
      <c r="J142" s="124"/>
      <c r="K142" s="124"/>
      <c r="L142" s="241"/>
      <c r="M142" s="124"/>
      <c r="N142" s="124"/>
      <c r="O142" s="124"/>
    </row>
    <row r="143" spans="1:15" s="12" customFormat="1" ht="16.5">
      <c r="A143" s="35"/>
      <c r="B143" s="36"/>
      <c r="C143" s="57" t="s">
        <v>165</v>
      </c>
      <c r="D143" s="148"/>
      <c r="E143" s="80"/>
      <c r="F143" s="80"/>
      <c r="G143" s="80"/>
      <c r="H143" s="148"/>
      <c r="I143" s="80"/>
      <c r="J143" s="80"/>
      <c r="K143" s="80"/>
      <c r="L143" s="148"/>
      <c r="M143" s="80"/>
      <c r="N143" s="80"/>
      <c r="O143" s="80"/>
    </row>
    <row r="144" spans="1:15" s="12" customFormat="1" ht="16.5">
      <c r="A144" s="35"/>
      <c r="B144" s="36"/>
      <c r="C144" s="158" t="s">
        <v>310</v>
      </c>
      <c r="D144" s="148">
        <v>106</v>
      </c>
      <c r="E144" s="80">
        <v>106</v>
      </c>
      <c r="F144" s="80"/>
      <c r="G144" s="80"/>
      <c r="H144" s="148">
        <v>106</v>
      </c>
      <c r="I144" s="80">
        <v>106</v>
      </c>
      <c r="J144" s="80"/>
      <c r="K144" s="80"/>
      <c r="L144" s="148">
        <v>106</v>
      </c>
      <c r="M144" s="80">
        <v>106</v>
      </c>
      <c r="N144" s="80"/>
      <c r="O144" s="80"/>
    </row>
    <row r="145" spans="1:15" s="12" customFormat="1" ht="16.5">
      <c r="A145" s="35"/>
      <c r="B145" s="36"/>
      <c r="C145" s="158" t="s">
        <v>311</v>
      </c>
      <c r="D145" s="148">
        <v>1844</v>
      </c>
      <c r="E145" s="80">
        <v>1844</v>
      </c>
      <c r="F145" s="80"/>
      <c r="G145" s="80"/>
      <c r="H145" s="148">
        <v>1844</v>
      </c>
      <c r="I145" s="80">
        <v>1844</v>
      </c>
      <c r="J145" s="80"/>
      <c r="K145" s="80"/>
      <c r="L145" s="148">
        <v>1844</v>
      </c>
      <c r="M145" s="80">
        <v>1844</v>
      </c>
      <c r="N145" s="80"/>
      <c r="O145" s="80"/>
    </row>
    <row r="146" spans="1:15" s="12" customFormat="1" ht="16.5">
      <c r="A146" s="35"/>
      <c r="B146" s="36"/>
      <c r="C146" s="158" t="s">
        <v>312</v>
      </c>
      <c r="D146" s="148">
        <v>84734</v>
      </c>
      <c r="E146" s="80">
        <v>84734</v>
      </c>
      <c r="F146" s="80"/>
      <c r="G146" s="80"/>
      <c r="H146" s="148">
        <v>84734</v>
      </c>
      <c r="I146" s="80">
        <v>84734</v>
      </c>
      <c r="J146" s="80"/>
      <c r="K146" s="80"/>
      <c r="L146" s="148">
        <v>84734</v>
      </c>
      <c r="M146" s="80">
        <v>84734</v>
      </c>
      <c r="N146" s="80"/>
      <c r="O146" s="80"/>
    </row>
    <row r="147" spans="1:15" s="12" customFormat="1" ht="16.5">
      <c r="A147" s="35"/>
      <c r="B147" s="36"/>
      <c r="C147" s="57" t="s">
        <v>141</v>
      </c>
      <c r="D147" s="148">
        <v>100000</v>
      </c>
      <c r="E147" s="80">
        <v>100000</v>
      </c>
      <c r="F147" s="80"/>
      <c r="G147" s="80"/>
      <c r="H147" s="148">
        <v>100000</v>
      </c>
      <c r="I147" s="80">
        <v>100000</v>
      </c>
      <c r="J147" s="80"/>
      <c r="K147" s="80"/>
      <c r="L147" s="148">
        <v>100000</v>
      </c>
      <c r="M147" s="80">
        <v>100000</v>
      </c>
      <c r="N147" s="80"/>
      <c r="O147" s="80"/>
    </row>
    <row r="148" spans="1:15" s="12" customFormat="1" ht="16.5">
      <c r="A148" s="35"/>
      <c r="B148" s="36"/>
      <c r="C148" s="57" t="s">
        <v>143</v>
      </c>
      <c r="D148" s="148"/>
      <c r="E148" s="80"/>
      <c r="F148" s="80"/>
      <c r="G148" s="80"/>
      <c r="H148" s="148"/>
      <c r="I148" s="80"/>
      <c r="J148" s="80"/>
      <c r="K148" s="80"/>
      <c r="L148" s="148"/>
      <c r="M148" s="80"/>
      <c r="N148" s="80"/>
      <c r="O148" s="80"/>
    </row>
    <row r="149" spans="1:15" s="12" customFormat="1" ht="16.5">
      <c r="A149" s="35"/>
      <c r="B149" s="36"/>
      <c r="C149" s="57" t="s">
        <v>144</v>
      </c>
      <c r="D149" s="148"/>
      <c r="E149" s="80"/>
      <c r="F149" s="80"/>
      <c r="G149" s="80"/>
      <c r="H149" s="148"/>
      <c r="I149" s="80"/>
      <c r="J149" s="80"/>
      <c r="K149" s="80"/>
      <c r="L149" s="148"/>
      <c r="M149" s="80"/>
      <c r="N149" s="80"/>
      <c r="O149" s="80"/>
    </row>
    <row r="150" spans="1:15" s="12" customFormat="1" ht="16.5">
      <c r="A150" s="35"/>
      <c r="B150" s="36"/>
      <c r="C150" s="158" t="s">
        <v>313</v>
      </c>
      <c r="D150" s="148">
        <v>17645</v>
      </c>
      <c r="E150" s="80">
        <v>17645</v>
      </c>
      <c r="F150" s="80"/>
      <c r="G150" s="80"/>
      <c r="H150" s="148">
        <v>21388</v>
      </c>
      <c r="I150" s="80">
        <v>21388</v>
      </c>
      <c r="J150" s="80"/>
      <c r="K150" s="80"/>
      <c r="L150" s="148">
        <v>21388</v>
      </c>
      <c r="M150" s="80">
        <v>21388</v>
      </c>
      <c r="N150" s="80"/>
      <c r="O150" s="80"/>
    </row>
    <row r="151" spans="1:15" s="12" customFormat="1" ht="16.5">
      <c r="A151" s="35"/>
      <c r="B151" s="36"/>
      <c r="C151" s="158" t="s">
        <v>314</v>
      </c>
      <c r="D151" s="148">
        <v>25353</v>
      </c>
      <c r="E151" s="80">
        <v>25353</v>
      </c>
      <c r="F151" s="80"/>
      <c r="G151" s="80"/>
      <c r="H151" s="148">
        <v>42519</v>
      </c>
      <c r="I151" s="80">
        <v>42519</v>
      </c>
      <c r="J151" s="80"/>
      <c r="K151" s="80"/>
      <c r="L151" s="148">
        <v>42519</v>
      </c>
      <c r="M151" s="80">
        <v>42519</v>
      </c>
      <c r="N151" s="80"/>
      <c r="O151" s="80"/>
    </row>
    <row r="152" spans="1:15" s="12" customFormat="1" ht="15.75" customHeight="1">
      <c r="A152" s="35"/>
      <c r="B152" s="36"/>
      <c r="C152" s="158" t="s">
        <v>102</v>
      </c>
      <c r="D152" s="148">
        <v>4500</v>
      </c>
      <c r="E152" s="80">
        <v>4500</v>
      </c>
      <c r="F152" s="80"/>
      <c r="G152" s="80"/>
      <c r="H152" s="148">
        <v>4500</v>
      </c>
      <c r="I152" s="80">
        <v>4500</v>
      </c>
      <c r="J152" s="80"/>
      <c r="K152" s="80"/>
      <c r="L152" s="148">
        <v>4500</v>
      </c>
      <c r="M152" s="80">
        <v>4500</v>
      </c>
      <c r="N152" s="80"/>
      <c r="O152" s="80"/>
    </row>
    <row r="153" spans="1:15" s="12" customFormat="1" ht="15.75" customHeight="1">
      <c r="A153" s="35"/>
      <c r="B153" s="36"/>
      <c r="C153" s="158" t="s">
        <v>540</v>
      </c>
      <c r="D153" s="148"/>
      <c r="E153" s="80"/>
      <c r="F153" s="80"/>
      <c r="G153" s="80"/>
      <c r="H153" s="148">
        <v>390</v>
      </c>
      <c r="I153" s="80">
        <v>390</v>
      </c>
      <c r="J153" s="80"/>
      <c r="K153" s="80"/>
      <c r="L153" s="148">
        <v>390</v>
      </c>
      <c r="M153" s="80">
        <v>390</v>
      </c>
      <c r="N153" s="80"/>
      <c r="O153" s="80"/>
    </row>
    <row r="154" spans="1:15" s="12" customFormat="1" ht="16.5">
      <c r="A154" s="35"/>
      <c r="B154" s="36"/>
      <c r="C154" s="100" t="s">
        <v>226</v>
      </c>
      <c r="D154" s="242">
        <f>SUM(D143:D152)</f>
        <v>234182</v>
      </c>
      <c r="E154" s="130">
        <f>SUM(E143:E152)</f>
        <v>234182</v>
      </c>
      <c r="F154" s="130">
        <f>SUM(F143:F151)</f>
        <v>0</v>
      </c>
      <c r="G154" s="130">
        <f>SUM(G143:G151)</f>
        <v>0</v>
      </c>
      <c r="H154" s="242">
        <f>SUM(H143:H153)</f>
        <v>255481</v>
      </c>
      <c r="I154" s="130">
        <f>SUM(I143:I153)</f>
        <v>255481</v>
      </c>
      <c r="J154" s="130">
        <f>SUM(J143:J151)</f>
        <v>0</v>
      </c>
      <c r="K154" s="130">
        <f>SUM(K143:K151)</f>
        <v>0</v>
      </c>
      <c r="L154" s="242">
        <f>SUM(L143:L153)</f>
        <v>255481</v>
      </c>
      <c r="M154" s="130">
        <f>SUM(M143:M153)</f>
        <v>255481</v>
      </c>
      <c r="N154" s="130">
        <f>SUM(N143:N151)</f>
        <v>0</v>
      </c>
      <c r="O154" s="130">
        <f>SUM(O143:O151)</f>
        <v>0</v>
      </c>
    </row>
    <row r="155" spans="1:15" s="12" customFormat="1" ht="16.5">
      <c r="A155" s="35"/>
      <c r="B155" s="36"/>
      <c r="C155" s="57"/>
      <c r="D155" s="241"/>
      <c r="E155" s="124"/>
      <c r="F155" s="124"/>
      <c r="G155" s="124"/>
      <c r="H155" s="241"/>
      <c r="I155" s="124"/>
      <c r="J155" s="124"/>
      <c r="K155" s="124"/>
      <c r="L155" s="241"/>
      <c r="M155" s="124"/>
      <c r="N155" s="124"/>
      <c r="O155" s="124"/>
    </row>
    <row r="156" spans="1:15" s="12" customFormat="1" ht="16.5">
      <c r="A156" s="35"/>
      <c r="B156" s="36" t="s">
        <v>166</v>
      </c>
      <c r="C156" s="57" t="s">
        <v>222</v>
      </c>
      <c r="D156" s="148"/>
      <c r="E156" s="80"/>
      <c r="F156" s="80"/>
      <c r="G156" s="80"/>
      <c r="H156" s="148"/>
      <c r="I156" s="80"/>
      <c r="J156" s="80"/>
      <c r="K156" s="80"/>
      <c r="L156" s="148"/>
      <c r="M156" s="80"/>
      <c r="N156" s="80"/>
      <c r="O156" s="80"/>
    </row>
    <row r="157" spans="1:15" s="12" customFormat="1" ht="16.5">
      <c r="A157" s="35"/>
      <c r="B157" s="36"/>
      <c r="C157" s="57" t="s">
        <v>255</v>
      </c>
      <c r="D157" s="148"/>
      <c r="E157" s="80"/>
      <c r="F157" s="80"/>
      <c r="G157" s="80"/>
      <c r="H157" s="148"/>
      <c r="I157" s="80"/>
      <c r="J157" s="80"/>
      <c r="K157" s="80"/>
      <c r="L157" s="148"/>
      <c r="M157" s="80"/>
      <c r="N157" s="80"/>
      <c r="O157" s="80"/>
    </row>
    <row r="158" spans="1:15" s="12" customFormat="1" ht="16.5">
      <c r="A158" s="35"/>
      <c r="B158" s="36"/>
      <c r="C158" s="57" t="s">
        <v>106</v>
      </c>
      <c r="D158" s="148"/>
      <c r="E158" s="80"/>
      <c r="F158" s="80"/>
      <c r="G158" s="80"/>
      <c r="H158" s="148"/>
      <c r="I158" s="80"/>
      <c r="J158" s="80"/>
      <c r="K158" s="80"/>
      <c r="L158" s="148"/>
      <c r="M158" s="80"/>
      <c r="N158" s="80"/>
      <c r="O158" s="80"/>
    </row>
    <row r="159" spans="1:15" s="12" customFormat="1" ht="16.5">
      <c r="A159" s="35"/>
      <c r="B159" s="36"/>
      <c r="C159" s="57" t="s">
        <v>147</v>
      </c>
      <c r="D159" s="148">
        <v>3351</v>
      </c>
      <c r="E159" s="80">
        <v>3351</v>
      </c>
      <c r="F159" s="80"/>
      <c r="G159" s="80"/>
      <c r="H159" s="148">
        <v>3351</v>
      </c>
      <c r="I159" s="80">
        <v>3351</v>
      </c>
      <c r="J159" s="80"/>
      <c r="K159" s="80"/>
      <c r="L159" s="148">
        <v>3351</v>
      </c>
      <c r="M159" s="80">
        <v>3351</v>
      </c>
      <c r="N159" s="80"/>
      <c r="O159" s="80"/>
    </row>
    <row r="160" spans="1:15" s="12" customFormat="1" ht="16.5">
      <c r="A160" s="35"/>
      <c r="B160" s="36"/>
      <c r="C160" s="57" t="s">
        <v>103</v>
      </c>
      <c r="D160" s="148">
        <v>3240</v>
      </c>
      <c r="E160" s="80"/>
      <c r="F160" s="80">
        <v>3240</v>
      </c>
      <c r="G160" s="80"/>
      <c r="H160" s="148">
        <v>3240</v>
      </c>
      <c r="I160" s="80"/>
      <c r="J160" s="80">
        <v>3240</v>
      </c>
      <c r="K160" s="80"/>
      <c r="L160" s="148">
        <v>3240</v>
      </c>
      <c r="M160" s="80"/>
      <c r="N160" s="80">
        <v>3240</v>
      </c>
      <c r="O160" s="80"/>
    </row>
    <row r="161" spans="1:15" s="12" customFormat="1" ht="30">
      <c r="A161" s="35"/>
      <c r="B161" s="36"/>
      <c r="C161" s="57" t="s">
        <v>104</v>
      </c>
      <c r="D161" s="148">
        <f>9535+580+37388</f>
        <v>47503</v>
      </c>
      <c r="E161" s="80">
        <v>47503</v>
      </c>
      <c r="F161" s="80"/>
      <c r="G161" s="80"/>
      <c r="H161" s="148">
        <v>51818</v>
      </c>
      <c r="I161" s="80">
        <v>51818</v>
      </c>
      <c r="J161" s="80"/>
      <c r="K161" s="80"/>
      <c r="L161" s="148">
        <v>51818</v>
      </c>
      <c r="M161" s="80">
        <v>51818</v>
      </c>
      <c r="N161" s="80"/>
      <c r="O161" s="80"/>
    </row>
    <row r="162" spans="1:15" s="12" customFormat="1" ht="16.5">
      <c r="A162" s="35"/>
      <c r="B162" s="36"/>
      <c r="C162" s="57" t="s">
        <v>105</v>
      </c>
      <c r="D162" s="148"/>
      <c r="E162" s="80"/>
      <c r="F162" s="80"/>
      <c r="G162" s="80"/>
      <c r="H162" s="148"/>
      <c r="I162" s="80"/>
      <c r="J162" s="80"/>
      <c r="K162" s="80"/>
      <c r="L162" s="148"/>
      <c r="M162" s="80"/>
      <c r="N162" s="80"/>
      <c r="O162" s="80"/>
    </row>
    <row r="163" spans="1:15" s="27" customFormat="1" ht="16.5">
      <c r="A163" s="52"/>
      <c r="B163" s="36"/>
      <c r="C163" s="57" t="s">
        <v>107</v>
      </c>
      <c r="D163" s="148">
        <v>6245</v>
      </c>
      <c r="E163" s="80"/>
      <c r="F163" s="80">
        <v>6245</v>
      </c>
      <c r="G163" s="80"/>
      <c r="H163" s="148">
        <v>6245</v>
      </c>
      <c r="I163" s="80"/>
      <c r="J163" s="80">
        <v>6245</v>
      </c>
      <c r="K163" s="80"/>
      <c r="L163" s="148">
        <v>6245</v>
      </c>
      <c r="M163" s="80"/>
      <c r="N163" s="80">
        <v>6245</v>
      </c>
      <c r="O163" s="80"/>
    </row>
    <row r="164" spans="1:15" s="27" customFormat="1" ht="16.5">
      <c r="A164" s="52"/>
      <c r="B164" s="36"/>
      <c r="C164" s="57" t="s">
        <v>108</v>
      </c>
      <c r="D164" s="148"/>
      <c r="E164" s="80"/>
      <c r="F164" s="80"/>
      <c r="G164" s="80"/>
      <c r="H164" s="148"/>
      <c r="I164" s="80"/>
      <c r="J164" s="80"/>
      <c r="K164" s="80"/>
      <c r="L164" s="148"/>
      <c r="M164" s="80"/>
      <c r="N164" s="80"/>
      <c r="O164" s="80"/>
    </row>
    <row r="165" spans="1:15" s="27" customFormat="1" ht="30">
      <c r="A165" s="52"/>
      <c r="B165" s="36"/>
      <c r="C165" s="57" t="s">
        <v>109</v>
      </c>
      <c r="D165" s="148">
        <v>7286</v>
      </c>
      <c r="E165" s="80">
        <v>7286</v>
      </c>
      <c r="F165" s="80"/>
      <c r="G165" s="80"/>
      <c r="H165" s="148">
        <v>8729</v>
      </c>
      <c r="I165" s="80">
        <v>8729</v>
      </c>
      <c r="J165" s="80"/>
      <c r="K165" s="80"/>
      <c r="L165" s="148">
        <v>8729</v>
      </c>
      <c r="M165" s="80">
        <v>8729</v>
      </c>
      <c r="N165" s="80"/>
      <c r="O165" s="80"/>
    </row>
    <row r="166" spans="1:15" s="27" customFormat="1" ht="30">
      <c r="A166" s="52"/>
      <c r="B166" s="36"/>
      <c r="C166" s="57" t="s">
        <v>110</v>
      </c>
      <c r="D166" s="148">
        <v>1403</v>
      </c>
      <c r="E166" s="80">
        <v>1403</v>
      </c>
      <c r="F166" s="80"/>
      <c r="G166" s="80"/>
      <c r="H166" s="148">
        <v>1681</v>
      </c>
      <c r="I166" s="80">
        <v>1681</v>
      </c>
      <c r="J166" s="80"/>
      <c r="K166" s="80"/>
      <c r="L166" s="148">
        <v>1681</v>
      </c>
      <c r="M166" s="80">
        <v>1681</v>
      </c>
      <c r="N166" s="80"/>
      <c r="O166" s="80"/>
    </row>
    <row r="167" spans="1:15" s="27" customFormat="1" ht="30">
      <c r="A167" s="52"/>
      <c r="B167" s="36"/>
      <c r="C167" s="57" t="s">
        <v>111</v>
      </c>
      <c r="D167" s="148">
        <v>1411</v>
      </c>
      <c r="E167" s="80">
        <v>1411</v>
      </c>
      <c r="F167" s="80"/>
      <c r="G167" s="80"/>
      <c r="H167" s="148">
        <v>1690</v>
      </c>
      <c r="I167" s="80">
        <v>1690</v>
      </c>
      <c r="J167" s="80"/>
      <c r="K167" s="80"/>
      <c r="L167" s="148">
        <v>1690</v>
      </c>
      <c r="M167" s="80">
        <v>1690</v>
      </c>
      <c r="N167" s="80"/>
      <c r="O167" s="80"/>
    </row>
    <row r="168" spans="1:15" s="27" customFormat="1" ht="16.5">
      <c r="A168" s="52"/>
      <c r="B168" s="36"/>
      <c r="C168" s="57" t="s">
        <v>112</v>
      </c>
      <c r="D168" s="148">
        <v>2525</v>
      </c>
      <c r="E168" s="80">
        <v>2525</v>
      </c>
      <c r="F168" s="80"/>
      <c r="G168" s="80"/>
      <c r="H168" s="148">
        <v>2525</v>
      </c>
      <c r="I168" s="80">
        <v>2525</v>
      </c>
      <c r="J168" s="80"/>
      <c r="K168" s="80"/>
      <c r="L168" s="148">
        <v>2525</v>
      </c>
      <c r="M168" s="80">
        <v>2525</v>
      </c>
      <c r="N168" s="80"/>
      <c r="O168" s="80"/>
    </row>
    <row r="169" spans="1:15" s="27" customFormat="1" ht="16.5">
      <c r="A169" s="52"/>
      <c r="B169" s="36"/>
      <c r="C169" s="138" t="s">
        <v>113</v>
      </c>
      <c r="D169" s="148">
        <v>5783</v>
      </c>
      <c r="E169" s="80">
        <v>5783</v>
      </c>
      <c r="F169" s="80"/>
      <c r="G169" s="80"/>
      <c r="H169" s="148">
        <v>10595</v>
      </c>
      <c r="I169" s="80">
        <v>10595</v>
      </c>
      <c r="J169" s="80"/>
      <c r="K169" s="80"/>
      <c r="L169" s="148">
        <v>10595</v>
      </c>
      <c r="M169" s="80">
        <v>10595</v>
      </c>
      <c r="N169" s="80"/>
      <c r="O169" s="80"/>
    </row>
    <row r="170" spans="1:15" s="27" customFormat="1" ht="16.5">
      <c r="A170" s="52"/>
      <c r="B170" s="36"/>
      <c r="C170" s="138" t="s">
        <v>114</v>
      </c>
      <c r="D170" s="148">
        <v>150</v>
      </c>
      <c r="E170" s="80"/>
      <c r="F170" s="80">
        <v>150</v>
      </c>
      <c r="G170" s="80"/>
      <c r="H170" s="148">
        <v>150</v>
      </c>
      <c r="I170" s="80"/>
      <c r="J170" s="80">
        <v>150</v>
      </c>
      <c r="K170" s="80"/>
      <c r="L170" s="148">
        <v>150</v>
      </c>
      <c r="M170" s="80"/>
      <c r="N170" s="80">
        <v>150</v>
      </c>
      <c r="O170" s="80"/>
    </row>
    <row r="171" spans="1:15" s="27" customFormat="1" ht="30">
      <c r="A171" s="52"/>
      <c r="B171" s="36"/>
      <c r="C171" s="97" t="s">
        <v>115</v>
      </c>
      <c r="D171" s="148">
        <v>7311</v>
      </c>
      <c r="E171" s="80">
        <v>7311</v>
      </c>
      <c r="F171" s="80"/>
      <c r="G171" s="80"/>
      <c r="H171" s="148">
        <v>7311</v>
      </c>
      <c r="I171" s="80">
        <v>7311</v>
      </c>
      <c r="J171" s="80"/>
      <c r="K171" s="80"/>
      <c r="L171" s="148">
        <v>7311</v>
      </c>
      <c r="M171" s="80">
        <v>7311</v>
      </c>
      <c r="N171" s="80"/>
      <c r="O171" s="80"/>
    </row>
    <row r="172" spans="1:15" s="27" customFormat="1" ht="16.5">
      <c r="A172" s="52"/>
      <c r="B172" s="36"/>
      <c r="C172" s="97" t="s">
        <v>116</v>
      </c>
      <c r="D172" s="148">
        <v>100</v>
      </c>
      <c r="E172" s="80"/>
      <c r="F172" s="80"/>
      <c r="G172" s="80">
        <v>100</v>
      </c>
      <c r="H172" s="148">
        <v>100</v>
      </c>
      <c r="I172" s="80"/>
      <c r="J172" s="80"/>
      <c r="K172" s="80">
        <v>100</v>
      </c>
      <c r="L172" s="148">
        <v>100</v>
      </c>
      <c r="M172" s="80"/>
      <c r="N172" s="80"/>
      <c r="O172" s="80">
        <v>100</v>
      </c>
    </row>
    <row r="173" spans="1:15" s="27" customFormat="1" ht="16.5">
      <c r="A173" s="52"/>
      <c r="B173" s="36"/>
      <c r="C173" s="97" t="s">
        <v>452</v>
      </c>
      <c r="D173" s="217"/>
      <c r="E173" s="80"/>
      <c r="F173" s="80"/>
      <c r="G173" s="236"/>
      <c r="H173" s="217">
        <v>500</v>
      </c>
      <c r="I173" s="80">
        <v>500</v>
      </c>
      <c r="J173" s="80"/>
      <c r="K173" s="236"/>
      <c r="L173" s="217">
        <v>500</v>
      </c>
      <c r="M173" s="80">
        <v>500</v>
      </c>
      <c r="N173" s="80"/>
      <c r="O173" s="236"/>
    </row>
    <row r="174" spans="1:15" s="27" customFormat="1" ht="16.5">
      <c r="A174" s="52"/>
      <c r="B174" s="36"/>
      <c r="C174" s="97" t="s">
        <v>501</v>
      </c>
      <c r="D174" s="217"/>
      <c r="E174" s="80"/>
      <c r="F174" s="80"/>
      <c r="G174" s="236"/>
      <c r="H174" s="217">
        <v>2907</v>
      </c>
      <c r="I174" s="80"/>
      <c r="J174" s="80">
        <v>2907</v>
      </c>
      <c r="K174" s="236"/>
      <c r="L174" s="217">
        <v>2907</v>
      </c>
      <c r="M174" s="80"/>
      <c r="N174" s="80">
        <v>2907</v>
      </c>
      <c r="O174" s="236"/>
    </row>
    <row r="175" spans="1:15" s="27" customFormat="1" ht="16.5">
      <c r="A175" s="52"/>
      <c r="B175" s="36"/>
      <c r="C175" s="256" t="s">
        <v>541</v>
      </c>
      <c r="D175" s="217"/>
      <c r="E175" s="80"/>
      <c r="F175" s="80"/>
      <c r="G175" s="236"/>
      <c r="H175" s="217">
        <v>90</v>
      </c>
      <c r="I175" s="80">
        <v>90</v>
      </c>
      <c r="J175" s="80"/>
      <c r="K175" s="279"/>
      <c r="L175" s="217">
        <v>90</v>
      </c>
      <c r="M175" s="80">
        <v>90</v>
      </c>
      <c r="N175" s="80"/>
      <c r="O175" s="279"/>
    </row>
    <row r="176" spans="1:15" s="27" customFormat="1" ht="30">
      <c r="A176" s="52"/>
      <c r="B176" s="36"/>
      <c r="C176" s="256" t="s">
        <v>571</v>
      </c>
      <c r="D176" s="217"/>
      <c r="E176" s="80"/>
      <c r="F176" s="80"/>
      <c r="G176" s="236"/>
      <c r="H176" s="217"/>
      <c r="I176" s="80"/>
      <c r="J176" s="80"/>
      <c r="K176" s="279"/>
      <c r="L176" s="217">
        <v>21453</v>
      </c>
      <c r="M176" s="80">
        <v>21453</v>
      </c>
      <c r="N176" s="80"/>
      <c r="O176" s="279"/>
    </row>
    <row r="177" spans="1:15" s="27" customFormat="1" ht="16.5">
      <c r="A177" s="52"/>
      <c r="B177" s="36"/>
      <c r="C177" s="256" t="s">
        <v>576</v>
      </c>
      <c r="D177" s="217"/>
      <c r="E177" s="80"/>
      <c r="F177" s="80"/>
      <c r="G177" s="236"/>
      <c r="H177" s="217"/>
      <c r="I177" s="80"/>
      <c r="J177" s="80"/>
      <c r="K177" s="279"/>
      <c r="L177" s="217">
        <v>486</v>
      </c>
      <c r="M177" s="80"/>
      <c r="N177" s="80">
        <v>486</v>
      </c>
      <c r="O177" s="279"/>
    </row>
    <row r="178" spans="1:15" s="27" customFormat="1" ht="16.5">
      <c r="A178" s="52"/>
      <c r="B178" s="36"/>
      <c r="C178" s="99" t="s">
        <v>201</v>
      </c>
      <c r="D178" s="218">
        <f>SUM(D158:D172)</f>
        <v>86308</v>
      </c>
      <c r="E178" s="51">
        <f>SUM(E158:E172)</f>
        <v>76573</v>
      </c>
      <c r="F178" s="51">
        <f>SUM(F158:F172)</f>
        <v>9635</v>
      </c>
      <c r="G178" s="219">
        <f>SUM(G158:G172)</f>
        <v>100</v>
      </c>
      <c r="H178" s="218">
        <f>SUM(H158:H175)</f>
        <v>100932</v>
      </c>
      <c r="I178" s="51">
        <f>SUM(I158:I175)</f>
        <v>88290</v>
      </c>
      <c r="J178" s="51">
        <f>SUM(J158:J175)</f>
        <v>12542</v>
      </c>
      <c r="K178" s="278">
        <f>SUM(K158:K175)</f>
        <v>100</v>
      </c>
      <c r="L178" s="218">
        <f>SUM(L158:L177)</f>
        <v>122871</v>
      </c>
      <c r="M178" s="51">
        <f>SUM(M158:M177)</f>
        <v>109743</v>
      </c>
      <c r="N178" s="51">
        <f>SUM(N158:N176)</f>
        <v>12542</v>
      </c>
      <c r="O178" s="278">
        <f>SUM(O158:O176)</f>
        <v>100</v>
      </c>
    </row>
    <row r="179" spans="1:15" s="27" customFormat="1" ht="16.5">
      <c r="A179" s="52"/>
      <c r="B179" s="48"/>
      <c r="C179" s="99"/>
      <c r="D179" s="243"/>
      <c r="E179" s="123"/>
      <c r="F179" s="123"/>
      <c r="G179" s="123"/>
      <c r="H179" s="243"/>
      <c r="I179" s="123"/>
      <c r="J179" s="123"/>
      <c r="K179" s="123"/>
      <c r="L179" s="243"/>
      <c r="M179" s="123"/>
      <c r="N179" s="123"/>
      <c r="O179" s="123"/>
    </row>
    <row r="180" spans="1:15" s="27" customFormat="1" ht="16.5">
      <c r="A180" s="52"/>
      <c r="C180" s="57" t="s">
        <v>327</v>
      </c>
      <c r="D180" s="148"/>
      <c r="E180" s="80"/>
      <c r="F180" s="80"/>
      <c r="G180" s="80"/>
      <c r="H180" s="148"/>
      <c r="I180" s="80"/>
      <c r="J180" s="80"/>
      <c r="K180" s="80"/>
      <c r="L180" s="148"/>
      <c r="M180" s="80"/>
      <c r="N180" s="80"/>
      <c r="O180" s="80"/>
    </row>
    <row r="181" spans="1:15" s="27" customFormat="1" ht="16.5">
      <c r="A181" s="52"/>
      <c r="B181" s="48"/>
      <c r="C181" s="58" t="s">
        <v>145</v>
      </c>
      <c r="D181" s="148">
        <v>8215</v>
      </c>
      <c r="E181" s="80">
        <v>8215</v>
      </c>
      <c r="F181" s="80"/>
      <c r="G181" s="80"/>
      <c r="H181" s="148">
        <v>8215</v>
      </c>
      <c r="I181" s="80">
        <v>8215</v>
      </c>
      <c r="J181" s="80"/>
      <c r="K181" s="80"/>
      <c r="L181" s="148">
        <v>8215</v>
      </c>
      <c r="M181" s="80">
        <v>8215</v>
      </c>
      <c r="N181" s="80"/>
      <c r="O181" s="80"/>
    </row>
    <row r="182" spans="1:15" s="28" customFormat="1" ht="17.25">
      <c r="A182" s="35"/>
      <c r="B182" s="48"/>
      <c r="C182" s="57" t="s">
        <v>315</v>
      </c>
      <c r="D182" s="148">
        <v>112</v>
      </c>
      <c r="E182" s="80">
        <v>112</v>
      </c>
      <c r="F182" s="80"/>
      <c r="G182" s="80"/>
      <c r="H182" s="148">
        <v>112</v>
      </c>
      <c r="I182" s="80">
        <v>112</v>
      </c>
      <c r="J182" s="80"/>
      <c r="K182" s="80"/>
      <c r="L182" s="148">
        <v>112</v>
      </c>
      <c r="M182" s="80">
        <v>112</v>
      </c>
      <c r="N182" s="80"/>
      <c r="O182" s="80"/>
    </row>
    <row r="183" spans="1:15" s="28" customFormat="1" ht="30.75">
      <c r="A183" s="35"/>
      <c r="B183" s="48"/>
      <c r="C183" s="57" t="s">
        <v>316</v>
      </c>
      <c r="D183" s="148">
        <v>14626</v>
      </c>
      <c r="E183" s="80">
        <v>14626</v>
      </c>
      <c r="F183" s="80"/>
      <c r="G183" s="80"/>
      <c r="H183" s="148">
        <v>14626</v>
      </c>
      <c r="I183" s="80">
        <v>14626</v>
      </c>
      <c r="J183" s="80"/>
      <c r="K183" s="80"/>
      <c r="L183" s="148">
        <v>14626</v>
      </c>
      <c r="M183" s="80">
        <v>14626</v>
      </c>
      <c r="N183" s="80"/>
      <c r="O183" s="80"/>
    </row>
    <row r="184" spans="1:15" s="28" customFormat="1" ht="30.75">
      <c r="A184" s="35"/>
      <c r="B184" s="48"/>
      <c r="C184" s="57" t="s">
        <v>117</v>
      </c>
      <c r="D184" s="148">
        <v>1457</v>
      </c>
      <c r="E184" s="80">
        <v>1457</v>
      </c>
      <c r="F184" s="80"/>
      <c r="G184" s="80"/>
      <c r="H184" s="148">
        <v>1457</v>
      </c>
      <c r="I184" s="80">
        <v>1457</v>
      </c>
      <c r="J184" s="80"/>
      <c r="K184" s="80"/>
      <c r="L184" s="148">
        <v>1457</v>
      </c>
      <c r="M184" s="80">
        <v>1457</v>
      </c>
      <c r="N184" s="80"/>
      <c r="O184" s="80"/>
    </row>
    <row r="185" spans="1:15" s="28" customFormat="1" ht="30.75">
      <c r="A185" s="35"/>
      <c r="B185" s="48"/>
      <c r="C185" s="57" t="s">
        <v>118</v>
      </c>
      <c r="D185" s="148">
        <v>3656</v>
      </c>
      <c r="E185" s="80">
        <v>3656</v>
      </c>
      <c r="F185" s="80"/>
      <c r="G185" s="80"/>
      <c r="H185" s="148">
        <v>3656</v>
      </c>
      <c r="I185" s="80">
        <v>3656</v>
      </c>
      <c r="J185" s="80"/>
      <c r="K185" s="80"/>
      <c r="L185" s="148">
        <v>3656</v>
      </c>
      <c r="M185" s="80">
        <v>3656</v>
      </c>
      <c r="N185" s="80"/>
      <c r="O185" s="80"/>
    </row>
    <row r="186" spans="1:15" s="28" customFormat="1" ht="30.75">
      <c r="A186" s="35"/>
      <c r="B186" s="48"/>
      <c r="C186" s="97" t="s">
        <v>542</v>
      </c>
      <c r="D186" s="148"/>
      <c r="E186" s="80"/>
      <c r="F186" s="80"/>
      <c r="G186" s="80"/>
      <c r="H186" s="148">
        <v>14931</v>
      </c>
      <c r="I186" s="80">
        <v>14931</v>
      </c>
      <c r="J186" s="80"/>
      <c r="K186" s="80"/>
      <c r="L186" s="148">
        <v>15404</v>
      </c>
      <c r="M186" s="80">
        <v>15404</v>
      </c>
      <c r="N186" s="80"/>
      <c r="O186" s="80"/>
    </row>
    <row r="187" spans="1:15" s="28" customFormat="1" ht="17.25">
      <c r="A187" s="35"/>
      <c r="B187" s="48"/>
      <c r="C187" s="97" t="s">
        <v>569</v>
      </c>
      <c r="D187" s="148"/>
      <c r="E187" s="80"/>
      <c r="F187" s="80"/>
      <c r="G187" s="80"/>
      <c r="H187" s="148"/>
      <c r="I187" s="80"/>
      <c r="J187" s="80"/>
      <c r="K187" s="80"/>
      <c r="L187" s="148">
        <v>24913</v>
      </c>
      <c r="M187" s="80">
        <v>24913</v>
      </c>
      <c r="N187" s="80"/>
      <c r="O187" s="80"/>
    </row>
    <row r="188" spans="1:15" s="28" customFormat="1" ht="30.75">
      <c r="A188" s="35"/>
      <c r="B188" s="48"/>
      <c r="C188" s="97" t="s">
        <v>577</v>
      </c>
      <c r="D188" s="148"/>
      <c r="E188" s="80"/>
      <c r="F188" s="80"/>
      <c r="G188" s="80"/>
      <c r="H188" s="148"/>
      <c r="I188" s="80"/>
      <c r="J188" s="80"/>
      <c r="K188" s="80"/>
      <c r="L188" s="148">
        <v>2490</v>
      </c>
      <c r="M188" s="80">
        <v>2490</v>
      </c>
      <c r="N188" s="80"/>
      <c r="O188" s="80"/>
    </row>
    <row r="189" spans="1:15" s="27" customFormat="1" ht="16.5">
      <c r="A189" s="35"/>
      <c r="B189" s="48"/>
      <c r="C189" s="99" t="s">
        <v>201</v>
      </c>
      <c r="D189" s="240">
        <f>SUM(D180:D185)</f>
        <v>28066</v>
      </c>
      <c r="E189" s="129">
        <f>SUM(E180:E185)</f>
        <v>28066</v>
      </c>
      <c r="F189" s="129">
        <f>SUM(F180:F183)</f>
        <v>0</v>
      </c>
      <c r="G189" s="129">
        <f>SUM(G180:G183)</f>
        <v>0</v>
      </c>
      <c r="H189" s="240">
        <f>SUM(H180:H186)</f>
        <v>42997</v>
      </c>
      <c r="I189" s="129">
        <f>SUM(I180:I186)</f>
        <v>42997</v>
      </c>
      <c r="J189" s="129">
        <f>SUM(J180:J183)</f>
        <v>0</v>
      </c>
      <c r="K189" s="129">
        <f>SUM(K180:K183)</f>
        <v>0</v>
      </c>
      <c r="L189" s="240">
        <f>SUM(L180:L188)</f>
        <v>70873</v>
      </c>
      <c r="M189" s="129">
        <f>SUM(M180:M188)</f>
        <v>70873</v>
      </c>
      <c r="N189" s="129">
        <f>SUM(N180:N183)</f>
        <v>0</v>
      </c>
      <c r="O189" s="129">
        <f>SUM(O180:O183)</f>
        <v>0</v>
      </c>
    </row>
    <row r="190" spans="1:15" s="12" customFormat="1" ht="16.5">
      <c r="A190" s="52"/>
      <c r="B190" s="48"/>
      <c r="C190" s="99"/>
      <c r="D190" s="240"/>
      <c r="E190" s="129"/>
      <c r="F190" s="129"/>
      <c r="G190" s="129"/>
      <c r="H190" s="240"/>
      <c r="I190" s="129"/>
      <c r="J190" s="129"/>
      <c r="K190" s="129"/>
      <c r="L190" s="240"/>
      <c r="M190" s="129"/>
      <c r="N190" s="129"/>
      <c r="O190" s="129"/>
    </row>
    <row r="191" spans="1:15" s="12" customFormat="1" ht="16.5">
      <c r="A191" s="52"/>
      <c r="B191" s="48"/>
      <c r="C191" s="100" t="s">
        <v>254</v>
      </c>
      <c r="D191" s="242">
        <f aca="true" t="shared" si="20" ref="D191:K191">D178+D189</f>
        <v>114374</v>
      </c>
      <c r="E191" s="130">
        <f t="shared" si="20"/>
        <v>104639</v>
      </c>
      <c r="F191" s="130">
        <f t="shared" si="20"/>
        <v>9635</v>
      </c>
      <c r="G191" s="130">
        <f t="shared" si="20"/>
        <v>100</v>
      </c>
      <c r="H191" s="242">
        <f t="shared" si="20"/>
        <v>143929</v>
      </c>
      <c r="I191" s="130">
        <f t="shared" si="20"/>
        <v>131287</v>
      </c>
      <c r="J191" s="130">
        <f t="shared" si="20"/>
        <v>12542</v>
      </c>
      <c r="K191" s="130">
        <f t="shared" si="20"/>
        <v>100</v>
      </c>
      <c r="L191" s="242">
        <f>L178+L189</f>
        <v>193744</v>
      </c>
      <c r="M191" s="130">
        <f>M178+M189</f>
        <v>180616</v>
      </c>
      <c r="N191" s="130">
        <f>N178+N189</f>
        <v>12542</v>
      </c>
      <c r="O191" s="130">
        <f>O178+O189</f>
        <v>100</v>
      </c>
    </row>
    <row r="192" spans="1:15" s="12" customFormat="1" ht="16.5">
      <c r="A192" s="52"/>
      <c r="B192" s="48"/>
      <c r="C192" s="100"/>
      <c r="D192" s="244"/>
      <c r="E192" s="125"/>
      <c r="F192" s="125"/>
      <c r="G192" s="125"/>
      <c r="H192" s="244"/>
      <c r="I192" s="125"/>
      <c r="J192" s="125"/>
      <c r="K192" s="125"/>
      <c r="L192" s="244"/>
      <c r="M192" s="125"/>
      <c r="N192" s="125"/>
      <c r="O192" s="125"/>
    </row>
    <row r="193" spans="1:15" s="12" customFormat="1" ht="16.5">
      <c r="A193" s="52"/>
      <c r="B193" s="36" t="s">
        <v>171</v>
      </c>
      <c r="C193" s="57" t="s">
        <v>261</v>
      </c>
      <c r="D193" s="241"/>
      <c r="E193" s="124"/>
      <c r="F193" s="124"/>
      <c r="G193" s="124"/>
      <c r="H193" s="241"/>
      <c r="I193" s="124"/>
      <c r="J193" s="124"/>
      <c r="K193" s="124"/>
      <c r="L193" s="241"/>
      <c r="M193" s="124"/>
      <c r="N193" s="124"/>
      <c r="O193" s="124"/>
    </row>
    <row r="194" spans="1:15" s="12" customFormat="1" ht="16.5">
      <c r="A194" s="52"/>
      <c r="B194" s="55"/>
      <c r="C194" s="57" t="s">
        <v>317</v>
      </c>
      <c r="D194" s="241"/>
      <c r="E194" s="124"/>
      <c r="F194" s="124"/>
      <c r="G194" s="124"/>
      <c r="H194" s="241"/>
      <c r="I194" s="124"/>
      <c r="J194" s="124"/>
      <c r="K194" s="124"/>
      <c r="L194" s="241"/>
      <c r="M194" s="124"/>
      <c r="N194" s="124"/>
      <c r="O194" s="124"/>
    </row>
    <row r="195" spans="1:15" s="12" customFormat="1" ht="16.5">
      <c r="A195" s="52"/>
      <c r="B195" s="55"/>
      <c r="C195" s="57" t="s">
        <v>119</v>
      </c>
      <c r="D195" s="148">
        <v>2783</v>
      </c>
      <c r="E195" s="80">
        <v>2783</v>
      </c>
      <c r="F195" s="80"/>
      <c r="G195" s="80"/>
      <c r="H195" s="148">
        <v>2783</v>
      </c>
      <c r="I195" s="80">
        <v>2783</v>
      </c>
      <c r="J195" s="80"/>
      <c r="K195" s="80"/>
      <c r="L195" s="148">
        <v>2783</v>
      </c>
      <c r="M195" s="80">
        <v>2783</v>
      </c>
      <c r="N195" s="80"/>
      <c r="O195" s="80"/>
    </row>
    <row r="196" spans="1:15" s="12" customFormat="1" ht="16.5">
      <c r="A196" s="52"/>
      <c r="B196" s="55"/>
      <c r="C196" s="57" t="s">
        <v>120</v>
      </c>
      <c r="D196" s="217">
        <v>805</v>
      </c>
      <c r="E196" s="80">
        <v>805</v>
      </c>
      <c r="F196" s="80"/>
      <c r="G196" s="236"/>
      <c r="H196" s="217">
        <v>805</v>
      </c>
      <c r="I196" s="80">
        <v>805</v>
      </c>
      <c r="J196" s="80"/>
      <c r="K196" s="236"/>
      <c r="L196" s="217">
        <v>805</v>
      </c>
      <c r="M196" s="80">
        <v>805</v>
      </c>
      <c r="N196" s="80"/>
      <c r="O196" s="236"/>
    </row>
    <row r="197" spans="1:15" s="12" customFormat="1" ht="16.5">
      <c r="A197" s="52"/>
      <c r="B197" s="55"/>
      <c r="C197" s="57" t="s">
        <v>453</v>
      </c>
      <c r="D197" s="217"/>
      <c r="E197" s="80"/>
      <c r="F197" s="80"/>
      <c r="G197" s="279"/>
      <c r="H197" s="217">
        <v>1072</v>
      </c>
      <c r="I197" s="80">
        <v>1072</v>
      </c>
      <c r="J197" s="80"/>
      <c r="K197" s="279"/>
      <c r="L197" s="217">
        <v>1072</v>
      </c>
      <c r="M197" s="80">
        <v>1072</v>
      </c>
      <c r="N197" s="80"/>
      <c r="O197" s="279"/>
    </row>
    <row r="198" spans="1:15" s="12" customFormat="1" ht="30">
      <c r="A198" s="52"/>
      <c r="B198" s="55"/>
      <c r="C198" s="57" t="s">
        <v>502</v>
      </c>
      <c r="D198" s="217"/>
      <c r="E198" s="80"/>
      <c r="F198" s="80"/>
      <c r="G198" s="279"/>
      <c r="H198" s="217">
        <v>1750</v>
      </c>
      <c r="I198" s="80">
        <v>1750</v>
      </c>
      <c r="J198" s="80"/>
      <c r="K198" s="279"/>
      <c r="L198" s="217">
        <v>1750</v>
      </c>
      <c r="M198" s="80">
        <v>1750</v>
      </c>
      <c r="N198" s="80"/>
      <c r="O198" s="279"/>
    </row>
    <row r="199" spans="1:15" s="28" customFormat="1" ht="17.25">
      <c r="A199" s="257"/>
      <c r="B199" s="48"/>
      <c r="C199" s="99" t="s">
        <v>201</v>
      </c>
      <c r="D199" s="250">
        <f>SUM(D195:D196)</f>
        <v>3588</v>
      </c>
      <c r="E199" s="129">
        <f>SUM(E195:E196)</f>
        <v>3588</v>
      </c>
      <c r="F199" s="129">
        <f>SUM(F195:F196)</f>
        <v>0</v>
      </c>
      <c r="G199" s="252">
        <f>SUM(G195:G196)</f>
        <v>0</v>
      </c>
      <c r="H199" s="250">
        <f>SUM(H195:H198)</f>
        <v>6410</v>
      </c>
      <c r="I199" s="129">
        <f>SUM(I195:I198)</f>
        <v>6410</v>
      </c>
      <c r="J199" s="129">
        <f>SUM(J195:J196)</f>
        <v>0</v>
      </c>
      <c r="K199" s="252">
        <f>SUM(K195:K196)</f>
        <v>0</v>
      </c>
      <c r="L199" s="250">
        <f>SUM(L195:L198)</f>
        <v>6410</v>
      </c>
      <c r="M199" s="129">
        <f>SUM(M195:M198)</f>
        <v>6410</v>
      </c>
      <c r="N199" s="129">
        <f>SUM(N195:N196)</f>
        <v>0</v>
      </c>
      <c r="O199" s="252">
        <f>SUM(O195:O196)</f>
        <v>0</v>
      </c>
    </row>
    <row r="200" spans="1:15" s="26" customFormat="1" ht="16.5">
      <c r="A200" s="38"/>
      <c r="B200" s="36"/>
      <c r="C200" s="57"/>
      <c r="D200" s="241"/>
      <c r="E200" s="124"/>
      <c r="F200" s="124"/>
      <c r="G200" s="124"/>
      <c r="H200" s="241"/>
      <c r="I200" s="124"/>
      <c r="J200" s="124"/>
      <c r="K200" s="124"/>
      <c r="L200" s="241"/>
      <c r="M200" s="124"/>
      <c r="N200" s="124"/>
      <c r="O200" s="124"/>
    </row>
    <row r="201" spans="1:15" s="26" customFormat="1" ht="16.5">
      <c r="A201" s="38"/>
      <c r="B201" s="36"/>
      <c r="C201" s="57" t="s">
        <v>318</v>
      </c>
      <c r="D201" s="241"/>
      <c r="E201" s="124"/>
      <c r="F201" s="124"/>
      <c r="G201" s="124"/>
      <c r="H201" s="241"/>
      <c r="I201" s="124"/>
      <c r="J201" s="124"/>
      <c r="K201" s="124"/>
      <c r="L201" s="241"/>
      <c r="M201" s="124"/>
      <c r="N201" s="124"/>
      <c r="O201" s="124"/>
    </row>
    <row r="202" spans="1:15" s="26" customFormat="1" ht="16.5">
      <c r="A202" s="38"/>
      <c r="B202" s="36"/>
      <c r="C202" s="57" t="s">
        <v>213</v>
      </c>
      <c r="D202" s="148">
        <v>1000</v>
      </c>
      <c r="E202" s="80">
        <v>1000</v>
      </c>
      <c r="F202" s="80"/>
      <c r="G202" s="80"/>
      <c r="H202" s="148">
        <v>1000</v>
      </c>
      <c r="I202" s="80">
        <v>1000</v>
      </c>
      <c r="J202" s="80"/>
      <c r="K202" s="80"/>
      <c r="L202" s="148">
        <v>1000</v>
      </c>
      <c r="M202" s="80">
        <v>1000</v>
      </c>
      <c r="N202" s="80"/>
      <c r="O202" s="80"/>
    </row>
    <row r="203" spans="1:15" s="26" customFormat="1" ht="16.5">
      <c r="A203" s="35"/>
      <c r="B203" s="55"/>
      <c r="C203" s="57" t="s">
        <v>121</v>
      </c>
      <c r="D203" s="148">
        <v>5238</v>
      </c>
      <c r="E203" s="80">
        <v>5238</v>
      </c>
      <c r="F203" s="80"/>
      <c r="G203" s="80"/>
      <c r="H203" s="148">
        <v>5238</v>
      </c>
      <c r="I203" s="80">
        <v>5238</v>
      </c>
      <c r="J203" s="80"/>
      <c r="K203" s="80"/>
      <c r="L203" s="148">
        <v>5238</v>
      </c>
      <c r="M203" s="80">
        <v>5238</v>
      </c>
      <c r="N203" s="80"/>
      <c r="O203" s="80"/>
    </row>
    <row r="204" spans="1:15" s="26" customFormat="1" ht="16.5">
      <c r="A204" s="35"/>
      <c r="B204" s="55"/>
      <c r="C204" s="57" t="s">
        <v>122</v>
      </c>
      <c r="D204" s="148">
        <v>7016</v>
      </c>
      <c r="E204" s="80">
        <v>7016</v>
      </c>
      <c r="F204" s="80"/>
      <c r="G204" s="80"/>
      <c r="H204" s="148">
        <v>7016</v>
      </c>
      <c r="I204" s="80">
        <v>7016</v>
      </c>
      <c r="J204" s="80"/>
      <c r="K204" s="80"/>
      <c r="L204" s="148">
        <v>7016</v>
      </c>
      <c r="M204" s="80">
        <v>7016</v>
      </c>
      <c r="N204" s="80"/>
      <c r="O204" s="80"/>
    </row>
    <row r="205" spans="1:15" s="26" customFormat="1" ht="16.5">
      <c r="A205" s="35"/>
      <c r="B205" s="39"/>
      <c r="C205" s="99" t="s">
        <v>201</v>
      </c>
      <c r="D205" s="240">
        <f aca="true" t="shared" si="21" ref="D205:K205">SUM(D202:D204)</f>
        <v>13254</v>
      </c>
      <c r="E205" s="129">
        <f t="shared" si="21"/>
        <v>13254</v>
      </c>
      <c r="F205" s="129">
        <f t="shared" si="21"/>
        <v>0</v>
      </c>
      <c r="G205" s="129">
        <f t="shared" si="21"/>
        <v>0</v>
      </c>
      <c r="H205" s="240">
        <f t="shared" si="21"/>
        <v>13254</v>
      </c>
      <c r="I205" s="129">
        <f t="shared" si="21"/>
        <v>13254</v>
      </c>
      <c r="J205" s="129">
        <f t="shared" si="21"/>
        <v>0</v>
      </c>
      <c r="K205" s="129">
        <f t="shared" si="21"/>
        <v>0</v>
      </c>
      <c r="L205" s="240">
        <f>SUM(L202:L204)</f>
        <v>13254</v>
      </c>
      <c r="M205" s="129">
        <f>SUM(M202:M204)</f>
        <v>13254</v>
      </c>
      <c r="N205" s="129">
        <f>SUM(N202:N204)</f>
        <v>0</v>
      </c>
      <c r="O205" s="129">
        <f>SUM(O202:O204)</f>
        <v>0</v>
      </c>
    </row>
    <row r="206" spans="1:15" s="26" customFormat="1" ht="16.5">
      <c r="A206" s="35"/>
      <c r="B206" s="39"/>
      <c r="C206" s="99"/>
      <c r="D206" s="240"/>
      <c r="E206" s="129"/>
      <c r="F206" s="129"/>
      <c r="G206" s="129"/>
      <c r="H206" s="240"/>
      <c r="I206" s="129"/>
      <c r="J206" s="129"/>
      <c r="K206" s="129"/>
      <c r="L206" s="240"/>
      <c r="M206" s="129"/>
      <c r="N206" s="129"/>
      <c r="O206" s="129"/>
    </row>
    <row r="207" spans="1:15" s="26" customFormat="1" ht="16.5">
      <c r="A207" s="35"/>
      <c r="B207" s="39"/>
      <c r="C207" s="100" t="s">
        <v>275</v>
      </c>
      <c r="D207" s="242">
        <f aca="true" t="shared" si="22" ref="D207:K207">D199+D205</f>
        <v>16842</v>
      </c>
      <c r="E207" s="130">
        <f t="shared" si="22"/>
        <v>16842</v>
      </c>
      <c r="F207" s="130">
        <f t="shared" si="22"/>
        <v>0</v>
      </c>
      <c r="G207" s="130">
        <f t="shared" si="22"/>
        <v>0</v>
      </c>
      <c r="H207" s="242">
        <f t="shared" si="22"/>
        <v>19664</v>
      </c>
      <c r="I207" s="130">
        <f t="shared" si="22"/>
        <v>19664</v>
      </c>
      <c r="J207" s="130">
        <f t="shared" si="22"/>
        <v>0</v>
      </c>
      <c r="K207" s="130">
        <f t="shared" si="22"/>
        <v>0</v>
      </c>
      <c r="L207" s="242">
        <f>L199+L205</f>
        <v>19664</v>
      </c>
      <c r="M207" s="130">
        <f>M199+M205</f>
        <v>19664</v>
      </c>
      <c r="N207" s="130">
        <f>N199+N205</f>
        <v>0</v>
      </c>
      <c r="O207" s="130">
        <f>O199+O205</f>
        <v>0</v>
      </c>
    </row>
    <row r="208" spans="1:15" s="26" customFormat="1" ht="16.5">
      <c r="A208" s="35"/>
      <c r="B208" s="39"/>
      <c r="C208" s="99"/>
      <c r="D208" s="243"/>
      <c r="E208" s="123"/>
      <c r="F208" s="123"/>
      <c r="G208" s="123"/>
      <c r="H208" s="243"/>
      <c r="I208" s="123"/>
      <c r="J208" s="123"/>
      <c r="K208" s="123"/>
      <c r="L208" s="243"/>
      <c r="M208" s="123"/>
      <c r="N208" s="123"/>
      <c r="O208" s="123"/>
    </row>
    <row r="209" spans="1:15" s="26" customFormat="1" ht="16.5">
      <c r="A209" s="35"/>
      <c r="B209" s="36" t="s">
        <v>173</v>
      </c>
      <c r="C209" s="57" t="s">
        <v>142</v>
      </c>
      <c r="D209" s="148"/>
      <c r="E209" s="80"/>
      <c r="F209" s="80"/>
      <c r="G209" s="80"/>
      <c r="H209" s="148"/>
      <c r="I209" s="80"/>
      <c r="J209" s="80"/>
      <c r="K209" s="80"/>
      <c r="L209" s="148"/>
      <c r="M209" s="80"/>
      <c r="N209" s="80"/>
      <c r="O209" s="80"/>
    </row>
    <row r="210" spans="1:15" s="26" customFormat="1" ht="16.5">
      <c r="A210" s="35"/>
      <c r="B210" s="39"/>
      <c r="C210" s="57" t="s">
        <v>269</v>
      </c>
      <c r="D210" s="148"/>
      <c r="E210" s="80"/>
      <c r="F210" s="80"/>
      <c r="G210" s="80"/>
      <c r="H210" s="148"/>
      <c r="I210" s="80"/>
      <c r="J210" s="80"/>
      <c r="K210" s="80"/>
      <c r="L210" s="148"/>
      <c r="M210" s="80"/>
      <c r="N210" s="80"/>
      <c r="O210" s="80"/>
    </row>
    <row r="211" spans="1:15" s="26" customFormat="1" ht="16.5">
      <c r="A211" s="35"/>
      <c r="B211" s="39"/>
      <c r="C211" s="57" t="s">
        <v>258</v>
      </c>
      <c r="D211" s="148">
        <v>1850</v>
      </c>
      <c r="E211" s="80">
        <v>1850</v>
      </c>
      <c r="F211" s="80"/>
      <c r="G211" s="80"/>
      <c r="H211" s="148">
        <v>1612</v>
      </c>
      <c r="I211" s="80">
        <v>1612</v>
      </c>
      <c r="J211" s="80"/>
      <c r="K211" s="80"/>
      <c r="L211" s="148">
        <v>1612</v>
      </c>
      <c r="M211" s="80">
        <v>1612</v>
      </c>
      <c r="N211" s="80"/>
      <c r="O211" s="80"/>
    </row>
    <row r="212" spans="1:15" s="26" customFormat="1" ht="16.5">
      <c r="A212" s="35"/>
      <c r="B212" s="39"/>
      <c r="C212" s="57" t="s">
        <v>278</v>
      </c>
      <c r="D212" s="148">
        <v>700</v>
      </c>
      <c r="E212" s="80">
        <v>700</v>
      </c>
      <c r="F212" s="80"/>
      <c r="G212" s="80"/>
      <c r="H212" s="148">
        <v>700</v>
      </c>
      <c r="I212" s="80">
        <v>700</v>
      </c>
      <c r="J212" s="80"/>
      <c r="K212" s="80"/>
      <c r="L212" s="148">
        <v>700</v>
      </c>
      <c r="M212" s="80">
        <v>700</v>
      </c>
      <c r="N212" s="80"/>
      <c r="O212" s="80"/>
    </row>
    <row r="213" spans="1:15" s="26" customFormat="1" ht="16.5">
      <c r="A213" s="35"/>
      <c r="B213" s="39"/>
      <c r="C213" s="57" t="s">
        <v>279</v>
      </c>
      <c r="D213" s="148">
        <v>302</v>
      </c>
      <c r="E213" s="80">
        <v>302</v>
      </c>
      <c r="F213" s="80"/>
      <c r="G213" s="80"/>
      <c r="H213" s="148">
        <v>302</v>
      </c>
      <c r="I213" s="80">
        <v>302</v>
      </c>
      <c r="J213" s="80"/>
      <c r="K213" s="80"/>
      <c r="L213" s="148">
        <v>302</v>
      </c>
      <c r="M213" s="80">
        <v>302</v>
      </c>
      <c r="N213" s="80"/>
      <c r="O213" s="80"/>
    </row>
    <row r="214" spans="1:15" s="26" customFormat="1" ht="16.5">
      <c r="A214" s="35"/>
      <c r="B214" s="39"/>
      <c r="C214" s="57" t="s">
        <v>100</v>
      </c>
      <c r="D214" s="148">
        <v>700</v>
      </c>
      <c r="E214" s="80">
        <v>700</v>
      </c>
      <c r="F214" s="80"/>
      <c r="G214" s="80"/>
      <c r="H214" s="148">
        <v>700</v>
      </c>
      <c r="I214" s="80">
        <v>700</v>
      </c>
      <c r="J214" s="80"/>
      <c r="K214" s="80"/>
      <c r="L214" s="148">
        <v>700</v>
      </c>
      <c r="M214" s="80">
        <v>700</v>
      </c>
      <c r="N214" s="80"/>
      <c r="O214" s="80"/>
    </row>
    <row r="215" spans="1:15" s="26" customFormat="1" ht="16.5">
      <c r="A215" s="35"/>
      <c r="B215" s="39"/>
      <c r="C215" s="57" t="s">
        <v>503</v>
      </c>
      <c r="D215" s="148"/>
      <c r="E215" s="80"/>
      <c r="F215" s="80"/>
      <c r="G215" s="80"/>
      <c r="H215" s="148">
        <v>37175</v>
      </c>
      <c r="I215" s="80">
        <v>37175</v>
      </c>
      <c r="J215" s="80"/>
      <c r="K215" s="80"/>
      <c r="L215" s="148">
        <v>37175</v>
      </c>
      <c r="M215" s="80">
        <v>37175</v>
      </c>
      <c r="N215" s="80"/>
      <c r="O215" s="80"/>
    </row>
    <row r="216" spans="1:15" s="26" customFormat="1" ht="16.5">
      <c r="A216" s="35"/>
      <c r="B216" s="39"/>
      <c r="C216" s="57" t="s">
        <v>375</v>
      </c>
      <c r="D216" s="148"/>
      <c r="E216" s="80"/>
      <c r="F216" s="80"/>
      <c r="G216" s="80"/>
      <c r="H216" s="148"/>
      <c r="I216" s="80"/>
      <c r="J216" s="80"/>
      <c r="K216" s="80"/>
      <c r="L216" s="148"/>
      <c r="M216" s="80"/>
      <c r="N216" s="80"/>
      <c r="O216" s="80"/>
    </row>
    <row r="217" spans="1:15" s="26" customFormat="1" ht="16.5">
      <c r="A217" s="35"/>
      <c r="B217" s="39"/>
      <c r="C217" s="57" t="s">
        <v>99</v>
      </c>
      <c r="D217" s="148">
        <v>2300</v>
      </c>
      <c r="E217" s="80">
        <v>2300</v>
      </c>
      <c r="F217" s="80"/>
      <c r="G217" s="80"/>
      <c r="H217" s="148">
        <v>2300</v>
      </c>
      <c r="I217" s="80">
        <v>2300</v>
      </c>
      <c r="J217" s="80"/>
      <c r="K217" s="80"/>
      <c r="L217" s="148">
        <v>2300</v>
      </c>
      <c r="M217" s="80">
        <v>2300</v>
      </c>
      <c r="N217" s="80"/>
      <c r="O217" s="80"/>
    </row>
    <row r="218" spans="1:15" s="26" customFormat="1" ht="16.5">
      <c r="A218" s="35"/>
      <c r="B218" s="39"/>
      <c r="C218" s="57" t="s">
        <v>454</v>
      </c>
      <c r="D218" s="148"/>
      <c r="E218" s="80"/>
      <c r="F218" s="80"/>
      <c r="G218" s="80"/>
      <c r="H218" s="148">
        <v>15000</v>
      </c>
      <c r="I218" s="80">
        <v>15000</v>
      </c>
      <c r="J218" s="80"/>
      <c r="K218" s="80"/>
      <c r="L218" s="148">
        <v>25000</v>
      </c>
      <c r="M218" s="80">
        <v>25000</v>
      </c>
      <c r="N218" s="80"/>
      <c r="O218" s="80"/>
    </row>
    <row r="219" spans="1:15" s="26" customFormat="1" ht="16.5">
      <c r="A219" s="35"/>
      <c r="B219" s="39"/>
      <c r="C219" s="99" t="s">
        <v>201</v>
      </c>
      <c r="D219" s="240">
        <f>SUM(D211:D217)</f>
        <v>5852</v>
      </c>
      <c r="E219" s="129">
        <f>SUM(E211:E217)</f>
        <v>5852</v>
      </c>
      <c r="F219" s="129">
        <f>SUM(F211:F216)</f>
        <v>0</v>
      </c>
      <c r="G219" s="129">
        <f>SUM(G211:G216)</f>
        <v>0</v>
      </c>
      <c r="H219" s="240">
        <f>SUM(H211:H218)</f>
        <v>57789</v>
      </c>
      <c r="I219" s="129">
        <f>SUM(I211:I218)</f>
        <v>57789</v>
      </c>
      <c r="J219" s="129">
        <f>SUM(J211:J216)</f>
        <v>0</v>
      </c>
      <c r="K219" s="129">
        <f>SUM(K211:K216)</f>
        <v>0</v>
      </c>
      <c r="L219" s="240">
        <f>SUM(L211:L218)</f>
        <v>67789</v>
      </c>
      <c r="M219" s="129">
        <f>SUM(M211:M218)</f>
        <v>67789</v>
      </c>
      <c r="N219" s="129">
        <f>SUM(N211:N216)</f>
        <v>0</v>
      </c>
      <c r="O219" s="129">
        <f>SUM(O211:O216)</f>
        <v>0</v>
      </c>
    </row>
    <row r="220" spans="1:15" s="26" customFormat="1" ht="16.5">
      <c r="A220" s="35"/>
      <c r="B220" s="39"/>
      <c r="C220" s="99"/>
      <c r="D220" s="240"/>
      <c r="E220" s="129"/>
      <c r="F220" s="129"/>
      <c r="G220" s="129"/>
      <c r="H220" s="240"/>
      <c r="I220" s="129"/>
      <c r="J220" s="129"/>
      <c r="K220" s="129"/>
      <c r="L220" s="240"/>
      <c r="M220" s="129"/>
      <c r="N220" s="129"/>
      <c r="O220" s="129"/>
    </row>
    <row r="221" spans="1:15" s="26" customFormat="1" ht="16.5">
      <c r="A221" s="35"/>
      <c r="B221" s="39"/>
      <c r="C221" s="100" t="s">
        <v>228</v>
      </c>
      <c r="D221" s="242">
        <f aca="true" t="shared" si="23" ref="D221:K221">D219</f>
        <v>5852</v>
      </c>
      <c r="E221" s="130">
        <f t="shared" si="23"/>
        <v>5852</v>
      </c>
      <c r="F221" s="130">
        <f t="shared" si="23"/>
        <v>0</v>
      </c>
      <c r="G221" s="130">
        <f t="shared" si="23"/>
        <v>0</v>
      </c>
      <c r="H221" s="242">
        <f t="shared" si="23"/>
        <v>57789</v>
      </c>
      <c r="I221" s="130">
        <f t="shared" si="23"/>
        <v>57789</v>
      </c>
      <c r="J221" s="130">
        <f t="shared" si="23"/>
        <v>0</v>
      </c>
      <c r="K221" s="130">
        <f t="shared" si="23"/>
        <v>0</v>
      </c>
      <c r="L221" s="242">
        <f>L219</f>
        <v>67789</v>
      </c>
      <c r="M221" s="130">
        <f>M219</f>
        <v>67789</v>
      </c>
      <c r="N221" s="130">
        <f>N219</f>
        <v>0</v>
      </c>
      <c r="O221" s="130">
        <f>O219</f>
        <v>0</v>
      </c>
    </row>
    <row r="222" spans="1:15" s="26" customFormat="1" ht="16.5">
      <c r="A222" s="35"/>
      <c r="B222" s="39"/>
      <c r="C222" s="57"/>
      <c r="D222" s="148"/>
      <c r="E222" s="80"/>
      <c r="F222" s="80"/>
      <c r="G222" s="80"/>
      <c r="H222" s="148"/>
      <c r="I222" s="80"/>
      <c r="J222" s="80"/>
      <c r="K222" s="80"/>
      <c r="L222" s="148"/>
      <c r="M222" s="80"/>
      <c r="N222" s="80"/>
      <c r="O222" s="80"/>
    </row>
    <row r="223" spans="1:15" s="26" customFormat="1" ht="16.5">
      <c r="A223" s="35"/>
      <c r="B223" s="39"/>
      <c r="C223" s="98" t="s">
        <v>162</v>
      </c>
      <c r="D223" s="245">
        <f aca="true" t="shared" si="24" ref="D223:K223">D86+D104+D140+D154+D191+D207+D221</f>
        <v>2309898</v>
      </c>
      <c r="E223" s="131">
        <f t="shared" si="24"/>
        <v>2111620</v>
      </c>
      <c r="F223" s="131">
        <f t="shared" si="24"/>
        <v>198110</v>
      </c>
      <c r="G223" s="131">
        <f t="shared" si="24"/>
        <v>168</v>
      </c>
      <c r="H223" s="245">
        <f t="shared" si="24"/>
        <v>2511337</v>
      </c>
      <c r="I223" s="131">
        <f t="shared" si="24"/>
        <v>2310152</v>
      </c>
      <c r="J223" s="131">
        <f t="shared" si="24"/>
        <v>201017</v>
      </c>
      <c r="K223" s="131">
        <f t="shared" si="24"/>
        <v>168</v>
      </c>
      <c r="L223" s="245">
        <f>L86+L104+L140+L154+L191+L207+L221</f>
        <v>2612966</v>
      </c>
      <c r="M223" s="131">
        <f>M86+M104+M140+M154+M191+M207+M221</f>
        <v>2411295</v>
      </c>
      <c r="N223" s="131">
        <f>N86+N104+N140+N154+N191+N207+N221</f>
        <v>201017</v>
      </c>
      <c r="O223" s="131">
        <f>O86+O104+O140+O154+O191+O207+O221</f>
        <v>168</v>
      </c>
    </row>
    <row r="224" spans="1:15" s="26" customFormat="1" ht="16.5">
      <c r="A224" s="35"/>
      <c r="B224" s="39"/>
      <c r="C224" s="40"/>
      <c r="D224" s="38"/>
      <c r="E224" s="45"/>
      <c r="F224" s="45"/>
      <c r="G224" s="45"/>
      <c r="H224" s="38"/>
      <c r="I224" s="45"/>
      <c r="J224" s="45"/>
      <c r="K224" s="45"/>
      <c r="L224" s="38"/>
      <c r="M224" s="45"/>
      <c r="N224" s="45"/>
      <c r="O224" s="45"/>
    </row>
    <row r="225" spans="1:15" s="26" customFormat="1" ht="16.5">
      <c r="A225" s="35"/>
      <c r="B225" s="39"/>
      <c r="C225" s="40"/>
      <c r="D225" s="38"/>
      <c r="E225" s="45"/>
      <c r="F225" s="45"/>
      <c r="G225" s="45"/>
      <c r="H225" s="38"/>
      <c r="I225" s="45"/>
      <c r="J225" s="45"/>
      <c r="K225" s="45"/>
      <c r="L225" s="38"/>
      <c r="M225" s="45"/>
      <c r="N225" s="45"/>
      <c r="O225" s="45"/>
    </row>
    <row r="226" spans="1:15" s="26" customFormat="1" ht="16.5">
      <c r="A226" s="302" t="s">
        <v>167</v>
      </c>
      <c r="B226" s="303"/>
      <c r="C226" s="304"/>
      <c r="D226" s="246">
        <f aca="true" t="shared" si="25" ref="D226:K226">D49+D66+D223</f>
        <v>2427516</v>
      </c>
      <c r="E226" s="133">
        <f t="shared" si="25"/>
        <v>2229238</v>
      </c>
      <c r="F226" s="133">
        <f t="shared" si="25"/>
        <v>198110</v>
      </c>
      <c r="G226" s="133">
        <f t="shared" si="25"/>
        <v>168</v>
      </c>
      <c r="H226" s="246">
        <f t="shared" si="25"/>
        <v>2644526</v>
      </c>
      <c r="I226" s="133">
        <f t="shared" si="25"/>
        <v>2443341</v>
      </c>
      <c r="J226" s="133">
        <f t="shared" si="25"/>
        <v>201017</v>
      </c>
      <c r="K226" s="133">
        <f t="shared" si="25"/>
        <v>168</v>
      </c>
      <c r="L226" s="246">
        <f>L49+L66+L223</f>
        <v>2747510</v>
      </c>
      <c r="M226" s="133">
        <f>M49+M66+M223</f>
        <v>2545839</v>
      </c>
      <c r="N226" s="133">
        <f>N49+N66+N223</f>
        <v>201017</v>
      </c>
      <c r="O226" s="133">
        <f>O49+O66+O223</f>
        <v>168</v>
      </c>
    </row>
    <row r="227" spans="1:15" s="26" customFormat="1" ht="16.5">
      <c r="A227" s="35"/>
      <c r="B227" s="39"/>
      <c r="C227" s="40"/>
      <c r="D227" s="38"/>
      <c r="E227" s="45"/>
      <c r="F227" s="45"/>
      <c r="G227" s="45"/>
      <c r="H227" s="38"/>
      <c r="I227" s="45"/>
      <c r="J227" s="45"/>
      <c r="K227" s="45"/>
      <c r="L227" s="38"/>
      <c r="M227" s="45"/>
      <c r="N227" s="45"/>
      <c r="O227" s="45"/>
    </row>
    <row r="228" spans="1:15" s="26" customFormat="1" ht="30">
      <c r="A228" s="35"/>
      <c r="B228" s="96" t="s">
        <v>206</v>
      </c>
      <c r="C228" s="59" t="s">
        <v>208</v>
      </c>
      <c r="D228" s="247"/>
      <c r="E228" s="132"/>
      <c r="F228" s="132"/>
      <c r="G228" s="132"/>
      <c r="H228" s="247"/>
      <c r="I228" s="132"/>
      <c r="J228" s="132"/>
      <c r="K228" s="132"/>
      <c r="L228" s="247"/>
      <c r="M228" s="132"/>
      <c r="N228" s="132"/>
      <c r="O228" s="132"/>
    </row>
    <row r="229" spans="1:15" s="12" customFormat="1" ht="16.5">
      <c r="A229" s="35"/>
      <c r="B229" s="36"/>
      <c r="C229" s="37" t="s">
        <v>123</v>
      </c>
      <c r="D229" s="46"/>
      <c r="E229" s="41"/>
      <c r="F229" s="41"/>
      <c r="G229" s="41"/>
      <c r="H229" s="46"/>
      <c r="I229" s="41"/>
      <c r="J229" s="41"/>
      <c r="K229" s="41"/>
      <c r="L229" s="46"/>
      <c r="M229" s="41"/>
      <c r="N229" s="41"/>
      <c r="O229" s="41"/>
    </row>
    <row r="230" spans="1:15" s="28" customFormat="1" ht="17.25">
      <c r="A230" s="47"/>
      <c r="B230" s="48"/>
      <c r="C230" s="37" t="s">
        <v>124</v>
      </c>
      <c r="D230" s="46"/>
      <c r="E230" s="41"/>
      <c r="F230" s="41"/>
      <c r="G230" s="41"/>
      <c r="H230" s="46">
        <v>485</v>
      </c>
      <c r="I230" s="41">
        <v>485</v>
      </c>
      <c r="J230" s="41"/>
      <c r="K230" s="41"/>
      <c r="L230" s="46">
        <v>485</v>
      </c>
      <c r="M230" s="41">
        <v>485</v>
      </c>
      <c r="N230" s="41"/>
      <c r="O230" s="41"/>
    </row>
    <row r="231" spans="1:15" s="28" customFormat="1" ht="17.25">
      <c r="A231" s="47"/>
      <c r="B231" s="48"/>
      <c r="C231" s="37" t="s">
        <v>125</v>
      </c>
      <c r="D231" s="46"/>
      <c r="E231" s="41"/>
      <c r="F231" s="41"/>
      <c r="G231" s="41"/>
      <c r="H231" s="46">
        <v>1411</v>
      </c>
      <c r="I231" s="41">
        <v>1411</v>
      </c>
      <c r="J231" s="41"/>
      <c r="K231" s="41"/>
      <c r="L231" s="46">
        <v>1411</v>
      </c>
      <c r="M231" s="41">
        <v>1411</v>
      </c>
      <c r="N231" s="41"/>
      <c r="O231" s="41"/>
    </row>
    <row r="232" spans="1:15" s="26" customFormat="1" ht="16.5">
      <c r="A232" s="35"/>
      <c r="B232" s="36"/>
      <c r="C232" s="37" t="s">
        <v>126</v>
      </c>
      <c r="D232" s="46"/>
      <c r="E232" s="41"/>
      <c r="F232" s="41"/>
      <c r="G232" s="41"/>
      <c r="H232" s="46">
        <v>663</v>
      </c>
      <c r="I232" s="41">
        <v>663</v>
      </c>
      <c r="J232" s="41"/>
      <c r="K232" s="41"/>
      <c r="L232" s="46">
        <v>663</v>
      </c>
      <c r="M232" s="41">
        <v>663</v>
      </c>
      <c r="N232" s="41"/>
      <c r="O232" s="41"/>
    </row>
    <row r="233" spans="1:15" s="27" customFormat="1" ht="16.5">
      <c r="A233" s="122"/>
      <c r="B233" s="48"/>
      <c r="C233" s="37" t="s">
        <v>127</v>
      </c>
      <c r="D233" s="46"/>
      <c r="E233" s="41"/>
      <c r="F233" s="41"/>
      <c r="G233" s="41"/>
      <c r="H233" s="46">
        <v>826</v>
      </c>
      <c r="I233" s="41">
        <v>826</v>
      </c>
      <c r="J233" s="41"/>
      <c r="K233" s="41"/>
      <c r="L233" s="46">
        <v>826</v>
      </c>
      <c r="M233" s="41">
        <v>826</v>
      </c>
      <c r="N233" s="41"/>
      <c r="O233" s="41"/>
    </row>
    <row r="234" spans="1:15" s="27" customFormat="1" ht="16.5">
      <c r="A234" s="47"/>
      <c r="B234" s="48"/>
      <c r="C234" s="37" t="s">
        <v>128</v>
      </c>
      <c r="D234" s="46">
        <v>1098</v>
      </c>
      <c r="E234" s="41">
        <v>1098</v>
      </c>
      <c r="F234" s="41"/>
      <c r="G234" s="41"/>
      <c r="H234" s="46">
        <v>8329</v>
      </c>
      <c r="I234" s="41">
        <v>8329</v>
      </c>
      <c r="J234" s="41"/>
      <c r="K234" s="41"/>
      <c r="L234" s="46">
        <v>8329</v>
      </c>
      <c r="M234" s="41">
        <v>8329</v>
      </c>
      <c r="N234" s="41"/>
      <c r="O234" s="41"/>
    </row>
    <row r="235" spans="1:15" s="12" customFormat="1" ht="16.5">
      <c r="A235" s="35"/>
      <c r="B235" s="36"/>
      <c r="C235" s="37" t="s">
        <v>129</v>
      </c>
      <c r="D235" s="46">
        <v>5230</v>
      </c>
      <c r="E235" s="41">
        <v>5230</v>
      </c>
      <c r="F235" s="41"/>
      <c r="G235" s="41"/>
      <c r="H235" s="46">
        <v>31103</v>
      </c>
      <c r="I235" s="41">
        <v>31103</v>
      </c>
      <c r="J235" s="41"/>
      <c r="K235" s="41"/>
      <c r="L235" s="46">
        <v>31103</v>
      </c>
      <c r="M235" s="41">
        <v>31103</v>
      </c>
      <c r="N235" s="41"/>
      <c r="O235" s="41"/>
    </row>
    <row r="236" spans="1:15" s="27" customFormat="1" ht="16.5">
      <c r="A236" s="47"/>
      <c r="B236" s="48"/>
      <c r="C236" s="49" t="s">
        <v>199</v>
      </c>
      <c r="D236" s="50">
        <f aca="true" t="shared" si="26" ref="D236:K236">SUM(D230:D235)</f>
        <v>6328</v>
      </c>
      <c r="E236" s="51">
        <f t="shared" si="26"/>
        <v>6328</v>
      </c>
      <c r="F236" s="51">
        <f t="shared" si="26"/>
        <v>0</v>
      </c>
      <c r="G236" s="51">
        <f t="shared" si="26"/>
        <v>0</v>
      </c>
      <c r="H236" s="50">
        <f t="shared" si="26"/>
        <v>42817</v>
      </c>
      <c r="I236" s="51">
        <f t="shared" si="26"/>
        <v>42817</v>
      </c>
      <c r="J236" s="51">
        <f t="shared" si="26"/>
        <v>0</v>
      </c>
      <c r="K236" s="51">
        <f t="shared" si="26"/>
        <v>0</v>
      </c>
      <c r="L236" s="50">
        <f>SUM(L230:L235)</f>
        <v>42817</v>
      </c>
      <c r="M236" s="51">
        <f>SUM(M230:M235)</f>
        <v>42817</v>
      </c>
      <c r="N236" s="51">
        <f>SUM(N230:N235)</f>
        <v>0</v>
      </c>
      <c r="O236" s="51">
        <f>SUM(O230:O235)</f>
        <v>0</v>
      </c>
    </row>
    <row r="237" spans="1:15" s="12" customFormat="1" ht="16.5">
      <c r="A237" s="35"/>
      <c r="B237" s="36"/>
      <c r="C237" s="40"/>
      <c r="D237" s="145"/>
      <c r="E237" s="44"/>
      <c r="F237" s="44"/>
      <c r="G237" s="44"/>
      <c r="H237" s="145"/>
      <c r="I237" s="44"/>
      <c r="J237" s="44"/>
      <c r="K237" s="44"/>
      <c r="L237" s="145"/>
      <c r="M237" s="44"/>
      <c r="N237" s="44"/>
      <c r="O237" s="44"/>
    </row>
    <row r="238" spans="1:15" s="12" customFormat="1" ht="16.5">
      <c r="A238" s="35"/>
      <c r="B238" s="36"/>
      <c r="C238" s="37" t="s">
        <v>130</v>
      </c>
      <c r="D238" s="46"/>
      <c r="E238" s="41"/>
      <c r="F238" s="41"/>
      <c r="G238" s="41"/>
      <c r="H238" s="46"/>
      <c r="I238" s="41"/>
      <c r="J238" s="41"/>
      <c r="K238" s="41"/>
      <c r="L238" s="46"/>
      <c r="M238" s="41"/>
      <c r="N238" s="41"/>
      <c r="O238" s="41"/>
    </row>
    <row r="239" spans="1:15" s="12" customFormat="1" ht="16.5">
      <c r="A239" s="35"/>
      <c r="B239" s="36"/>
      <c r="C239" s="37" t="s">
        <v>131</v>
      </c>
      <c r="D239" s="46"/>
      <c r="E239" s="41"/>
      <c r="F239" s="41"/>
      <c r="G239" s="41"/>
      <c r="H239" s="46"/>
      <c r="I239" s="41"/>
      <c r="J239" s="41"/>
      <c r="K239" s="41"/>
      <c r="L239" s="46"/>
      <c r="M239" s="41"/>
      <c r="N239" s="41"/>
      <c r="O239" s="41"/>
    </row>
    <row r="240" spans="1:15" s="12" customFormat="1" ht="16.5">
      <c r="A240" s="35"/>
      <c r="B240" s="39"/>
      <c r="C240" s="37" t="s">
        <v>132</v>
      </c>
      <c r="D240" s="46"/>
      <c r="E240" s="41"/>
      <c r="F240" s="41"/>
      <c r="G240" s="41"/>
      <c r="H240" s="46"/>
      <c r="I240" s="41"/>
      <c r="J240" s="41"/>
      <c r="K240" s="41"/>
      <c r="L240" s="46"/>
      <c r="M240" s="41"/>
      <c r="N240" s="41"/>
      <c r="O240" s="41"/>
    </row>
    <row r="241" spans="1:15" s="12" customFormat="1" ht="16.5">
      <c r="A241" s="35"/>
      <c r="B241" s="36"/>
      <c r="C241" s="37" t="s">
        <v>133</v>
      </c>
      <c r="D241" s="46"/>
      <c r="E241" s="41"/>
      <c r="F241" s="41"/>
      <c r="G241" s="41"/>
      <c r="H241" s="46"/>
      <c r="I241" s="41"/>
      <c r="J241" s="41"/>
      <c r="K241" s="41"/>
      <c r="L241" s="46"/>
      <c r="M241" s="41"/>
      <c r="N241" s="41"/>
      <c r="O241" s="41"/>
    </row>
    <row r="242" spans="1:15" s="12" customFormat="1" ht="16.5">
      <c r="A242" s="35"/>
      <c r="B242" s="36"/>
      <c r="C242" s="37" t="s">
        <v>134</v>
      </c>
      <c r="D242" s="46"/>
      <c r="E242" s="41"/>
      <c r="F242" s="41"/>
      <c r="G242" s="41"/>
      <c r="H242" s="46"/>
      <c r="I242" s="41"/>
      <c r="J242" s="41"/>
      <c r="K242" s="41"/>
      <c r="L242" s="46"/>
      <c r="M242" s="41"/>
      <c r="N242" s="41"/>
      <c r="O242" s="41"/>
    </row>
    <row r="243" spans="1:15" s="12" customFormat="1" ht="16.5">
      <c r="A243" s="35"/>
      <c r="B243" s="36"/>
      <c r="C243" s="37" t="s">
        <v>135</v>
      </c>
      <c r="D243" s="46"/>
      <c r="E243" s="41"/>
      <c r="F243" s="41"/>
      <c r="G243" s="41"/>
      <c r="H243" s="46"/>
      <c r="I243" s="41"/>
      <c r="J243" s="41"/>
      <c r="K243" s="41"/>
      <c r="L243" s="46"/>
      <c r="M243" s="41"/>
      <c r="N243" s="41"/>
      <c r="O243" s="41"/>
    </row>
    <row r="244" spans="1:15" s="12" customFormat="1" ht="16.5">
      <c r="A244" s="35"/>
      <c r="B244" s="36"/>
      <c r="C244" s="37" t="s">
        <v>136</v>
      </c>
      <c r="D244" s="46">
        <v>34423</v>
      </c>
      <c r="E244" s="41">
        <v>34423</v>
      </c>
      <c r="F244" s="41"/>
      <c r="G244" s="41"/>
      <c r="H244" s="46">
        <v>34423</v>
      </c>
      <c r="I244" s="41">
        <v>34423</v>
      </c>
      <c r="J244" s="41"/>
      <c r="K244" s="41"/>
      <c r="L244" s="46">
        <v>34423</v>
      </c>
      <c r="M244" s="41">
        <v>34423</v>
      </c>
      <c r="N244" s="41"/>
      <c r="O244" s="41"/>
    </row>
    <row r="245" spans="1:15" s="12" customFormat="1" ht="16.5">
      <c r="A245" s="35"/>
      <c r="B245" s="36"/>
      <c r="C245" s="37" t="s">
        <v>137</v>
      </c>
      <c r="D245" s="46">
        <v>216346</v>
      </c>
      <c r="E245" s="41">
        <v>216346</v>
      </c>
      <c r="F245" s="41"/>
      <c r="G245" s="41"/>
      <c r="H245" s="46">
        <v>216346</v>
      </c>
      <c r="I245" s="41">
        <v>216346</v>
      </c>
      <c r="J245" s="41"/>
      <c r="K245" s="41"/>
      <c r="L245" s="46">
        <v>216346</v>
      </c>
      <c r="M245" s="41">
        <v>216346</v>
      </c>
      <c r="N245" s="41"/>
      <c r="O245" s="41"/>
    </row>
    <row r="246" spans="1:15" s="27" customFormat="1" ht="16.5">
      <c r="A246" s="47"/>
      <c r="B246" s="48"/>
      <c r="C246" s="49" t="s">
        <v>199</v>
      </c>
      <c r="D246" s="50">
        <f aca="true" t="shared" si="27" ref="D246:K246">SUM(D239:D245)</f>
        <v>250769</v>
      </c>
      <c r="E246" s="51">
        <f t="shared" si="27"/>
        <v>250769</v>
      </c>
      <c r="F246" s="51">
        <f t="shared" si="27"/>
        <v>0</v>
      </c>
      <c r="G246" s="51">
        <f t="shared" si="27"/>
        <v>0</v>
      </c>
      <c r="H246" s="50">
        <f t="shared" si="27"/>
        <v>250769</v>
      </c>
      <c r="I246" s="51">
        <f t="shared" si="27"/>
        <v>250769</v>
      </c>
      <c r="J246" s="51">
        <f t="shared" si="27"/>
        <v>0</v>
      </c>
      <c r="K246" s="51">
        <f t="shared" si="27"/>
        <v>0</v>
      </c>
      <c r="L246" s="50">
        <f>SUM(L239:L245)</f>
        <v>250769</v>
      </c>
      <c r="M246" s="51">
        <f>SUM(M239:M245)</f>
        <v>250769</v>
      </c>
      <c r="N246" s="51">
        <f>SUM(N239:N245)</f>
        <v>0</v>
      </c>
      <c r="O246" s="51">
        <f>SUM(O239:O245)</f>
        <v>0</v>
      </c>
    </row>
    <row r="247" spans="1:15" s="12" customFormat="1" ht="16.5">
      <c r="A247" s="35"/>
      <c r="B247" s="36"/>
      <c r="C247" s="40"/>
      <c r="D247" s="38"/>
      <c r="E247" s="45"/>
      <c r="F247" s="45"/>
      <c r="G247" s="45"/>
      <c r="H247" s="38"/>
      <c r="I247" s="45"/>
      <c r="J247" s="45"/>
      <c r="K247" s="45"/>
      <c r="L247" s="38"/>
      <c r="M247" s="45"/>
      <c r="N247" s="45"/>
      <c r="O247" s="45"/>
    </row>
    <row r="248" spans="1:15" s="12" customFormat="1" ht="16.5">
      <c r="A248" s="35"/>
      <c r="B248" s="36" t="s">
        <v>276</v>
      </c>
      <c r="C248" s="37" t="s">
        <v>168</v>
      </c>
      <c r="D248" s="35"/>
      <c r="E248" s="42"/>
      <c r="F248" s="42"/>
      <c r="G248" s="42"/>
      <c r="H248" s="35"/>
      <c r="I248" s="42"/>
      <c r="J248" s="42"/>
      <c r="K248" s="42"/>
      <c r="L248" s="35"/>
      <c r="M248" s="42"/>
      <c r="N248" s="42"/>
      <c r="O248" s="42"/>
    </row>
    <row r="249" spans="1:15" s="12" customFormat="1" ht="16.5">
      <c r="A249" s="35"/>
      <c r="B249" s="39"/>
      <c r="C249" s="37" t="s">
        <v>169</v>
      </c>
      <c r="D249" s="35"/>
      <c r="E249" s="42"/>
      <c r="F249" s="42"/>
      <c r="G249" s="42"/>
      <c r="H249" s="35"/>
      <c r="I249" s="42"/>
      <c r="J249" s="42"/>
      <c r="K249" s="42"/>
      <c r="L249" s="35"/>
      <c r="M249" s="42"/>
      <c r="N249" s="42"/>
      <c r="O249" s="42"/>
    </row>
    <row r="250" spans="1:15" s="12" customFormat="1" ht="16.5">
      <c r="A250" s="35"/>
      <c r="B250" s="36"/>
      <c r="C250" s="37" t="s">
        <v>504</v>
      </c>
      <c r="D250" s="35"/>
      <c r="E250" s="42"/>
      <c r="F250" s="42"/>
      <c r="G250" s="42"/>
      <c r="H250" s="35"/>
      <c r="I250" s="42"/>
      <c r="J250" s="42"/>
      <c r="K250" s="42"/>
      <c r="L250" s="35"/>
      <c r="M250" s="42"/>
      <c r="N250" s="42"/>
      <c r="O250" s="42"/>
    </row>
    <row r="251" spans="1:15" s="12" customFormat="1" ht="16.5">
      <c r="A251" s="35"/>
      <c r="B251" s="36"/>
      <c r="C251" s="37" t="s">
        <v>505</v>
      </c>
      <c r="D251" s="46">
        <v>100000</v>
      </c>
      <c r="E251" s="41">
        <v>100000</v>
      </c>
      <c r="F251" s="41"/>
      <c r="G251" s="41"/>
      <c r="H251" s="46">
        <v>89160</v>
      </c>
      <c r="I251" s="41">
        <v>89160</v>
      </c>
      <c r="J251" s="41"/>
      <c r="K251" s="41"/>
      <c r="L251" s="46">
        <v>89160</v>
      </c>
      <c r="M251" s="41">
        <v>89160</v>
      </c>
      <c r="N251" s="41"/>
      <c r="O251" s="41"/>
    </row>
    <row r="252" spans="1:15" s="12" customFormat="1" ht="16.5">
      <c r="A252" s="35"/>
      <c r="B252" s="36"/>
      <c r="C252" s="37" t="s">
        <v>506</v>
      </c>
      <c r="D252" s="46"/>
      <c r="E252" s="41"/>
      <c r="F252" s="41"/>
      <c r="G252" s="41"/>
      <c r="H252" s="46">
        <v>1009582</v>
      </c>
      <c r="I252" s="41">
        <v>1009582</v>
      </c>
      <c r="J252" s="41"/>
      <c r="K252" s="41"/>
      <c r="L252" s="46">
        <v>1036853</v>
      </c>
      <c r="M252" s="41">
        <v>1036853</v>
      </c>
      <c r="N252" s="41"/>
      <c r="O252" s="41"/>
    </row>
    <row r="253" spans="1:15" s="12" customFormat="1" ht="30">
      <c r="A253" s="35"/>
      <c r="B253" s="36"/>
      <c r="C253" s="57" t="s">
        <v>543</v>
      </c>
      <c r="D253" s="46"/>
      <c r="E253" s="41"/>
      <c r="F253" s="41"/>
      <c r="G253" s="41"/>
      <c r="H253" s="216">
        <v>10000</v>
      </c>
      <c r="I253" s="41">
        <v>10000</v>
      </c>
      <c r="J253" s="41"/>
      <c r="K253" s="276"/>
      <c r="L253" s="216">
        <v>14000</v>
      </c>
      <c r="M253" s="41">
        <v>14000</v>
      </c>
      <c r="N253" s="41"/>
      <c r="O253" s="276"/>
    </row>
    <row r="254" spans="1:15" s="27" customFormat="1" ht="16.5">
      <c r="A254" s="47"/>
      <c r="B254" s="48"/>
      <c r="C254" s="49" t="s">
        <v>199</v>
      </c>
      <c r="D254" s="50">
        <f>SUM(D250:D251)</f>
        <v>100000</v>
      </c>
      <c r="E254" s="51">
        <f>SUM(E250:E251)</f>
        <v>100000</v>
      </c>
      <c r="F254" s="51">
        <f>SUM(F250:F251)</f>
        <v>0</v>
      </c>
      <c r="G254" s="51">
        <f>SUM(G250:G251)</f>
        <v>0</v>
      </c>
      <c r="H254" s="218">
        <f aca="true" t="shared" si="28" ref="H254:O254">SUM(H250:H253)</f>
        <v>1108742</v>
      </c>
      <c r="I254" s="51">
        <f t="shared" si="28"/>
        <v>1108742</v>
      </c>
      <c r="J254" s="51">
        <f t="shared" si="28"/>
        <v>0</v>
      </c>
      <c r="K254" s="278">
        <f t="shared" si="28"/>
        <v>0</v>
      </c>
      <c r="L254" s="218">
        <f t="shared" si="28"/>
        <v>1140013</v>
      </c>
      <c r="M254" s="51">
        <f t="shared" si="28"/>
        <v>1140013</v>
      </c>
      <c r="N254" s="51">
        <f t="shared" si="28"/>
        <v>0</v>
      </c>
      <c r="O254" s="278">
        <f t="shared" si="28"/>
        <v>0</v>
      </c>
    </row>
    <row r="255" spans="1:15" s="27" customFormat="1" ht="16.5">
      <c r="A255" s="47"/>
      <c r="B255" s="48"/>
      <c r="C255" s="49"/>
      <c r="D255" s="50"/>
      <c r="E255" s="51"/>
      <c r="F255" s="51"/>
      <c r="G255" s="51"/>
      <c r="H255" s="50"/>
      <c r="I255" s="51"/>
      <c r="J255" s="51"/>
      <c r="K255" s="51"/>
      <c r="L255" s="50"/>
      <c r="M255" s="51"/>
      <c r="N255" s="51"/>
      <c r="O255" s="51"/>
    </row>
    <row r="256" spans="1:15" s="12" customFormat="1" ht="16.5">
      <c r="A256" s="35"/>
      <c r="B256" s="55"/>
      <c r="C256" s="37" t="s">
        <v>507</v>
      </c>
      <c r="D256" s="35"/>
      <c r="E256" s="42"/>
      <c r="F256" s="42"/>
      <c r="G256" s="42"/>
      <c r="H256" s="216">
        <v>40547</v>
      </c>
      <c r="I256" s="41">
        <v>40547</v>
      </c>
      <c r="J256" s="42"/>
      <c r="K256" s="42"/>
      <c r="L256" s="216">
        <f>40547-920</f>
        <v>39627</v>
      </c>
      <c r="M256" s="41">
        <v>39627</v>
      </c>
      <c r="N256" s="42"/>
      <c r="O256" s="42"/>
    </row>
    <row r="257" spans="1:15" s="12" customFormat="1" ht="16.5">
      <c r="A257" s="35"/>
      <c r="B257" s="36"/>
      <c r="C257" s="37"/>
      <c r="D257" s="35"/>
      <c r="E257" s="42"/>
      <c r="F257" s="42"/>
      <c r="G257" s="42"/>
      <c r="H257" s="35"/>
      <c r="I257" s="42"/>
      <c r="J257" s="42"/>
      <c r="K257" s="42"/>
      <c r="L257" s="35"/>
      <c r="M257" s="42"/>
      <c r="N257" s="42"/>
      <c r="O257" s="42"/>
    </row>
    <row r="258" spans="1:15" s="12" customFormat="1" ht="17.25" thickBot="1">
      <c r="A258" s="60"/>
      <c r="B258" s="90"/>
      <c r="C258" s="61" t="s">
        <v>167</v>
      </c>
      <c r="D258" s="150">
        <f>D226+D246+D236+D254</f>
        <v>2784613</v>
      </c>
      <c r="E258" s="62">
        <f>E226+E246+E236+E254</f>
        <v>2586335</v>
      </c>
      <c r="F258" s="62">
        <f>F226+F246+F236+F254</f>
        <v>198110</v>
      </c>
      <c r="G258" s="62">
        <f>G226+G246+G236+G254</f>
        <v>168</v>
      </c>
      <c r="H258" s="286">
        <f aca="true" t="shared" si="29" ref="H258:O258">H226+H246+H236+H254+H256</f>
        <v>4087401</v>
      </c>
      <c r="I258" s="44">
        <f t="shared" si="29"/>
        <v>3886216</v>
      </c>
      <c r="J258" s="44">
        <f t="shared" si="29"/>
        <v>201017</v>
      </c>
      <c r="K258" s="287">
        <f t="shared" si="29"/>
        <v>168</v>
      </c>
      <c r="L258" s="286">
        <f t="shared" si="29"/>
        <v>4220736</v>
      </c>
      <c r="M258" s="44">
        <f t="shared" si="29"/>
        <v>4019065</v>
      </c>
      <c r="N258" s="44">
        <f t="shared" si="29"/>
        <v>201017</v>
      </c>
      <c r="O258" s="287">
        <f t="shared" si="29"/>
        <v>168</v>
      </c>
    </row>
    <row r="259" spans="1:14" ht="16.5">
      <c r="A259" s="15"/>
      <c r="B259" s="25"/>
      <c r="C259" s="84"/>
      <c r="I259" s="14"/>
      <c r="J259" s="14"/>
      <c r="M259" s="14"/>
      <c r="N259" s="14"/>
    </row>
    <row r="271" spans="1:3" ht="16.5">
      <c r="A271" s="12"/>
      <c r="B271" s="12"/>
      <c r="C271" s="12"/>
    </row>
    <row r="272" spans="1:3" ht="16.5">
      <c r="A272" s="12"/>
      <c r="B272" s="12"/>
      <c r="C272" s="12"/>
    </row>
    <row r="273" spans="1:3" ht="16.5">
      <c r="A273" s="12"/>
      <c r="B273" s="12"/>
      <c r="C273" s="12"/>
    </row>
    <row r="274" spans="1:3" ht="16.5">
      <c r="A274" s="12"/>
      <c r="B274" s="12"/>
      <c r="C274" s="12"/>
    </row>
    <row r="275" spans="1:3" ht="16.5">
      <c r="A275" s="12"/>
      <c r="B275" s="12"/>
      <c r="C275" s="12"/>
    </row>
    <row r="276" spans="1:3" ht="16.5">
      <c r="A276" s="12"/>
      <c r="B276" s="12"/>
      <c r="C276" s="12"/>
    </row>
    <row r="277" spans="1:3" ht="16.5">
      <c r="A277" s="12"/>
      <c r="B277" s="12"/>
      <c r="C277" s="12"/>
    </row>
    <row r="278" spans="1:3" ht="16.5">
      <c r="A278" s="12"/>
      <c r="B278" s="12"/>
      <c r="C278" s="12"/>
    </row>
    <row r="279" spans="1:3" ht="16.5">
      <c r="A279" s="12"/>
      <c r="B279" s="12"/>
      <c r="C279" s="12"/>
    </row>
    <row r="280" spans="1:3" ht="16.5">
      <c r="A280" s="12"/>
      <c r="B280" s="12"/>
      <c r="C280" s="12"/>
    </row>
    <row r="281" spans="1:3" ht="16.5">
      <c r="A281" s="12"/>
      <c r="B281" s="12"/>
      <c r="C281" s="12"/>
    </row>
    <row r="282" spans="1:3" ht="16.5">
      <c r="A282" s="12"/>
      <c r="B282" s="12"/>
      <c r="C282" s="12"/>
    </row>
    <row r="283" spans="1:3" ht="16.5">
      <c r="A283" s="12"/>
      <c r="B283" s="12"/>
      <c r="C283" s="12"/>
    </row>
    <row r="284" spans="1:3" ht="16.5">
      <c r="A284" s="12"/>
      <c r="B284" s="12"/>
      <c r="C284" s="12"/>
    </row>
    <row r="285" spans="1:3" ht="16.5">
      <c r="A285" s="12"/>
      <c r="B285" s="12"/>
      <c r="C285" s="12"/>
    </row>
    <row r="286" spans="1:3" ht="16.5">
      <c r="A286" s="12"/>
      <c r="B286" s="12"/>
      <c r="C286" s="12"/>
    </row>
    <row r="287" spans="1:3" ht="16.5">
      <c r="A287" s="12"/>
      <c r="B287" s="12"/>
      <c r="C287" s="12"/>
    </row>
    <row r="288" spans="1:3" ht="16.5">
      <c r="A288" s="12"/>
      <c r="B288" s="12"/>
      <c r="C288" s="12"/>
    </row>
    <row r="289" spans="1:3" ht="16.5">
      <c r="A289" s="12"/>
      <c r="B289" s="12"/>
      <c r="C289" s="12"/>
    </row>
    <row r="290" spans="1:3" ht="16.5">
      <c r="A290" s="12"/>
      <c r="B290" s="12"/>
      <c r="C290" s="12"/>
    </row>
    <row r="291" spans="1:3" ht="16.5">
      <c r="A291" s="12"/>
      <c r="B291" s="12"/>
      <c r="C291" s="12"/>
    </row>
    <row r="292" spans="1:3" ht="16.5">
      <c r="A292" s="12"/>
      <c r="B292" s="12"/>
      <c r="C292" s="12"/>
    </row>
    <row r="293" spans="1:3" ht="16.5">
      <c r="A293" s="12"/>
      <c r="B293" s="12"/>
      <c r="C293" s="12"/>
    </row>
    <row r="294" spans="1:3" ht="16.5">
      <c r="A294" s="12"/>
      <c r="B294" s="12"/>
      <c r="C294" s="12"/>
    </row>
    <row r="295" spans="1:3" ht="16.5">
      <c r="A295" s="12"/>
      <c r="B295" s="12"/>
      <c r="C295" s="12"/>
    </row>
    <row r="296" spans="1:3" ht="16.5">
      <c r="A296" s="12"/>
      <c r="B296" s="12"/>
      <c r="C296" s="12"/>
    </row>
    <row r="297" spans="1:3" ht="16.5">
      <c r="A297" s="12"/>
      <c r="B297" s="12"/>
      <c r="C297" s="12"/>
    </row>
    <row r="298" spans="1:3" ht="16.5">
      <c r="A298" s="12"/>
      <c r="B298" s="12"/>
      <c r="C298" s="12"/>
    </row>
    <row r="299" spans="1:3" ht="16.5">
      <c r="A299" s="12"/>
      <c r="B299" s="12"/>
      <c r="C299" s="12"/>
    </row>
    <row r="300" spans="1:3" ht="16.5">
      <c r="A300" s="12"/>
      <c r="B300" s="12"/>
      <c r="C300" s="12"/>
    </row>
    <row r="301" spans="1:3" ht="16.5">
      <c r="A301" s="12"/>
      <c r="B301" s="12"/>
      <c r="C301" s="12"/>
    </row>
    <row r="302" spans="1:3" ht="16.5">
      <c r="A302" s="12"/>
      <c r="B302" s="12"/>
      <c r="C302" s="12"/>
    </row>
    <row r="303" spans="1:3" ht="16.5">
      <c r="A303" s="12"/>
      <c r="B303" s="12"/>
      <c r="C303" s="12"/>
    </row>
    <row r="304" spans="1:3" ht="16.5">
      <c r="A304" s="12"/>
      <c r="B304" s="12"/>
      <c r="C304" s="12"/>
    </row>
    <row r="305" spans="1:3" ht="16.5">
      <c r="A305" s="12"/>
      <c r="B305" s="12"/>
      <c r="C305" s="12"/>
    </row>
    <row r="306" spans="1:3" ht="16.5">
      <c r="A306" s="12"/>
      <c r="B306" s="12"/>
      <c r="C306" s="12"/>
    </row>
    <row r="307" spans="1:3" ht="16.5">
      <c r="A307" s="12"/>
      <c r="B307" s="12"/>
      <c r="C307" s="12"/>
    </row>
    <row r="308" spans="1:3" ht="16.5">
      <c r="A308" s="12"/>
      <c r="B308" s="12"/>
      <c r="C308" s="12"/>
    </row>
    <row r="309" spans="1:3" ht="16.5">
      <c r="A309" s="12"/>
      <c r="B309" s="12"/>
      <c r="C309" s="12"/>
    </row>
    <row r="310" spans="1:3" ht="16.5">
      <c r="A310" s="12"/>
      <c r="B310" s="12"/>
      <c r="C310" s="12"/>
    </row>
    <row r="311" spans="1:3" ht="16.5">
      <c r="A311" s="12"/>
      <c r="B311" s="12"/>
      <c r="C311" s="12"/>
    </row>
    <row r="312" spans="1:3" ht="16.5">
      <c r="A312" s="12"/>
      <c r="B312" s="12"/>
      <c r="C312" s="12"/>
    </row>
  </sheetData>
  <sheetProtection/>
  <mergeCells count="4">
    <mergeCell ref="D6:G6"/>
    <mergeCell ref="H6:K6"/>
    <mergeCell ref="A226:C226"/>
    <mergeCell ref="L6:O6"/>
  </mergeCells>
  <printOptions horizontalCentered="1"/>
  <pageMargins left="0.1968503937007874" right="0.1968503937007874" top="0.5118110236220472" bottom="0.5118110236220472" header="0.31496062992125984" footer="0.5118110236220472"/>
  <pageSetup fitToHeight="0" fitToWidth="1" horizontalDpi="600" verticalDpi="600" orientation="portrait" paperSize="9" scale="53" r:id="rId1"/>
  <headerFooter alignWithMargins="0">
    <oddHeader>&amp;C&amp;P. oldal</oddHeader>
  </headerFooter>
  <rowBreaks count="3" manualBreakCount="3">
    <brk id="69" max="14" man="1"/>
    <brk id="127" max="14" man="1"/>
    <brk id="19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5"/>
  <sheetViews>
    <sheetView view="pageBreakPreview" zoomScaleNormal="80" zoomScaleSheetLayoutView="100" workbookViewId="0" topLeftCell="A1">
      <selection activeCell="A1" sqref="A1"/>
    </sheetView>
  </sheetViews>
  <sheetFormatPr defaultColWidth="9.140625" defaultRowHeight="12.75"/>
  <cols>
    <col min="1" max="1" width="5.8515625" style="85" bestFit="1" customWidth="1"/>
    <col min="2" max="2" width="7.7109375" style="42" bestFit="1" customWidth="1"/>
    <col min="3" max="3" width="65.421875" style="42" customWidth="1"/>
    <col min="4" max="4" width="10.00390625" style="12" customWidth="1"/>
    <col min="5" max="5" width="11.421875" style="12" bestFit="1" customWidth="1"/>
    <col min="6" max="6" width="9.00390625" style="12" bestFit="1" customWidth="1"/>
    <col min="7" max="7" width="9.140625" style="12" customWidth="1"/>
    <col min="8" max="8" width="10.00390625" style="12" customWidth="1"/>
    <col min="9" max="9" width="11.421875" style="12" bestFit="1" customWidth="1"/>
    <col min="10" max="11" width="9.140625" style="12" customWidth="1"/>
    <col min="12" max="12" width="10.00390625" style="12" customWidth="1"/>
    <col min="13" max="13" width="11.421875" style="12" bestFit="1" customWidth="1"/>
    <col min="14" max="15" width="9.140625" style="12" customWidth="1"/>
    <col min="16" max="16384" width="9.140625" style="11" customWidth="1"/>
  </cols>
  <sheetData>
    <row r="1" spans="1:15" s="8" customFormat="1" ht="16.5">
      <c r="A1" s="29"/>
      <c r="B1" s="29"/>
      <c r="C1" s="29"/>
      <c r="D1" s="136"/>
      <c r="E1" s="136"/>
      <c r="F1" s="136"/>
      <c r="G1" s="136"/>
      <c r="H1" s="136"/>
      <c r="I1" s="136"/>
      <c r="J1" s="136"/>
      <c r="K1" s="134"/>
      <c r="L1" s="136"/>
      <c r="M1" s="136"/>
      <c r="N1" s="136"/>
      <c r="O1" s="134" t="s">
        <v>602</v>
      </c>
    </row>
    <row r="2" spans="1:15" s="8" customFormat="1" ht="16.5">
      <c r="A2" s="29"/>
      <c r="B2" s="29"/>
      <c r="C2" s="29"/>
      <c r="D2" s="136"/>
      <c r="E2" s="136"/>
      <c r="F2" s="136"/>
      <c r="G2" s="136"/>
      <c r="H2" s="136"/>
      <c r="I2" s="136"/>
      <c r="J2" s="136"/>
      <c r="K2" s="142"/>
      <c r="L2" s="136"/>
      <c r="M2" s="136"/>
      <c r="N2" s="136"/>
      <c r="O2" s="142" t="s">
        <v>590</v>
      </c>
    </row>
    <row r="3" spans="1:15" s="14" customFormat="1" ht="16.5">
      <c r="A3" s="135"/>
      <c r="B3" s="147"/>
      <c r="C3" s="147"/>
      <c r="D3" s="136"/>
      <c r="E3" s="136"/>
      <c r="F3" s="136"/>
      <c r="G3" s="142"/>
      <c r="H3" s="136"/>
      <c r="I3" s="136"/>
      <c r="J3" s="136"/>
      <c r="K3" s="142"/>
      <c r="L3" s="136"/>
      <c r="M3" s="136"/>
      <c r="N3" s="136"/>
      <c r="O3" s="142"/>
    </row>
    <row r="4" spans="1:15" s="12" customFormat="1" ht="16.5">
      <c r="A4" s="30"/>
      <c r="B4" s="30"/>
      <c r="C4" s="30" t="s">
        <v>211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5" s="12" customFormat="1" ht="17.25" thickBot="1">
      <c r="A5" s="64"/>
      <c r="B5" s="64"/>
      <c r="C5" s="64" t="s">
        <v>429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</row>
    <row r="6" spans="1:15" s="12" customFormat="1" ht="17.25" thickBot="1">
      <c r="A6" s="65"/>
      <c r="B6" s="66"/>
      <c r="C6" s="86"/>
      <c r="D6" s="296" t="s">
        <v>494</v>
      </c>
      <c r="E6" s="297"/>
      <c r="F6" s="297"/>
      <c r="G6" s="298"/>
      <c r="H6" s="299" t="s">
        <v>495</v>
      </c>
      <c r="I6" s="300"/>
      <c r="J6" s="300"/>
      <c r="K6" s="301"/>
      <c r="L6" s="299" t="s">
        <v>603</v>
      </c>
      <c r="M6" s="300"/>
      <c r="N6" s="300"/>
      <c r="O6" s="301"/>
    </row>
    <row r="7" spans="1:15" s="63" customFormat="1" ht="45.75" thickBot="1">
      <c r="A7" s="67"/>
      <c r="B7" s="68"/>
      <c r="C7" s="172"/>
      <c r="D7" s="92" t="s">
        <v>200</v>
      </c>
      <c r="E7" s="93" t="s">
        <v>234</v>
      </c>
      <c r="F7" s="94" t="s">
        <v>235</v>
      </c>
      <c r="G7" s="95" t="s">
        <v>236</v>
      </c>
      <c r="H7" s="92" t="s">
        <v>200</v>
      </c>
      <c r="I7" s="93" t="s">
        <v>234</v>
      </c>
      <c r="J7" s="94" t="s">
        <v>235</v>
      </c>
      <c r="K7" s="95" t="s">
        <v>236</v>
      </c>
      <c r="L7" s="92" t="s">
        <v>200</v>
      </c>
      <c r="M7" s="93" t="s">
        <v>234</v>
      </c>
      <c r="N7" s="94" t="s">
        <v>235</v>
      </c>
      <c r="O7" s="95" t="s">
        <v>236</v>
      </c>
    </row>
    <row r="8" spans="1:15" s="12" customFormat="1" ht="16.5">
      <c r="A8" s="69" t="s">
        <v>153</v>
      </c>
      <c r="B8" s="70" t="s">
        <v>154</v>
      </c>
      <c r="C8" s="173" t="s">
        <v>155</v>
      </c>
      <c r="D8" s="87"/>
      <c r="E8" s="171"/>
      <c r="F8" s="171"/>
      <c r="G8" s="258"/>
      <c r="H8" s="87"/>
      <c r="I8" s="171"/>
      <c r="J8" s="171"/>
      <c r="K8" s="258"/>
      <c r="L8" s="87"/>
      <c r="M8" s="171"/>
      <c r="N8" s="171"/>
      <c r="O8" s="258"/>
    </row>
    <row r="9" spans="1:15" s="12" customFormat="1" ht="16.5">
      <c r="A9" s="53"/>
      <c r="B9" s="71"/>
      <c r="C9" s="120"/>
      <c r="D9" s="145"/>
      <c r="E9" s="44"/>
      <c r="F9" s="44"/>
      <c r="G9" s="259"/>
      <c r="H9" s="145"/>
      <c r="I9" s="44"/>
      <c r="J9" s="44"/>
      <c r="K9" s="259"/>
      <c r="L9" s="145"/>
      <c r="M9" s="44"/>
      <c r="N9" s="44"/>
      <c r="O9" s="259"/>
    </row>
    <row r="10" spans="1:15" s="12" customFormat="1" ht="16.5">
      <c r="A10" s="53">
        <v>101</v>
      </c>
      <c r="B10" s="71"/>
      <c r="C10" s="120" t="s">
        <v>238</v>
      </c>
      <c r="D10" s="220"/>
      <c r="E10" s="44"/>
      <c r="F10" s="44"/>
      <c r="G10" s="259"/>
      <c r="H10" s="220"/>
      <c r="I10" s="44"/>
      <c r="J10" s="44"/>
      <c r="K10" s="259"/>
      <c r="L10" s="220"/>
      <c r="M10" s="44"/>
      <c r="N10" s="44"/>
      <c r="O10" s="259"/>
    </row>
    <row r="11" spans="1:15" s="12" customFormat="1" ht="16.5">
      <c r="A11" s="72"/>
      <c r="B11" s="54" t="s">
        <v>156</v>
      </c>
      <c r="C11" s="119" t="s">
        <v>178</v>
      </c>
      <c r="D11" s="216">
        <v>52400</v>
      </c>
      <c r="E11" s="41">
        <v>52400</v>
      </c>
      <c r="F11" s="41"/>
      <c r="G11" s="260"/>
      <c r="H11" s="216">
        <v>54470</v>
      </c>
      <c r="I11" s="41">
        <v>54470</v>
      </c>
      <c r="J11" s="41"/>
      <c r="K11" s="260"/>
      <c r="L11" s="216">
        <v>54743</v>
      </c>
      <c r="M11" s="41">
        <v>54743</v>
      </c>
      <c r="N11" s="41"/>
      <c r="O11" s="260"/>
    </row>
    <row r="12" spans="1:15" s="12" customFormat="1" ht="16.5">
      <c r="A12" s="72"/>
      <c r="B12" s="54" t="s">
        <v>163</v>
      </c>
      <c r="C12" s="119" t="s">
        <v>253</v>
      </c>
      <c r="D12" s="216">
        <v>14000</v>
      </c>
      <c r="E12" s="41">
        <v>14000</v>
      </c>
      <c r="F12" s="41"/>
      <c r="G12" s="260"/>
      <c r="H12" s="216">
        <v>14551</v>
      </c>
      <c r="I12" s="41">
        <v>14551</v>
      </c>
      <c r="J12" s="41"/>
      <c r="K12" s="260"/>
      <c r="L12" s="216">
        <v>14629</v>
      </c>
      <c r="M12" s="41">
        <v>14629</v>
      </c>
      <c r="N12" s="41"/>
      <c r="O12" s="260"/>
    </row>
    <row r="13" spans="1:15" s="12" customFormat="1" ht="16.5">
      <c r="A13" s="72"/>
      <c r="B13" s="54" t="s">
        <v>164</v>
      </c>
      <c r="C13" s="119" t="s">
        <v>203</v>
      </c>
      <c r="D13" s="216">
        <v>5200</v>
      </c>
      <c r="E13" s="41">
        <v>5200</v>
      </c>
      <c r="F13" s="41"/>
      <c r="G13" s="260"/>
      <c r="H13" s="216">
        <v>5857</v>
      </c>
      <c r="I13" s="41">
        <v>5857</v>
      </c>
      <c r="J13" s="41"/>
      <c r="K13" s="260"/>
      <c r="L13" s="216">
        <v>5857</v>
      </c>
      <c r="M13" s="41">
        <v>5857</v>
      </c>
      <c r="N13" s="41"/>
      <c r="O13" s="260"/>
    </row>
    <row r="14" spans="1:15" s="12" customFormat="1" ht="16.5">
      <c r="A14" s="72"/>
      <c r="B14" s="54" t="s">
        <v>171</v>
      </c>
      <c r="C14" s="119" t="s">
        <v>247</v>
      </c>
      <c r="D14" s="216"/>
      <c r="E14" s="41"/>
      <c r="F14" s="41"/>
      <c r="G14" s="260"/>
      <c r="H14" s="216"/>
      <c r="I14" s="41"/>
      <c r="J14" s="41"/>
      <c r="K14" s="260"/>
      <c r="L14" s="216"/>
      <c r="M14" s="41"/>
      <c r="N14" s="41"/>
      <c r="O14" s="260"/>
    </row>
    <row r="15" spans="1:15" s="12" customFormat="1" ht="16.5">
      <c r="A15" s="72"/>
      <c r="B15" s="54"/>
      <c r="C15" s="119" t="s">
        <v>401</v>
      </c>
      <c r="D15" s="216">
        <v>200</v>
      </c>
      <c r="E15" s="41">
        <v>200</v>
      </c>
      <c r="F15" s="41"/>
      <c r="G15" s="260"/>
      <c r="H15" s="216">
        <v>500</v>
      </c>
      <c r="I15" s="41">
        <v>500</v>
      </c>
      <c r="J15" s="41"/>
      <c r="K15" s="260"/>
      <c r="L15" s="216">
        <v>500</v>
      </c>
      <c r="M15" s="41">
        <v>500</v>
      </c>
      <c r="N15" s="41"/>
      <c r="O15" s="260"/>
    </row>
    <row r="16" spans="1:15" s="27" customFormat="1" ht="16.5">
      <c r="A16" s="73"/>
      <c r="B16" s="74"/>
      <c r="C16" s="121" t="s">
        <v>249</v>
      </c>
      <c r="D16" s="218">
        <f aca="true" t="shared" si="0" ref="D16:K16">SUM(D15:D15)</f>
        <v>200</v>
      </c>
      <c r="E16" s="51">
        <f t="shared" si="0"/>
        <v>200</v>
      </c>
      <c r="F16" s="51">
        <f t="shared" si="0"/>
        <v>0</v>
      </c>
      <c r="G16" s="261">
        <f t="shared" si="0"/>
        <v>0</v>
      </c>
      <c r="H16" s="218">
        <f t="shared" si="0"/>
        <v>500</v>
      </c>
      <c r="I16" s="51">
        <f t="shared" si="0"/>
        <v>500</v>
      </c>
      <c r="J16" s="51">
        <f t="shared" si="0"/>
        <v>0</v>
      </c>
      <c r="K16" s="261">
        <f t="shared" si="0"/>
        <v>0</v>
      </c>
      <c r="L16" s="218">
        <f>SUM(L15:L15)</f>
        <v>500</v>
      </c>
      <c r="M16" s="51">
        <f>SUM(M15:M15)</f>
        <v>500</v>
      </c>
      <c r="N16" s="51">
        <f>SUM(N15:N15)</f>
        <v>0</v>
      </c>
      <c r="O16" s="261">
        <f>SUM(O15:O15)</f>
        <v>0</v>
      </c>
    </row>
    <row r="17" spans="1:15" s="12" customFormat="1" ht="16.5">
      <c r="A17" s="72"/>
      <c r="B17" s="54"/>
      <c r="C17" s="120" t="s">
        <v>159</v>
      </c>
      <c r="D17" s="221">
        <f aca="true" t="shared" si="1" ref="D17:K17">D11+D12+D13+D16</f>
        <v>71800</v>
      </c>
      <c r="E17" s="75">
        <f t="shared" si="1"/>
        <v>71800</v>
      </c>
      <c r="F17" s="75">
        <f t="shared" si="1"/>
        <v>0</v>
      </c>
      <c r="G17" s="262">
        <f t="shared" si="1"/>
        <v>0</v>
      </c>
      <c r="H17" s="221">
        <f t="shared" si="1"/>
        <v>75378</v>
      </c>
      <c r="I17" s="75">
        <f t="shared" si="1"/>
        <v>75378</v>
      </c>
      <c r="J17" s="75">
        <f t="shared" si="1"/>
        <v>0</v>
      </c>
      <c r="K17" s="262">
        <f t="shared" si="1"/>
        <v>0</v>
      </c>
      <c r="L17" s="221">
        <f>L11+L12+L13+L16</f>
        <v>75729</v>
      </c>
      <c r="M17" s="75">
        <f>M11+M12+M13+M16</f>
        <v>75729</v>
      </c>
      <c r="N17" s="75">
        <f>N11+N12+N13+N16</f>
        <v>0</v>
      </c>
      <c r="O17" s="262">
        <f>O11+O12+O13+O16</f>
        <v>0</v>
      </c>
    </row>
    <row r="18" spans="1:15" s="12" customFormat="1" ht="16.5">
      <c r="A18" s="72"/>
      <c r="B18" s="54"/>
      <c r="C18" s="119"/>
      <c r="D18" s="119"/>
      <c r="E18" s="42"/>
      <c r="F18" s="42"/>
      <c r="G18" s="43"/>
      <c r="H18" s="119"/>
      <c r="I18" s="42"/>
      <c r="J18" s="42"/>
      <c r="K18" s="43"/>
      <c r="L18" s="119"/>
      <c r="M18" s="42"/>
      <c r="N18" s="42"/>
      <c r="O18" s="43"/>
    </row>
    <row r="19" spans="1:15" s="12" customFormat="1" ht="16.5">
      <c r="A19" s="53">
        <v>102</v>
      </c>
      <c r="B19" s="71"/>
      <c r="C19" s="120" t="s">
        <v>239</v>
      </c>
      <c r="D19" s="120"/>
      <c r="E19" s="45"/>
      <c r="F19" s="45"/>
      <c r="G19" s="263"/>
      <c r="H19" s="120"/>
      <c r="I19" s="45"/>
      <c r="J19" s="45"/>
      <c r="K19" s="263"/>
      <c r="L19" s="120"/>
      <c r="M19" s="45"/>
      <c r="N19" s="45"/>
      <c r="O19" s="263"/>
    </row>
    <row r="20" spans="1:15" s="12" customFormat="1" ht="16.5">
      <c r="A20" s="72"/>
      <c r="B20" s="54" t="s">
        <v>156</v>
      </c>
      <c r="C20" s="119" t="s">
        <v>178</v>
      </c>
      <c r="D20" s="216">
        <v>163000</v>
      </c>
      <c r="E20" s="41">
        <v>163000</v>
      </c>
      <c r="F20" s="41"/>
      <c r="G20" s="260"/>
      <c r="H20" s="216">
        <v>159929</v>
      </c>
      <c r="I20" s="41">
        <v>159929</v>
      </c>
      <c r="J20" s="41"/>
      <c r="K20" s="260"/>
      <c r="L20" s="216">
        <v>160315</v>
      </c>
      <c r="M20" s="41">
        <v>160315</v>
      </c>
      <c r="N20" s="41"/>
      <c r="O20" s="260"/>
    </row>
    <row r="21" spans="1:15" s="12" customFormat="1" ht="16.5">
      <c r="A21" s="72"/>
      <c r="B21" s="54" t="s">
        <v>163</v>
      </c>
      <c r="C21" s="119" t="s">
        <v>253</v>
      </c>
      <c r="D21" s="216">
        <v>43900</v>
      </c>
      <c r="E21" s="41">
        <v>43900</v>
      </c>
      <c r="F21" s="41"/>
      <c r="G21" s="260"/>
      <c r="H21" s="216">
        <v>43599</v>
      </c>
      <c r="I21" s="41">
        <v>43599</v>
      </c>
      <c r="J21" s="41"/>
      <c r="K21" s="260"/>
      <c r="L21" s="216">
        <v>43654</v>
      </c>
      <c r="M21" s="41">
        <v>43654</v>
      </c>
      <c r="N21" s="41"/>
      <c r="O21" s="260"/>
    </row>
    <row r="22" spans="1:15" s="12" customFormat="1" ht="16.5">
      <c r="A22" s="72"/>
      <c r="B22" s="54" t="s">
        <v>164</v>
      </c>
      <c r="C22" s="119" t="s">
        <v>203</v>
      </c>
      <c r="D22" s="216">
        <v>23000</v>
      </c>
      <c r="E22" s="41">
        <v>23000</v>
      </c>
      <c r="F22" s="41"/>
      <c r="G22" s="260"/>
      <c r="H22" s="216">
        <v>21220</v>
      </c>
      <c r="I22" s="41">
        <v>21220</v>
      </c>
      <c r="J22" s="41"/>
      <c r="K22" s="260"/>
      <c r="L22" s="216">
        <v>21450</v>
      </c>
      <c r="M22" s="41">
        <v>21450</v>
      </c>
      <c r="N22" s="41"/>
      <c r="O22" s="260"/>
    </row>
    <row r="23" spans="1:15" s="12" customFormat="1" ht="16.5">
      <c r="A23" s="72"/>
      <c r="B23" s="54" t="s">
        <v>171</v>
      </c>
      <c r="C23" s="119" t="s">
        <v>247</v>
      </c>
      <c r="D23" s="216"/>
      <c r="E23" s="41"/>
      <c r="F23" s="41"/>
      <c r="G23" s="260"/>
      <c r="H23" s="216"/>
      <c r="I23" s="41"/>
      <c r="J23" s="41"/>
      <c r="K23" s="260"/>
      <c r="L23" s="216"/>
      <c r="M23" s="41"/>
      <c r="N23" s="41"/>
      <c r="O23" s="260"/>
    </row>
    <row r="24" spans="1:15" s="12" customFormat="1" ht="16.5">
      <c r="A24" s="72"/>
      <c r="B24" s="54"/>
      <c r="C24" s="119" t="s">
        <v>401</v>
      </c>
      <c r="D24" s="216">
        <v>100</v>
      </c>
      <c r="E24" s="41">
        <v>100</v>
      </c>
      <c r="F24" s="41"/>
      <c r="G24" s="260"/>
      <c r="H24" s="216">
        <v>400</v>
      </c>
      <c r="I24" s="41">
        <v>400</v>
      </c>
      <c r="J24" s="41"/>
      <c r="K24" s="260"/>
      <c r="L24" s="216">
        <v>500</v>
      </c>
      <c r="M24" s="41">
        <v>500</v>
      </c>
      <c r="N24" s="41"/>
      <c r="O24" s="260"/>
    </row>
    <row r="25" spans="1:15" s="27" customFormat="1" ht="16.5">
      <c r="A25" s="73"/>
      <c r="B25" s="74"/>
      <c r="C25" s="121" t="s">
        <v>249</v>
      </c>
      <c r="D25" s="218">
        <f aca="true" t="shared" si="2" ref="D25:K25">SUM(D24:D24)</f>
        <v>100</v>
      </c>
      <c r="E25" s="51">
        <f t="shared" si="2"/>
        <v>100</v>
      </c>
      <c r="F25" s="51">
        <f t="shared" si="2"/>
        <v>0</v>
      </c>
      <c r="G25" s="261">
        <f t="shared" si="2"/>
        <v>0</v>
      </c>
      <c r="H25" s="218">
        <f t="shared" si="2"/>
        <v>400</v>
      </c>
      <c r="I25" s="51">
        <f t="shared" si="2"/>
        <v>400</v>
      </c>
      <c r="J25" s="51">
        <f t="shared" si="2"/>
        <v>0</v>
      </c>
      <c r="K25" s="261">
        <f t="shared" si="2"/>
        <v>0</v>
      </c>
      <c r="L25" s="218">
        <f>SUM(L24:L24)</f>
        <v>500</v>
      </c>
      <c r="M25" s="51">
        <f>SUM(M24:M24)</f>
        <v>500</v>
      </c>
      <c r="N25" s="51">
        <f>SUM(N24:N24)</f>
        <v>0</v>
      </c>
      <c r="O25" s="261">
        <f>SUM(O24:O24)</f>
        <v>0</v>
      </c>
    </row>
    <row r="26" spans="1:15" s="12" customFormat="1" ht="16.5">
      <c r="A26" s="72"/>
      <c r="B26" s="54"/>
      <c r="C26" s="120" t="s">
        <v>207</v>
      </c>
      <c r="D26" s="221">
        <f aca="true" t="shared" si="3" ref="D26:K26">D20+D21+D22+D25</f>
        <v>230000</v>
      </c>
      <c r="E26" s="75">
        <f t="shared" si="3"/>
        <v>230000</v>
      </c>
      <c r="F26" s="75">
        <f t="shared" si="3"/>
        <v>0</v>
      </c>
      <c r="G26" s="262">
        <f t="shared" si="3"/>
        <v>0</v>
      </c>
      <c r="H26" s="221">
        <f t="shared" si="3"/>
        <v>225148</v>
      </c>
      <c r="I26" s="75">
        <f t="shared" si="3"/>
        <v>225148</v>
      </c>
      <c r="J26" s="75">
        <f t="shared" si="3"/>
        <v>0</v>
      </c>
      <c r="K26" s="262">
        <f t="shared" si="3"/>
        <v>0</v>
      </c>
      <c r="L26" s="221">
        <f>L20+L21+L22+L25</f>
        <v>225919</v>
      </c>
      <c r="M26" s="75">
        <f>M20+M21+M22+M25</f>
        <v>225919</v>
      </c>
      <c r="N26" s="75">
        <f>N20+N21+N22+N25</f>
        <v>0</v>
      </c>
      <c r="O26" s="262">
        <f>O20+O21+O22+O25</f>
        <v>0</v>
      </c>
    </row>
    <row r="27" spans="1:15" s="12" customFormat="1" ht="16.5">
      <c r="A27" s="72"/>
      <c r="B27" s="54"/>
      <c r="C27" s="120"/>
      <c r="D27" s="145"/>
      <c r="E27" s="44"/>
      <c r="F27" s="44"/>
      <c r="G27" s="259"/>
      <c r="H27" s="145"/>
      <c r="I27" s="44"/>
      <c r="J27" s="44"/>
      <c r="K27" s="259"/>
      <c r="L27" s="145"/>
      <c r="M27" s="44"/>
      <c r="N27" s="44"/>
      <c r="O27" s="259"/>
    </row>
    <row r="28" spans="1:15" s="12" customFormat="1" ht="16.5">
      <c r="A28" s="53">
        <v>103</v>
      </c>
      <c r="B28" s="71"/>
      <c r="C28" s="120" t="s">
        <v>242</v>
      </c>
      <c r="D28" s="38"/>
      <c r="E28" s="45"/>
      <c r="F28" s="45"/>
      <c r="G28" s="263"/>
      <c r="H28" s="38"/>
      <c r="I28" s="45"/>
      <c r="J28" s="45"/>
      <c r="K28" s="263"/>
      <c r="L28" s="38"/>
      <c r="M28" s="45"/>
      <c r="N28" s="45"/>
      <c r="O28" s="263"/>
    </row>
    <row r="29" spans="1:15" s="12" customFormat="1" ht="16.5">
      <c r="A29" s="72"/>
      <c r="B29" s="54" t="s">
        <v>156</v>
      </c>
      <c r="C29" s="119" t="s">
        <v>178</v>
      </c>
      <c r="D29" s="216">
        <v>120000</v>
      </c>
      <c r="E29" s="41">
        <v>120000</v>
      </c>
      <c r="F29" s="41"/>
      <c r="G29" s="260"/>
      <c r="H29" s="216">
        <v>122223</v>
      </c>
      <c r="I29" s="41">
        <v>122223</v>
      </c>
      <c r="J29" s="41"/>
      <c r="K29" s="260"/>
      <c r="L29" s="216">
        <v>121583</v>
      </c>
      <c r="M29" s="41">
        <v>121583</v>
      </c>
      <c r="N29" s="41"/>
      <c r="O29" s="260"/>
    </row>
    <row r="30" spans="1:15" s="12" customFormat="1" ht="16.5">
      <c r="A30" s="72"/>
      <c r="B30" s="54" t="s">
        <v>163</v>
      </c>
      <c r="C30" s="119" t="s">
        <v>253</v>
      </c>
      <c r="D30" s="216">
        <v>32500</v>
      </c>
      <c r="E30" s="41">
        <v>32500</v>
      </c>
      <c r="F30" s="41"/>
      <c r="G30" s="260"/>
      <c r="H30" s="216">
        <v>32760</v>
      </c>
      <c r="I30" s="41">
        <v>32760</v>
      </c>
      <c r="J30" s="41"/>
      <c r="K30" s="260"/>
      <c r="L30" s="216">
        <v>32476</v>
      </c>
      <c r="M30" s="41">
        <v>32476</v>
      </c>
      <c r="N30" s="41"/>
      <c r="O30" s="260"/>
    </row>
    <row r="31" spans="1:15" s="12" customFormat="1" ht="16.5">
      <c r="A31" s="72"/>
      <c r="B31" s="54" t="s">
        <v>164</v>
      </c>
      <c r="C31" s="119" t="s">
        <v>203</v>
      </c>
      <c r="D31" s="216">
        <v>145000</v>
      </c>
      <c r="E31" s="41">
        <v>145000</v>
      </c>
      <c r="F31" s="41"/>
      <c r="G31" s="260"/>
      <c r="H31" s="216">
        <v>150743</v>
      </c>
      <c r="I31" s="41">
        <v>150743</v>
      </c>
      <c r="J31" s="41"/>
      <c r="K31" s="260"/>
      <c r="L31" s="216">
        <v>158744</v>
      </c>
      <c r="M31" s="41">
        <v>158744</v>
      </c>
      <c r="N31" s="41"/>
      <c r="O31" s="260"/>
    </row>
    <row r="32" spans="1:15" s="12" customFormat="1" ht="16.5">
      <c r="A32" s="72"/>
      <c r="B32" s="54" t="s">
        <v>171</v>
      </c>
      <c r="C32" s="119" t="s">
        <v>247</v>
      </c>
      <c r="D32" s="216"/>
      <c r="E32" s="41"/>
      <c r="F32" s="41"/>
      <c r="G32" s="260"/>
      <c r="H32" s="216"/>
      <c r="I32" s="41"/>
      <c r="J32" s="41"/>
      <c r="K32" s="260"/>
      <c r="L32" s="216"/>
      <c r="M32" s="41"/>
      <c r="N32" s="41"/>
      <c r="O32" s="260"/>
    </row>
    <row r="33" spans="1:15" s="12" customFormat="1" ht="16.5">
      <c r="A33" s="72"/>
      <c r="B33" s="54"/>
      <c r="C33" s="119" t="s">
        <v>401</v>
      </c>
      <c r="D33" s="216">
        <v>1000</v>
      </c>
      <c r="E33" s="41">
        <v>1000</v>
      </c>
      <c r="F33" s="41"/>
      <c r="G33" s="260"/>
      <c r="H33" s="216">
        <v>1000</v>
      </c>
      <c r="I33" s="41">
        <v>1000</v>
      </c>
      <c r="J33" s="41"/>
      <c r="K33" s="260"/>
      <c r="L33" s="216">
        <v>630</v>
      </c>
      <c r="M33" s="41">
        <v>630</v>
      </c>
      <c r="N33" s="41"/>
      <c r="O33" s="260"/>
    </row>
    <row r="34" spans="1:15" s="27" customFormat="1" ht="16.5">
      <c r="A34" s="73"/>
      <c r="B34" s="74"/>
      <c r="C34" s="121" t="s">
        <v>199</v>
      </c>
      <c r="D34" s="218">
        <f aca="true" t="shared" si="4" ref="D34:K34">SUM(D33:D33)</f>
        <v>1000</v>
      </c>
      <c r="E34" s="51">
        <f t="shared" si="4"/>
        <v>1000</v>
      </c>
      <c r="F34" s="51">
        <f t="shared" si="4"/>
        <v>0</v>
      </c>
      <c r="G34" s="264">
        <f t="shared" si="4"/>
        <v>0</v>
      </c>
      <c r="H34" s="218">
        <f t="shared" si="4"/>
        <v>1000</v>
      </c>
      <c r="I34" s="51">
        <f t="shared" si="4"/>
        <v>1000</v>
      </c>
      <c r="J34" s="51">
        <f t="shared" si="4"/>
        <v>0</v>
      </c>
      <c r="K34" s="264">
        <f t="shared" si="4"/>
        <v>0</v>
      </c>
      <c r="L34" s="218">
        <f>SUM(L33:L33)</f>
        <v>630</v>
      </c>
      <c r="M34" s="51">
        <f>SUM(M33:M33)</f>
        <v>630</v>
      </c>
      <c r="N34" s="51">
        <f>SUM(N33:N33)</f>
        <v>0</v>
      </c>
      <c r="O34" s="264">
        <f>SUM(O33:O33)</f>
        <v>0</v>
      </c>
    </row>
    <row r="35" spans="1:15" s="12" customFormat="1" ht="16.5">
      <c r="A35" s="72"/>
      <c r="B35" s="54"/>
      <c r="C35" s="120" t="s">
        <v>170</v>
      </c>
      <c r="D35" s="146">
        <f aca="true" t="shared" si="5" ref="D35:K35">SUM(D29:D31)+D34</f>
        <v>298500</v>
      </c>
      <c r="E35" s="75">
        <f t="shared" si="5"/>
        <v>298500</v>
      </c>
      <c r="F35" s="75">
        <f t="shared" si="5"/>
        <v>0</v>
      </c>
      <c r="G35" s="265">
        <f t="shared" si="5"/>
        <v>0</v>
      </c>
      <c r="H35" s="146">
        <f t="shared" si="5"/>
        <v>306726</v>
      </c>
      <c r="I35" s="75">
        <f t="shared" si="5"/>
        <v>306726</v>
      </c>
      <c r="J35" s="75">
        <f t="shared" si="5"/>
        <v>0</v>
      </c>
      <c r="K35" s="265">
        <f t="shared" si="5"/>
        <v>0</v>
      </c>
      <c r="L35" s="146">
        <f>SUM(L29:L31)+L34</f>
        <v>313433</v>
      </c>
      <c r="M35" s="75">
        <f>SUM(M29:M31)+M34</f>
        <v>313433</v>
      </c>
      <c r="N35" s="75">
        <f>SUM(N29:N31)+N34</f>
        <v>0</v>
      </c>
      <c r="O35" s="265">
        <f>SUM(O29:O31)+O34</f>
        <v>0</v>
      </c>
    </row>
    <row r="36" spans="1:15" s="12" customFormat="1" ht="16.5">
      <c r="A36" s="72"/>
      <c r="B36" s="54"/>
      <c r="C36" s="119"/>
      <c r="D36" s="35"/>
      <c r="E36" s="42"/>
      <c r="F36" s="42"/>
      <c r="G36" s="43"/>
      <c r="H36" s="35"/>
      <c r="I36" s="42"/>
      <c r="J36" s="42"/>
      <c r="K36" s="43"/>
      <c r="L36" s="35"/>
      <c r="M36" s="42"/>
      <c r="N36" s="42"/>
      <c r="O36" s="43"/>
    </row>
    <row r="37" spans="1:15" s="12" customFormat="1" ht="16.5">
      <c r="A37" s="53">
        <v>104</v>
      </c>
      <c r="B37" s="54"/>
      <c r="C37" s="120" t="s">
        <v>240</v>
      </c>
      <c r="D37" s="38"/>
      <c r="E37" s="45"/>
      <c r="F37" s="45"/>
      <c r="G37" s="263"/>
      <c r="H37" s="38"/>
      <c r="I37" s="45"/>
      <c r="J37" s="45"/>
      <c r="K37" s="263"/>
      <c r="L37" s="38"/>
      <c r="M37" s="45"/>
      <c r="N37" s="45"/>
      <c r="O37" s="263"/>
    </row>
    <row r="38" spans="1:15" s="12" customFormat="1" ht="16.5">
      <c r="A38" s="72"/>
      <c r="B38" s="54" t="s">
        <v>156</v>
      </c>
      <c r="C38" s="119" t="s">
        <v>178</v>
      </c>
      <c r="D38" s="216">
        <v>13400</v>
      </c>
      <c r="E38" s="41">
        <v>13400</v>
      </c>
      <c r="F38" s="41"/>
      <c r="G38" s="260"/>
      <c r="H38" s="216">
        <v>15402</v>
      </c>
      <c r="I38" s="41">
        <v>15402</v>
      </c>
      <c r="J38" s="41"/>
      <c r="K38" s="260"/>
      <c r="L38" s="216">
        <v>15553</v>
      </c>
      <c r="M38" s="41">
        <v>15553</v>
      </c>
      <c r="N38" s="41"/>
      <c r="O38" s="260"/>
    </row>
    <row r="39" spans="1:15" s="12" customFormat="1" ht="16.5">
      <c r="A39" s="72"/>
      <c r="B39" s="54" t="s">
        <v>163</v>
      </c>
      <c r="C39" s="119" t="s">
        <v>253</v>
      </c>
      <c r="D39" s="216">
        <v>3600</v>
      </c>
      <c r="E39" s="41">
        <v>3600</v>
      </c>
      <c r="F39" s="41"/>
      <c r="G39" s="260"/>
      <c r="H39" s="216">
        <v>4017</v>
      </c>
      <c r="I39" s="41">
        <v>4017</v>
      </c>
      <c r="J39" s="41"/>
      <c r="K39" s="260"/>
      <c r="L39" s="216">
        <v>4073</v>
      </c>
      <c r="M39" s="41">
        <v>4073</v>
      </c>
      <c r="N39" s="41"/>
      <c r="O39" s="260"/>
    </row>
    <row r="40" spans="1:15" s="12" customFormat="1" ht="16.5">
      <c r="A40" s="72"/>
      <c r="B40" s="54" t="s">
        <v>164</v>
      </c>
      <c r="C40" s="119" t="s">
        <v>203</v>
      </c>
      <c r="D40" s="216">
        <v>14900</v>
      </c>
      <c r="E40" s="41">
        <v>14900</v>
      </c>
      <c r="F40" s="41"/>
      <c r="G40" s="260"/>
      <c r="H40" s="216">
        <v>14231</v>
      </c>
      <c r="I40" s="41">
        <v>14231</v>
      </c>
      <c r="J40" s="41"/>
      <c r="K40" s="260"/>
      <c r="L40" s="216">
        <v>14081</v>
      </c>
      <c r="M40" s="41">
        <v>14081</v>
      </c>
      <c r="N40" s="41"/>
      <c r="O40" s="260"/>
    </row>
    <row r="41" spans="1:15" s="12" customFormat="1" ht="16.5">
      <c r="A41" s="72"/>
      <c r="B41" s="54" t="s">
        <v>171</v>
      </c>
      <c r="C41" s="119" t="s">
        <v>247</v>
      </c>
      <c r="D41" s="216"/>
      <c r="E41" s="41"/>
      <c r="F41" s="41"/>
      <c r="G41" s="260"/>
      <c r="H41" s="216"/>
      <c r="I41" s="41"/>
      <c r="J41" s="41"/>
      <c r="K41" s="260"/>
      <c r="L41" s="216"/>
      <c r="M41" s="41"/>
      <c r="N41" s="41"/>
      <c r="O41" s="260"/>
    </row>
    <row r="42" spans="1:15" s="12" customFormat="1" ht="16.5">
      <c r="A42" s="72"/>
      <c r="B42" s="54"/>
      <c r="C42" s="119" t="s">
        <v>401</v>
      </c>
      <c r="D42" s="216">
        <v>250</v>
      </c>
      <c r="E42" s="41">
        <v>250</v>
      </c>
      <c r="F42" s="41"/>
      <c r="G42" s="260"/>
      <c r="H42" s="216">
        <v>3050</v>
      </c>
      <c r="I42" s="41">
        <v>3050</v>
      </c>
      <c r="J42" s="41"/>
      <c r="K42" s="260"/>
      <c r="L42" s="216">
        <v>3200</v>
      </c>
      <c r="M42" s="41">
        <v>3200</v>
      </c>
      <c r="N42" s="41"/>
      <c r="O42" s="260"/>
    </row>
    <row r="43" spans="1:15" s="12" customFormat="1" ht="16.5">
      <c r="A43" s="72"/>
      <c r="B43" s="54"/>
      <c r="C43" s="119" t="s">
        <v>455</v>
      </c>
      <c r="D43" s="216"/>
      <c r="E43" s="41"/>
      <c r="F43" s="41"/>
      <c r="G43" s="260"/>
      <c r="H43" s="216">
        <v>2000</v>
      </c>
      <c r="I43" s="41">
        <v>2000</v>
      </c>
      <c r="J43" s="41"/>
      <c r="K43" s="260"/>
      <c r="L43" s="216">
        <v>2000</v>
      </c>
      <c r="M43" s="41">
        <v>2000</v>
      </c>
      <c r="N43" s="41"/>
      <c r="O43" s="260"/>
    </row>
    <row r="44" spans="1:15" s="12" customFormat="1" ht="16.5">
      <c r="A44" s="72"/>
      <c r="B44" s="74"/>
      <c r="C44" s="121" t="s">
        <v>249</v>
      </c>
      <c r="D44" s="46">
        <f>SUM(D42)</f>
        <v>250</v>
      </c>
      <c r="E44" s="41">
        <f>SUM(E42)</f>
        <v>250</v>
      </c>
      <c r="F44" s="41">
        <f>SUM(F42)</f>
        <v>0</v>
      </c>
      <c r="G44" s="260">
        <f>SUM(G42)</f>
        <v>0</v>
      </c>
      <c r="H44" s="216">
        <f aca="true" t="shared" si="6" ref="H44:O44">SUM(H42:H43)</f>
        <v>5050</v>
      </c>
      <c r="I44" s="41">
        <f t="shared" si="6"/>
        <v>5050</v>
      </c>
      <c r="J44" s="41">
        <f t="shared" si="6"/>
        <v>0</v>
      </c>
      <c r="K44" s="276">
        <f t="shared" si="6"/>
        <v>0</v>
      </c>
      <c r="L44" s="216">
        <f t="shared" si="6"/>
        <v>5200</v>
      </c>
      <c r="M44" s="41">
        <f t="shared" si="6"/>
        <v>5200</v>
      </c>
      <c r="N44" s="41">
        <f t="shared" si="6"/>
        <v>0</v>
      </c>
      <c r="O44" s="276">
        <f t="shared" si="6"/>
        <v>0</v>
      </c>
    </row>
    <row r="45" spans="1:15" s="12" customFormat="1" ht="16.5">
      <c r="A45" s="72"/>
      <c r="B45" s="54"/>
      <c r="C45" s="120" t="s">
        <v>244</v>
      </c>
      <c r="D45" s="146">
        <f aca="true" t="shared" si="7" ref="D45:K45">SUM(D38:D40)+D44</f>
        <v>32150</v>
      </c>
      <c r="E45" s="75">
        <f t="shared" si="7"/>
        <v>32150</v>
      </c>
      <c r="F45" s="75">
        <f t="shared" si="7"/>
        <v>0</v>
      </c>
      <c r="G45" s="265">
        <f t="shared" si="7"/>
        <v>0</v>
      </c>
      <c r="H45" s="146">
        <f t="shared" si="7"/>
        <v>38700</v>
      </c>
      <c r="I45" s="75">
        <f t="shared" si="7"/>
        <v>38700</v>
      </c>
      <c r="J45" s="75">
        <f t="shared" si="7"/>
        <v>0</v>
      </c>
      <c r="K45" s="265">
        <f t="shared" si="7"/>
        <v>0</v>
      </c>
      <c r="L45" s="146">
        <f>SUM(L38:L40)+L44</f>
        <v>38907</v>
      </c>
      <c r="M45" s="75">
        <f>SUM(M38:M40)+M44</f>
        <v>38907</v>
      </c>
      <c r="N45" s="75">
        <f>SUM(N38:N40)+N44</f>
        <v>0</v>
      </c>
      <c r="O45" s="265">
        <f>SUM(O38:O40)+O44</f>
        <v>0</v>
      </c>
    </row>
    <row r="46" spans="1:15" s="12" customFormat="1" ht="16.5">
      <c r="A46" s="72"/>
      <c r="B46" s="54"/>
      <c r="C46" s="120"/>
      <c r="D46" s="38"/>
      <c r="E46" s="45"/>
      <c r="F46" s="45"/>
      <c r="G46" s="263"/>
      <c r="H46" s="38"/>
      <c r="I46" s="45"/>
      <c r="J46" s="45"/>
      <c r="K46" s="263"/>
      <c r="L46" s="38"/>
      <c r="M46" s="45"/>
      <c r="N46" s="45"/>
      <c r="O46" s="263"/>
    </row>
    <row r="47" spans="1:15" s="12" customFormat="1" ht="16.5">
      <c r="A47" s="72"/>
      <c r="B47" s="54"/>
      <c r="C47" s="120" t="s">
        <v>241</v>
      </c>
      <c r="D47" s="146">
        <f aca="true" t="shared" si="8" ref="D47:K47">SUM(D17,D26,D35,D45)</f>
        <v>632450</v>
      </c>
      <c r="E47" s="75">
        <f t="shared" si="8"/>
        <v>632450</v>
      </c>
      <c r="F47" s="75">
        <f t="shared" si="8"/>
        <v>0</v>
      </c>
      <c r="G47" s="265">
        <f t="shared" si="8"/>
        <v>0</v>
      </c>
      <c r="H47" s="146">
        <f t="shared" si="8"/>
        <v>645952</v>
      </c>
      <c r="I47" s="75">
        <f t="shared" si="8"/>
        <v>645952</v>
      </c>
      <c r="J47" s="75">
        <f t="shared" si="8"/>
        <v>0</v>
      </c>
      <c r="K47" s="265">
        <f t="shared" si="8"/>
        <v>0</v>
      </c>
      <c r="L47" s="146">
        <f>SUM(L17,L26,L35,L45)</f>
        <v>653988</v>
      </c>
      <c r="M47" s="75">
        <f>SUM(M17,M26,M35,M45)</f>
        <v>653988</v>
      </c>
      <c r="N47" s="75">
        <f>SUM(N17,N26,N35,N45)</f>
        <v>0</v>
      </c>
      <c r="O47" s="265">
        <f>SUM(O17,O26,O35,O45)</f>
        <v>0</v>
      </c>
    </row>
    <row r="48" spans="1:15" s="12" customFormat="1" ht="16.5">
      <c r="A48" s="72"/>
      <c r="B48" s="54"/>
      <c r="C48" s="120"/>
      <c r="D48" s="38"/>
      <c r="E48" s="45"/>
      <c r="F48" s="45"/>
      <c r="G48" s="263"/>
      <c r="H48" s="38"/>
      <c r="I48" s="45"/>
      <c r="J48" s="45"/>
      <c r="K48" s="263"/>
      <c r="L48" s="38"/>
      <c r="M48" s="45"/>
      <c r="N48" s="45"/>
      <c r="O48" s="263"/>
    </row>
    <row r="49" spans="1:15" s="12" customFormat="1" ht="16.5">
      <c r="A49" s="53">
        <v>105</v>
      </c>
      <c r="B49" s="54"/>
      <c r="C49" s="120" t="s">
        <v>243</v>
      </c>
      <c r="D49" s="120"/>
      <c r="E49" s="45"/>
      <c r="F49" s="45"/>
      <c r="G49" s="263"/>
      <c r="H49" s="120"/>
      <c r="I49" s="45"/>
      <c r="J49" s="45"/>
      <c r="K49" s="263"/>
      <c r="L49" s="120"/>
      <c r="M49" s="45"/>
      <c r="N49" s="45"/>
      <c r="O49" s="263"/>
    </row>
    <row r="50" spans="1:15" s="12" customFormat="1" ht="16.5">
      <c r="A50" s="72"/>
      <c r="B50" s="54" t="s">
        <v>156</v>
      </c>
      <c r="C50" s="119" t="s">
        <v>178</v>
      </c>
      <c r="D50" s="216">
        <v>238758</v>
      </c>
      <c r="E50" s="41">
        <v>238758</v>
      </c>
      <c r="F50" s="41"/>
      <c r="G50" s="260"/>
      <c r="H50" s="216">
        <v>245316</v>
      </c>
      <c r="I50" s="41">
        <v>245316</v>
      </c>
      <c r="J50" s="41"/>
      <c r="K50" s="260"/>
      <c r="L50" s="216">
        <v>245475</v>
      </c>
      <c r="M50" s="41">
        <v>245475</v>
      </c>
      <c r="N50" s="41"/>
      <c r="O50" s="260"/>
    </row>
    <row r="51" spans="1:15" s="12" customFormat="1" ht="16.5">
      <c r="A51" s="72"/>
      <c r="B51" s="54" t="s">
        <v>163</v>
      </c>
      <c r="C51" s="119" t="s">
        <v>253</v>
      </c>
      <c r="D51" s="216">
        <v>62848</v>
      </c>
      <c r="E51" s="41">
        <v>62848</v>
      </c>
      <c r="F51" s="41"/>
      <c r="G51" s="260"/>
      <c r="H51" s="216">
        <v>64630</v>
      </c>
      <c r="I51" s="41">
        <v>64630</v>
      </c>
      <c r="J51" s="41"/>
      <c r="K51" s="260"/>
      <c r="L51" s="216">
        <v>64669</v>
      </c>
      <c r="M51" s="41">
        <v>64669</v>
      </c>
      <c r="N51" s="41"/>
      <c r="O51" s="260"/>
    </row>
    <row r="52" spans="1:15" s="12" customFormat="1" ht="16.5">
      <c r="A52" s="72"/>
      <c r="B52" s="54" t="s">
        <v>164</v>
      </c>
      <c r="C52" s="119" t="s">
        <v>203</v>
      </c>
      <c r="D52" s="216">
        <v>74020</v>
      </c>
      <c r="E52" s="41">
        <v>74020</v>
      </c>
      <c r="F52" s="41"/>
      <c r="G52" s="260"/>
      <c r="H52" s="216">
        <v>81783</v>
      </c>
      <c r="I52" s="41">
        <v>81783</v>
      </c>
      <c r="J52" s="41"/>
      <c r="K52" s="260"/>
      <c r="L52" s="216">
        <v>81783</v>
      </c>
      <c r="M52" s="41">
        <v>81783</v>
      </c>
      <c r="N52" s="41"/>
      <c r="O52" s="260"/>
    </row>
    <row r="53" spans="1:15" s="12" customFormat="1" ht="16.5">
      <c r="A53" s="72"/>
      <c r="B53" s="54" t="s">
        <v>171</v>
      </c>
      <c r="C53" s="119" t="s">
        <v>247</v>
      </c>
      <c r="D53" s="216"/>
      <c r="E53" s="41"/>
      <c r="F53" s="41"/>
      <c r="G53" s="260"/>
      <c r="H53" s="216"/>
      <c r="I53" s="41"/>
      <c r="J53" s="41"/>
      <c r="K53" s="260"/>
      <c r="L53" s="216"/>
      <c r="M53" s="41"/>
      <c r="N53" s="41"/>
      <c r="O53" s="260"/>
    </row>
    <row r="54" spans="1:15" s="12" customFormat="1" ht="16.5">
      <c r="A54" s="72"/>
      <c r="B54" s="54"/>
      <c r="C54" s="119" t="s">
        <v>0</v>
      </c>
      <c r="D54" s="216">
        <v>3000</v>
      </c>
      <c r="E54" s="41">
        <v>3000</v>
      </c>
      <c r="F54" s="41"/>
      <c r="G54" s="260"/>
      <c r="H54" s="216">
        <v>3000</v>
      </c>
      <c r="I54" s="41">
        <v>3000</v>
      </c>
      <c r="J54" s="41"/>
      <c r="K54" s="260"/>
      <c r="L54" s="216">
        <v>3000</v>
      </c>
      <c r="M54" s="41">
        <v>3000</v>
      </c>
      <c r="N54" s="41"/>
      <c r="O54" s="260"/>
    </row>
    <row r="55" spans="1:15" s="12" customFormat="1" ht="16.5">
      <c r="A55" s="72"/>
      <c r="B55" s="54"/>
      <c r="C55" s="119" t="s">
        <v>319</v>
      </c>
      <c r="D55" s="216">
        <v>460</v>
      </c>
      <c r="E55" s="41">
        <v>460</v>
      </c>
      <c r="F55" s="41"/>
      <c r="G55" s="260"/>
      <c r="H55" s="216">
        <v>730</v>
      </c>
      <c r="I55" s="41">
        <v>730</v>
      </c>
      <c r="J55" s="41"/>
      <c r="K55" s="260"/>
      <c r="L55" s="216">
        <v>730</v>
      </c>
      <c r="M55" s="41">
        <v>730</v>
      </c>
      <c r="N55" s="41"/>
      <c r="O55" s="260"/>
    </row>
    <row r="56" spans="1:15" s="12" customFormat="1" ht="16.5">
      <c r="A56" s="72"/>
      <c r="B56" s="54"/>
      <c r="C56" s="119" t="s">
        <v>1</v>
      </c>
      <c r="D56" s="216">
        <v>5000</v>
      </c>
      <c r="E56" s="41">
        <v>5000</v>
      </c>
      <c r="F56" s="41"/>
      <c r="G56" s="260"/>
      <c r="H56" s="216">
        <v>5000</v>
      </c>
      <c r="I56" s="41">
        <v>5000</v>
      </c>
      <c r="J56" s="41"/>
      <c r="K56" s="260"/>
      <c r="L56" s="216">
        <v>5000</v>
      </c>
      <c r="M56" s="41">
        <v>5000</v>
      </c>
      <c r="N56" s="41"/>
      <c r="O56" s="260"/>
    </row>
    <row r="57" spans="1:15" s="12" customFormat="1" ht="16.5">
      <c r="A57" s="72"/>
      <c r="B57" s="54"/>
      <c r="C57" s="119" t="s">
        <v>438</v>
      </c>
      <c r="D57" s="216">
        <v>7000</v>
      </c>
      <c r="E57" s="41">
        <v>7000</v>
      </c>
      <c r="F57" s="41"/>
      <c r="G57" s="260"/>
      <c r="H57" s="216">
        <v>7000</v>
      </c>
      <c r="I57" s="41">
        <v>7000</v>
      </c>
      <c r="J57" s="41"/>
      <c r="K57" s="260"/>
      <c r="L57" s="216">
        <v>7000</v>
      </c>
      <c r="M57" s="41">
        <v>7000</v>
      </c>
      <c r="N57" s="41"/>
      <c r="O57" s="260"/>
    </row>
    <row r="58" spans="1:15" s="12" customFormat="1" ht="16.5">
      <c r="A58" s="72"/>
      <c r="B58" s="54"/>
      <c r="C58" s="119" t="s">
        <v>439</v>
      </c>
      <c r="D58" s="216">
        <v>1500</v>
      </c>
      <c r="E58" s="41">
        <v>1500</v>
      </c>
      <c r="F58" s="41"/>
      <c r="G58" s="260"/>
      <c r="H58" s="216">
        <v>1500</v>
      </c>
      <c r="I58" s="41">
        <v>1500</v>
      </c>
      <c r="J58" s="41"/>
      <c r="K58" s="260"/>
      <c r="L58" s="216">
        <v>1500</v>
      </c>
      <c r="M58" s="41">
        <v>1500</v>
      </c>
      <c r="N58" s="41"/>
      <c r="O58" s="260"/>
    </row>
    <row r="59" spans="1:15" s="12" customFormat="1" ht="16.5">
      <c r="A59" s="72"/>
      <c r="B59" s="54"/>
      <c r="C59" s="119" t="s">
        <v>508</v>
      </c>
      <c r="D59" s="216"/>
      <c r="E59" s="41"/>
      <c r="F59" s="41"/>
      <c r="G59" s="269"/>
      <c r="H59" s="216">
        <v>524</v>
      </c>
      <c r="I59" s="41">
        <v>524</v>
      </c>
      <c r="J59" s="41"/>
      <c r="K59" s="269"/>
      <c r="L59" s="216">
        <v>524</v>
      </c>
      <c r="M59" s="41">
        <v>524</v>
      </c>
      <c r="N59" s="41"/>
      <c r="O59" s="269"/>
    </row>
    <row r="60" spans="1:15" s="12" customFormat="1" ht="16.5">
      <c r="A60" s="73"/>
      <c r="B60" s="74"/>
      <c r="C60" s="121" t="s">
        <v>250</v>
      </c>
      <c r="D60" s="218">
        <f>SUM(D54:D58)</f>
        <v>16960</v>
      </c>
      <c r="E60" s="51">
        <f>SUM(E54:E58)</f>
        <v>16960</v>
      </c>
      <c r="F60" s="51">
        <f>SUM(F54:F58)</f>
        <v>0</v>
      </c>
      <c r="G60" s="264">
        <f>SUM(G54:G58)</f>
        <v>0</v>
      </c>
      <c r="H60" s="218">
        <f aca="true" t="shared" si="9" ref="H60:O60">SUM(H54:H59)</f>
        <v>17754</v>
      </c>
      <c r="I60" s="51">
        <f t="shared" si="9"/>
        <v>17754</v>
      </c>
      <c r="J60" s="51">
        <f t="shared" si="9"/>
        <v>0</v>
      </c>
      <c r="K60" s="278">
        <f t="shared" si="9"/>
        <v>0</v>
      </c>
      <c r="L60" s="218">
        <f t="shared" si="9"/>
        <v>17754</v>
      </c>
      <c r="M60" s="51">
        <f t="shared" si="9"/>
        <v>17754</v>
      </c>
      <c r="N60" s="51">
        <f t="shared" si="9"/>
        <v>0</v>
      </c>
      <c r="O60" s="278">
        <f t="shared" si="9"/>
        <v>0</v>
      </c>
    </row>
    <row r="61" spans="1:15" s="12" customFormat="1" ht="16.5">
      <c r="A61" s="72"/>
      <c r="B61" s="54"/>
      <c r="C61" s="120" t="s">
        <v>161</v>
      </c>
      <c r="D61" s="220">
        <f aca="true" t="shared" si="10" ref="D61:K61">D50+D51+D52+D60</f>
        <v>392586</v>
      </c>
      <c r="E61" s="44">
        <f t="shared" si="10"/>
        <v>392586</v>
      </c>
      <c r="F61" s="44">
        <f t="shared" si="10"/>
        <v>0</v>
      </c>
      <c r="G61" s="266">
        <f t="shared" si="10"/>
        <v>0</v>
      </c>
      <c r="H61" s="220">
        <f t="shared" si="10"/>
        <v>409483</v>
      </c>
      <c r="I61" s="44">
        <f t="shared" si="10"/>
        <v>409483</v>
      </c>
      <c r="J61" s="44">
        <f t="shared" si="10"/>
        <v>0</v>
      </c>
      <c r="K61" s="266">
        <f t="shared" si="10"/>
        <v>0</v>
      </c>
      <c r="L61" s="220">
        <f>L50+L51+L52+L60</f>
        <v>409681</v>
      </c>
      <c r="M61" s="44">
        <f>M50+M51+M52+M60</f>
        <v>409681</v>
      </c>
      <c r="N61" s="44">
        <f>N50+N51+N52+N60</f>
        <v>0</v>
      </c>
      <c r="O61" s="266">
        <f>O50+O51+O52+O60</f>
        <v>0</v>
      </c>
    </row>
    <row r="62" spans="1:15" s="12" customFormat="1" ht="16.5">
      <c r="A62" s="72"/>
      <c r="B62" s="54"/>
      <c r="C62" s="159"/>
      <c r="D62" s="52"/>
      <c r="E62" s="127"/>
      <c r="F62" s="127"/>
      <c r="G62" s="267"/>
      <c r="H62" s="52"/>
      <c r="I62" s="127"/>
      <c r="J62" s="127"/>
      <c r="K62" s="267"/>
      <c r="L62" s="52"/>
      <c r="M62" s="127"/>
      <c r="N62" s="127"/>
      <c r="O62" s="267"/>
    </row>
    <row r="63" spans="1:15" s="12" customFormat="1" ht="16.5">
      <c r="A63" s="53">
        <v>106</v>
      </c>
      <c r="B63" s="54"/>
      <c r="C63" s="120" t="s">
        <v>211</v>
      </c>
      <c r="D63" s="38"/>
      <c r="E63" s="45"/>
      <c r="F63" s="45"/>
      <c r="G63" s="263"/>
      <c r="H63" s="38"/>
      <c r="I63" s="45"/>
      <c r="J63" s="45"/>
      <c r="K63" s="263"/>
      <c r="L63" s="38"/>
      <c r="M63" s="45"/>
      <c r="N63" s="45"/>
      <c r="O63" s="263"/>
    </row>
    <row r="64" spans="1:15" s="12" customFormat="1" ht="16.5">
      <c r="A64" s="72"/>
      <c r="B64" s="54" t="s">
        <v>156</v>
      </c>
      <c r="C64" s="119" t="s">
        <v>178</v>
      </c>
      <c r="D64" s="143"/>
      <c r="E64" s="56"/>
      <c r="F64" s="56"/>
      <c r="G64" s="268"/>
      <c r="H64" s="143"/>
      <c r="I64" s="56"/>
      <c r="J64" s="56"/>
      <c r="K64" s="268"/>
      <c r="L64" s="143"/>
      <c r="M64" s="56"/>
      <c r="N64" s="56"/>
      <c r="O64" s="268"/>
    </row>
    <row r="65" spans="1:15" s="12" customFormat="1" ht="16.5">
      <c r="A65" s="72"/>
      <c r="B65" s="54"/>
      <c r="C65" s="119" t="s">
        <v>402</v>
      </c>
      <c r="D65" s="46">
        <v>6490</v>
      </c>
      <c r="E65" s="41"/>
      <c r="F65" s="41">
        <v>6490</v>
      </c>
      <c r="G65" s="260"/>
      <c r="H65" s="46">
        <v>6490</v>
      </c>
      <c r="I65" s="41"/>
      <c r="J65" s="41">
        <v>6490</v>
      </c>
      <c r="K65" s="260"/>
      <c r="L65" s="46">
        <v>6490</v>
      </c>
      <c r="M65" s="41"/>
      <c r="N65" s="41">
        <v>6490</v>
      </c>
      <c r="O65" s="260"/>
    </row>
    <row r="66" spans="1:15" s="12" customFormat="1" ht="16.5">
      <c r="A66" s="72"/>
      <c r="B66" s="54"/>
      <c r="C66" s="119" t="s">
        <v>256</v>
      </c>
      <c r="D66" s="46">
        <v>6878</v>
      </c>
      <c r="E66" s="41"/>
      <c r="F66" s="41">
        <v>6878</v>
      </c>
      <c r="G66" s="260"/>
      <c r="H66" s="46">
        <v>9974</v>
      </c>
      <c r="I66" s="41"/>
      <c r="J66" s="41">
        <v>9974</v>
      </c>
      <c r="K66" s="260"/>
      <c r="L66" s="46">
        <v>9974</v>
      </c>
      <c r="M66" s="41"/>
      <c r="N66" s="41">
        <v>9974</v>
      </c>
      <c r="O66" s="260"/>
    </row>
    <row r="67" spans="1:15" s="12" customFormat="1" ht="16.5">
      <c r="A67" s="72"/>
      <c r="B67" s="54"/>
      <c r="C67" s="119" t="s">
        <v>403</v>
      </c>
      <c r="D67" s="46">
        <v>28510</v>
      </c>
      <c r="E67" s="41">
        <v>28510</v>
      </c>
      <c r="F67" s="41"/>
      <c r="G67" s="260"/>
      <c r="H67" s="46">
        <v>28510</v>
      </c>
      <c r="I67" s="41">
        <v>28510</v>
      </c>
      <c r="J67" s="41"/>
      <c r="K67" s="260"/>
      <c r="L67" s="46">
        <v>28510</v>
      </c>
      <c r="M67" s="41">
        <v>28510</v>
      </c>
      <c r="N67" s="41"/>
      <c r="O67" s="260"/>
    </row>
    <row r="68" spans="1:15" s="12" customFormat="1" ht="16.5">
      <c r="A68" s="72"/>
      <c r="B68" s="54"/>
      <c r="C68" s="119" t="s">
        <v>257</v>
      </c>
      <c r="D68" s="46">
        <v>10186</v>
      </c>
      <c r="E68" s="41">
        <v>10186</v>
      </c>
      <c r="F68" s="41"/>
      <c r="G68" s="260"/>
      <c r="H68" s="46">
        <v>10186</v>
      </c>
      <c r="I68" s="41">
        <v>10186</v>
      </c>
      <c r="J68" s="41"/>
      <c r="K68" s="260"/>
      <c r="L68" s="46">
        <v>10186</v>
      </c>
      <c r="M68" s="41">
        <v>10186</v>
      </c>
      <c r="N68" s="41"/>
      <c r="O68" s="260"/>
    </row>
    <row r="69" spans="1:15" s="12" customFormat="1" ht="16.5">
      <c r="A69" s="72"/>
      <c r="B69" s="54"/>
      <c r="C69" s="97" t="s">
        <v>404</v>
      </c>
      <c r="D69" s="216">
        <v>11362</v>
      </c>
      <c r="E69" s="41">
        <v>11362</v>
      </c>
      <c r="F69" s="41"/>
      <c r="G69" s="269"/>
      <c r="H69" s="216">
        <v>11362</v>
      </c>
      <c r="I69" s="41">
        <v>11362</v>
      </c>
      <c r="J69" s="41"/>
      <c r="K69" s="269"/>
      <c r="L69" s="216">
        <v>11362</v>
      </c>
      <c r="M69" s="41">
        <v>11362</v>
      </c>
      <c r="N69" s="41"/>
      <c r="O69" s="269"/>
    </row>
    <row r="70" spans="1:15" s="12" customFormat="1" ht="16.5">
      <c r="A70" s="72"/>
      <c r="B70" s="54"/>
      <c r="C70" s="97" t="s">
        <v>405</v>
      </c>
      <c r="D70" s="216">
        <v>1588</v>
      </c>
      <c r="E70" s="41"/>
      <c r="F70" s="41">
        <v>1588</v>
      </c>
      <c r="G70" s="269"/>
      <c r="H70" s="216">
        <v>1588</v>
      </c>
      <c r="I70" s="41"/>
      <c r="J70" s="41">
        <v>1588</v>
      </c>
      <c r="K70" s="269"/>
      <c r="L70" s="216">
        <v>1588</v>
      </c>
      <c r="M70" s="41"/>
      <c r="N70" s="41">
        <v>1588</v>
      </c>
      <c r="O70" s="269"/>
    </row>
    <row r="71" spans="1:15" s="12" customFormat="1" ht="16.5">
      <c r="A71" s="72"/>
      <c r="B71" s="54"/>
      <c r="C71" s="97" t="s">
        <v>406</v>
      </c>
      <c r="D71" s="216">
        <v>2303</v>
      </c>
      <c r="E71" s="41">
        <v>2303</v>
      </c>
      <c r="F71" s="41"/>
      <c r="G71" s="269"/>
      <c r="H71" s="216">
        <v>2303</v>
      </c>
      <c r="I71" s="41">
        <v>2303</v>
      </c>
      <c r="J71" s="41"/>
      <c r="K71" s="269"/>
      <c r="L71" s="216">
        <v>2303</v>
      </c>
      <c r="M71" s="41">
        <v>2303</v>
      </c>
      <c r="N71" s="41"/>
      <c r="O71" s="269"/>
    </row>
    <row r="72" spans="1:15" s="12" customFormat="1" ht="16.5">
      <c r="A72" s="72"/>
      <c r="B72" s="54"/>
      <c r="C72" s="97" t="s">
        <v>509</v>
      </c>
      <c r="D72" s="216"/>
      <c r="E72" s="41"/>
      <c r="F72" s="41"/>
      <c r="G72" s="269"/>
      <c r="H72" s="216">
        <v>2289</v>
      </c>
      <c r="I72" s="41"/>
      <c r="J72" s="41">
        <v>2289</v>
      </c>
      <c r="K72" s="269"/>
      <c r="L72" s="216">
        <v>2289</v>
      </c>
      <c r="M72" s="41"/>
      <c r="N72" s="41">
        <v>2289</v>
      </c>
      <c r="O72" s="269"/>
    </row>
    <row r="73" spans="1:15" s="12" customFormat="1" ht="16.5">
      <c r="A73" s="72"/>
      <c r="B73" s="54"/>
      <c r="C73" s="159" t="s">
        <v>223</v>
      </c>
      <c r="D73" s="222">
        <f>SUM(D65:D71)</f>
        <v>67317</v>
      </c>
      <c r="E73" s="56">
        <f>SUM(E65:E71)</f>
        <v>52361</v>
      </c>
      <c r="F73" s="56">
        <f>SUM(F65:F71)</f>
        <v>14956</v>
      </c>
      <c r="G73" s="270">
        <f>SUM(G65:G71)</f>
        <v>0</v>
      </c>
      <c r="H73" s="222">
        <f aca="true" t="shared" si="11" ref="H73:O73">SUM(H65:H72)</f>
        <v>72702</v>
      </c>
      <c r="I73" s="56">
        <f t="shared" si="11"/>
        <v>52361</v>
      </c>
      <c r="J73" s="56">
        <f t="shared" si="11"/>
        <v>20341</v>
      </c>
      <c r="K73" s="275">
        <f t="shared" si="11"/>
        <v>0</v>
      </c>
      <c r="L73" s="222">
        <f t="shared" si="11"/>
        <v>72702</v>
      </c>
      <c r="M73" s="56">
        <f t="shared" si="11"/>
        <v>52361</v>
      </c>
      <c r="N73" s="56">
        <f t="shared" si="11"/>
        <v>20341</v>
      </c>
      <c r="O73" s="275">
        <f t="shared" si="11"/>
        <v>0</v>
      </c>
    </row>
    <row r="74" spans="1:15" s="12" customFormat="1" ht="16.5">
      <c r="A74" s="72"/>
      <c r="B74" s="54"/>
      <c r="C74" s="159"/>
      <c r="D74" s="143"/>
      <c r="E74" s="56"/>
      <c r="F74" s="56"/>
      <c r="G74" s="268"/>
      <c r="H74" s="143"/>
      <c r="I74" s="56"/>
      <c r="J74" s="56"/>
      <c r="K74" s="268"/>
      <c r="L74" s="143"/>
      <c r="M74" s="56"/>
      <c r="N74" s="56"/>
      <c r="O74" s="268"/>
    </row>
    <row r="75" spans="1:15" s="12" customFormat="1" ht="16.5">
      <c r="A75" s="72"/>
      <c r="B75" s="54" t="s">
        <v>163</v>
      </c>
      <c r="C75" s="119" t="s">
        <v>253</v>
      </c>
      <c r="D75" s="143"/>
      <c r="E75" s="56"/>
      <c r="F75" s="56"/>
      <c r="G75" s="268"/>
      <c r="H75" s="143"/>
      <c r="I75" s="56"/>
      <c r="J75" s="56"/>
      <c r="K75" s="268"/>
      <c r="L75" s="143"/>
      <c r="M75" s="56"/>
      <c r="N75" s="56"/>
      <c r="O75" s="268"/>
    </row>
    <row r="76" spans="1:15" s="12" customFormat="1" ht="16.5">
      <c r="A76" s="72"/>
      <c r="B76" s="54"/>
      <c r="C76" s="119" t="s">
        <v>402</v>
      </c>
      <c r="D76" s="216">
        <v>1587</v>
      </c>
      <c r="E76" s="41"/>
      <c r="F76" s="41">
        <v>1587</v>
      </c>
      <c r="G76" s="260"/>
      <c r="H76" s="216">
        <v>1587</v>
      </c>
      <c r="I76" s="41"/>
      <c r="J76" s="41">
        <v>1587</v>
      </c>
      <c r="K76" s="260"/>
      <c r="L76" s="216">
        <v>1587</v>
      </c>
      <c r="M76" s="41"/>
      <c r="N76" s="41">
        <v>1587</v>
      </c>
      <c r="O76" s="260"/>
    </row>
    <row r="77" spans="1:15" s="27" customFormat="1" ht="16.5">
      <c r="A77" s="73"/>
      <c r="B77" s="74"/>
      <c r="C77" s="119" t="s">
        <v>256</v>
      </c>
      <c r="D77" s="216">
        <v>1830</v>
      </c>
      <c r="E77" s="41"/>
      <c r="F77" s="41">
        <v>1830</v>
      </c>
      <c r="G77" s="260"/>
      <c r="H77" s="216">
        <v>1346</v>
      </c>
      <c r="I77" s="41"/>
      <c r="J77" s="41">
        <v>1346</v>
      </c>
      <c r="K77" s="260"/>
      <c r="L77" s="216">
        <v>1346</v>
      </c>
      <c r="M77" s="41"/>
      <c r="N77" s="41">
        <v>1346</v>
      </c>
      <c r="O77" s="260"/>
    </row>
    <row r="78" spans="1:15" s="12" customFormat="1" ht="16.5">
      <c r="A78" s="72"/>
      <c r="B78" s="54"/>
      <c r="C78" s="119" t="s">
        <v>403</v>
      </c>
      <c r="D78" s="216">
        <v>7710</v>
      </c>
      <c r="E78" s="41">
        <v>7710</v>
      </c>
      <c r="F78" s="41"/>
      <c r="G78" s="260"/>
      <c r="H78" s="216">
        <v>7710</v>
      </c>
      <c r="I78" s="41">
        <v>7710</v>
      </c>
      <c r="J78" s="41"/>
      <c r="K78" s="260"/>
      <c r="L78" s="216">
        <v>7710</v>
      </c>
      <c r="M78" s="41">
        <v>7710</v>
      </c>
      <c r="N78" s="41"/>
      <c r="O78" s="260"/>
    </row>
    <row r="79" spans="1:15" s="12" customFormat="1" ht="16.5">
      <c r="A79" s="72"/>
      <c r="B79" s="54"/>
      <c r="C79" s="119" t="s">
        <v>257</v>
      </c>
      <c r="D79" s="216">
        <v>2813</v>
      </c>
      <c r="E79" s="41">
        <v>2813</v>
      </c>
      <c r="F79" s="41"/>
      <c r="G79" s="260"/>
      <c r="H79" s="216">
        <v>2813</v>
      </c>
      <c r="I79" s="41">
        <v>2813</v>
      </c>
      <c r="J79" s="41"/>
      <c r="K79" s="260"/>
      <c r="L79" s="216">
        <v>2813</v>
      </c>
      <c r="M79" s="41">
        <v>2813</v>
      </c>
      <c r="N79" s="41"/>
      <c r="O79" s="260"/>
    </row>
    <row r="80" spans="1:15" s="12" customFormat="1" ht="16.5">
      <c r="A80" s="72"/>
      <c r="B80" s="54"/>
      <c r="C80" s="97" t="s">
        <v>404</v>
      </c>
      <c r="D80" s="216">
        <v>2979</v>
      </c>
      <c r="E80" s="41">
        <v>2979</v>
      </c>
      <c r="F80" s="41"/>
      <c r="G80" s="260"/>
      <c r="H80" s="216">
        <v>2979</v>
      </c>
      <c r="I80" s="41">
        <v>2979</v>
      </c>
      <c r="J80" s="41"/>
      <c r="K80" s="260"/>
      <c r="L80" s="216">
        <v>2979</v>
      </c>
      <c r="M80" s="41">
        <v>2979</v>
      </c>
      <c r="N80" s="41"/>
      <c r="O80" s="260"/>
    </row>
    <row r="81" spans="1:15" s="12" customFormat="1" ht="16.5">
      <c r="A81" s="72"/>
      <c r="B81" s="54"/>
      <c r="C81" s="97" t="s">
        <v>405</v>
      </c>
      <c r="D81" s="216">
        <v>429</v>
      </c>
      <c r="E81" s="41"/>
      <c r="F81" s="41">
        <v>429</v>
      </c>
      <c r="G81" s="260"/>
      <c r="H81" s="216">
        <v>429</v>
      </c>
      <c r="I81" s="41"/>
      <c r="J81" s="41">
        <v>429</v>
      </c>
      <c r="K81" s="260"/>
      <c r="L81" s="216">
        <v>429</v>
      </c>
      <c r="M81" s="41"/>
      <c r="N81" s="41">
        <v>429</v>
      </c>
      <c r="O81" s="260"/>
    </row>
    <row r="82" spans="1:15" s="12" customFormat="1" ht="16.5">
      <c r="A82" s="72"/>
      <c r="B82" s="54"/>
      <c r="C82" s="97" t="s">
        <v>406</v>
      </c>
      <c r="D82" s="216">
        <v>615</v>
      </c>
      <c r="E82" s="41">
        <v>615</v>
      </c>
      <c r="F82" s="41"/>
      <c r="G82" s="269"/>
      <c r="H82" s="216">
        <v>615</v>
      </c>
      <c r="I82" s="41">
        <v>615</v>
      </c>
      <c r="J82" s="41"/>
      <c r="K82" s="269"/>
      <c r="L82" s="216">
        <v>615</v>
      </c>
      <c r="M82" s="41">
        <v>615</v>
      </c>
      <c r="N82" s="41"/>
      <c r="O82" s="269"/>
    </row>
    <row r="83" spans="1:15" s="12" customFormat="1" ht="16.5">
      <c r="A83" s="72"/>
      <c r="B83" s="54"/>
      <c r="C83" s="97" t="s">
        <v>509</v>
      </c>
      <c r="D83" s="216"/>
      <c r="E83" s="41"/>
      <c r="F83" s="41"/>
      <c r="G83" s="269"/>
      <c r="H83" s="216">
        <v>618</v>
      </c>
      <c r="I83" s="41"/>
      <c r="J83" s="41">
        <v>618</v>
      </c>
      <c r="K83" s="269"/>
      <c r="L83" s="216">
        <v>618</v>
      </c>
      <c r="M83" s="41"/>
      <c r="N83" s="41">
        <v>618</v>
      </c>
      <c r="O83" s="269"/>
    </row>
    <row r="84" spans="1:15" s="12" customFormat="1" ht="16.5">
      <c r="A84" s="72"/>
      <c r="B84" s="54"/>
      <c r="C84" s="159" t="s">
        <v>224</v>
      </c>
      <c r="D84" s="222">
        <f>SUM(D76:D82)</f>
        <v>17963</v>
      </c>
      <c r="E84" s="56">
        <f>SUM(E76:E82)</f>
        <v>14117</v>
      </c>
      <c r="F84" s="56">
        <f>SUM(F76:F82)</f>
        <v>3846</v>
      </c>
      <c r="G84" s="270">
        <f>SUM(G76:G82)</f>
        <v>0</v>
      </c>
      <c r="H84" s="222">
        <f aca="true" t="shared" si="12" ref="H84:O84">SUM(H76:H83)</f>
        <v>18097</v>
      </c>
      <c r="I84" s="56">
        <f t="shared" si="12"/>
        <v>14117</v>
      </c>
      <c r="J84" s="56">
        <f t="shared" si="12"/>
        <v>3980</v>
      </c>
      <c r="K84" s="275">
        <f t="shared" si="12"/>
        <v>0</v>
      </c>
      <c r="L84" s="222">
        <f t="shared" si="12"/>
        <v>18097</v>
      </c>
      <c r="M84" s="56">
        <f t="shared" si="12"/>
        <v>14117</v>
      </c>
      <c r="N84" s="56">
        <f t="shared" si="12"/>
        <v>3980</v>
      </c>
      <c r="O84" s="275">
        <f t="shared" si="12"/>
        <v>0</v>
      </c>
    </row>
    <row r="85" spans="1:15" s="12" customFormat="1" ht="16.5">
      <c r="A85" s="72"/>
      <c r="B85" s="54"/>
      <c r="C85" s="159"/>
      <c r="D85" s="52"/>
      <c r="E85" s="127"/>
      <c r="F85" s="127"/>
      <c r="G85" s="267"/>
      <c r="H85" s="52"/>
      <c r="I85" s="127"/>
      <c r="J85" s="127"/>
      <c r="K85" s="267"/>
      <c r="L85" s="52"/>
      <c r="M85" s="127"/>
      <c r="N85" s="127"/>
      <c r="O85" s="267"/>
    </row>
    <row r="86" spans="1:15" s="12" customFormat="1" ht="16.5">
      <c r="A86" s="72"/>
      <c r="B86" s="54" t="s">
        <v>164</v>
      </c>
      <c r="C86" s="119" t="s">
        <v>203</v>
      </c>
      <c r="D86" s="143"/>
      <c r="E86" s="56"/>
      <c r="F86" s="56"/>
      <c r="G86" s="268"/>
      <c r="H86" s="143"/>
      <c r="I86" s="56"/>
      <c r="J86" s="56"/>
      <c r="K86" s="268"/>
      <c r="L86" s="143"/>
      <c r="M86" s="56"/>
      <c r="N86" s="56"/>
      <c r="O86" s="268"/>
    </row>
    <row r="87" spans="1:15" s="12" customFormat="1" ht="16.5">
      <c r="A87" s="72"/>
      <c r="B87" s="42"/>
      <c r="C87" s="119" t="s">
        <v>214</v>
      </c>
      <c r="D87" s="46">
        <v>1500</v>
      </c>
      <c r="E87" s="41"/>
      <c r="F87" s="41">
        <v>1500</v>
      </c>
      <c r="G87" s="260"/>
      <c r="H87" s="46">
        <v>1900</v>
      </c>
      <c r="I87" s="41"/>
      <c r="J87" s="41">
        <v>1900</v>
      </c>
      <c r="K87" s="260"/>
      <c r="L87" s="46">
        <v>1900</v>
      </c>
      <c r="M87" s="41"/>
      <c r="N87" s="41">
        <v>1900</v>
      </c>
      <c r="O87" s="260"/>
    </row>
    <row r="88" spans="1:15" s="12" customFormat="1" ht="16.5">
      <c r="A88" s="72"/>
      <c r="B88" s="54"/>
      <c r="C88" s="119" t="s">
        <v>215</v>
      </c>
      <c r="D88" s="46">
        <v>2000</v>
      </c>
      <c r="E88" s="41">
        <v>2000</v>
      </c>
      <c r="F88" s="41"/>
      <c r="G88" s="260"/>
      <c r="H88" s="46">
        <v>2000</v>
      </c>
      <c r="I88" s="41">
        <v>2000</v>
      </c>
      <c r="J88" s="41"/>
      <c r="K88" s="260"/>
      <c r="L88" s="46">
        <v>2000</v>
      </c>
      <c r="M88" s="41">
        <v>2000</v>
      </c>
      <c r="N88" s="41"/>
      <c r="O88" s="260"/>
    </row>
    <row r="89" spans="1:15" s="12" customFormat="1" ht="16.5">
      <c r="A89" s="72"/>
      <c r="B89" s="54"/>
      <c r="C89" s="119" t="s">
        <v>216</v>
      </c>
      <c r="D89" s="46">
        <v>1252</v>
      </c>
      <c r="E89" s="41">
        <v>1252</v>
      </c>
      <c r="F89" s="41"/>
      <c r="G89" s="260"/>
      <c r="H89" s="46">
        <v>1252</v>
      </c>
      <c r="I89" s="41">
        <v>1252</v>
      </c>
      <c r="J89" s="41"/>
      <c r="K89" s="260"/>
      <c r="L89" s="46">
        <v>1252</v>
      </c>
      <c r="M89" s="41">
        <v>1252</v>
      </c>
      <c r="N89" s="41"/>
      <c r="O89" s="260"/>
    </row>
    <row r="90" spans="1:15" s="12" customFormat="1" ht="16.5">
      <c r="A90" s="72"/>
      <c r="B90" s="54"/>
      <c r="C90" s="119" t="s">
        <v>217</v>
      </c>
      <c r="D90" s="46">
        <v>2000</v>
      </c>
      <c r="E90" s="41">
        <v>2000</v>
      </c>
      <c r="F90" s="41"/>
      <c r="G90" s="260"/>
      <c r="H90" s="46">
        <v>2000</v>
      </c>
      <c r="I90" s="41">
        <v>2000</v>
      </c>
      <c r="J90" s="41"/>
      <c r="K90" s="260"/>
      <c r="L90" s="46">
        <v>2200</v>
      </c>
      <c r="M90" s="41">
        <v>2200</v>
      </c>
      <c r="N90" s="41"/>
      <c r="O90" s="260"/>
    </row>
    <row r="91" spans="1:15" s="12" customFormat="1" ht="16.5">
      <c r="A91" s="72"/>
      <c r="B91" s="54"/>
      <c r="C91" s="119" t="s">
        <v>218</v>
      </c>
      <c r="D91" s="46">
        <v>50000</v>
      </c>
      <c r="E91" s="41">
        <v>50000</v>
      </c>
      <c r="F91" s="41"/>
      <c r="G91" s="260"/>
      <c r="H91" s="46">
        <v>33347</v>
      </c>
      <c r="I91" s="41">
        <v>33347</v>
      </c>
      <c r="J91" s="41"/>
      <c r="K91" s="260"/>
      <c r="L91" s="46">
        <v>36200</v>
      </c>
      <c r="M91" s="41">
        <v>36200</v>
      </c>
      <c r="N91" s="41"/>
      <c r="O91" s="260"/>
    </row>
    <row r="92" spans="1:15" s="12" customFormat="1" ht="16.5">
      <c r="A92" s="72"/>
      <c r="B92" s="54"/>
      <c r="C92" s="119" t="s">
        <v>354</v>
      </c>
      <c r="D92" s="46">
        <v>22000</v>
      </c>
      <c r="E92" s="41">
        <v>22000</v>
      </c>
      <c r="F92" s="41"/>
      <c r="G92" s="260"/>
      <c r="H92" s="46">
        <v>10000</v>
      </c>
      <c r="I92" s="41">
        <v>10000</v>
      </c>
      <c r="J92" s="41"/>
      <c r="K92" s="260"/>
      <c r="L92" s="46">
        <v>15200</v>
      </c>
      <c r="M92" s="41">
        <v>15200</v>
      </c>
      <c r="N92" s="41"/>
      <c r="O92" s="260"/>
    </row>
    <row r="93" spans="1:15" s="12" customFormat="1" ht="16.5">
      <c r="A93" s="72"/>
      <c r="B93" s="54"/>
      <c r="C93" s="119" t="s">
        <v>440</v>
      </c>
      <c r="D93" s="46">
        <v>5000</v>
      </c>
      <c r="E93" s="41">
        <v>5000</v>
      </c>
      <c r="F93" s="41"/>
      <c r="G93" s="260"/>
      <c r="H93" s="46">
        <v>5000</v>
      </c>
      <c r="I93" s="41">
        <v>5000</v>
      </c>
      <c r="J93" s="41"/>
      <c r="K93" s="260"/>
      <c r="L93" s="46">
        <v>6000</v>
      </c>
      <c r="M93" s="41">
        <v>6000</v>
      </c>
      <c r="N93" s="41"/>
      <c r="O93" s="260"/>
    </row>
    <row r="94" spans="1:15" s="12" customFormat="1" ht="16.5">
      <c r="A94" s="72"/>
      <c r="B94" s="54"/>
      <c r="C94" s="119" t="s">
        <v>441</v>
      </c>
      <c r="D94" s="46">
        <v>15000</v>
      </c>
      <c r="E94" s="41">
        <v>15000</v>
      </c>
      <c r="F94" s="41"/>
      <c r="G94" s="260"/>
      <c r="H94" s="46">
        <v>12333</v>
      </c>
      <c r="I94" s="41">
        <v>12333</v>
      </c>
      <c r="J94" s="41"/>
      <c r="K94" s="260"/>
      <c r="L94" s="46">
        <v>18338</v>
      </c>
      <c r="M94" s="41">
        <v>18338</v>
      </c>
      <c r="N94" s="41"/>
      <c r="O94" s="260"/>
    </row>
    <row r="95" spans="1:15" s="12" customFormat="1" ht="16.5">
      <c r="A95" s="72"/>
      <c r="B95" s="54"/>
      <c r="C95" s="119" t="s">
        <v>442</v>
      </c>
      <c r="D95" s="46">
        <v>1500</v>
      </c>
      <c r="E95" s="41">
        <v>1500</v>
      </c>
      <c r="F95" s="41"/>
      <c r="G95" s="260"/>
      <c r="H95" s="46">
        <v>1500</v>
      </c>
      <c r="I95" s="41">
        <v>1500</v>
      </c>
      <c r="J95" s="41"/>
      <c r="K95" s="260"/>
      <c r="L95" s="46">
        <v>1500</v>
      </c>
      <c r="M95" s="41">
        <v>1500</v>
      </c>
      <c r="N95" s="41"/>
      <c r="O95" s="260"/>
    </row>
    <row r="96" spans="1:15" s="12" customFormat="1" ht="16.5">
      <c r="A96" s="72"/>
      <c r="B96" s="54"/>
      <c r="C96" s="119" t="s">
        <v>355</v>
      </c>
      <c r="D96" s="46">
        <v>5316</v>
      </c>
      <c r="E96" s="41">
        <v>5316</v>
      </c>
      <c r="F96" s="41"/>
      <c r="G96" s="260"/>
      <c r="H96" s="46">
        <v>1316</v>
      </c>
      <c r="I96" s="41">
        <v>1316</v>
      </c>
      <c r="J96" s="41"/>
      <c r="K96" s="260"/>
      <c r="L96" s="46">
        <v>1316</v>
      </c>
      <c r="M96" s="41">
        <v>1316</v>
      </c>
      <c r="N96" s="41"/>
      <c r="O96" s="260"/>
    </row>
    <row r="97" spans="1:15" s="12" customFormat="1" ht="16.5">
      <c r="A97" s="72"/>
      <c r="B97" s="54"/>
      <c r="C97" s="119" t="s">
        <v>356</v>
      </c>
      <c r="D97" s="46"/>
      <c r="E97" s="41"/>
      <c r="F97" s="41"/>
      <c r="G97" s="260"/>
      <c r="H97" s="46"/>
      <c r="I97" s="41"/>
      <c r="J97" s="41"/>
      <c r="K97" s="260"/>
      <c r="L97" s="46"/>
      <c r="M97" s="41"/>
      <c r="N97" s="41"/>
      <c r="O97" s="260"/>
    </row>
    <row r="98" spans="1:15" s="12" customFormat="1" ht="30">
      <c r="A98" s="72"/>
      <c r="B98" s="54"/>
      <c r="C98" s="97" t="s">
        <v>392</v>
      </c>
      <c r="D98" s="46">
        <v>60000</v>
      </c>
      <c r="E98" s="41">
        <v>60000</v>
      </c>
      <c r="F98" s="41"/>
      <c r="G98" s="260"/>
      <c r="H98" s="46">
        <v>38000</v>
      </c>
      <c r="I98" s="41">
        <v>38000</v>
      </c>
      <c r="J98" s="41"/>
      <c r="K98" s="260"/>
      <c r="L98" s="46">
        <v>39600</v>
      </c>
      <c r="M98" s="41">
        <v>39600</v>
      </c>
      <c r="N98" s="41"/>
      <c r="O98" s="260"/>
    </row>
    <row r="99" spans="1:15" s="12" customFormat="1" ht="16.5">
      <c r="A99" s="72"/>
      <c r="B99" s="54"/>
      <c r="C99" s="119" t="s">
        <v>357</v>
      </c>
      <c r="D99" s="46">
        <v>15000</v>
      </c>
      <c r="E99" s="41">
        <v>15000</v>
      </c>
      <c r="F99" s="41"/>
      <c r="G99" s="260"/>
      <c r="H99" s="46">
        <v>13000</v>
      </c>
      <c r="I99" s="41">
        <v>13000</v>
      </c>
      <c r="J99" s="41"/>
      <c r="K99" s="260"/>
      <c r="L99" s="46">
        <v>13000</v>
      </c>
      <c r="M99" s="41">
        <v>13000</v>
      </c>
      <c r="N99" s="41"/>
      <c r="O99" s="260"/>
    </row>
    <row r="100" spans="1:15" s="12" customFormat="1" ht="16.5">
      <c r="A100" s="72"/>
      <c r="B100" s="54"/>
      <c r="C100" s="119" t="s">
        <v>358</v>
      </c>
      <c r="D100" s="46">
        <v>50000</v>
      </c>
      <c r="E100" s="41">
        <v>50000</v>
      </c>
      <c r="F100" s="41"/>
      <c r="G100" s="260"/>
      <c r="H100" s="46">
        <v>40000</v>
      </c>
      <c r="I100" s="41">
        <v>40000</v>
      </c>
      <c r="J100" s="41"/>
      <c r="K100" s="260"/>
      <c r="L100" s="46">
        <v>44850</v>
      </c>
      <c r="M100" s="41">
        <v>44850</v>
      </c>
      <c r="N100" s="41"/>
      <c r="O100" s="260"/>
    </row>
    <row r="101" spans="1:15" s="12" customFormat="1" ht="16.5">
      <c r="A101" s="72"/>
      <c r="B101" s="54"/>
      <c r="C101" s="119" t="s">
        <v>359</v>
      </c>
      <c r="D101" s="46">
        <v>3000</v>
      </c>
      <c r="E101" s="41">
        <v>3000</v>
      </c>
      <c r="F101" s="41"/>
      <c r="G101" s="260"/>
      <c r="H101" s="46">
        <v>3000</v>
      </c>
      <c r="I101" s="41">
        <v>3000</v>
      </c>
      <c r="J101" s="41"/>
      <c r="K101" s="260"/>
      <c r="L101" s="46">
        <v>3000</v>
      </c>
      <c r="M101" s="41">
        <v>3000</v>
      </c>
      <c r="N101" s="41"/>
      <c r="O101" s="260"/>
    </row>
    <row r="102" spans="1:15" s="12" customFormat="1" ht="16.5">
      <c r="A102" s="72"/>
      <c r="B102" s="54"/>
      <c r="C102" s="119" t="s">
        <v>360</v>
      </c>
      <c r="D102" s="46">
        <v>200</v>
      </c>
      <c r="E102" s="41">
        <v>200</v>
      </c>
      <c r="F102" s="41"/>
      <c r="G102" s="260"/>
      <c r="H102" s="46">
        <v>200</v>
      </c>
      <c r="I102" s="41">
        <v>200</v>
      </c>
      <c r="J102" s="41"/>
      <c r="K102" s="260"/>
      <c r="L102" s="46">
        <v>260</v>
      </c>
      <c r="M102" s="41">
        <v>260</v>
      </c>
      <c r="N102" s="41"/>
      <c r="O102" s="260"/>
    </row>
    <row r="103" spans="1:15" s="12" customFormat="1" ht="16.5">
      <c r="A103" s="72"/>
      <c r="B103" s="54"/>
      <c r="C103" s="119" t="s">
        <v>361</v>
      </c>
      <c r="D103" s="46">
        <v>49000</v>
      </c>
      <c r="E103" s="41">
        <v>49000</v>
      </c>
      <c r="F103" s="41"/>
      <c r="G103" s="260"/>
      <c r="H103" s="46">
        <v>49000</v>
      </c>
      <c r="I103" s="41">
        <v>49000</v>
      </c>
      <c r="J103" s="41"/>
      <c r="K103" s="260"/>
      <c r="L103" s="46">
        <v>49000</v>
      </c>
      <c r="M103" s="41">
        <v>49000</v>
      </c>
      <c r="N103" s="41"/>
      <c r="O103" s="260"/>
    </row>
    <row r="104" spans="1:15" s="12" customFormat="1" ht="16.5">
      <c r="A104" s="72"/>
      <c r="B104" s="54"/>
      <c r="C104" s="119" t="s">
        <v>362</v>
      </c>
      <c r="D104" s="46">
        <v>500</v>
      </c>
      <c r="E104" s="41">
        <v>500</v>
      </c>
      <c r="F104" s="41"/>
      <c r="G104" s="260"/>
      <c r="H104" s="46">
        <v>500</v>
      </c>
      <c r="I104" s="41">
        <v>500</v>
      </c>
      <c r="J104" s="41"/>
      <c r="K104" s="260"/>
      <c r="L104" s="46">
        <v>500</v>
      </c>
      <c r="M104" s="41">
        <v>500</v>
      </c>
      <c r="N104" s="41"/>
      <c r="O104" s="260"/>
    </row>
    <row r="105" spans="1:15" s="12" customFormat="1" ht="16.5">
      <c r="A105" s="72"/>
      <c r="B105" s="54"/>
      <c r="C105" s="119" t="s">
        <v>363</v>
      </c>
      <c r="D105" s="46">
        <v>3500</v>
      </c>
      <c r="E105" s="41">
        <v>3500</v>
      </c>
      <c r="F105" s="41"/>
      <c r="G105" s="260"/>
      <c r="H105" s="46">
        <v>3500</v>
      </c>
      <c r="I105" s="41">
        <v>3500</v>
      </c>
      <c r="J105" s="41"/>
      <c r="K105" s="260"/>
      <c r="L105" s="46">
        <v>3500</v>
      </c>
      <c r="M105" s="41">
        <v>3500</v>
      </c>
      <c r="N105" s="41"/>
      <c r="O105" s="260"/>
    </row>
    <row r="106" spans="1:15" s="12" customFormat="1" ht="16.5">
      <c r="A106" s="72"/>
      <c r="B106" s="54"/>
      <c r="C106" s="119" t="s">
        <v>364</v>
      </c>
      <c r="D106" s="46"/>
      <c r="E106" s="41"/>
      <c r="F106" s="41"/>
      <c r="G106" s="260"/>
      <c r="H106" s="46"/>
      <c r="I106" s="41"/>
      <c r="J106" s="41"/>
      <c r="K106" s="260"/>
      <c r="L106" s="46"/>
      <c r="M106" s="41"/>
      <c r="N106" s="41"/>
      <c r="O106" s="260"/>
    </row>
    <row r="107" spans="1:15" s="12" customFormat="1" ht="16.5">
      <c r="A107" s="72"/>
      <c r="B107" s="54"/>
      <c r="C107" s="119" t="s">
        <v>365</v>
      </c>
      <c r="D107" s="46">
        <v>4000</v>
      </c>
      <c r="E107" s="41">
        <v>4000</v>
      </c>
      <c r="F107" s="41"/>
      <c r="G107" s="260"/>
      <c r="H107" s="46">
        <v>4000</v>
      </c>
      <c r="I107" s="41">
        <v>4000</v>
      </c>
      <c r="J107" s="41"/>
      <c r="K107" s="260"/>
      <c r="L107" s="46">
        <v>4000</v>
      </c>
      <c r="M107" s="41">
        <v>4000</v>
      </c>
      <c r="N107" s="41"/>
      <c r="O107" s="260"/>
    </row>
    <row r="108" spans="1:15" s="12" customFormat="1" ht="16.5">
      <c r="A108" s="72"/>
      <c r="B108" s="54"/>
      <c r="C108" s="119" t="s">
        <v>366</v>
      </c>
      <c r="D108" s="46">
        <v>5000</v>
      </c>
      <c r="E108" s="41">
        <v>5000</v>
      </c>
      <c r="F108" s="41"/>
      <c r="G108" s="260"/>
      <c r="H108" s="46">
        <v>5000</v>
      </c>
      <c r="I108" s="41">
        <v>5000</v>
      </c>
      <c r="J108" s="41"/>
      <c r="K108" s="260"/>
      <c r="L108" s="46">
        <v>5000</v>
      </c>
      <c r="M108" s="41">
        <v>5000</v>
      </c>
      <c r="N108" s="41"/>
      <c r="O108" s="260"/>
    </row>
    <row r="109" spans="1:15" s="12" customFormat="1" ht="16.5">
      <c r="A109" s="72"/>
      <c r="B109" s="54"/>
      <c r="C109" s="119" t="s">
        <v>367</v>
      </c>
      <c r="D109" s="46"/>
      <c r="E109" s="41"/>
      <c r="F109" s="41"/>
      <c r="G109" s="260"/>
      <c r="H109" s="46"/>
      <c r="I109" s="41"/>
      <c r="J109" s="41"/>
      <c r="K109" s="260"/>
      <c r="L109" s="46"/>
      <c r="M109" s="41"/>
      <c r="N109" s="41"/>
      <c r="O109" s="260"/>
    </row>
    <row r="110" spans="1:15" s="12" customFormat="1" ht="16.5">
      <c r="A110" s="72"/>
      <c r="B110" s="54"/>
      <c r="C110" s="119" t="s">
        <v>368</v>
      </c>
      <c r="D110" s="46">
        <v>7453</v>
      </c>
      <c r="E110" s="41">
        <v>7453</v>
      </c>
      <c r="F110" s="41"/>
      <c r="G110" s="260"/>
      <c r="H110" s="46">
        <v>7453</v>
      </c>
      <c r="I110" s="41">
        <v>7453</v>
      </c>
      <c r="J110" s="41"/>
      <c r="K110" s="260"/>
      <c r="L110" s="46">
        <v>7453</v>
      </c>
      <c r="M110" s="41">
        <v>7453</v>
      </c>
      <c r="N110" s="41"/>
      <c r="O110" s="260"/>
    </row>
    <row r="111" spans="1:15" s="12" customFormat="1" ht="16.5">
      <c r="A111" s="72"/>
      <c r="B111" s="54"/>
      <c r="C111" s="119" t="s">
        <v>574</v>
      </c>
      <c r="D111" s="46"/>
      <c r="E111" s="41"/>
      <c r="F111" s="41"/>
      <c r="G111" s="260"/>
      <c r="H111" s="46"/>
      <c r="I111" s="41"/>
      <c r="J111" s="41"/>
      <c r="K111" s="260"/>
      <c r="L111" s="46">
        <v>106</v>
      </c>
      <c r="M111" s="41">
        <v>106</v>
      </c>
      <c r="N111" s="41"/>
      <c r="O111" s="260"/>
    </row>
    <row r="112" spans="1:15" s="12" customFormat="1" ht="18.75" customHeight="1">
      <c r="A112" s="72"/>
      <c r="B112" s="54"/>
      <c r="C112" s="119" t="s">
        <v>369</v>
      </c>
      <c r="D112" s="46">
        <v>3305</v>
      </c>
      <c r="E112" s="41">
        <v>3305</v>
      </c>
      <c r="F112" s="41"/>
      <c r="G112" s="260"/>
      <c r="H112" s="46">
        <v>3305</v>
      </c>
      <c r="I112" s="41">
        <v>3305</v>
      </c>
      <c r="J112" s="41"/>
      <c r="K112" s="260"/>
      <c r="L112" s="46">
        <v>3305</v>
      </c>
      <c r="M112" s="41">
        <v>3305</v>
      </c>
      <c r="N112" s="41"/>
      <c r="O112" s="260"/>
    </row>
    <row r="113" spans="1:15" s="12" customFormat="1" ht="16.5">
      <c r="A113" s="72"/>
      <c r="B113" s="54"/>
      <c r="C113" s="97" t="s">
        <v>370</v>
      </c>
      <c r="D113" s="148">
        <v>250</v>
      </c>
      <c r="E113" s="80"/>
      <c r="F113" s="80">
        <v>250</v>
      </c>
      <c r="G113" s="271"/>
      <c r="H113" s="148">
        <v>250</v>
      </c>
      <c r="I113" s="80"/>
      <c r="J113" s="80">
        <v>250</v>
      </c>
      <c r="K113" s="271"/>
      <c r="L113" s="148">
        <v>250</v>
      </c>
      <c r="M113" s="80"/>
      <c r="N113" s="80">
        <v>250</v>
      </c>
      <c r="O113" s="271"/>
    </row>
    <row r="114" spans="1:15" s="12" customFormat="1" ht="16.5">
      <c r="A114" s="72"/>
      <c r="B114" s="54"/>
      <c r="C114" s="97" t="s">
        <v>371</v>
      </c>
      <c r="D114" s="148">
        <v>10000</v>
      </c>
      <c r="E114" s="80"/>
      <c r="F114" s="80">
        <v>10000</v>
      </c>
      <c r="G114" s="271"/>
      <c r="H114" s="148">
        <v>12794</v>
      </c>
      <c r="I114" s="80"/>
      <c r="J114" s="80">
        <v>12794</v>
      </c>
      <c r="K114" s="271"/>
      <c r="L114" s="148">
        <v>15075</v>
      </c>
      <c r="M114" s="80"/>
      <c r="N114" s="80">
        <v>15075</v>
      </c>
      <c r="O114" s="271"/>
    </row>
    <row r="115" spans="1:15" s="12" customFormat="1" ht="16.5">
      <c r="A115" s="72"/>
      <c r="B115" s="54"/>
      <c r="C115" s="97" t="s">
        <v>372</v>
      </c>
      <c r="D115" s="148">
        <v>10782</v>
      </c>
      <c r="E115" s="80"/>
      <c r="F115" s="80">
        <v>10782</v>
      </c>
      <c r="G115" s="271"/>
      <c r="H115" s="148">
        <v>15000</v>
      </c>
      <c r="I115" s="80"/>
      <c r="J115" s="80">
        <v>15000</v>
      </c>
      <c r="K115" s="271"/>
      <c r="L115" s="148">
        <v>15375</v>
      </c>
      <c r="M115" s="80"/>
      <c r="N115" s="80">
        <v>15375</v>
      </c>
      <c r="O115" s="271"/>
    </row>
    <row r="116" spans="1:15" s="12" customFormat="1" ht="16.5">
      <c r="A116" s="72"/>
      <c r="B116" s="54"/>
      <c r="C116" s="97" t="s">
        <v>2</v>
      </c>
      <c r="D116" s="148">
        <v>1500</v>
      </c>
      <c r="E116" s="80"/>
      <c r="F116" s="80">
        <v>1500</v>
      </c>
      <c r="G116" s="271"/>
      <c r="H116" s="148">
        <v>2494</v>
      </c>
      <c r="I116" s="80"/>
      <c r="J116" s="80">
        <v>2494</v>
      </c>
      <c r="K116" s="271"/>
      <c r="L116" s="148">
        <v>2494</v>
      </c>
      <c r="M116" s="80"/>
      <c r="N116" s="80">
        <v>2494</v>
      </c>
      <c r="O116" s="271"/>
    </row>
    <row r="117" spans="1:15" s="12" customFormat="1" ht="16.5">
      <c r="A117" s="72"/>
      <c r="B117" s="54"/>
      <c r="C117" s="97" t="s">
        <v>3</v>
      </c>
      <c r="D117" s="148">
        <v>21000</v>
      </c>
      <c r="E117" s="80">
        <v>21000</v>
      </c>
      <c r="F117" s="80"/>
      <c r="G117" s="271"/>
      <c r="H117" s="148">
        <v>21000</v>
      </c>
      <c r="I117" s="80">
        <v>21000</v>
      </c>
      <c r="J117" s="80"/>
      <c r="K117" s="271"/>
      <c r="L117" s="148">
        <v>23902</v>
      </c>
      <c r="M117" s="80">
        <v>23902</v>
      </c>
      <c r="N117" s="80"/>
      <c r="O117" s="271"/>
    </row>
    <row r="118" spans="1:15" s="12" customFormat="1" ht="16.5">
      <c r="A118" s="72"/>
      <c r="B118" s="54"/>
      <c r="C118" s="97" t="s">
        <v>4</v>
      </c>
      <c r="D118" s="148">
        <v>50000</v>
      </c>
      <c r="E118" s="80"/>
      <c r="F118" s="80">
        <v>50000</v>
      </c>
      <c r="G118" s="271"/>
      <c r="H118" s="148">
        <v>50000</v>
      </c>
      <c r="I118" s="80"/>
      <c r="J118" s="80">
        <v>50000</v>
      </c>
      <c r="K118" s="271"/>
      <c r="L118" s="148">
        <v>50000</v>
      </c>
      <c r="M118" s="80"/>
      <c r="N118" s="80">
        <v>50000</v>
      </c>
      <c r="O118" s="271"/>
    </row>
    <row r="119" spans="1:15" s="12" customFormat="1" ht="16.5">
      <c r="A119" s="72"/>
      <c r="B119" s="54"/>
      <c r="C119" s="97" t="s">
        <v>5</v>
      </c>
      <c r="D119" s="148">
        <v>27300</v>
      </c>
      <c r="E119" s="80"/>
      <c r="F119" s="80">
        <v>27300</v>
      </c>
      <c r="G119" s="271"/>
      <c r="H119" s="148">
        <v>26919</v>
      </c>
      <c r="I119" s="80"/>
      <c r="J119" s="80">
        <v>26919</v>
      </c>
      <c r="K119" s="271"/>
      <c r="L119" s="148">
        <v>27471</v>
      </c>
      <c r="M119" s="80"/>
      <c r="N119" s="80">
        <v>27471</v>
      </c>
      <c r="O119" s="271"/>
    </row>
    <row r="120" spans="1:15" s="12" customFormat="1" ht="16.5">
      <c r="A120" s="72"/>
      <c r="B120" s="54"/>
      <c r="C120" s="97" t="s">
        <v>6</v>
      </c>
      <c r="D120" s="148">
        <v>2494</v>
      </c>
      <c r="E120" s="80"/>
      <c r="F120" s="80">
        <v>2494</v>
      </c>
      <c r="G120" s="271"/>
      <c r="H120" s="148">
        <v>2494</v>
      </c>
      <c r="I120" s="80"/>
      <c r="J120" s="80">
        <v>2494</v>
      </c>
      <c r="K120" s="271"/>
      <c r="L120" s="148">
        <v>2494</v>
      </c>
      <c r="M120" s="80"/>
      <c r="N120" s="80">
        <v>2494</v>
      </c>
      <c r="O120" s="271"/>
    </row>
    <row r="121" spans="1:15" s="12" customFormat="1" ht="16.5">
      <c r="A121" s="72"/>
      <c r="B121" s="54"/>
      <c r="C121" s="97" t="s">
        <v>7</v>
      </c>
      <c r="D121" s="148">
        <v>6096</v>
      </c>
      <c r="E121" s="80">
        <v>6096</v>
      </c>
      <c r="F121" s="80"/>
      <c r="G121" s="271"/>
      <c r="H121" s="148">
        <v>6096</v>
      </c>
      <c r="I121" s="80">
        <v>6096</v>
      </c>
      <c r="J121" s="80"/>
      <c r="K121" s="271"/>
      <c r="L121" s="148">
        <v>6096</v>
      </c>
      <c r="M121" s="80">
        <v>6096</v>
      </c>
      <c r="N121" s="80"/>
      <c r="O121" s="271"/>
    </row>
    <row r="122" spans="1:15" s="12" customFormat="1" ht="30">
      <c r="A122" s="72"/>
      <c r="B122" s="54"/>
      <c r="C122" s="97" t="s">
        <v>8</v>
      </c>
      <c r="D122" s="46">
        <v>2000</v>
      </c>
      <c r="E122" s="41">
        <v>2000</v>
      </c>
      <c r="F122" s="41"/>
      <c r="G122" s="260"/>
      <c r="H122" s="46">
        <v>2000</v>
      </c>
      <c r="I122" s="41">
        <v>2000</v>
      </c>
      <c r="J122" s="41"/>
      <c r="K122" s="260"/>
      <c r="L122" s="46">
        <v>2000</v>
      </c>
      <c r="M122" s="41">
        <v>2000</v>
      </c>
      <c r="N122" s="41"/>
      <c r="O122" s="260"/>
    </row>
    <row r="123" spans="1:15" s="12" customFormat="1" ht="16.5">
      <c r="A123" s="72"/>
      <c r="B123" s="54"/>
      <c r="C123" s="97" t="s">
        <v>9</v>
      </c>
      <c r="D123" s="217">
        <v>5000</v>
      </c>
      <c r="E123" s="80">
        <v>5000</v>
      </c>
      <c r="F123" s="80"/>
      <c r="G123" s="271"/>
      <c r="H123" s="217">
        <v>5000</v>
      </c>
      <c r="I123" s="80">
        <v>5000</v>
      </c>
      <c r="J123" s="80"/>
      <c r="K123" s="271"/>
      <c r="L123" s="217">
        <v>5000</v>
      </c>
      <c r="M123" s="80">
        <v>5000</v>
      </c>
      <c r="N123" s="80"/>
      <c r="O123" s="271"/>
    </row>
    <row r="124" spans="1:15" s="12" customFormat="1" ht="16.5">
      <c r="A124" s="72"/>
      <c r="B124" s="54"/>
      <c r="C124" s="97" t="s">
        <v>10</v>
      </c>
      <c r="D124" s="217">
        <v>500</v>
      </c>
      <c r="E124" s="80"/>
      <c r="F124" s="80">
        <v>500</v>
      </c>
      <c r="G124" s="271"/>
      <c r="H124" s="217">
        <v>500</v>
      </c>
      <c r="I124" s="80"/>
      <c r="J124" s="80">
        <v>500</v>
      </c>
      <c r="K124" s="271"/>
      <c r="L124" s="217">
        <v>500</v>
      </c>
      <c r="M124" s="80"/>
      <c r="N124" s="80">
        <v>500</v>
      </c>
      <c r="O124" s="271"/>
    </row>
    <row r="125" spans="1:15" s="12" customFormat="1" ht="16.5">
      <c r="A125" s="72"/>
      <c r="B125" s="54"/>
      <c r="C125" s="97" t="s">
        <v>11</v>
      </c>
      <c r="D125" s="217">
        <v>23000</v>
      </c>
      <c r="E125" s="80">
        <v>23000</v>
      </c>
      <c r="F125" s="80"/>
      <c r="G125" s="271"/>
      <c r="H125" s="217">
        <v>0</v>
      </c>
      <c r="I125" s="80">
        <v>0</v>
      </c>
      <c r="J125" s="80"/>
      <c r="K125" s="271"/>
      <c r="L125" s="217">
        <v>0</v>
      </c>
      <c r="M125" s="80">
        <v>0</v>
      </c>
      <c r="N125" s="80"/>
      <c r="O125" s="271"/>
    </row>
    <row r="126" spans="1:15" s="12" customFormat="1" ht="16.5">
      <c r="A126" s="72"/>
      <c r="B126" s="54"/>
      <c r="C126" s="97" t="s">
        <v>12</v>
      </c>
      <c r="D126" s="217">
        <v>250</v>
      </c>
      <c r="E126" s="80">
        <v>250</v>
      </c>
      <c r="F126" s="80"/>
      <c r="G126" s="271"/>
      <c r="H126" s="217">
        <v>250</v>
      </c>
      <c r="I126" s="80">
        <v>250</v>
      </c>
      <c r="J126" s="80"/>
      <c r="K126" s="271"/>
      <c r="L126" s="217">
        <v>250</v>
      </c>
      <c r="M126" s="80">
        <v>250</v>
      </c>
      <c r="N126" s="80"/>
      <c r="O126" s="271"/>
    </row>
    <row r="127" spans="1:15" s="12" customFormat="1" ht="16.5">
      <c r="A127" s="72"/>
      <c r="B127" s="54"/>
      <c r="C127" s="97" t="s">
        <v>13</v>
      </c>
      <c r="D127" s="217">
        <v>1035</v>
      </c>
      <c r="E127" s="80">
        <v>1035</v>
      </c>
      <c r="F127" s="80"/>
      <c r="G127" s="271"/>
      <c r="H127" s="217">
        <v>1035</v>
      </c>
      <c r="I127" s="80">
        <v>1035</v>
      </c>
      <c r="J127" s="80"/>
      <c r="K127" s="271"/>
      <c r="L127" s="217">
        <v>1064</v>
      </c>
      <c r="M127" s="80">
        <v>1064</v>
      </c>
      <c r="N127" s="80"/>
      <c r="O127" s="271"/>
    </row>
    <row r="128" spans="1:15" s="12" customFormat="1" ht="16.5">
      <c r="A128" s="72"/>
      <c r="B128" s="54"/>
      <c r="C128" s="97" t="s">
        <v>14</v>
      </c>
      <c r="D128" s="217">
        <v>804</v>
      </c>
      <c r="E128" s="80">
        <v>804</v>
      </c>
      <c r="F128" s="80"/>
      <c r="G128" s="271"/>
      <c r="H128" s="217">
        <v>804</v>
      </c>
      <c r="I128" s="80">
        <v>804</v>
      </c>
      <c r="J128" s="80"/>
      <c r="K128" s="271"/>
      <c r="L128" s="217">
        <v>970</v>
      </c>
      <c r="M128" s="80">
        <v>970</v>
      </c>
      <c r="N128" s="80"/>
      <c r="O128" s="271"/>
    </row>
    <row r="129" spans="1:15" s="12" customFormat="1" ht="16.5">
      <c r="A129" s="72"/>
      <c r="B129" s="54"/>
      <c r="C129" s="97" t="s">
        <v>15</v>
      </c>
      <c r="D129" s="217">
        <v>1260</v>
      </c>
      <c r="E129" s="80"/>
      <c r="F129" s="80">
        <v>1260</v>
      </c>
      <c r="G129" s="271"/>
      <c r="H129" s="217">
        <v>1260</v>
      </c>
      <c r="I129" s="80"/>
      <c r="J129" s="80">
        <v>1260</v>
      </c>
      <c r="K129" s="271"/>
      <c r="L129" s="217">
        <v>1325</v>
      </c>
      <c r="M129" s="80"/>
      <c r="N129" s="80">
        <v>1325</v>
      </c>
      <c r="O129" s="271"/>
    </row>
    <row r="130" spans="1:15" s="12" customFormat="1" ht="16.5">
      <c r="A130" s="72"/>
      <c r="B130" s="54"/>
      <c r="C130" s="97" t="s">
        <v>16</v>
      </c>
      <c r="D130" s="217"/>
      <c r="E130" s="80"/>
      <c r="F130" s="80"/>
      <c r="G130" s="272"/>
      <c r="H130" s="217"/>
      <c r="I130" s="80"/>
      <c r="J130" s="80"/>
      <c r="K130" s="272"/>
      <c r="L130" s="217"/>
      <c r="M130" s="80"/>
      <c r="N130" s="80"/>
      <c r="O130" s="272"/>
    </row>
    <row r="131" spans="1:15" s="12" customFormat="1" ht="16.5">
      <c r="A131" s="72"/>
      <c r="B131" s="54"/>
      <c r="C131" s="97" t="s">
        <v>17</v>
      </c>
      <c r="D131" s="217">
        <v>7196</v>
      </c>
      <c r="E131" s="80"/>
      <c r="F131" s="80">
        <v>7196</v>
      </c>
      <c r="G131" s="272"/>
      <c r="H131" s="217">
        <v>7196</v>
      </c>
      <c r="I131" s="80"/>
      <c r="J131" s="80">
        <v>7196</v>
      </c>
      <c r="K131" s="272"/>
      <c r="L131" s="217">
        <v>7440</v>
      </c>
      <c r="M131" s="80"/>
      <c r="N131" s="80">
        <v>7440</v>
      </c>
      <c r="O131" s="272"/>
    </row>
    <row r="132" spans="1:15" s="12" customFormat="1" ht="16.5">
      <c r="A132" s="72"/>
      <c r="B132" s="54"/>
      <c r="C132" s="97" t="s">
        <v>18</v>
      </c>
      <c r="D132" s="217">
        <v>297</v>
      </c>
      <c r="E132" s="80"/>
      <c r="F132" s="80">
        <v>297</v>
      </c>
      <c r="G132" s="272"/>
      <c r="H132" s="217">
        <v>297</v>
      </c>
      <c r="I132" s="80"/>
      <c r="J132" s="80">
        <v>297</v>
      </c>
      <c r="K132" s="272"/>
      <c r="L132" s="217">
        <v>382</v>
      </c>
      <c r="M132" s="80"/>
      <c r="N132" s="80">
        <v>382</v>
      </c>
      <c r="O132" s="272"/>
    </row>
    <row r="133" spans="1:15" s="12" customFormat="1" ht="16.5">
      <c r="A133" s="72"/>
      <c r="B133" s="54"/>
      <c r="C133" s="97" t="s">
        <v>19</v>
      </c>
      <c r="D133" s="217">
        <v>1000</v>
      </c>
      <c r="E133" s="80">
        <v>1000</v>
      </c>
      <c r="F133" s="80"/>
      <c r="G133" s="272"/>
      <c r="H133" s="217">
        <v>1000</v>
      </c>
      <c r="I133" s="80">
        <v>1000</v>
      </c>
      <c r="J133" s="80"/>
      <c r="K133" s="272"/>
      <c r="L133" s="217">
        <v>1000</v>
      </c>
      <c r="M133" s="80">
        <v>1000</v>
      </c>
      <c r="N133" s="80"/>
      <c r="O133" s="272"/>
    </row>
    <row r="134" spans="1:15" s="12" customFormat="1" ht="16.5">
      <c r="A134" s="72"/>
      <c r="B134" s="54"/>
      <c r="C134" s="97" t="s">
        <v>20</v>
      </c>
      <c r="D134" s="217">
        <v>20338</v>
      </c>
      <c r="E134" s="80">
        <v>20338</v>
      </c>
      <c r="F134" s="80"/>
      <c r="G134" s="272"/>
      <c r="H134" s="217">
        <v>24453</v>
      </c>
      <c r="I134" s="80">
        <v>24453</v>
      </c>
      <c r="J134" s="80"/>
      <c r="K134" s="272"/>
      <c r="L134" s="217">
        <v>24453</v>
      </c>
      <c r="M134" s="80">
        <v>24453</v>
      </c>
      <c r="N134" s="80"/>
      <c r="O134" s="272"/>
    </row>
    <row r="135" spans="1:15" s="12" customFormat="1" ht="16.5">
      <c r="A135" s="72"/>
      <c r="B135" s="54"/>
      <c r="C135" s="97" t="s">
        <v>21</v>
      </c>
      <c r="D135" s="217"/>
      <c r="E135" s="80"/>
      <c r="F135" s="80"/>
      <c r="G135" s="272"/>
      <c r="H135" s="217"/>
      <c r="I135" s="80"/>
      <c r="J135" s="80"/>
      <c r="K135" s="272"/>
      <c r="L135" s="217"/>
      <c r="M135" s="80"/>
      <c r="N135" s="80"/>
      <c r="O135" s="272"/>
    </row>
    <row r="136" spans="1:15" s="12" customFormat="1" ht="16.5">
      <c r="A136" s="72"/>
      <c r="B136" s="54"/>
      <c r="C136" s="97" t="s">
        <v>22</v>
      </c>
      <c r="D136" s="217">
        <v>2200</v>
      </c>
      <c r="E136" s="80">
        <v>2200</v>
      </c>
      <c r="F136" s="80"/>
      <c r="G136" s="272"/>
      <c r="H136" s="217">
        <v>4000</v>
      </c>
      <c r="I136" s="80">
        <v>4000</v>
      </c>
      <c r="J136" s="80"/>
      <c r="K136" s="272"/>
      <c r="L136" s="217">
        <v>4200</v>
      </c>
      <c r="M136" s="80">
        <v>4200</v>
      </c>
      <c r="N136" s="80"/>
      <c r="O136" s="272"/>
    </row>
    <row r="137" spans="1:15" s="12" customFormat="1" ht="16.5">
      <c r="A137" s="72"/>
      <c r="B137" s="54"/>
      <c r="C137" s="97" t="s">
        <v>23</v>
      </c>
      <c r="D137" s="217">
        <v>12125</v>
      </c>
      <c r="E137" s="80">
        <v>12125</v>
      </c>
      <c r="F137" s="80"/>
      <c r="G137" s="272"/>
      <c r="H137" s="217">
        <v>14000</v>
      </c>
      <c r="I137" s="80">
        <v>14000</v>
      </c>
      <c r="J137" s="80"/>
      <c r="K137" s="272"/>
      <c r="L137" s="217">
        <v>15400</v>
      </c>
      <c r="M137" s="80">
        <v>15400</v>
      </c>
      <c r="N137" s="80"/>
      <c r="O137" s="272"/>
    </row>
    <row r="138" spans="1:15" s="12" customFormat="1" ht="16.5">
      <c r="A138" s="72"/>
      <c r="B138" s="54"/>
      <c r="C138" s="97" t="s">
        <v>24</v>
      </c>
      <c r="D138" s="217">
        <v>700</v>
      </c>
      <c r="E138" s="80">
        <v>700</v>
      </c>
      <c r="F138" s="80"/>
      <c r="G138" s="272"/>
      <c r="H138" s="217">
        <v>2600</v>
      </c>
      <c r="I138" s="80">
        <v>2600</v>
      </c>
      <c r="J138" s="80"/>
      <c r="K138" s="272"/>
      <c r="L138" s="217">
        <v>2705</v>
      </c>
      <c r="M138" s="80">
        <v>2705</v>
      </c>
      <c r="N138" s="80"/>
      <c r="O138" s="272"/>
    </row>
    <row r="139" spans="1:15" s="12" customFormat="1" ht="16.5">
      <c r="A139" s="72"/>
      <c r="B139" s="54"/>
      <c r="C139" s="97" t="s">
        <v>25</v>
      </c>
      <c r="D139" s="217">
        <v>6775</v>
      </c>
      <c r="E139" s="80">
        <v>6775</v>
      </c>
      <c r="F139" s="80"/>
      <c r="G139" s="272"/>
      <c r="H139" s="217">
        <v>6775</v>
      </c>
      <c r="I139" s="80">
        <v>6775</v>
      </c>
      <c r="J139" s="80"/>
      <c r="K139" s="272"/>
      <c r="L139" s="217">
        <v>6775</v>
      </c>
      <c r="M139" s="80">
        <v>6775</v>
      </c>
      <c r="N139" s="80"/>
      <c r="O139" s="272"/>
    </row>
    <row r="140" spans="1:15" s="12" customFormat="1" ht="16.5">
      <c r="A140" s="72"/>
      <c r="B140" s="54"/>
      <c r="C140" s="97" t="s">
        <v>26</v>
      </c>
      <c r="D140" s="217">
        <v>1000</v>
      </c>
      <c r="E140" s="80">
        <v>1000</v>
      </c>
      <c r="F140" s="80"/>
      <c r="G140" s="272"/>
      <c r="H140" s="217">
        <v>1000</v>
      </c>
      <c r="I140" s="80">
        <v>1000</v>
      </c>
      <c r="J140" s="80"/>
      <c r="K140" s="272"/>
      <c r="L140" s="217">
        <v>1000</v>
      </c>
      <c r="M140" s="80">
        <v>1000</v>
      </c>
      <c r="N140" s="80"/>
      <c r="O140" s="272"/>
    </row>
    <row r="141" spans="1:15" s="12" customFormat="1" ht="30">
      <c r="A141" s="72"/>
      <c r="B141" s="54"/>
      <c r="C141" s="97" t="s">
        <v>27</v>
      </c>
      <c r="D141" s="217">
        <v>1126</v>
      </c>
      <c r="E141" s="80">
        <v>1126</v>
      </c>
      <c r="F141" s="80"/>
      <c r="G141" s="272"/>
      <c r="H141" s="217">
        <v>1126</v>
      </c>
      <c r="I141" s="80">
        <v>1126</v>
      </c>
      <c r="J141" s="80"/>
      <c r="K141" s="272"/>
      <c r="L141" s="217">
        <v>1126</v>
      </c>
      <c r="M141" s="80">
        <v>1126</v>
      </c>
      <c r="N141" s="80"/>
      <c r="O141" s="272"/>
    </row>
    <row r="142" spans="1:15" s="12" customFormat="1" ht="16.5">
      <c r="A142" s="72"/>
      <c r="B142" s="54"/>
      <c r="C142" s="97" t="s">
        <v>28</v>
      </c>
      <c r="D142" s="217">
        <v>31636</v>
      </c>
      <c r="E142" s="80">
        <v>31636</v>
      </c>
      <c r="F142" s="80"/>
      <c r="G142" s="272"/>
      <c r="H142" s="217">
        <v>31636</v>
      </c>
      <c r="I142" s="80">
        <v>31636</v>
      </c>
      <c r="J142" s="80"/>
      <c r="K142" s="272"/>
      <c r="L142" s="217">
        <v>18518</v>
      </c>
      <c r="M142" s="80">
        <v>18518</v>
      </c>
      <c r="N142" s="80"/>
      <c r="O142" s="272"/>
    </row>
    <row r="143" spans="1:15" s="12" customFormat="1" ht="30">
      <c r="A143" s="72"/>
      <c r="B143" s="54"/>
      <c r="C143" s="97" t="s">
        <v>29</v>
      </c>
      <c r="D143" s="217">
        <v>2000</v>
      </c>
      <c r="E143" s="80">
        <v>2000</v>
      </c>
      <c r="F143" s="80"/>
      <c r="G143" s="272"/>
      <c r="H143" s="217">
        <v>2538</v>
      </c>
      <c r="I143" s="80">
        <v>2538</v>
      </c>
      <c r="J143" s="80"/>
      <c r="K143" s="272"/>
      <c r="L143" s="217">
        <v>2538</v>
      </c>
      <c r="M143" s="80">
        <v>2538</v>
      </c>
      <c r="N143" s="80"/>
      <c r="O143" s="272"/>
    </row>
    <row r="144" spans="1:15" s="12" customFormat="1" ht="16.5">
      <c r="A144" s="72"/>
      <c r="B144" s="54"/>
      <c r="C144" s="97" t="s">
        <v>30</v>
      </c>
      <c r="D144" s="217">
        <v>375</v>
      </c>
      <c r="E144" s="80">
        <v>375</v>
      </c>
      <c r="F144" s="80"/>
      <c r="G144" s="272"/>
      <c r="H144" s="217">
        <v>375</v>
      </c>
      <c r="I144" s="80">
        <v>375</v>
      </c>
      <c r="J144" s="80"/>
      <c r="K144" s="272"/>
      <c r="L144" s="217">
        <v>375</v>
      </c>
      <c r="M144" s="80">
        <v>375</v>
      </c>
      <c r="N144" s="80"/>
      <c r="O144" s="272"/>
    </row>
    <row r="145" spans="1:15" s="12" customFormat="1" ht="16.5">
      <c r="A145" s="72"/>
      <c r="B145" s="54"/>
      <c r="C145" s="97" t="s">
        <v>31</v>
      </c>
      <c r="D145" s="217">
        <v>2500</v>
      </c>
      <c r="E145" s="80"/>
      <c r="F145" s="80">
        <v>2500</v>
      </c>
      <c r="G145" s="272"/>
      <c r="H145" s="217">
        <f>2500-550</f>
        <v>1950</v>
      </c>
      <c r="I145" s="80"/>
      <c r="J145" s="80">
        <v>1950</v>
      </c>
      <c r="K145" s="272"/>
      <c r="L145" s="217">
        <f>2500-550</f>
        <v>1950</v>
      </c>
      <c r="M145" s="80"/>
      <c r="N145" s="80">
        <v>1950</v>
      </c>
      <c r="O145" s="272"/>
    </row>
    <row r="146" spans="1:15" s="12" customFormat="1" ht="16.5">
      <c r="A146" s="72"/>
      <c r="B146" s="54"/>
      <c r="C146" s="97" t="s">
        <v>32</v>
      </c>
      <c r="D146" s="217">
        <v>1500</v>
      </c>
      <c r="E146" s="80"/>
      <c r="F146" s="80">
        <v>1500</v>
      </c>
      <c r="G146" s="272"/>
      <c r="H146" s="217">
        <v>1500</v>
      </c>
      <c r="I146" s="80"/>
      <c r="J146" s="80">
        <v>1500</v>
      </c>
      <c r="K146" s="272"/>
      <c r="L146" s="217">
        <v>1500</v>
      </c>
      <c r="M146" s="80"/>
      <c r="N146" s="80">
        <v>1500</v>
      </c>
      <c r="O146" s="272"/>
    </row>
    <row r="147" spans="1:15" s="12" customFormat="1" ht="15" customHeight="1">
      <c r="A147" s="72"/>
      <c r="B147" s="54"/>
      <c r="C147" s="97" t="s">
        <v>33</v>
      </c>
      <c r="D147" s="217">
        <v>140</v>
      </c>
      <c r="E147" s="80">
        <v>140</v>
      </c>
      <c r="F147" s="80"/>
      <c r="G147" s="272"/>
      <c r="H147" s="217">
        <v>140</v>
      </c>
      <c r="I147" s="80">
        <v>140</v>
      </c>
      <c r="J147" s="80"/>
      <c r="K147" s="272"/>
      <c r="L147" s="217">
        <v>140</v>
      </c>
      <c r="M147" s="80">
        <v>140</v>
      </c>
      <c r="N147" s="80"/>
      <c r="O147" s="272"/>
    </row>
    <row r="148" spans="1:15" s="12" customFormat="1" ht="30">
      <c r="A148" s="72"/>
      <c r="B148" s="54"/>
      <c r="C148" s="97" t="s">
        <v>34</v>
      </c>
      <c r="D148" s="217">
        <v>381</v>
      </c>
      <c r="E148" s="80">
        <v>381</v>
      </c>
      <c r="F148" s="80"/>
      <c r="G148" s="272"/>
      <c r="H148" s="217">
        <v>381</v>
      </c>
      <c r="I148" s="80">
        <v>381</v>
      </c>
      <c r="J148" s="80"/>
      <c r="K148" s="272"/>
      <c r="L148" s="217">
        <v>381</v>
      </c>
      <c r="M148" s="80">
        <v>381</v>
      </c>
      <c r="N148" s="80"/>
      <c r="O148" s="272"/>
    </row>
    <row r="149" spans="1:15" s="12" customFormat="1" ht="30">
      <c r="A149" s="72"/>
      <c r="B149" s="54"/>
      <c r="C149" s="97" t="s">
        <v>35</v>
      </c>
      <c r="D149" s="217">
        <v>700</v>
      </c>
      <c r="E149" s="80">
        <v>700</v>
      </c>
      <c r="F149" s="80"/>
      <c r="G149" s="272"/>
      <c r="H149" s="217">
        <v>700</v>
      </c>
      <c r="I149" s="80">
        <v>700</v>
      </c>
      <c r="J149" s="80"/>
      <c r="K149" s="272"/>
      <c r="L149" s="217">
        <v>700</v>
      </c>
      <c r="M149" s="80">
        <v>700</v>
      </c>
      <c r="N149" s="80"/>
      <c r="O149" s="272"/>
    </row>
    <row r="150" spans="1:15" s="12" customFormat="1" ht="30">
      <c r="A150" s="72"/>
      <c r="B150" s="54"/>
      <c r="C150" s="97" t="s">
        <v>36</v>
      </c>
      <c r="D150" s="217">
        <v>534</v>
      </c>
      <c r="E150" s="80">
        <v>534</v>
      </c>
      <c r="F150" s="80"/>
      <c r="G150" s="272"/>
      <c r="H150" s="217">
        <v>534</v>
      </c>
      <c r="I150" s="80">
        <v>534</v>
      </c>
      <c r="J150" s="80"/>
      <c r="K150" s="272"/>
      <c r="L150" s="217">
        <v>534</v>
      </c>
      <c r="M150" s="80">
        <v>534</v>
      </c>
      <c r="N150" s="80"/>
      <c r="O150" s="272"/>
    </row>
    <row r="151" spans="1:15" s="12" customFormat="1" ht="16.5">
      <c r="A151" s="72"/>
      <c r="B151" s="54"/>
      <c r="C151" s="97" t="s">
        <v>37</v>
      </c>
      <c r="D151" s="217">
        <v>250</v>
      </c>
      <c r="E151" s="80">
        <v>250</v>
      </c>
      <c r="F151" s="80"/>
      <c r="G151" s="272"/>
      <c r="H151" s="217">
        <v>250</v>
      </c>
      <c r="I151" s="80">
        <v>250</v>
      </c>
      <c r="J151" s="80"/>
      <c r="K151" s="272"/>
      <c r="L151" s="217">
        <v>250</v>
      </c>
      <c r="M151" s="80">
        <v>250</v>
      </c>
      <c r="N151" s="80"/>
      <c r="O151" s="272"/>
    </row>
    <row r="152" spans="1:15" s="12" customFormat="1" ht="16.5">
      <c r="A152" s="72"/>
      <c r="B152" s="54"/>
      <c r="C152" s="97" t="s">
        <v>38</v>
      </c>
      <c r="D152" s="217">
        <v>950</v>
      </c>
      <c r="E152" s="80"/>
      <c r="F152" s="80">
        <v>950</v>
      </c>
      <c r="G152" s="272"/>
      <c r="H152" s="217">
        <v>950</v>
      </c>
      <c r="I152" s="80"/>
      <c r="J152" s="80">
        <v>950</v>
      </c>
      <c r="K152" s="272"/>
      <c r="L152" s="217">
        <v>950</v>
      </c>
      <c r="M152" s="80"/>
      <c r="N152" s="80">
        <v>950</v>
      </c>
      <c r="O152" s="272"/>
    </row>
    <row r="153" spans="1:15" s="12" customFormat="1" ht="16.5">
      <c r="A153" s="72"/>
      <c r="B153" s="54"/>
      <c r="C153" s="97" t="s">
        <v>39</v>
      </c>
      <c r="D153" s="217">
        <v>935</v>
      </c>
      <c r="E153" s="80"/>
      <c r="F153" s="80">
        <v>935</v>
      </c>
      <c r="G153" s="272"/>
      <c r="H153" s="217">
        <v>935</v>
      </c>
      <c r="I153" s="80"/>
      <c r="J153" s="80">
        <v>935</v>
      </c>
      <c r="K153" s="272"/>
      <c r="L153" s="217">
        <v>935</v>
      </c>
      <c r="M153" s="80"/>
      <c r="N153" s="80">
        <v>935</v>
      </c>
      <c r="O153" s="272"/>
    </row>
    <row r="154" spans="1:15" s="12" customFormat="1" ht="16.5">
      <c r="A154" s="72"/>
      <c r="B154" s="54"/>
      <c r="C154" s="97" t="s">
        <v>40</v>
      </c>
      <c r="D154" s="217">
        <v>150</v>
      </c>
      <c r="E154" s="80">
        <v>150</v>
      </c>
      <c r="F154" s="80"/>
      <c r="G154" s="272"/>
      <c r="H154" s="217">
        <v>150</v>
      </c>
      <c r="I154" s="80">
        <v>150</v>
      </c>
      <c r="J154" s="80"/>
      <c r="K154" s="272"/>
      <c r="L154" s="217">
        <v>150</v>
      </c>
      <c r="M154" s="80">
        <v>150</v>
      </c>
      <c r="N154" s="80"/>
      <c r="O154" s="272"/>
    </row>
    <row r="155" spans="1:15" s="12" customFormat="1" ht="16.5">
      <c r="A155" s="72"/>
      <c r="B155" s="54"/>
      <c r="C155" s="97" t="s">
        <v>41</v>
      </c>
      <c r="D155" s="217">
        <v>4200</v>
      </c>
      <c r="E155" s="80"/>
      <c r="F155" s="80">
        <v>4200</v>
      </c>
      <c r="G155" s="272"/>
      <c r="H155" s="217">
        <v>4200</v>
      </c>
      <c r="I155" s="80"/>
      <c r="J155" s="80">
        <v>4200</v>
      </c>
      <c r="K155" s="272"/>
      <c r="L155" s="217">
        <v>4200</v>
      </c>
      <c r="M155" s="80"/>
      <c r="N155" s="80">
        <v>4200</v>
      </c>
      <c r="O155" s="272"/>
    </row>
    <row r="156" spans="1:15" s="12" customFormat="1" ht="16.5">
      <c r="A156" s="72"/>
      <c r="B156" s="54"/>
      <c r="C156" s="97" t="s">
        <v>42</v>
      </c>
      <c r="D156" s="217">
        <v>3300</v>
      </c>
      <c r="E156" s="80">
        <v>3300</v>
      </c>
      <c r="F156" s="80"/>
      <c r="G156" s="272"/>
      <c r="H156" s="217">
        <v>953</v>
      </c>
      <c r="I156" s="80">
        <v>953</v>
      </c>
      <c r="J156" s="80"/>
      <c r="K156" s="272"/>
      <c r="L156" s="217">
        <v>953</v>
      </c>
      <c r="M156" s="80">
        <v>953</v>
      </c>
      <c r="N156" s="80"/>
      <c r="O156" s="272"/>
    </row>
    <row r="157" spans="1:15" s="12" customFormat="1" ht="16.5">
      <c r="A157" s="72"/>
      <c r="B157" s="54"/>
      <c r="C157" s="97" t="s">
        <v>43</v>
      </c>
      <c r="D157" s="217">
        <v>4724</v>
      </c>
      <c r="E157" s="80">
        <v>4724</v>
      </c>
      <c r="F157" s="80"/>
      <c r="G157" s="272"/>
      <c r="H157" s="217">
        <v>4724</v>
      </c>
      <c r="I157" s="80">
        <v>4724</v>
      </c>
      <c r="J157" s="80"/>
      <c r="K157" s="272"/>
      <c r="L157" s="217">
        <v>4724</v>
      </c>
      <c r="M157" s="80">
        <v>4724</v>
      </c>
      <c r="N157" s="80"/>
      <c r="O157" s="272"/>
    </row>
    <row r="158" spans="1:15" s="12" customFormat="1" ht="16.5">
      <c r="A158" s="72"/>
      <c r="B158" s="54"/>
      <c r="C158" s="97" t="s">
        <v>44</v>
      </c>
      <c r="D158" s="217">
        <v>20000</v>
      </c>
      <c r="E158" s="80">
        <v>20000</v>
      </c>
      <c r="F158" s="80"/>
      <c r="G158" s="272"/>
      <c r="H158" s="217">
        <v>20000</v>
      </c>
      <c r="I158" s="80">
        <v>20000</v>
      </c>
      <c r="J158" s="80"/>
      <c r="K158" s="272"/>
      <c r="L158" s="217">
        <v>20000</v>
      </c>
      <c r="M158" s="80">
        <v>20000</v>
      </c>
      <c r="N158" s="80"/>
      <c r="O158" s="272"/>
    </row>
    <row r="159" spans="1:15" s="12" customFormat="1" ht="30">
      <c r="A159" s="72"/>
      <c r="B159" s="54"/>
      <c r="C159" s="97" t="s">
        <v>45</v>
      </c>
      <c r="D159" s="217">
        <v>4826</v>
      </c>
      <c r="E159" s="80">
        <v>4826</v>
      </c>
      <c r="F159" s="80"/>
      <c r="G159" s="272"/>
      <c r="H159" s="217">
        <v>4826</v>
      </c>
      <c r="I159" s="80">
        <v>4826</v>
      </c>
      <c r="J159" s="80"/>
      <c r="K159" s="272"/>
      <c r="L159" s="217">
        <v>4826</v>
      </c>
      <c r="M159" s="80">
        <v>4826</v>
      </c>
      <c r="N159" s="80"/>
      <c r="O159" s="272"/>
    </row>
    <row r="160" spans="1:15" s="12" customFormat="1" ht="30">
      <c r="A160" s="72"/>
      <c r="B160" s="54"/>
      <c r="C160" s="97" t="s">
        <v>66</v>
      </c>
      <c r="D160" s="217">
        <v>500</v>
      </c>
      <c r="E160" s="80">
        <v>500</v>
      </c>
      <c r="F160" s="80"/>
      <c r="G160" s="272"/>
      <c r="H160" s="217">
        <v>500</v>
      </c>
      <c r="I160" s="80">
        <v>500</v>
      </c>
      <c r="J160" s="80"/>
      <c r="K160" s="272"/>
      <c r="L160" s="217">
        <v>500</v>
      </c>
      <c r="M160" s="80">
        <v>500</v>
      </c>
      <c r="N160" s="80"/>
      <c r="O160" s="272"/>
    </row>
    <row r="161" spans="1:15" s="12" customFormat="1" ht="16.5">
      <c r="A161" s="72"/>
      <c r="B161" s="54"/>
      <c r="C161" s="97" t="s">
        <v>46</v>
      </c>
      <c r="D161" s="217">
        <v>7400</v>
      </c>
      <c r="E161" s="80"/>
      <c r="F161" s="80">
        <v>7400</v>
      </c>
      <c r="G161" s="272"/>
      <c r="H161" s="217">
        <v>7400</v>
      </c>
      <c r="I161" s="80"/>
      <c r="J161" s="80">
        <v>7400</v>
      </c>
      <c r="K161" s="272"/>
      <c r="L161" s="217">
        <v>8152</v>
      </c>
      <c r="M161" s="80"/>
      <c r="N161" s="80">
        <v>8152</v>
      </c>
      <c r="O161" s="272"/>
    </row>
    <row r="162" spans="1:15" s="12" customFormat="1" ht="16.5">
      <c r="A162" s="72"/>
      <c r="B162" s="54"/>
      <c r="C162" s="97" t="s">
        <v>47</v>
      </c>
      <c r="D162" s="217">
        <v>600</v>
      </c>
      <c r="E162" s="80">
        <v>600</v>
      </c>
      <c r="F162" s="80"/>
      <c r="G162" s="272"/>
      <c r="H162" s="217">
        <v>600</v>
      </c>
      <c r="I162" s="80">
        <v>600</v>
      </c>
      <c r="J162" s="80"/>
      <c r="K162" s="272"/>
      <c r="L162" s="217">
        <v>600</v>
      </c>
      <c r="M162" s="80">
        <v>600</v>
      </c>
      <c r="N162" s="80"/>
      <c r="O162" s="272"/>
    </row>
    <row r="163" spans="1:15" s="12" customFormat="1" ht="16.5">
      <c r="A163" s="72"/>
      <c r="B163" s="54"/>
      <c r="C163" s="97" t="s">
        <v>48</v>
      </c>
      <c r="D163" s="217">
        <v>500</v>
      </c>
      <c r="E163" s="80">
        <v>500</v>
      </c>
      <c r="F163" s="80"/>
      <c r="G163" s="272"/>
      <c r="H163" s="217">
        <v>500</v>
      </c>
      <c r="I163" s="80">
        <v>500</v>
      </c>
      <c r="J163" s="80"/>
      <c r="K163" s="272"/>
      <c r="L163" s="217">
        <v>500</v>
      </c>
      <c r="M163" s="80">
        <v>500</v>
      </c>
      <c r="N163" s="80"/>
      <c r="O163" s="272"/>
    </row>
    <row r="164" spans="1:15" s="12" customFormat="1" ht="16.5">
      <c r="A164" s="72"/>
      <c r="B164" s="54"/>
      <c r="C164" s="97" t="s">
        <v>49</v>
      </c>
      <c r="D164" s="217">
        <v>5000</v>
      </c>
      <c r="E164" s="80">
        <v>5000</v>
      </c>
      <c r="F164" s="80"/>
      <c r="G164" s="272"/>
      <c r="H164" s="217">
        <f>5000-1500-300-1710</f>
        <v>1490</v>
      </c>
      <c r="I164" s="80">
        <v>1490</v>
      </c>
      <c r="J164" s="80"/>
      <c r="K164" s="272"/>
      <c r="L164" s="217">
        <f>5000-1500-300-1710</f>
        <v>1490</v>
      </c>
      <c r="M164" s="80">
        <v>1490</v>
      </c>
      <c r="N164" s="80"/>
      <c r="O164" s="272"/>
    </row>
    <row r="165" spans="1:15" s="12" customFormat="1" ht="16.5">
      <c r="A165" s="72"/>
      <c r="B165" s="54"/>
      <c r="C165" s="97" t="s">
        <v>50</v>
      </c>
      <c r="D165" s="217">
        <v>1800</v>
      </c>
      <c r="E165" s="80"/>
      <c r="F165" s="80">
        <v>1800</v>
      </c>
      <c r="G165" s="272"/>
      <c r="H165" s="217">
        <v>1800</v>
      </c>
      <c r="I165" s="80"/>
      <c r="J165" s="80">
        <v>1800</v>
      </c>
      <c r="K165" s="272"/>
      <c r="L165" s="217">
        <v>1800</v>
      </c>
      <c r="M165" s="80"/>
      <c r="N165" s="80">
        <v>1800</v>
      </c>
      <c r="O165" s="272"/>
    </row>
    <row r="166" spans="1:15" s="12" customFormat="1" ht="16.5">
      <c r="A166" s="72"/>
      <c r="B166" s="54"/>
      <c r="C166" s="97" t="s">
        <v>51</v>
      </c>
      <c r="D166" s="217">
        <v>1500</v>
      </c>
      <c r="E166" s="80"/>
      <c r="F166" s="80">
        <v>1500</v>
      </c>
      <c r="G166" s="272"/>
      <c r="H166" s="217">
        <v>1500</v>
      </c>
      <c r="I166" s="80"/>
      <c r="J166" s="80">
        <v>1500</v>
      </c>
      <c r="K166" s="272"/>
      <c r="L166" s="217">
        <v>1500</v>
      </c>
      <c r="M166" s="80"/>
      <c r="N166" s="80">
        <v>1500</v>
      </c>
      <c r="O166" s="272"/>
    </row>
    <row r="167" spans="1:15" s="12" customFormat="1" ht="16.5">
      <c r="A167" s="72"/>
      <c r="B167" s="54"/>
      <c r="C167" s="97" t="s">
        <v>139</v>
      </c>
      <c r="D167" s="217">
        <v>1800</v>
      </c>
      <c r="E167" s="80"/>
      <c r="F167" s="80">
        <v>1800</v>
      </c>
      <c r="G167" s="272"/>
      <c r="H167" s="217">
        <v>1800</v>
      </c>
      <c r="I167" s="80"/>
      <c r="J167" s="80">
        <v>1800</v>
      </c>
      <c r="K167" s="272"/>
      <c r="L167" s="217">
        <v>1800</v>
      </c>
      <c r="M167" s="80"/>
      <c r="N167" s="80">
        <v>1800</v>
      </c>
      <c r="O167" s="272"/>
    </row>
    <row r="168" spans="1:15" s="12" customFormat="1" ht="16.5">
      <c r="A168" s="72"/>
      <c r="B168" s="54"/>
      <c r="C168" s="97" t="s">
        <v>456</v>
      </c>
      <c r="D168" s="217"/>
      <c r="E168" s="80"/>
      <c r="F168" s="80"/>
      <c r="G168" s="279"/>
      <c r="H168" s="217">
        <v>635</v>
      </c>
      <c r="I168" s="80"/>
      <c r="J168" s="80">
        <v>635</v>
      </c>
      <c r="K168" s="279"/>
      <c r="L168" s="217">
        <v>635</v>
      </c>
      <c r="M168" s="80"/>
      <c r="N168" s="80">
        <v>635</v>
      </c>
      <c r="O168" s="279"/>
    </row>
    <row r="169" spans="1:15" s="12" customFormat="1" ht="16.5">
      <c r="A169" s="72"/>
      <c r="B169" s="54"/>
      <c r="C169" s="97" t="s">
        <v>457</v>
      </c>
      <c r="D169" s="217"/>
      <c r="E169" s="80"/>
      <c r="F169" s="80"/>
      <c r="G169" s="279"/>
      <c r="H169" s="217">
        <v>3942</v>
      </c>
      <c r="I169" s="80">
        <v>3942</v>
      </c>
      <c r="J169" s="80"/>
      <c r="K169" s="279"/>
      <c r="L169" s="217">
        <v>3942</v>
      </c>
      <c r="M169" s="80">
        <v>3942</v>
      </c>
      <c r="N169" s="80"/>
      <c r="O169" s="279"/>
    </row>
    <row r="170" spans="1:15" s="12" customFormat="1" ht="16.5">
      <c r="A170" s="72"/>
      <c r="B170" s="54"/>
      <c r="C170" s="97" t="s">
        <v>458</v>
      </c>
      <c r="D170" s="217"/>
      <c r="E170" s="80"/>
      <c r="F170" s="80"/>
      <c r="G170" s="279"/>
      <c r="H170" s="217">
        <v>3783</v>
      </c>
      <c r="I170" s="80">
        <v>3783</v>
      </c>
      <c r="J170" s="80"/>
      <c r="K170" s="279"/>
      <c r="L170" s="217">
        <v>3783</v>
      </c>
      <c r="M170" s="80">
        <v>3783</v>
      </c>
      <c r="N170" s="80"/>
      <c r="O170" s="279"/>
    </row>
    <row r="171" spans="1:15" s="12" customFormat="1" ht="16.5">
      <c r="A171" s="72"/>
      <c r="B171" s="54"/>
      <c r="C171" s="97" t="s">
        <v>459</v>
      </c>
      <c r="D171" s="217"/>
      <c r="E171" s="80"/>
      <c r="F171" s="80"/>
      <c r="G171" s="279"/>
      <c r="H171" s="217">
        <v>706</v>
      </c>
      <c r="I171" s="80"/>
      <c r="J171" s="80">
        <v>706</v>
      </c>
      <c r="K171" s="279"/>
      <c r="L171" s="217">
        <v>706</v>
      </c>
      <c r="M171" s="80"/>
      <c r="N171" s="80">
        <v>706</v>
      </c>
      <c r="O171" s="279"/>
    </row>
    <row r="172" spans="1:15" s="12" customFormat="1" ht="16.5">
      <c r="A172" s="72"/>
      <c r="B172" s="54"/>
      <c r="C172" s="97" t="s">
        <v>460</v>
      </c>
      <c r="D172" s="217"/>
      <c r="E172" s="80"/>
      <c r="F172" s="80"/>
      <c r="G172" s="279"/>
      <c r="H172" s="217">
        <v>500</v>
      </c>
      <c r="I172" s="80">
        <v>500</v>
      </c>
      <c r="J172" s="80"/>
      <c r="K172" s="279"/>
      <c r="L172" s="217">
        <v>500</v>
      </c>
      <c r="M172" s="80">
        <v>500</v>
      </c>
      <c r="N172" s="80"/>
      <c r="O172" s="279"/>
    </row>
    <row r="173" spans="1:15" s="12" customFormat="1" ht="16.5">
      <c r="A173" s="72"/>
      <c r="B173" s="54"/>
      <c r="C173" s="97" t="s">
        <v>461</v>
      </c>
      <c r="D173" s="217"/>
      <c r="E173" s="80"/>
      <c r="F173" s="80"/>
      <c r="G173" s="279"/>
      <c r="H173" s="217">
        <v>616</v>
      </c>
      <c r="I173" s="80">
        <v>616</v>
      </c>
      <c r="J173" s="80"/>
      <c r="K173" s="279"/>
      <c r="L173" s="217">
        <v>616</v>
      </c>
      <c r="M173" s="80">
        <v>616</v>
      </c>
      <c r="N173" s="80"/>
      <c r="O173" s="279"/>
    </row>
    <row r="174" spans="1:15" s="12" customFormat="1" ht="16.5">
      <c r="A174" s="72"/>
      <c r="B174" s="54"/>
      <c r="C174" s="97" t="s">
        <v>462</v>
      </c>
      <c r="D174" s="217"/>
      <c r="E174" s="80"/>
      <c r="F174" s="80"/>
      <c r="G174" s="279"/>
      <c r="H174" s="217">
        <v>710</v>
      </c>
      <c r="I174" s="80"/>
      <c r="J174" s="80">
        <v>710</v>
      </c>
      <c r="K174" s="279"/>
      <c r="L174" s="217">
        <v>710</v>
      </c>
      <c r="M174" s="80"/>
      <c r="N174" s="80">
        <v>710</v>
      </c>
      <c r="O174" s="279"/>
    </row>
    <row r="175" spans="1:15" s="12" customFormat="1" ht="16.5">
      <c r="A175" s="72"/>
      <c r="B175" s="54"/>
      <c r="C175" s="97" t="s">
        <v>463</v>
      </c>
      <c r="D175" s="217"/>
      <c r="E175" s="80"/>
      <c r="F175" s="80"/>
      <c r="G175" s="279"/>
      <c r="H175" s="217">
        <v>300</v>
      </c>
      <c r="I175" s="80"/>
      <c r="J175" s="80">
        <v>300</v>
      </c>
      <c r="K175" s="279"/>
      <c r="L175" s="217">
        <v>300</v>
      </c>
      <c r="M175" s="80"/>
      <c r="N175" s="80">
        <v>300</v>
      </c>
      <c r="O175" s="279"/>
    </row>
    <row r="176" spans="1:15" s="12" customFormat="1" ht="16.5">
      <c r="A176" s="72"/>
      <c r="B176" s="54"/>
      <c r="C176" s="97" t="s">
        <v>464</v>
      </c>
      <c r="D176" s="217"/>
      <c r="E176" s="80"/>
      <c r="F176" s="80"/>
      <c r="G176" s="279"/>
      <c r="H176" s="217">
        <v>500</v>
      </c>
      <c r="I176" s="80">
        <v>500</v>
      </c>
      <c r="J176" s="80"/>
      <c r="K176" s="279"/>
      <c r="L176" s="217">
        <v>500</v>
      </c>
      <c r="M176" s="80">
        <v>500</v>
      </c>
      <c r="N176" s="80"/>
      <c r="O176" s="279"/>
    </row>
    <row r="177" spans="1:15" s="12" customFormat="1" ht="16.5">
      <c r="A177" s="72"/>
      <c r="B177" s="54"/>
      <c r="C177" s="97" t="s">
        <v>465</v>
      </c>
      <c r="D177" s="217"/>
      <c r="E177" s="80"/>
      <c r="F177" s="80"/>
      <c r="G177" s="279"/>
      <c r="H177" s="217">
        <v>200</v>
      </c>
      <c r="I177" s="80"/>
      <c r="J177" s="80">
        <v>200</v>
      </c>
      <c r="K177" s="279"/>
      <c r="L177" s="217">
        <v>200</v>
      </c>
      <c r="M177" s="80"/>
      <c r="N177" s="80">
        <v>200</v>
      </c>
      <c r="O177" s="279"/>
    </row>
    <row r="178" spans="1:15" s="12" customFormat="1" ht="16.5">
      <c r="A178" s="72"/>
      <c r="B178" s="54"/>
      <c r="C178" s="97" t="s">
        <v>466</v>
      </c>
      <c r="D178" s="217"/>
      <c r="E178" s="80"/>
      <c r="F178" s="80"/>
      <c r="G178" s="279"/>
      <c r="H178" s="217">
        <v>350</v>
      </c>
      <c r="I178" s="80">
        <v>350</v>
      </c>
      <c r="J178" s="80"/>
      <c r="K178" s="279"/>
      <c r="L178" s="217">
        <v>350</v>
      </c>
      <c r="M178" s="80">
        <v>350</v>
      </c>
      <c r="N178" s="80"/>
      <c r="O178" s="279"/>
    </row>
    <row r="179" spans="1:15" s="12" customFormat="1" ht="16.5">
      <c r="A179" s="72"/>
      <c r="B179" s="54"/>
      <c r="C179" s="97" t="s">
        <v>467</v>
      </c>
      <c r="D179" s="217"/>
      <c r="E179" s="80"/>
      <c r="F179" s="80"/>
      <c r="G179" s="279"/>
      <c r="H179" s="217">
        <v>100</v>
      </c>
      <c r="I179" s="80">
        <v>100</v>
      </c>
      <c r="J179" s="80"/>
      <c r="K179" s="279"/>
      <c r="L179" s="217">
        <v>100</v>
      </c>
      <c r="M179" s="80">
        <v>100</v>
      </c>
      <c r="N179" s="80"/>
      <c r="O179" s="279"/>
    </row>
    <row r="180" spans="1:15" s="12" customFormat="1" ht="16.5">
      <c r="A180" s="72"/>
      <c r="B180" s="54"/>
      <c r="C180" s="97" t="s">
        <v>468</v>
      </c>
      <c r="D180" s="217"/>
      <c r="E180" s="80"/>
      <c r="F180" s="80"/>
      <c r="G180" s="279"/>
      <c r="H180" s="217">
        <v>1381</v>
      </c>
      <c r="I180" s="80">
        <v>1381</v>
      </c>
      <c r="J180" s="80"/>
      <c r="K180" s="279"/>
      <c r="L180" s="217">
        <v>1381</v>
      </c>
      <c r="M180" s="80">
        <v>1381</v>
      </c>
      <c r="N180" s="80"/>
      <c r="O180" s="279"/>
    </row>
    <row r="181" spans="1:15" s="12" customFormat="1" ht="30">
      <c r="A181" s="72"/>
      <c r="B181" s="54"/>
      <c r="C181" s="97" t="s">
        <v>469</v>
      </c>
      <c r="D181" s="217"/>
      <c r="E181" s="80"/>
      <c r="F181" s="80"/>
      <c r="G181" s="279"/>
      <c r="H181" s="217">
        <v>381</v>
      </c>
      <c r="I181" s="80"/>
      <c r="J181" s="80">
        <v>381</v>
      </c>
      <c r="K181" s="279"/>
      <c r="L181" s="217">
        <v>381</v>
      </c>
      <c r="M181" s="80"/>
      <c r="N181" s="80">
        <v>381</v>
      </c>
      <c r="O181" s="279"/>
    </row>
    <row r="182" spans="1:15" s="12" customFormat="1" ht="16.5">
      <c r="A182" s="72"/>
      <c r="B182" s="54"/>
      <c r="C182" s="97" t="s">
        <v>470</v>
      </c>
      <c r="D182" s="217"/>
      <c r="E182" s="80"/>
      <c r="F182" s="80"/>
      <c r="G182" s="279"/>
      <c r="H182" s="217">
        <v>445</v>
      </c>
      <c r="I182" s="80">
        <v>445</v>
      </c>
      <c r="J182" s="80"/>
      <c r="K182" s="279"/>
      <c r="L182" s="217">
        <v>445</v>
      </c>
      <c r="M182" s="80">
        <v>445</v>
      </c>
      <c r="N182" s="80"/>
      <c r="O182" s="279"/>
    </row>
    <row r="183" spans="1:15" s="12" customFormat="1" ht="16.5">
      <c r="A183" s="72"/>
      <c r="B183" s="54"/>
      <c r="C183" s="97" t="s">
        <v>471</v>
      </c>
      <c r="D183" s="217"/>
      <c r="E183" s="80"/>
      <c r="F183" s="80"/>
      <c r="G183" s="279"/>
      <c r="H183" s="217">
        <v>1000</v>
      </c>
      <c r="I183" s="80">
        <v>1000</v>
      </c>
      <c r="J183" s="80"/>
      <c r="K183" s="279"/>
      <c r="L183" s="217">
        <v>1000</v>
      </c>
      <c r="M183" s="80">
        <v>1000</v>
      </c>
      <c r="N183" s="80"/>
      <c r="O183" s="279"/>
    </row>
    <row r="184" spans="1:15" s="12" customFormat="1" ht="16.5">
      <c r="A184" s="72"/>
      <c r="B184" s="54"/>
      <c r="C184" s="97" t="s">
        <v>472</v>
      </c>
      <c r="D184" s="217"/>
      <c r="E184" s="80"/>
      <c r="F184" s="80"/>
      <c r="G184" s="279"/>
      <c r="H184" s="217">
        <v>1657</v>
      </c>
      <c r="I184" s="80">
        <v>1657</v>
      </c>
      <c r="J184" s="80"/>
      <c r="K184" s="279"/>
      <c r="L184" s="217">
        <v>1808</v>
      </c>
      <c r="M184" s="80">
        <v>1808</v>
      </c>
      <c r="N184" s="80"/>
      <c r="O184" s="279"/>
    </row>
    <row r="185" spans="1:15" s="12" customFormat="1" ht="16.5">
      <c r="A185" s="72"/>
      <c r="B185" s="54"/>
      <c r="C185" s="97" t="s">
        <v>510</v>
      </c>
      <c r="D185" s="217"/>
      <c r="E185" s="80"/>
      <c r="F185" s="80"/>
      <c r="G185" s="279"/>
      <c r="H185" s="217">
        <v>235</v>
      </c>
      <c r="I185" s="80">
        <v>235</v>
      </c>
      <c r="J185" s="80"/>
      <c r="K185" s="279"/>
      <c r="L185" s="217">
        <v>235</v>
      </c>
      <c r="M185" s="80">
        <v>235</v>
      </c>
      <c r="N185" s="80"/>
      <c r="O185" s="279"/>
    </row>
    <row r="186" spans="1:15" s="12" customFormat="1" ht="16.5">
      <c r="A186" s="72"/>
      <c r="B186" s="54"/>
      <c r="C186" s="97" t="s">
        <v>511</v>
      </c>
      <c r="D186" s="217"/>
      <c r="E186" s="80"/>
      <c r="F186" s="80"/>
      <c r="G186" s="279"/>
      <c r="H186" s="217">
        <v>762</v>
      </c>
      <c r="I186" s="80">
        <v>762</v>
      </c>
      <c r="J186" s="80"/>
      <c r="K186" s="279"/>
      <c r="L186" s="217">
        <v>762</v>
      </c>
      <c r="M186" s="80">
        <v>762</v>
      </c>
      <c r="N186" s="80"/>
      <c r="O186" s="279"/>
    </row>
    <row r="187" spans="1:15" s="12" customFormat="1" ht="16.5">
      <c r="A187" s="72"/>
      <c r="B187" s="54"/>
      <c r="C187" s="97" t="s">
        <v>512</v>
      </c>
      <c r="D187" s="217"/>
      <c r="E187" s="80"/>
      <c r="F187" s="80"/>
      <c r="G187" s="279"/>
      <c r="H187" s="217">
        <v>2540</v>
      </c>
      <c r="I187" s="80">
        <v>2540</v>
      </c>
      <c r="J187" s="80"/>
      <c r="K187" s="279"/>
      <c r="L187" s="217">
        <v>2540</v>
      </c>
      <c r="M187" s="80">
        <v>2540</v>
      </c>
      <c r="N187" s="80"/>
      <c r="O187" s="279"/>
    </row>
    <row r="188" spans="1:15" s="12" customFormat="1" ht="16.5">
      <c r="A188" s="72"/>
      <c r="B188" s="54"/>
      <c r="C188" s="97" t="s">
        <v>513</v>
      </c>
      <c r="D188" s="217"/>
      <c r="E188" s="80"/>
      <c r="F188" s="80"/>
      <c r="G188" s="279"/>
      <c r="H188" s="217">
        <v>492</v>
      </c>
      <c r="I188" s="80"/>
      <c r="J188" s="80">
        <v>492</v>
      </c>
      <c r="K188" s="279"/>
      <c r="L188" s="217">
        <v>492</v>
      </c>
      <c r="M188" s="80"/>
      <c r="N188" s="80">
        <v>492</v>
      </c>
      <c r="O188" s="279"/>
    </row>
    <row r="189" spans="1:15" s="12" customFormat="1" ht="16.5">
      <c r="A189" s="72"/>
      <c r="B189" s="54"/>
      <c r="C189" s="97" t="s">
        <v>514</v>
      </c>
      <c r="D189" s="217"/>
      <c r="E189" s="80"/>
      <c r="F189" s="80"/>
      <c r="G189" s="279"/>
      <c r="H189" s="217">
        <v>1585</v>
      </c>
      <c r="I189" s="80">
        <v>1585</v>
      </c>
      <c r="J189" s="80"/>
      <c r="K189" s="279"/>
      <c r="L189" s="217">
        <v>1585</v>
      </c>
      <c r="M189" s="80">
        <v>1585</v>
      </c>
      <c r="N189" s="80"/>
      <c r="O189" s="279"/>
    </row>
    <row r="190" spans="1:15" s="12" customFormat="1" ht="16.5">
      <c r="A190" s="72"/>
      <c r="B190" s="54"/>
      <c r="C190" s="97" t="s">
        <v>544</v>
      </c>
      <c r="D190" s="217"/>
      <c r="E190" s="80"/>
      <c r="F190" s="80"/>
      <c r="G190" s="279"/>
      <c r="H190" s="217">
        <v>1397</v>
      </c>
      <c r="I190" s="80">
        <v>1397</v>
      </c>
      <c r="J190" s="80"/>
      <c r="K190" s="279"/>
      <c r="L190" s="217">
        <v>1397</v>
      </c>
      <c r="M190" s="80">
        <v>1397</v>
      </c>
      <c r="N190" s="80"/>
      <c r="O190" s="279"/>
    </row>
    <row r="191" spans="1:15" s="12" customFormat="1" ht="16.5">
      <c r="A191" s="72"/>
      <c r="B191" s="54"/>
      <c r="C191" s="97" t="s">
        <v>545</v>
      </c>
      <c r="D191" s="217"/>
      <c r="E191" s="80"/>
      <c r="F191" s="80"/>
      <c r="G191" s="279"/>
      <c r="H191" s="217">
        <v>2413</v>
      </c>
      <c r="I191" s="80">
        <v>2413</v>
      </c>
      <c r="J191" s="80"/>
      <c r="K191" s="279"/>
      <c r="L191" s="217">
        <v>2413</v>
      </c>
      <c r="M191" s="80">
        <v>2413</v>
      </c>
      <c r="N191" s="80"/>
      <c r="O191" s="279"/>
    </row>
    <row r="192" spans="1:15" s="12" customFormat="1" ht="16.5">
      <c r="A192" s="72"/>
      <c r="B192" s="54"/>
      <c r="C192" s="97" t="s">
        <v>546</v>
      </c>
      <c r="D192" s="217"/>
      <c r="E192" s="80"/>
      <c r="F192" s="80"/>
      <c r="G192" s="279"/>
      <c r="H192" s="217">
        <v>300</v>
      </c>
      <c r="I192" s="80">
        <v>300</v>
      </c>
      <c r="J192" s="80"/>
      <c r="K192" s="279"/>
      <c r="L192" s="217">
        <v>300</v>
      </c>
      <c r="M192" s="80">
        <v>300</v>
      </c>
      <c r="N192" s="80"/>
      <c r="O192" s="279"/>
    </row>
    <row r="193" spans="1:15" s="12" customFormat="1" ht="16.5">
      <c r="A193" s="72"/>
      <c r="B193" s="54"/>
      <c r="C193" s="97" t="s">
        <v>547</v>
      </c>
      <c r="D193" s="217"/>
      <c r="E193" s="80"/>
      <c r="F193" s="80"/>
      <c r="G193" s="279"/>
      <c r="H193" s="217">
        <v>5000</v>
      </c>
      <c r="I193" s="80">
        <v>5000</v>
      </c>
      <c r="J193" s="80"/>
      <c r="K193" s="279"/>
      <c r="L193" s="217">
        <v>0</v>
      </c>
      <c r="M193" s="80">
        <v>0</v>
      </c>
      <c r="N193" s="80"/>
      <c r="O193" s="279"/>
    </row>
    <row r="194" spans="1:15" s="12" customFormat="1" ht="16.5">
      <c r="A194" s="72"/>
      <c r="B194" s="54"/>
      <c r="C194" s="97" t="s">
        <v>548</v>
      </c>
      <c r="D194" s="217"/>
      <c r="E194" s="80"/>
      <c r="F194" s="80"/>
      <c r="G194" s="279"/>
      <c r="H194" s="217">
        <v>150</v>
      </c>
      <c r="I194" s="80">
        <v>150</v>
      </c>
      <c r="J194" s="80"/>
      <c r="K194" s="279"/>
      <c r="L194" s="217">
        <v>150</v>
      </c>
      <c r="M194" s="80">
        <v>150</v>
      </c>
      <c r="N194" s="80"/>
      <c r="O194" s="279"/>
    </row>
    <row r="195" spans="1:15" s="12" customFormat="1" ht="30">
      <c r="A195" s="72"/>
      <c r="B195" s="54"/>
      <c r="C195" s="97" t="s">
        <v>549</v>
      </c>
      <c r="D195" s="217"/>
      <c r="E195" s="80"/>
      <c r="F195" s="80"/>
      <c r="G195" s="279"/>
      <c r="H195" s="217">
        <v>1715</v>
      </c>
      <c r="I195" s="80">
        <v>1715</v>
      </c>
      <c r="J195" s="80"/>
      <c r="K195" s="279"/>
      <c r="L195" s="217">
        <v>1715</v>
      </c>
      <c r="M195" s="80">
        <v>1715</v>
      </c>
      <c r="N195" s="80"/>
      <c r="O195" s="279"/>
    </row>
    <row r="196" spans="1:15" s="12" customFormat="1" ht="16.5">
      <c r="A196" s="72"/>
      <c r="B196" s="54"/>
      <c r="C196" s="97" t="s">
        <v>568</v>
      </c>
      <c r="D196" s="217"/>
      <c r="E196" s="80"/>
      <c r="F196" s="80"/>
      <c r="G196" s="279"/>
      <c r="H196" s="217"/>
      <c r="I196" s="80"/>
      <c r="J196" s="80"/>
      <c r="K196" s="279"/>
      <c r="L196" s="217">
        <v>558</v>
      </c>
      <c r="M196" s="80">
        <v>558</v>
      </c>
      <c r="N196" s="80"/>
      <c r="O196" s="279"/>
    </row>
    <row r="197" spans="1:15" s="12" customFormat="1" ht="16.5">
      <c r="A197" s="72"/>
      <c r="B197" s="54"/>
      <c r="C197" s="97" t="s">
        <v>580</v>
      </c>
      <c r="D197" s="217"/>
      <c r="E197" s="80"/>
      <c r="F197" s="80"/>
      <c r="G197" s="279"/>
      <c r="H197" s="217"/>
      <c r="I197" s="80"/>
      <c r="J197" s="80"/>
      <c r="K197" s="279"/>
      <c r="L197" s="217">
        <v>1184</v>
      </c>
      <c r="M197" s="80"/>
      <c r="N197" s="80">
        <v>1184</v>
      </c>
      <c r="O197" s="279"/>
    </row>
    <row r="198" spans="1:15" s="12" customFormat="1" ht="16.5">
      <c r="A198" s="72"/>
      <c r="B198" s="54"/>
      <c r="C198" s="97" t="s">
        <v>581</v>
      </c>
      <c r="D198" s="217"/>
      <c r="E198" s="80"/>
      <c r="F198" s="80"/>
      <c r="G198" s="279"/>
      <c r="H198" s="217"/>
      <c r="I198" s="80"/>
      <c r="J198" s="80"/>
      <c r="K198" s="279"/>
      <c r="L198" s="217">
        <v>1530</v>
      </c>
      <c r="M198" s="80">
        <v>1530</v>
      </c>
      <c r="N198" s="80"/>
      <c r="O198" s="279"/>
    </row>
    <row r="199" spans="1:15" s="12" customFormat="1" ht="16.5">
      <c r="A199" s="72"/>
      <c r="B199" s="54"/>
      <c r="C199" s="159" t="s">
        <v>225</v>
      </c>
      <c r="D199" s="222">
        <f>SUM(D87:D167)</f>
        <v>620755</v>
      </c>
      <c r="E199" s="56">
        <f>SUM(E87:E167)</f>
        <v>485091</v>
      </c>
      <c r="F199" s="56">
        <f>SUM(F87:F167)</f>
        <v>135664</v>
      </c>
      <c r="G199" s="275">
        <f>SUM(G87:G167)</f>
        <v>0</v>
      </c>
      <c r="H199" s="222">
        <f>SUM(H87:H195)</f>
        <v>574076</v>
      </c>
      <c r="I199" s="56">
        <f>SUM(I87:I195)</f>
        <v>427513</v>
      </c>
      <c r="J199" s="56">
        <f>SUM(J87:J192)</f>
        <v>146563</v>
      </c>
      <c r="K199" s="275">
        <f>SUM(K87:K192)</f>
        <v>0</v>
      </c>
      <c r="L199" s="222">
        <f>SUM(L87:L198)</f>
        <v>590411</v>
      </c>
      <c r="M199" s="56">
        <f>SUM(M87:M198)</f>
        <v>438310</v>
      </c>
      <c r="N199" s="56">
        <f>SUM(N87:N198)</f>
        <v>152101</v>
      </c>
      <c r="O199" s="275">
        <f>SUM(O87:O198)</f>
        <v>0</v>
      </c>
    </row>
    <row r="200" spans="1:15" s="12" customFormat="1" ht="16.5">
      <c r="A200" s="72"/>
      <c r="B200" s="54"/>
      <c r="C200" s="159"/>
      <c r="D200" s="223"/>
      <c r="E200" s="149"/>
      <c r="F200" s="149"/>
      <c r="G200" s="273"/>
      <c r="H200" s="223"/>
      <c r="I200" s="149"/>
      <c r="J200" s="149"/>
      <c r="K200" s="273"/>
      <c r="L200" s="223"/>
      <c r="M200" s="149"/>
      <c r="N200" s="149"/>
      <c r="O200" s="273"/>
    </row>
    <row r="201" spans="1:15" s="12" customFormat="1" ht="16.5">
      <c r="A201" s="72"/>
      <c r="B201" s="54" t="s">
        <v>158</v>
      </c>
      <c r="C201" s="119" t="s">
        <v>245</v>
      </c>
      <c r="D201" s="144"/>
      <c r="E201" s="149"/>
      <c r="F201" s="149"/>
      <c r="G201" s="273"/>
      <c r="H201" s="144"/>
      <c r="I201" s="149"/>
      <c r="J201" s="149"/>
      <c r="K201" s="273"/>
      <c r="L201" s="144"/>
      <c r="M201" s="149"/>
      <c r="N201" s="149"/>
      <c r="O201" s="273"/>
    </row>
    <row r="202" spans="1:15" s="155" customFormat="1" ht="30">
      <c r="A202" s="77"/>
      <c r="B202" s="54"/>
      <c r="C202" s="97" t="s">
        <v>408</v>
      </c>
      <c r="D202" s="46">
        <v>75</v>
      </c>
      <c r="E202" s="41"/>
      <c r="F202" s="41"/>
      <c r="G202" s="260">
        <v>75</v>
      </c>
      <c r="H202" s="46">
        <v>75</v>
      </c>
      <c r="I202" s="41"/>
      <c r="J202" s="41"/>
      <c r="K202" s="260">
        <v>75</v>
      </c>
      <c r="L202" s="46">
        <v>120</v>
      </c>
      <c r="M202" s="41"/>
      <c r="N202" s="41"/>
      <c r="O202" s="260">
        <v>120</v>
      </c>
    </row>
    <row r="203" spans="1:15" s="155" customFormat="1" ht="16.5">
      <c r="A203" s="77"/>
      <c r="B203" s="54"/>
      <c r="C203" s="97" t="s">
        <v>409</v>
      </c>
      <c r="D203" s="46"/>
      <c r="E203" s="41"/>
      <c r="F203" s="41"/>
      <c r="G203" s="260"/>
      <c r="H203" s="46"/>
      <c r="I203" s="41"/>
      <c r="J203" s="41"/>
      <c r="K203" s="260"/>
      <c r="L203" s="46"/>
      <c r="M203" s="41"/>
      <c r="N203" s="41"/>
      <c r="O203" s="260"/>
    </row>
    <row r="204" spans="1:15" s="155" customFormat="1" ht="16.5">
      <c r="A204" s="77"/>
      <c r="B204" s="54"/>
      <c r="C204" s="97" t="s">
        <v>410</v>
      </c>
      <c r="D204" s="46">
        <v>23500</v>
      </c>
      <c r="E204" s="41"/>
      <c r="F204" s="41"/>
      <c r="G204" s="269">
        <v>23500</v>
      </c>
      <c r="H204" s="46">
        <v>23500</v>
      </c>
      <c r="I204" s="41"/>
      <c r="J204" s="41"/>
      <c r="K204" s="269">
        <v>23500</v>
      </c>
      <c r="L204" s="46">
        <v>20749</v>
      </c>
      <c r="M204" s="41"/>
      <c r="N204" s="41"/>
      <c r="O204" s="269">
        <v>20749</v>
      </c>
    </row>
    <row r="205" spans="1:15" s="155" customFormat="1" ht="30">
      <c r="A205" s="77"/>
      <c r="B205" s="54"/>
      <c r="C205" s="97" t="s">
        <v>411</v>
      </c>
      <c r="D205" s="46">
        <v>2000</v>
      </c>
      <c r="E205" s="41"/>
      <c r="F205" s="41"/>
      <c r="G205" s="269">
        <v>2000</v>
      </c>
      <c r="H205" s="46">
        <v>2000</v>
      </c>
      <c r="I205" s="41"/>
      <c r="J205" s="41"/>
      <c r="K205" s="269">
        <v>2000</v>
      </c>
      <c r="L205" s="46">
        <v>2000</v>
      </c>
      <c r="M205" s="41"/>
      <c r="N205" s="41"/>
      <c r="O205" s="269">
        <v>2000</v>
      </c>
    </row>
    <row r="206" spans="1:15" s="155" customFormat="1" ht="16.5">
      <c r="A206" s="77"/>
      <c r="B206" s="54"/>
      <c r="C206" s="97" t="s">
        <v>412</v>
      </c>
      <c r="D206" s="46">
        <v>400</v>
      </c>
      <c r="E206" s="41"/>
      <c r="F206" s="41"/>
      <c r="G206" s="269">
        <v>400</v>
      </c>
      <c r="H206" s="46">
        <v>400</v>
      </c>
      <c r="I206" s="41"/>
      <c r="J206" s="41"/>
      <c r="K206" s="269">
        <v>400</v>
      </c>
      <c r="L206" s="46">
        <v>400</v>
      </c>
      <c r="M206" s="41"/>
      <c r="N206" s="41"/>
      <c r="O206" s="269">
        <v>400</v>
      </c>
    </row>
    <row r="207" spans="1:15" s="155" customFormat="1" ht="16.5">
      <c r="A207" s="77"/>
      <c r="B207" s="54"/>
      <c r="C207" s="97" t="s">
        <v>413</v>
      </c>
      <c r="D207" s="46">
        <v>9200</v>
      </c>
      <c r="E207" s="41"/>
      <c r="F207" s="41"/>
      <c r="G207" s="269">
        <v>9200</v>
      </c>
      <c r="H207" s="46">
        <v>9200</v>
      </c>
      <c r="I207" s="41"/>
      <c r="J207" s="41"/>
      <c r="K207" s="269">
        <v>9200</v>
      </c>
      <c r="L207" s="46">
        <v>9200</v>
      </c>
      <c r="M207" s="41"/>
      <c r="N207" s="41"/>
      <c r="O207" s="269">
        <v>9200</v>
      </c>
    </row>
    <row r="208" spans="1:15" s="155" customFormat="1" ht="30" customHeight="1">
      <c r="A208" s="77"/>
      <c r="B208" s="54"/>
      <c r="C208" s="97" t="s">
        <v>414</v>
      </c>
      <c r="D208" s="46">
        <v>200</v>
      </c>
      <c r="E208" s="41"/>
      <c r="F208" s="41"/>
      <c r="G208" s="269">
        <v>200</v>
      </c>
      <c r="H208" s="46">
        <v>200</v>
      </c>
      <c r="I208" s="41"/>
      <c r="J208" s="41"/>
      <c r="K208" s="269">
        <v>200</v>
      </c>
      <c r="L208" s="46">
        <v>200</v>
      </c>
      <c r="M208" s="41"/>
      <c r="N208" s="41"/>
      <c r="O208" s="269">
        <v>200</v>
      </c>
    </row>
    <row r="209" spans="1:15" s="155" customFormat="1" ht="16.5">
      <c r="A209" s="77"/>
      <c r="B209" s="54"/>
      <c r="C209" s="97" t="s">
        <v>415</v>
      </c>
      <c r="D209" s="46">
        <v>270</v>
      </c>
      <c r="E209" s="41"/>
      <c r="F209" s="41"/>
      <c r="G209" s="269">
        <v>270</v>
      </c>
      <c r="H209" s="46">
        <v>270</v>
      </c>
      <c r="I209" s="41"/>
      <c r="J209" s="41"/>
      <c r="K209" s="269">
        <v>270</v>
      </c>
      <c r="L209" s="46">
        <v>270</v>
      </c>
      <c r="M209" s="41"/>
      <c r="N209" s="41"/>
      <c r="O209" s="269">
        <v>270</v>
      </c>
    </row>
    <row r="210" spans="1:15" s="155" customFormat="1" ht="16.5">
      <c r="A210" s="77"/>
      <c r="B210" s="54"/>
      <c r="C210" s="97" t="s">
        <v>416</v>
      </c>
      <c r="D210" s="46">
        <v>50</v>
      </c>
      <c r="E210" s="41"/>
      <c r="F210" s="41"/>
      <c r="G210" s="269">
        <v>50</v>
      </c>
      <c r="H210" s="46">
        <v>50</v>
      </c>
      <c r="I210" s="41"/>
      <c r="J210" s="41"/>
      <c r="K210" s="269">
        <v>50</v>
      </c>
      <c r="L210" s="46">
        <v>50</v>
      </c>
      <c r="M210" s="41"/>
      <c r="N210" s="41"/>
      <c r="O210" s="269">
        <v>50</v>
      </c>
    </row>
    <row r="211" spans="1:15" s="155" customFormat="1" ht="16.5">
      <c r="A211" s="77"/>
      <c r="B211" s="54"/>
      <c r="C211" s="97" t="s">
        <v>417</v>
      </c>
      <c r="D211" s="46">
        <v>2200</v>
      </c>
      <c r="E211" s="41"/>
      <c r="F211" s="41"/>
      <c r="G211" s="269">
        <v>2200</v>
      </c>
      <c r="H211" s="46">
        <v>2200</v>
      </c>
      <c r="I211" s="41"/>
      <c r="J211" s="41"/>
      <c r="K211" s="269">
        <v>2200</v>
      </c>
      <c r="L211" s="46">
        <v>2200</v>
      </c>
      <c r="M211" s="41"/>
      <c r="N211" s="41"/>
      <c r="O211" s="269">
        <v>2200</v>
      </c>
    </row>
    <row r="212" spans="1:15" s="155" customFormat="1" ht="16.5">
      <c r="A212" s="77"/>
      <c r="B212" s="54"/>
      <c r="C212" s="97" t="s">
        <v>101</v>
      </c>
      <c r="D212" s="46">
        <v>100</v>
      </c>
      <c r="E212" s="41"/>
      <c r="F212" s="41"/>
      <c r="G212" s="269">
        <v>100</v>
      </c>
      <c r="H212" s="46">
        <v>100</v>
      </c>
      <c r="I212" s="41"/>
      <c r="J212" s="41"/>
      <c r="K212" s="269">
        <v>100</v>
      </c>
      <c r="L212" s="46">
        <v>100</v>
      </c>
      <c r="M212" s="41"/>
      <c r="N212" s="41"/>
      <c r="O212" s="269">
        <v>100</v>
      </c>
    </row>
    <row r="213" spans="1:15" s="12" customFormat="1" ht="16.5">
      <c r="A213" s="72"/>
      <c r="B213" s="76"/>
      <c r="C213" s="159" t="s">
        <v>226</v>
      </c>
      <c r="D213" s="143">
        <f>SUM(D202:D212)</f>
        <v>37995</v>
      </c>
      <c r="E213" s="56">
        <f>SUM(E202:E211)</f>
        <v>0</v>
      </c>
      <c r="F213" s="56">
        <f>SUM(F202:F211)</f>
        <v>0</v>
      </c>
      <c r="G213" s="268">
        <f>SUM(G202:G212)</f>
        <v>37995</v>
      </c>
      <c r="H213" s="143">
        <f>SUM(H202:H212)</f>
        <v>37995</v>
      </c>
      <c r="I213" s="56">
        <f>SUM(I202:I211)</f>
        <v>0</v>
      </c>
      <c r="J213" s="56">
        <f>SUM(J202:J211)</f>
        <v>0</v>
      </c>
      <c r="K213" s="268">
        <f>SUM(K202:K212)</f>
        <v>37995</v>
      </c>
      <c r="L213" s="143">
        <f>SUM(L202:L212)</f>
        <v>35289</v>
      </c>
      <c r="M213" s="56">
        <f>SUM(M202:M211)</f>
        <v>0</v>
      </c>
      <c r="N213" s="56">
        <f>SUM(N202:N211)</f>
        <v>0</v>
      </c>
      <c r="O213" s="268">
        <f>SUM(O202:O212)</f>
        <v>35289</v>
      </c>
    </row>
    <row r="214" spans="1:15" s="12" customFormat="1" ht="16.5">
      <c r="A214" s="72"/>
      <c r="B214" s="54"/>
      <c r="C214" s="159"/>
      <c r="D214" s="144"/>
      <c r="E214" s="149"/>
      <c r="F214" s="149"/>
      <c r="G214" s="273"/>
      <c r="H214" s="144"/>
      <c r="I214" s="149"/>
      <c r="J214" s="149"/>
      <c r="K214" s="273"/>
      <c r="L214" s="144"/>
      <c r="M214" s="149"/>
      <c r="N214" s="149"/>
      <c r="O214" s="273"/>
    </row>
    <row r="215" spans="1:15" s="12" customFormat="1" ht="16.5">
      <c r="A215" s="72"/>
      <c r="B215" s="54" t="s">
        <v>166</v>
      </c>
      <c r="C215" s="119" t="s">
        <v>246</v>
      </c>
      <c r="D215" s="144"/>
      <c r="E215" s="149"/>
      <c r="F215" s="149"/>
      <c r="G215" s="273"/>
      <c r="H215" s="144"/>
      <c r="I215" s="149"/>
      <c r="J215" s="149"/>
      <c r="K215" s="273"/>
      <c r="L215" s="144"/>
      <c r="M215" s="149"/>
      <c r="N215" s="149"/>
      <c r="O215" s="273"/>
    </row>
    <row r="216" spans="1:15" s="12" customFormat="1" ht="16.5">
      <c r="A216" s="72"/>
      <c r="B216" s="54"/>
      <c r="C216" s="119" t="s">
        <v>251</v>
      </c>
      <c r="D216" s="144"/>
      <c r="E216" s="149"/>
      <c r="F216" s="149"/>
      <c r="G216" s="273"/>
      <c r="H216" s="144"/>
      <c r="I216" s="149"/>
      <c r="J216" s="149"/>
      <c r="K216" s="273"/>
      <c r="L216" s="144"/>
      <c r="M216" s="149"/>
      <c r="N216" s="149"/>
      <c r="O216" s="273"/>
    </row>
    <row r="217" spans="1:15" s="12" customFormat="1" ht="16.5" customHeight="1">
      <c r="A217" s="72"/>
      <c r="B217" s="54"/>
      <c r="C217" s="119" t="s">
        <v>219</v>
      </c>
      <c r="D217" s="46">
        <v>1050</v>
      </c>
      <c r="E217" s="41">
        <v>1050</v>
      </c>
      <c r="F217" s="41"/>
      <c r="G217" s="260"/>
      <c r="H217" s="46">
        <v>1050</v>
      </c>
      <c r="I217" s="41">
        <v>1050</v>
      </c>
      <c r="J217" s="41"/>
      <c r="K217" s="260"/>
      <c r="L217" s="46">
        <v>1050</v>
      </c>
      <c r="M217" s="41">
        <v>1050</v>
      </c>
      <c r="N217" s="41"/>
      <c r="O217" s="260"/>
    </row>
    <row r="218" spans="1:15" s="12" customFormat="1" ht="16.5" customHeight="1">
      <c r="A218" s="72"/>
      <c r="B218" s="54"/>
      <c r="C218" s="119" t="s">
        <v>259</v>
      </c>
      <c r="D218" s="46">
        <v>1200</v>
      </c>
      <c r="E218" s="41"/>
      <c r="F218" s="41">
        <v>1200</v>
      </c>
      <c r="G218" s="260"/>
      <c r="H218" s="46">
        <v>1200</v>
      </c>
      <c r="I218" s="41"/>
      <c r="J218" s="41">
        <v>1200</v>
      </c>
      <c r="K218" s="260"/>
      <c r="L218" s="46">
        <v>1370</v>
      </c>
      <c r="M218" s="41"/>
      <c r="N218" s="41">
        <v>1370</v>
      </c>
      <c r="O218" s="260"/>
    </row>
    <row r="219" spans="1:15" s="12" customFormat="1" ht="30">
      <c r="A219" s="72"/>
      <c r="B219" s="54"/>
      <c r="C219" s="97" t="s">
        <v>473</v>
      </c>
      <c r="D219" s="148">
        <v>287415</v>
      </c>
      <c r="E219" s="80">
        <v>130816</v>
      </c>
      <c r="F219" s="80">
        <v>156599</v>
      </c>
      <c r="G219" s="271"/>
      <c r="H219" s="148">
        <f>324233+4447+6073+2145-3258+536</f>
        <v>334176</v>
      </c>
      <c r="I219" s="80">
        <v>177577</v>
      </c>
      <c r="J219" s="80">
        <v>156599</v>
      </c>
      <c r="K219" s="271"/>
      <c r="L219" s="148">
        <f>H219+5314+704+2129</f>
        <v>342323</v>
      </c>
      <c r="M219" s="80">
        <v>185724</v>
      </c>
      <c r="N219" s="80">
        <v>156599</v>
      </c>
      <c r="O219" s="271"/>
    </row>
    <row r="220" spans="1:15" s="12" customFormat="1" ht="16.5">
      <c r="A220" s="72"/>
      <c r="B220" s="54"/>
      <c r="C220" s="97" t="s">
        <v>52</v>
      </c>
      <c r="D220" s="148">
        <v>4954</v>
      </c>
      <c r="E220" s="80">
        <v>4954</v>
      </c>
      <c r="F220" s="80"/>
      <c r="G220" s="271"/>
      <c r="H220" s="148">
        <v>4954</v>
      </c>
      <c r="I220" s="80">
        <v>4954</v>
      </c>
      <c r="J220" s="80"/>
      <c r="K220" s="271"/>
      <c r="L220" s="148">
        <v>4954</v>
      </c>
      <c r="M220" s="80">
        <v>4954</v>
      </c>
      <c r="N220" s="80"/>
      <c r="O220" s="271"/>
    </row>
    <row r="221" spans="1:15" s="12" customFormat="1" ht="16.5">
      <c r="A221" s="72"/>
      <c r="B221" s="54"/>
      <c r="C221" s="97" t="s">
        <v>53</v>
      </c>
      <c r="D221" s="148">
        <v>174552</v>
      </c>
      <c r="E221" s="80">
        <v>174552</v>
      </c>
      <c r="F221" s="80"/>
      <c r="G221" s="271"/>
      <c r="H221" s="148">
        <v>174552</v>
      </c>
      <c r="I221" s="80">
        <v>174552</v>
      </c>
      <c r="J221" s="80"/>
      <c r="K221" s="271"/>
      <c r="L221" s="148">
        <v>174552</v>
      </c>
      <c r="M221" s="80">
        <v>174552</v>
      </c>
      <c r="N221" s="80"/>
      <c r="O221" s="271"/>
    </row>
    <row r="222" spans="1:15" s="12" customFormat="1" ht="15" customHeight="1">
      <c r="A222" s="72"/>
      <c r="B222" s="54"/>
      <c r="C222" s="97" t="s">
        <v>54</v>
      </c>
      <c r="D222" s="217">
        <v>120</v>
      </c>
      <c r="E222" s="80"/>
      <c r="F222" s="80">
        <v>120</v>
      </c>
      <c r="G222" s="272"/>
      <c r="H222" s="217">
        <v>120</v>
      </c>
      <c r="I222" s="80"/>
      <c r="J222" s="80">
        <v>120</v>
      </c>
      <c r="K222" s="272"/>
      <c r="L222" s="217">
        <v>150</v>
      </c>
      <c r="M222" s="80"/>
      <c r="N222" s="80">
        <v>150</v>
      </c>
      <c r="O222" s="272"/>
    </row>
    <row r="223" spans="1:15" s="12" customFormat="1" ht="15" customHeight="1">
      <c r="A223" s="72"/>
      <c r="B223" s="54"/>
      <c r="C223" s="97" t="s">
        <v>55</v>
      </c>
      <c r="D223" s="217">
        <v>10945</v>
      </c>
      <c r="E223" s="80">
        <v>10945</v>
      </c>
      <c r="F223" s="80"/>
      <c r="G223" s="272"/>
      <c r="H223" s="217">
        <v>10945</v>
      </c>
      <c r="I223" s="80">
        <v>10945</v>
      </c>
      <c r="J223" s="80"/>
      <c r="K223" s="272"/>
      <c r="L223" s="217">
        <v>10945</v>
      </c>
      <c r="M223" s="80">
        <v>10945</v>
      </c>
      <c r="N223" s="80"/>
      <c r="O223" s="272"/>
    </row>
    <row r="224" spans="1:15" s="12" customFormat="1" ht="15" customHeight="1">
      <c r="A224" s="72"/>
      <c r="B224" s="54"/>
      <c r="C224" s="256" t="s">
        <v>515</v>
      </c>
      <c r="D224" s="217"/>
      <c r="E224" s="80"/>
      <c r="F224" s="80"/>
      <c r="G224" s="272"/>
      <c r="H224" s="217">
        <v>200</v>
      </c>
      <c r="I224" s="80">
        <v>200</v>
      </c>
      <c r="J224" s="80"/>
      <c r="K224" s="272"/>
      <c r="L224" s="217">
        <v>200</v>
      </c>
      <c r="M224" s="80">
        <v>200</v>
      </c>
      <c r="N224" s="80"/>
      <c r="O224" s="272"/>
    </row>
    <row r="225" spans="1:15" s="12" customFormat="1" ht="31.5" customHeight="1">
      <c r="A225" s="72"/>
      <c r="B225" s="54"/>
      <c r="C225" s="256" t="s">
        <v>578</v>
      </c>
      <c r="D225" s="217"/>
      <c r="E225" s="80"/>
      <c r="F225" s="80"/>
      <c r="G225" s="272"/>
      <c r="H225" s="217"/>
      <c r="I225" s="80"/>
      <c r="J225" s="80"/>
      <c r="K225" s="279"/>
      <c r="L225" s="217">
        <v>1536</v>
      </c>
      <c r="M225" s="80">
        <v>1536</v>
      </c>
      <c r="N225" s="80"/>
      <c r="O225" s="279"/>
    </row>
    <row r="226" spans="1:15" s="12" customFormat="1" ht="16.5">
      <c r="A226" s="72"/>
      <c r="B226" s="54"/>
      <c r="C226" s="121" t="s">
        <v>199</v>
      </c>
      <c r="D226" s="218">
        <f>SUM(D217:D223)</f>
        <v>480236</v>
      </c>
      <c r="E226" s="51">
        <f>SUM(E217:E223)</f>
        <v>322317</v>
      </c>
      <c r="F226" s="51">
        <f>SUM(F217:F223)</f>
        <v>157919</v>
      </c>
      <c r="G226" s="264">
        <f>SUM(G217:G223)</f>
        <v>0</v>
      </c>
      <c r="H226" s="218">
        <f aca="true" t="shared" si="13" ref="H226:O226">SUM(H217:H224)</f>
        <v>527197</v>
      </c>
      <c r="I226" s="51">
        <f t="shared" si="13"/>
        <v>369278</v>
      </c>
      <c r="J226" s="51">
        <f t="shared" si="13"/>
        <v>157919</v>
      </c>
      <c r="K226" s="278">
        <f t="shared" si="13"/>
        <v>0</v>
      </c>
      <c r="L226" s="218">
        <f>SUM(L217:L225)</f>
        <v>537080</v>
      </c>
      <c r="M226" s="51">
        <f>SUM(M217:M225)</f>
        <v>378961</v>
      </c>
      <c r="N226" s="51">
        <f t="shared" si="13"/>
        <v>158119</v>
      </c>
      <c r="O226" s="278">
        <f t="shared" si="13"/>
        <v>0</v>
      </c>
    </row>
    <row r="227" spans="1:15" s="12" customFormat="1" ht="16.5">
      <c r="A227" s="72"/>
      <c r="B227" s="54"/>
      <c r="C227" s="121"/>
      <c r="D227" s="144"/>
      <c r="E227" s="149"/>
      <c r="F227" s="149"/>
      <c r="G227" s="273"/>
      <c r="H227" s="144"/>
      <c r="I227" s="149"/>
      <c r="J227" s="149"/>
      <c r="K227" s="273"/>
      <c r="L227" s="144"/>
      <c r="M227" s="149"/>
      <c r="N227" s="149"/>
      <c r="O227" s="273"/>
    </row>
    <row r="228" spans="1:15" s="12" customFormat="1" ht="16.5">
      <c r="A228" s="72"/>
      <c r="B228" s="54"/>
      <c r="C228" s="119" t="s">
        <v>252</v>
      </c>
      <c r="D228" s="144"/>
      <c r="E228" s="149"/>
      <c r="F228" s="149"/>
      <c r="G228" s="273"/>
      <c r="H228" s="144"/>
      <c r="I228" s="149"/>
      <c r="J228" s="149"/>
      <c r="K228" s="273"/>
      <c r="L228" s="144"/>
      <c r="M228" s="149"/>
      <c r="N228" s="149"/>
      <c r="O228" s="273"/>
    </row>
    <row r="229" spans="1:15" s="12" customFormat="1" ht="16.5">
      <c r="A229" s="72"/>
      <c r="B229" s="54"/>
      <c r="C229" s="119" t="s">
        <v>220</v>
      </c>
      <c r="D229" s="46">
        <v>35000</v>
      </c>
      <c r="E229" s="41">
        <v>35000</v>
      </c>
      <c r="F229" s="41"/>
      <c r="G229" s="260"/>
      <c r="H229" s="46">
        <v>35000</v>
      </c>
      <c r="I229" s="41">
        <v>35000</v>
      </c>
      <c r="J229" s="41"/>
      <c r="K229" s="260"/>
      <c r="L229" s="46">
        <v>36700</v>
      </c>
      <c r="M229" s="41">
        <v>36700</v>
      </c>
      <c r="N229" s="41"/>
      <c r="O229" s="260"/>
    </row>
    <row r="230" spans="1:15" s="12" customFormat="1" ht="16.5">
      <c r="A230" s="72"/>
      <c r="B230" s="54"/>
      <c r="C230" s="119" t="s">
        <v>430</v>
      </c>
      <c r="D230" s="144"/>
      <c r="E230" s="149"/>
      <c r="F230" s="149"/>
      <c r="G230" s="273"/>
      <c r="H230" s="144"/>
      <c r="I230" s="149"/>
      <c r="J230" s="149"/>
      <c r="K230" s="273"/>
      <c r="L230" s="144"/>
      <c r="M230" s="149"/>
      <c r="N230" s="149"/>
      <c r="O230" s="273"/>
    </row>
    <row r="231" spans="1:15" s="12" customFormat="1" ht="16.5">
      <c r="A231" s="72"/>
      <c r="B231" s="54"/>
      <c r="C231" s="119" t="s">
        <v>431</v>
      </c>
      <c r="D231" s="46">
        <v>15000</v>
      </c>
      <c r="E231" s="41">
        <v>15000</v>
      </c>
      <c r="F231" s="41"/>
      <c r="G231" s="260"/>
      <c r="H231" s="46">
        <v>16500</v>
      </c>
      <c r="I231" s="41">
        <v>16500</v>
      </c>
      <c r="J231" s="41"/>
      <c r="K231" s="260"/>
      <c r="L231" s="46">
        <v>16500</v>
      </c>
      <c r="M231" s="41">
        <v>16500</v>
      </c>
      <c r="N231" s="41"/>
      <c r="O231" s="260"/>
    </row>
    <row r="232" spans="1:15" s="12" customFormat="1" ht="16.5">
      <c r="A232" s="72"/>
      <c r="B232" s="54"/>
      <c r="C232" s="97" t="s">
        <v>432</v>
      </c>
      <c r="D232" s="46">
        <v>8000</v>
      </c>
      <c r="E232" s="41">
        <v>8000</v>
      </c>
      <c r="F232" s="41"/>
      <c r="G232" s="260"/>
      <c r="H232" s="46">
        <v>8000</v>
      </c>
      <c r="I232" s="41">
        <v>8000</v>
      </c>
      <c r="J232" s="41"/>
      <c r="K232" s="260"/>
      <c r="L232" s="46">
        <v>8000</v>
      </c>
      <c r="M232" s="41">
        <v>8000</v>
      </c>
      <c r="N232" s="41"/>
      <c r="O232" s="260"/>
    </row>
    <row r="233" spans="1:15" s="12" customFormat="1" ht="16.5">
      <c r="A233" s="72"/>
      <c r="B233" s="54"/>
      <c r="C233" s="119" t="s">
        <v>433</v>
      </c>
      <c r="D233" s="46">
        <v>3500</v>
      </c>
      <c r="E233" s="41"/>
      <c r="F233" s="41">
        <v>3500</v>
      </c>
      <c r="G233" s="260"/>
      <c r="H233" s="46">
        <v>3500</v>
      </c>
      <c r="I233" s="41"/>
      <c r="J233" s="41">
        <v>3500</v>
      </c>
      <c r="K233" s="260"/>
      <c r="L233" s="46">
        <v>3500</v>
      </c>
      <c r="M233" s="41"/>
      <c r="N233" s="41">
        <v>3500</v>
      </c>
      <c r="O233" s="260"/>
    </row>
    <row r="234" spans="1:15" s="12" customFormat="1" ht="16.5">
      <c r="A234" s="72"/>
      <c r="B234" s="54"/>
      <c r="C234" s="119" t="s">
        <v>434</v>
      </c>
      <c r="D234" s="46">
        <v>580</v>
      </c>
      <c r="E234" s="41">
        <v>580</v>
      </c>
      <c r="F234" s="41"/>
      <c r="G234" s="260"/>
      <c r="H234" s="46">
        <v>580</v>
      </c>
      <c r="I234" s="41">
        <v>580</v>
      </c>
      <c r="J234" s="41"/>
      <c r="K234" s="260"/>
      <c r="L234" s="46">
        <v>829</v>
      </c>
      <c r="M234" s="41">
        <v>829</v>
      </c>
      <c r="N234" s="41"/>
      <c r="O234" s="260"/>
    </row>
    <row r="235" spans="1:15" s="12" customFormat="1" ht="16.5">
      <c r="A235" s="72"/>
      <c r="B235" s="54"/>
      <c r="C235" s="119" t="s">
        <v>435</v>
      </c>
      <c r="D235" s="46">
        <v>10876</v>
      </c>
      <c r="E235" s="41">
        <v>10876</v>
      </c>
      <c r="F235" s="41"/>
      <c r="G235" s="260"/>
      <c r="H235" s="46">
        <v>10876</v>
      </c>
      <c r="I235" s="41">
        <v>10876</v>
      </c>
      <c r="J235" s="41"/>
      <c r="K235" s="260"/>
      <c r="L235" s="46">
        <v>10876</v>
      </c>
      <c r="M235" s="41">
        <v>10876</v>
      </c>
      <c r="N235" s="41"/>
      <c r="O235" s="260"/>
    </row>
    <row r="236" spans="1:15" s="12" customFormat="1" ht="16.5">
      <c r="A236" s="72"/>
      <c r="B236" s="54"/>
      <c r="C236" s="119" t="s">
        <v>388</v>
      </c>
      <c r="D236" s="46">
        <v>3565</v>
      </c>
      <c r="E236" s="41">
        <v>3565</v>
      </c>
      <c r="F236" s="41"/>
      <c r="G236" s="260"/>
      <c r="H236" s="46">
        <v>3565</v>
      </c>
      <c r="I236" s="41">
        <v>3565</v>
      </c>
      <c r="J236" s="41"/>
      <c r="K236" s="260"/>
      <c r="L236" s="46">
        <v>3565</v>
      </c>
      <c r="M236" s="41">
        <v>3565</v>
      </c>
      <c r="N236" s="41"/>
      <c r="O236" s="260"/>
    </row>
    <row r="237" spans="1:15" s="12" customFormat="1" ht="16.5">
      <c r="A237" s="72"/>
      <c r="B237" s="54"/>
      <c r="C237" s="119" t="s">
        <v>320</v>
      </c>
      <c r="D237" s="46">
        <v>568</v>
      </c>
      <c r="E237" s="41"/>
      <c r="F237" s="41">
        <v>568</v>
      </c>
      <c r="G237" s="260"/>
      <c r="H237" s="46">
        <v>568</v>
      </c>
      <c r="I237" s="41"/>
      <c r="J237" s="41">
        <v>568</v>
      </c>
      <c r="K237" s="260"/>
      <c r="L237" s="46">
        <v>568</v>
      </c>
      <c r="M237" s="41"/>
      <c r="N237" s="41">
        <v>568</v>
      </c>
      <c r="O237" s="260"/>
    </row>
    <row r="238" spans="1:15" s="12" customFormat="1" ht="16.5">
      <c r="A238" s="72"/>
      <c r="B238" s="54"/>
      <c r="C238" s="97" t="s">
        <v>321</v>
      </c>
      <c r="D238" s="148">
        <v>3000</v>
      </c>
      <c r="E238" s="80"/>
      <c r="F238" s="80">
        <v>3000</v>
      </c>
      <c r="G238" s="271"/>
      <c r="H238" s="148">
        <v>3000</v>
      </c>
      <c r="I238" s="80"/>
      <c r="J238" s="80">
        <v>3000</v>
      </c>
      <c r="K238" s="271"/>
      <c r="L238" s="148">
        <v>3000</v>
      </c>
      <c r="M238" s="80"/>
      <c r="N238" s="80">
        <v>3000</v>
      </c>
      <c r="O238" s="271"/>
    </row>
    <row r="239" spans="1:15" s="27" customFormat="1" ht="16.5">
      <c r="A239" s="73"/>
      <c r="B239" s="54"/>
      <c r="C239" s="97" t="s">
        <v>322</v>
      </c>
      <c r="D239" s="148">
        <v>1000</v>
      </c>
      <c r="E239" s="80"/>
      <c r="F239" s="80">
        <v>1000</v>
      </c>
      <c r="G239" s="271"/>
      <c r="H239" s="148">
        <v>1000</v>
      </c>
      <c r="I239" s="80"/>
      <c r="J239" s="80">
        <v>1000</v>
      </c>
      <c r="K239" s="271"/>
      <c r="L239" s="148">
        <v>1000</v>
      </c>
      <c r="M239" s="80"/>
      <c r="N239" s="80">
        <v>1000</v>
      </c>
      <c r="O239" s="271"/>
    </row>
    <row r="240" spans="1:15" s="12" customFormat="1" ht="16.5">
      <c r="A240" s="72"/>
      <c r="B240" s="54"/>
      <c r="C240" s="97" t="s">
        <v>323</v>
      </c>
      <c r="D240" s="148">
        <v>2000</v>
      </c>
      <c r="E240" s="80"/>
      <c r="F240" s="80">
        <v>2000</v>
      </c>
      <c r="G240" s="271"/>
      <c r="H240" s="148">
        <v>2000</v>
      </c>
      <c r="I240" s="80"/>
      <c r="J240" s="80">
        <v>2000</v>
      </c>
      <c r="K240" s="271"/>
      <c r="L240" s="148">
        <v>2000</v>
      </c>
      <c r="M240" s="80"/>
      <c r="N240" s="80">
        <v>2000</v>
      </c>
      <c r="O240" s="271"/>
    </row>
    <row r="241" spans="1:15" s="12" customFormat="1" ht="16.5">
      <c r="A241" s="72"/>
      <c r="B241" s="54"/>
      <c r="C241" s="97" t="s">
        <v>324</v>
      </c>
      <c r="D241" s="148">
        <v>1000</v>
      </c>
      <c r="E241" s="80"/>
      <c r="F241" s="80">
        <v>1000</v>
      </c>
      <c r="G241" s="271"/>
      <c r="H241" s="148">
        <v>1000</v>
      </c>
      <c r="I241" s="80"/>
      <c r="J241" s="80">
        <v>1000</v>
      </c>
      <c r="K241" s="271"/>
      <c r="L241" s="148">
        <v>1000</v>
      </c>
      <c r="M241" s="80"/>
      <c r="N241" s="80">
        <v>1000</v>
      </c>
      <c r="O241" s="271"/>
    </row>
    <row r="242" spans="1:15" s="12" customFormat="1" ht="16.5">
      <c r="A242" s="72"/>
      <c r="B242" s="54"/>
      <c r="C242" s="97" t="s">
        <v>325</v>
      </c>
      <c r="D242" s="148">
        <v>100</v>
      </c>
      <c r="E242" s="80"/>
      <c r="F242" s="80">
        <v>100</v>
      </c>
      <c r="G242" s="271"/>
      <c r="H242" s="148">
        <v>100</v>
      </c>
      <c r="I242" s="80"/>
      <c r="J242" s="80">
        <v>100</v>
      </c>
      <c r="K242" s="271"/>
      <c r="L242" s="148">
        <v>100</v>
      </c>
      <c r="M242" s="80"/>
      <c r="N242" s="80">
        <v>100</v>
      </c>
      <c r="O242" s="271"/>
    </row>
    <row r="243" spans="1:15" s="12" customFormat="1" ht="16.5">
      <c r="A243" s="72"/>
      <c r="B243" s="54"/>
      <c r="C243" s="256" t="s">
        <v>56</v>
      </c>
      <c r="D243" s="217">
        <v>500</v>
      </c>
      <c r="E243" s="80">
        <v>500</v>
      </c>
      <c r="F243" s="80"/>
      <c r="G243" s="272"/>
      <c r="H243" s="217">
        <v>500</v>
      </c>
      <c r="I243" s="80">
        <v>500</v>
      </c>
      <c r="J243" s="80"/>
      <c r="K243" s="272"/>
      <c r="L243" s="217">
        <v>500</v>
      </c>
      <c r="M243" s="80">
        <v>500</v>
      </c>
      <c r="N243" s="80"/>
      <c r="O243" s="272"/>
    </row>
    <row r="244" spans="1:15" s="12" customFormat="1" ht="16.5">
      <c r="A244" s="72"/>
      <c r="B244" s="54"/>
      <c r="C244" s="256" t="s">
        <v>474</v>
      </c>
      <c r="D244" s="217"/>
      <c r="E244" s="80"/>
      <c r="F244" s="80"/>
      <c r="G244" s="272"/>
      <c r="H244" s="217">
        <v>416</v>
      </c>
      <c r="I244" s="80">
        <v>416</v>
      </c>
      <c r="J244" s="80"/>
      <c r="K244" s="272"/>
      <c r="L244" s="217">
        <v>416</v>
      </c>
      <c r="M244" s="80">
        <v>416</v>
      </c>
      <c r="N244" s="80"/>
      <c r="O244" s="272"/>
    </row>
    <row r="245" spans="1:15" s="12" customFormat="1" ht="16.5">
      <c r="A245" s="72"/>
      <c r="B245" s="54"/>
      <c r="C245" s="256" t="s">
        <v>475</v>
      </c>
      <c r="D245" s="217"/>
      <c r="E245" s="80"/>
      <c r="F245" s="80"/>
      <c r="G245" s="272"/>
      <c r="H245" s="217">
        <v>1000</v>
      </c>
      <c r="I245" s="80"/>
      <c r="J245" s="80">
        <v>1000</v>
      </c>
      <c r="K245" s="272"/>
      <c r="L245" s="217">
        <v>1000</v>
      </c>
      <c r="M245" s="80"/>
      <c r="N245" s="80">
        <v>1000</v>
      </c>
      <c r="O245" s="272"/>
    </row>
    <row r="246" spans="1:15" s="12" customFormat="1" ht="16.5">
      <c r="A246" s="72"/>
      <c r="B246" s="54"/>
      <c r="C246" s="256" t="s">
        <v>476</v>
      </c>
      <c r="D246" s="217"/>
      <c r="E246" s="80"/>
      <c r="F246" s="80"/>
      <c r="G246" s="272"/>
      <c r="H246" s="217">
        <v>0</v>
      </c>
      <c r="I246" s="80">
        <v>0</v>
      </c>
      <c r="J246" s="80"/>
      <c r="K246" s="272"/>
      <c r="L246" s="217">
        <v>0</v>
      </c>
      <c r="M246" s="80">
        <v>0</v>
      </c>
      <c r="N246" s="80"/>
      <c r="O246" s="272"/>
    </row>
    <row r="247" spans="1:15" s="12" customFormat="1" ht="16.5">
      <c r="A247" s="72"/>
      <c r="B247" s="54"/>
      <c r="C247" s="256" t="s">
        <v>477</v>
      </c>
      <c r="D247" s="217"/>
      <c r="E247" s="80"/>
      <c r="F247" s="80"/>
      <c r="G247" s="272"/>
      <c r="H247" s="217">
        <v>100</v>
      </c>
      <c r="I247" s="80"/>
      <c r="J247" s="80">
        <v>100</v>
      </c>
      <c r="K247" s="279"/>
      <c r="L247" s="217">
        <v>100</v>
      </c>
      <c r="M247" s="80"/>
      <c r="N247" s="80">
        <v>100</v>
      </c>
      <c r="O247" s="279"/>
    </row>
    <row r="248" spans="1:15" s="12" customFormat="1" ht="16.5">
      <c r="A248" s="72"/>
      <c r="B248" s="54"/>
      <c r="C248" s="256" t="s">
        <v>478</v>
      </c>
      <c r="D248" s="217"/>
      <c r="E248" s="80"/>
      <c r="F248" s="80"/>
      <c r="G248" s="272"/>
      <c r="H248" s="217">
        <v>250</v>
      </c>
      <c r="I248" s="80"/>
      <c r="J248" s="80">
        <v>250</v>
      </c>
      <c r="K248" s="279"/>
      <c r="L248" s="217">
        <v>250</v>
      </c>
      <c r="M248" s="80"/>
      <c r="N248" s="80">
        <v>250</v>
      </c>
      <c r="O248" s="279"/>
    </row>
    <row r="249" spans="1:15" s="12" customFormat="1" ht="16.5">
      <c r="A249" s="72"/>
      <c r="B249" s="54"/>
      <c r="C249" s="256" t="s">
        <v>479</v>
      </c>
      <c r="D249" s="217"/>
      <c r="E249" s="80"/>
      <c r="F249" s="80"/>
      <c r="G249" s="272"/>
      <c r="H249" s="217">
        <v>6471</v>
      </c>
      <c r="I249" s="80">
        <v>6471</v>
      </c>
      <c r="J249" s="80"/>
      <c r="K249" s="279"/>
      <c r="L249" s="217">
        <v>6471</v>
      </c>
      <c r="M249" s="80">
        <v>6471</v>
      </c>
      <c r="N249" s="80"/>
      <c r="O249" s="279"/>
    </row>
    <row r="250" spans="1:15" s="12" customFormat="1" ht="30">
      <c r="A250" s="72"/>
      <c r="B250" s="54"/>
      <c r="C250" s="256" t="s">
        <v>480</v>
      </c>
      <c r="D250" s="217"/>
      <c r="E250" s="80"/>
      <c r="F250" s="80"/>
      <c r="G250" s="272"/>
      <c r="H250" s="217">
        <v>1000</v>
      </c>
      <c r="I250" s="80">
        <v>1000</v>
      </c>
      <c r="J250" s="80"/>
      <c r="K250" s="279"/>
      <c r="L250" s="217">
        <v>1000</v>
      </c>
      <c r="M250" s="80">
        <v>1000</v>
      </c>
      <c r="N250" s="80"/>
      <c r="O250" s="279"/>
    </row>
    <row r="251" spans="1:15" s="12" customFormat="1" ht="30">
      <c r="A251" s="72"/>
      <c r="B251" s="54"/>
      <c r="C251" s="256" t="s">
        <v>516</v>
      </c>
      <c r="D251" s="217"/>
      <c r="E251" s="80"/>
      <c r="F251" s="80"/>
      <c r="G251" s="272"/>
      <c r="H251" s="217">
        <v>73000</v>
      </c>
      <c r="I251" s="80">
        <v>73000</v>
      </c>
      <c r="J251" s="80"/>
      <c r="K251" s="272"/>
      <c r="L251" s="217">
        <v>73000</v>
      </c>
      <c r="M251" s="80">
        <v>73000</v>
      </c>
      <c r="N251" s="80"/>
      <c r="O251" s="272"/>
    </row>
    <row r="252" spans="1:15" s="12" customFormat="1" ht="16.5">
      <c r="A252" s="72"/>
      <c r="B252" s="54"/>
      <c r="C252" s="256" t="s">
        <v>550</v>
      </c>
      <c r="D252" s="217"/>
      <c r="E252" s="80"/>
      <c r="F252" s="80"/>
      <c r="G252" s="272"/>
      <c r="H252" s="217">
        <v>500</v>
      </c>
      <c r="I252" s="80">
        <v>500</v>
      </c>
      <c r="J252" s="80"/>
      <c r="K252" s="279"/>
      <c r="L252" s="217">
        <v>23250</v>
      </c>
      <c r="M252" s="80">
        <v>23250</v>
      </c>
      <c r="N252" s="80"/>
      <c r="O252" s="279"/>
    </row>
    <row r="253" spans="1:15" s="12" customFormat="1" ht="16.5">
      <c r="A253" s="72"/>
      <c r="B253" s="54"/>
      <c r="C253" s="121" t="s">
        <v>199</v>
      </c>
      <c r="D253" s="218">
        <f>SUM(D229:D243)</f>
        <v>84689</v>
      </c>
      <c r="E253" s="51">
        <f>SUM(E229:E243)</f>
        <v>73521</v>
      </c>
      <c r="F253" s="51">
        <f>SUM(F229:F243)</f>
        <v>11168</v>
      </c>
      <c r="G253" s="264">
        <f>SUM(G229:G243)</f>
        <v>0</v>
      </c>
      <c r="H253" s="218">
        <f aca="true" t="shared" si="14" ref="H253:O253">SUM(H229:H252)</f>
        <v>168926</v>
      </c>
      <c r="I253" s="51">
        <f t="shared" si="14"/>
        <v>156408</v>
      </c>
      <c r="J253" s="51">
        <f t="shared" si="14"/>
        <v>12518</v>
      </c>
      <c r="K253" s="278">
        <f t="shared" si="14"/>
        <v>0</v>
      </c>
      <c r="L253" s="218">
        <f t="shared" si="14"/>
        <v>193625</v>
      </c>
      <c r="M253" s="51">
        <f t="shared" si="14"/>
        <v>181107</v>
      </c>
      <c r="N253" s="51">
        <f t="shared" si="14"/>
        <v>12518</v>
      </c>
      <c r="O253" s="278">
        <f t="shared" si="14"/>
        <v>0</v>
      </c>
    </row>
    <row r="254" spans="1:15" s="12" customFormat="1" ht="16.5">
      <c r="A254" s="72"/>
      <c r="B254" s="54"/>
      <c r="C254" s="159"/>
      <c r="D254" s="144"/>
      <c r="E254" s="149"/>
      <c r="F254" s="149"/>
      <c r="G254" s="273"/>
      <c r="H254" s="144"/>
      <c r="I254" s="149"/>
      <c r="J254" s="149"/>
      <c r="K254" s="273"/>
      <c r="L254" s="144"/>
      <c r="M254" s="149"/>
      <c r="N254" s="149"/>
      <c r="O254" s="273"/>
    </row>
    <row r="255" spans="1:15" s="12" customFormat="1" ht="16.5">
      <c r="A255" s="35"/>
      <c r="B255" s="76"/>
      <c r="C255" s="119" t="s">
        <v>281</v>
      </c>
      <c r="D255" s="144"/>
      <c r="E255" s="149"/>
      <c r="F255" s="149"/>
      <c r="G255" s="273"/>
      <c r="H255" s="144"/>
      <c r="I255" s="149"/>
      <c r="J255" s="149"/>
      <c r="K255" s="273"/>
      <c r="L255" s="144"/>
      <c r="M255" s="149"/>
      <c r="N255" s="149"/>
      <c r="O255" s="273"/>
    </row>
    <row r="256" spans="1:15" s="12" customFormat="1" ht="30">
      <c r="A256" s="35"/>
      <c r="B256" s="76"/>
      <c r="C256" s="97" t="s">
        <v>436</v>
      </c>
      <c r="D256" s="148">
        <v>1000</v>
      </c>
      <c r="E256" s="80">
        <v>1000</v>
      </c>
      <c r="F256" s="80"/>
      <c r="G256" s="271"/>
      <c r="H256" s="148">
        <v>1000</v>
      </c>
      <c r="I256" s="80">
        <v>1000</v>
      </c>
      <c r="J256" s="80"/>
      <c r="K256" s="271"/>
      <c r="L256" s="148">
        <v>1000</v>
      </c>
      <c r="M256" s="80">
        <v>1000</v>
      </c>
      <c r="N256" s="80"/>
      <c r="O256" s="271"/>
    </row>
    <row r="257" spans="1:15" s="12" customFormat="1" ht="30">
      <c r="A257" s="35"/>
      <c r="B257" s="76"/>
      <c r="C257" s="97" t="s">
        <v>572</v>
      </c>
      <c r="D257" s="148"/>
      <c r="E257" s="80"/>
      <c r="F257" s="80"/>
      <c r="G257" s="271"/>
      <c r="H257" s="148"/>
      <c r="I257" s="80"/>
      <c r="J257" s="80"/>
      <c r="K257" s="271"/>
      <c r="L257" s="148">
        <v>21453</v>
      </c>
      <c r="M257" s="80">
        <v>21453</v>
      </c>
      <c r="N257" s="80"/>
      <c r="O257" s="271"/>
    </row>
    <row r="258" spans="1:15" s="12" customFormat="1" ht="16.5">
      <c r="A258" s="35"/>
      <c r="B258" s="54"/>
      <c r="C258" s="121" t="s">
        <v>199</v>
      </c>
      <c r="D258" s="143">
        <f aca="true" t="shared" si="15" ref="D258:K258">SUM(D256:D256)</f>
        <v>1000</v>
      </c>
      <c r="E258" s="56">
        <f t="shared" si="15"/>
        <v>1000</v>
      </c>
      <c r="F258" s="56">
        <f t="shared" si="15"/>
        <v>0</v>
      </c>
      <c r="G258" s="268">
        <f t="shared" si="15"/>
        <v>0</v>
      </c>
      <c r="H258" s="143">
        <f t="shared" si="15"/>
        <v>1000</v>
      </c>
      <c r="I258" s="56">
        <f t="shared" si="15"/>
        <v>1000</v>
      </c>
      <c r="J258" s="56">
        <f t="shared" si="15"/>
        <v>0</v>
      </c>
      <c r="K258" s="268">
        <f t="shared" si="15"/>
        <v>0</v>
      </c>
      <c r="L258" s="222">
        <f>SUM(L256:L257)</f>
        <v>22453</v>
      </c>
      <c r="M258" s="56">
        <f>SUM(M256:M257)</f>
        <v>22453</v>
      </c>
      <c r="N258" s="56">
        <f>SUM(N256:N257)</f>
        <v>0</v>
      </c>
      <c r="O258" s="288">
        <f>SUM(O256:O257)</f>
        <v>0</v>
      </c>
    </row>
    <row r="259" spans="1:15" s="12" customFormat="1" ht="16.5">
      <c r="A259" s="35"/>
      <c r="B259" s="54"/>
      <c r="C259" s="159"/>
      <c r="D259" s="144"/>
      <c r="E259" s="149"/>
      <c r="F259" s="149"/>
      <c r="G259" s="273"/>
      <c r="H259" s="144"/>
      <c r="I259" s="149"/>
      <c r="J259" s="149"/>
      <c r="K259" s="273"/>
      <c r="L259" s="144"/>
      <c r="M259" s="149"/>
      <c r="N259" s="149"/>
      <c r="O259" s="273"/>
    </row>
    <row r="260" spans="1:15" s="12" customFormat="1" ht="16.5">
      <c r="A260" s="35"/>
      <c r="B260" s="76"/>
      <c r="C260" s="119" t="s">
        <v>260</v>
      </c>
      <c r="D260" s="46">
        <v>3200</v>
      </c>
      <c r="E260" s="41">
        <v>3200</v>
      </c>
      <c r="F260" s="41"/>
      <c r="G260" s="260"/>
      <c r="H260" s="46">
        <v>0</v>
      </c>
      <c r="I260" s="41">
        <v>0</v>
      </c>
      <c r="J260" s="41"/>
      <c r="K260" s="260"/>
      <c r="L260" s="46">
        <v>0</v>
      </c>
      <c r="M260" s="41">
        <v>0</v>
      </c>
      <c r="N260" s="41"/>
      <c r="O260" s="260"/>
    </row>
    <row r="261" spans="1:15" s="12" customFormat="1" ht="16.5">
      <c r="A261" s="35"/>
      <c r="B261" s="76"/>
      <c r="C261" s="119"/>
      <c r="D261" s="46"/>
      <c r="E261" s="41"/>
      <c r="F261" s="41"/>
      <c r="G261" s="260"/>
      <c r="H261" s="46"/>
      <c r="I261" s="41"/>
      <c r="J261" s="41"/>
      <c r="K261" s="260"/>
      <c r="L261" s="46"/>
      <c r="M261" s="41"/>
      <c r="N261" s="41"/>
      <c r="O261" s="260"/>
    </row>
    <row r="262" spans="1:15" s="12" customFormat="1" ht="30">
      <c r="A262" s="35"/>
      <c r="B262" s="76"/>
      <c r="C262" s="97" t="s">
        <v>517</v>
      </c>
      <c r="D262" s="46"/>
      <c r="E262" s="41"/>
      <c r="F262" s="41"/>
      <c r="G262" s="260"/>
      <c r="H262" s="46"/>
      <c r="I262" s="41"/>
      <c r="J262" s="41"/>
      <c r="K262" s="260"/>
      <c r="L262" s="46"/>
      <c r="M262" s="41"/>
      <c r="N262" s="41"/>
      <c r="O262" s="260"/>
    </row>
    <row r="263" spans="1:15" s="12" customFormat="1" ht="16.5">
      <c r="A263" s="35"/>
      <c r="B263" s="76"/>
      <c r="C263" s="256" t="s">
        <v>518</v>
      </c>
      <c r="D263" s="217"/>
      <c r="E263" s="80"/>
      <c r="F263" s="80"/>
      <c r="G263" s="272"/>
      <c r="H263" s="217">
        <v>25000</v>
      </c>
      <c r="I263" s="80">
        <v>25000</v>
      </c>
      <c r="J263" s="80"/>
      <c r="K263" s="272"/>
      <c r="L263" s="217">
        <v>25000</v>
      </c>
      <c r="M263" s="80">
        <v>25000</v>
      </c>
      <c r="N263" s="80"/>
      <c r="O263" s="272"/>
    </row>
    <row r="264" spans="1:15" s="12" customFormat="1" ht="16.5">
      <c r="A264" s="35"/>
      <c r="B264" s="76"/>
      <c r="C264" s="256" t="s">
        <v>519</v>
      </c>
      <c r="D264" s="217"/>
      <c r="E264" s="80"/>
      <c r="F264" s="80"/>
      <c r="G264" s="272"/>
      <c r="H264" s="217">
        <v>1400</v>
      </c>
      <c r="I264" s="80">
        <v>1400</v>
      </c>
      <c r="J264" s="80"/>
      <c r="K264" s="279"/>
      <c r="L264" s="217">
        <v>1400</v>
      </c>
      <c r="M264" s="80">
        <v>1400</v>
      </c>
      <c r="N264" s="80"/>
      <c r="O264" s="279"/>
    </row>
    <row r="265" spans="1:15" s="12" customFormat="1" ht="16.5">
      <c r="A265" s="35"/>
      <c r="B265" s="54"/>
      <c r="C265" s="121" t="s">
        <v>199</v>
      </c>
      <c r="D265" s="143">
        <f>SUM(D264:D264)</f>
        <v>0</v>
      </c>
      <c r="E265" s="56">
        <f>SUM(E264:E264)</f>
        <v>0</v>
      </c>
      <c r="F265" s="56">
        <f>SUM(F264:F264)</f>
        <v>0</v>
      </c>
      <c r="G265" s="268">
        <f>SUM(G264:G264)</f>
        <v>0</v>
      </c>
      <c r="H265" s="222">
        <f aca="true" t="shared" si="16" ref="H265:O265">SUM(H263:H264)</f>
        <v>26400</v>
      </c>
      <c r="I265" s="56">
        <f t="shared" si="16"/>
        <v>26400</v>
      </c>
      <c r="J265" s="56">
        <f t="shared" si="16"/>
        <v>0</v>
      </c>
      <c r="K265" s="288">
        <f t="shared" si="16"/>
        <v>0</v>
      </c>
      <c r="L265" s="222">
        <f t="shared" si="16"/>
        <v>26400</v>
      </c>
      <c r="M265" s="56">
        <f t="shared" si="16"/>
        <v>26400</v>
      </c>
      <c r="N265" s="56">
        <f t="shared" si="16"/>
        <v>0</v>
      </c>
      <c r="O265" s="288">
        <f t="shared" si="16"/>
        <v>0</v>
      </c>
    </row>
    <row r="266" spans="1:15" s="12" customFormat="1" ht="16.5">
      <c r="A266" s="35"/>
      <c r="B266" s="54"/>
      <c r="C266" s="119"/>
      <c r="D266" s="144"/>
      <c r="E266" s="149"/>
      <c r="F266" s="149"/>
      <c r="G266" s="273"/>
      <c r="H266" s="144"/>
      <c r="I266" s="149"/>
      <c r="J266" s="149"/>
      <c r="K266" s="273"/>
      <c r="L266" s="144"/>
      <c r="M266" s="149"/>
      <c r="N266" s="149"/>
      <c r="O266" s="273"/>
    </row>
    <row r="267" spans="1:15" s="12" customFormat="1" ht="16.5">
      <c r="A267" s="35"/>
      <c r="B267" s="54"/>
      <c r="C267" s="159" t="s">
        <v>254</v>
      </c>
      <c r="D267" s="143">
        <f>D226+D253+D258+D260</f>
        <v>569125</v>
      </c>
      <c r="E267" s="56">
        <f>E226+E253+E258+E260</f>
        <v>400038</v>
      </c>
      <c r="F267" s="56">
        <f>F226+F253+F258+F260</f>
        <v>169087</v>
      </c>
      <c r="G267" s="268">
        <f>G226+G253+G258+G260</f>
        <v>0</v>
      </c>
      <c r="H267" s="222">
        <f aca="true" t="shared" si="17" ref="H267:O267">H226+H253+H258+H260+H265</f>
        <v>723523</v>
      </c>
      <c r="I267" s="56">
        <f t="shared" si="17"/>
        <v>553086</v>
      </c>
      <c r="J267" s="56">
        <f t="shared" si="17"/>
        <v>170437</v>
      </c>
      <c r="K267" s="288">
        <f t="shared" si="17"/>
        <v>0</v>
      </c>
      <c r="L267" s="222">
        <f t="shared" si="17"/>
        <v>779558</v>
      </c>
      <c r="M267" s="56">
        <f t="shared" si="17"/>
        <v>608921</v>
      </c>
      <c r="N267" s="56">
        <f t="shared" si="17"/>
        <v>170637</v>
      </c>
      <c r="O267" s="288">
        <f t="shared" si="17"/>
        <v>0</v>
      </c>
    </row>
    <row r="268" spans="1:15" s="12" customFormat="1" ht="16.5">
      <c r="A268" s="72"/>
      <c r="B268" s="54"/>
      <c r="C268" s="159"/>
      <c r="D268" s="144"/>
      <c r="E268" s="149"/>
      <c r="F268" s="149"/>
      <c r="G268" s="273"/>
      <c r="H268" s="144"/>
      <c r="I268" s="149"/>
      <c r="J268" s="149"/>
      <c r="K268" s="273"/>
      <c r="L268" s="144"/>
      <c r="M268" s="149"/>
      <c r="N268" s="149"/>
      <c r="O268" s="273"/>
    </row>
    <row r="269" spans="1:15" s="12" customFormat="1" ht="16.5">
      <c r="A269" s="72"/>
      <c r="B269" s="54" t="s">
        <v>171</v>
      </c>
      <c r="C269" s="119" t="s">
        <v>247</v>
      </c>
      <c r="D269" s="144"/>
      <c r="E269" s="149"/>
      <c r="F269" s="149"/>
      <c r="G269" s="273"/>
      <c r="H269" s="144"/>
      <c r="I269" s="149"/>
      <c r="J269" s="149"/>
      <c r="K269" s="273"/>
      <c r="L269" s="144"/>
      <c r="M269" s="149"/>
      <c r="N269" s="149"/>
      <c r="O269" s="273"/>
    </row>
    <row r="270" spans="1:15" s="12" customFormat="1" ht="16.5">
      <c r="A270" s="72"/>
      <c r="B270" s="54"/>
      <c r="C270" s="119" t="s">
        <v>437</v>
      </c>
      <c r="D270" s="46">
        <v>4000</v>
      </c>
      <c r="E270" s="41">
        <v>4000</v>
      </c>
      <c r="F270" s="41"/>
      <c r="G270" s="260"/>
      <c r="H270" s="46">
        <v>8050</v>
      </c>
      <c r="I270" s="41">
        <v>8050</v>
      </c>
      <c r="J270" s="41"/>
      <c r="K270" s="260"/>
      <c r="L270" s="46">
        <v>8050</v>
      </c>
      <c r="M270" s="41">
        <v>8050</v>
      </c>
      <c r="N270" s="41"/>
      <c r="O270" s="260"/>
    </row>
    <row r="271" spans="1:15" s="12" customFormat="1" ht="16.5">
      <c r="A271" s="72"/>
      <c r="B271" s="54"/>
      <c r="C271" s="119" t="s">
        <v>57</v>
      </c>
      <c r="D271" s="216">
        <v>28</v>
      </c>
      <c r="E271" s="41">
        <v>28</v>
      </c>
      <c r="F271" s="41"/>
      <c r="G271" s="260"/>
      <c r="H271" s="216">
        <v>28</v>
      </c>
      <c r="I271" s="41">
        <v>28</v>
      </c>
      <c r="J271" s="41"/>
      <c r="K271" s="260"/>
      <c r="L271" s="216">
        <v>28</v>
      </c>
      <c r="M271" s="41">
        <v>28</v>
      </c>
      <c r="N271" s="41"/>
      <c r="O271" s="260"/>
    </row>
    <row r="272" spans="1:15" s="12" customFormat="1" ht="16.5">
      <c r="A272" s="72"/>
      <c r="B272" s="54"/>
      <c r="C272" s="119" t="s">
        <v>58</v>
      </c>
      <c r="D272" s="216">
        <v>5000</v>
      </c>
      <c r="E272" s="41">
        <v>5000</v>
      </c>
      <c r="F272" s="41"/>
      <c r="G272" s="260"/>
      <c r="H272" s="216">
        <v>5000</v>
      </c>
      <c r="I272" s="41">
        <v>5000</v>
      </c>
      <c r="J272" s="41"/>
      <c r="K272" s="260"/>
      <c r="L272" s="216">
        <v>5000</v>
      </c>
      <c r="M272" s="41">
        <v>5000</v>
      </c>
      <c r="N272" s="41"/>
      <c r="O272" s="260"/>
    </row>
    <row r="273" spans="1:15" s="12" customFormat="1" ht="16.5">
      <c r="A273" s="72"/>
      <c r="B273" s="54"/>
      <c r="C273" s="97" t="s">
        <v>59</v>
      </c>
      <c r="D273" s="217">
        <v>250</v>
      </c>
      <c r="E273" s="80">
        <v>250</v>
      </c>
      <c r="F273" s="80"/>
      <c r="G273" s="271"/>
      <c r="H273" s="217">
        <v>250</v>
      </c>
      <c r="I273" s="80">
        <v>250</v>
      </c>
      <c r="J273" s="80"/>
      <c r="K273" s="271"/>
      <c r="L273" s="217">
        <v>250</v>
      </c>
      <c r="M273" s="80">
        <v>250</v>
      </c>
      <c r="N273" s="80"/>
      <c r="O273" s="271"/>
    </row>
    <row r="274" spans="1:15" s="12" customFormat="1" ht="16.5">
      <c r="A274" s="72"/>
      <c r="B274" s="54"/>
      <c r="C274" s="97" t="s">
        <v>60</v>
      </c>
      <c r="D274" s="216">
        <v>5000</v>
      </c>
      <c r="E274" s="41">
        <v>5000</v>
      </c>
      <c r="F274" s="41"/>
      <c r="G274" s="260"/>
      <c r="H274" s="216">
        <v>3760</v>
      </c>
      <c r="I274" s="41">
        <v>3760</v>
      </c>
      <c r="J274" s="41"/>
      <c r="K274" s="260"/>
      <c r="L274" s="216">
        <v>3760</v>
      </c>
      <c r="M274" s="41">
        <v>3760</v>
      </c>
      <c r="N274" s="41"/>
      <c r="O274" s="260"/>
    </row>
    <row r="275" spans="1:15" s="12" customFormat="1" ht="16.5">
      <c r="A275" s="72"/>
      <c r="B275" s="54"/>
      <c r="C275" s="97" t="s">
        <v>61</v>
      </c>
      <c r="D275" s="216">
        <v>450</v>
      </c>
      <c r="E275" s="41">
        <v>450</v>
      </c>
      <c r="F275" s="41"/>
      <c r="G275" s="260"/>
      <c r="H275" s="216">
        <v>450</v>
      </c>
      <c r="I275" s="41">
        <v>450</v>
      </c>
      <c r="J275" s="41"/>
      <c r="K275" s="260"/>
      <c r="L275" s="216">
        <v>450</v>
      </c>
      <c r="M275" s="41">
        <v>450</v>
      </c>
      <c r="N275" s="41"/>
      <c r="O275" s="260"/>
    </row>
    <row r="276" spans="1:15" s="12" customFormat="1" ht="16.5">
      <c r="A276" s="72"/>
      <c r="B276" s="54"/>
      <c r="C276" s="97" t="s">
        <v>62</v>
      </c>
      <c r="D276" s="216">
        <v>2000</v>
      </c>
      <c r="E276" s="41">
        <v>2000</v>
      </c>
      <c r="F276" s="41"/>
      <c r="G276" s="260"/>
      <c r="H276" s="216">
        <v>0</v>
      </c>
      <c r="I276" s="41">
        <v>0</v>
      </c>
      <c r="J276" s="41"/>
      <c r="K276" s="260"/>
      <c r="L276" s="216">
        <v>0</v>
      </c>
      <c r="M276" s="41">
        <v>0</v>
      </c>
      <c r="N276" s="41"/>
      <c r="O276" s="260"/>
    </row>
    <row r="277" spans="1:15" s="12" customFormat="1" ht="16.5">
      <c r="A277" s="72"/>
      <c r="B277" s="54"/>
      <c r="C277" s="97" t="s">
        <v>63</v>
      </c>
      <c r="D277" s="216">
        <v>1500</v>
      </c>
      <c r="E277" s="41">
        <v>1500</v>
      </c>
      <c r="F277" s="41"/>
      <c r="G277" s="260"/>
      <c r="H277" s="216">
        <v>1500</v>
      </c>
      <c r="I277" s="41">
        <v>1500</v>
      </c>
      <c r="J277" s="41"/>
      <c r="K277" s="260"/>
      <c r="L277" s="216">
        <v>1500</v>
      </c>
      <c r="M277" s="41">
        <v>1500</v>
      </c>
      <c r="N277" s="41"/>
      <c r="O277" s="260"/>
    </row>
    <row r="278" spans="1:15" s="12" customFormat="1" ht="16.5">
      <c r="A278" s="72"/>
      <c r="B278" s="54"/>
      <c r="C278" s="97" t="s">
        <v>64</v>
      </c>
      <c r="D278" s="216">
        <v>1500</v>
      </c>
      <c r="E278" s="41">
        <v>1500</v>
      </c>
      <c r="F278" s="41"/>
      <c r="G278" s="260"/>
      <c r="H278" s="216">
        <v>1500</v>
      </c>
      <c r="I278" s="41">
        <v>1500</v>
      </c>
      <c r="J278" s="41"/>
      <c r="K278" s="260"/>
      <c r="L278" s="216">
        <v>1500</v>
      </c>
      <c r="M278" s="41">
        <v>1500</v>
      </c>
      <c r="N278" s="41"/>
      <c r="O278" s="260"/>
    </row>
    <row r="279" spans="1:15" s="12" customFormat="1" ht="16.5">
      <c r="A279" s="72"/>
      <c r="B279" s="54"/>
      <c r="C279" s="97" t="s">
        <v>65</v>
      </c>
      <c r="D279" s="216">
        <v>11000</v>
      </c>
      <c r="E279" s="41"/>
      <c r="F279" s="41">
        <v>11000</v>
      </c>
      <c r="G279" s="260"/>
      <c r="H279" s="216">
        <v>11000</v>
      </c>
      <c r="I279" s="41"/>
      <c r="J279" s="41">
        <v>11000</v>
      </c>
      <c r="K279" s="260"/>
      <c r="L279" s="216">
        <v>11000</v>
      </c>
      <c r="M279" s="41"/>
      <c r="N279" s="41">
        <v>11000</v>
      </c>
      <c r="O279" s="260"/>
    </row>
    <row r="280" spans="1:15" s="12" customFormat="1" ht="16.5">
      <c r="A280" s="72"/>
      <c r="B280" s="54"/>
      <c r="C280" s="97" t="s">
        <v>67</v>
      </c>
      <c r="D280" s="217">
        <v>2500</v>
      </c>
      <c r="E280" s="80">
        <v>2500</v>
      </c>
      <c r="F280" s="80"/>
      <c r="G280" s="272"/>
      <c r="H280" s="217">
        <v>2500</v>
      </c>
      <c r="I280" s="80">
        <v>2500</v>
      </c>
      <c r="J280" s="80"/>
      <c r="K280" s="272"/>
      <c r="L280" s="217">
        <v>2500</v>
      </c>
      <c r="M280" s="80">
        <v>2500</v>
      </c>
      <c r="N280" s="80"/>
      <c r="O280" s="272"/>
    </row>
    <row r="281" spans="1:15" s="12" customFormat="1" ht="16.5">
      <c r="A281" s="72"/>
      <c r="B281" s="54"/>
      <c r="C281" s="97" t="s">
        <v>68</v>
      </c>
      <c r="D281" s="217">
        <v>1500</v>
      </c>
      <c r="E281" s="80">
        <v>1500</v>
      </c>
      <c r="F281" s="80"/>
      <c r="G281" s="272"/>
      <c r="H281" s="217">
        <v>1500</v>
      </c>
      <c r="I281" s="80">
        <v>1500</v>
      </c>
      <c r="J281" s="80"/>
      <c r="K281" s="272"/>
      <c r="L281" s="217">
        <v>1500</v>
      </c>
      <c r="M281" s="80">
        <v>1500</v>
      </c>
      <c r="N281" s="80"/>
      <c r="O281" s="272"/>
    </row>
    <row r="282" spans="1:15" s="12" customFormat="1" ht="16.5">
      <c r="A282" s="72"/>
      <c r="B282" s="54"/>
      <c r="C282" s="97" t="s">
        <v>69</v>
      </c>
      <c r="D282" s="217">
        <v>2500</v>
      </c>
      <c r="E282" s="80">
        <v>2500</v>
      </c>
      <c r="F282" s="80"/>
      <c r="G282" s="272"/>
      <c r="H282" s="217">
        <v>2500</v>
      </c>
      <c r="I282" s="80">
        <v>2500</v>
      </c>
      <c r="J282" s="80"/>
      <c r="K282" s="272"/>
      <c r="L282" s="217">
        <v>2500</v>
      </c>
      <c r="M282" s="80">
        <v>2500</v>
      </c>
      <c r="N282" s="80"/>
      <c r="O282" s="272"/>
    </row>
    <row r="283" spans="1:15" s="12" customFormat="1" ht="16.5">
      <c r="A283" s="72"/>
      <c r="B283" s="54"/>
      <c r="C283" s="97" t="s">
        <v>70</v>
      </c>
      <c r="D283" s="217">
        <v>2000</v>
      </c>
      <c r="E283" s="80">
        <v>2000</v>
      </c>
      <c r="F283" s="80"/>
      <c r="G283" s="272"/>
      <c r="H283" s="217">
        <v>2000</v>
      </c>
      <c r="I283" s="80">
        <v>2000</v>
      </c>
      <c r="J283" s="80"/>
      <c r="K283" s="272"/>
      <c r="L283" s="217">
        <v>2000</v>
      </c>
      <c r="M283" s="80">
        <v>2000</v>
      </c>
      <c r="N283" s="80"/>
      <c r="O283" s="272"/>
    </row>
    <row r="284" spans="1:15" s="12" customFormat="1" ht="16.5">
      <c r="A284" s="72"/>
      <c r="B284" s="54"/>
      <c r="C284" s="97" t="s">
        <v>71</v>
      </c>
      <c r="D284" s="217">
        <v>508</v>
      </c>
      <c r="E284" s="80">
        <v>508</v>
      </c>
      <c r="F284" s="80"/>
      <c r="G284" s="272"/>
      <c r="H284" s="217">
        <v>508</v>
      </c>
      <c r="I284" s="80">
        <v>508</v>
      </c>
      <c r="J284" s="80"/>
      <c r="K284" s="272"/>
      <c r="L284" s="217">
        <v>508</v>
      </c>
      <c r="M284" s="80">
        <v>508</v>
      </c>
      <c r="N284" s="80"/>
      <c r="O284" s="272"/>
    </row>
    <row r="285" spans="1:15" s="12" customFormat="1" ht="16.5">
      <c r="A285" s="72"/>
      <c r="B285" s="54"/>
      <c r="C285" s="97" t="s">
        <v>72</v>
      </c>
      <c r="D285" s="217">
        <v>20000</v>
      </c>
      <c r="E285" s="80">
        <v>20000</v>
      </c>
      <c r="F285" s="80"/>
      <c r="G285" s="272"/>
      <c r="H285" s="217">
        <v>23000</v>
      </c>
      <c r="I285" s="80">
        <v>23000</v>
      </c>
      <c r="J285" s="80"/>
      <c r="K285" s="272"/>
      <c r="L285" s="217">
        <v>23000</v>
      </c>
      <c r="M285" s="80">
        <v>23000</v>
      </c>
      <c r="N285" s="80"/>
      <c r="O285" s="272"/>
    </row>
    <row r="286" spans="1:15" s="12" customFormat="1" ht="16.5">
      <c r="A286" s="72"/>
      <c r="B286" s="54"/>
      <c r="C286" s="97" t="s">
        <v>73</v>
      </c>
      <c r="D286" s="217">
        <v>500</v>
      </c>
      <c r="E286" s="80">
        <v>500</v>
      </c>
      <c r="F286" s="80"/>
      <c r="G286" s="272"/>
      <c r="H286" s="217">
        <v>500</v>
      </c>
      <c r="I286" s="80">
        <v>500</v>
      </c>
      <c r="J286" s="80"/>
      <c r="K286" s="272"/>
      <c r="L286" s="217">
        <v>500</v>
      </c>
      <c r="M286" s="80">
        <v>500</v>
      </c>
      <c r="N286" s="80"/>
      <c r="O286" s="272"/>
    </row>
    <row r="287" spans="1:15" s="12" customFormat="1" ht="16.5">
      <c r="A287" s="72"/>
      <c r="B287" s="54"/>
      <c r="C287" s="97" t="s">
        <v>74</v>
      </c>
      <c r="D287" s="217">
        <v>375</v>
      </c>
      <c r="E287" s="80">
        <v>375</v>
      </c>
      <c r="F287" s="80"/>
      <c r="G287" s="272"/>
      <c r="H287" s="217">
        <v>375</v>
      </c>
      <c r="I287" s="80">
        <v>375</v>
      </c>
      <c r="J287" s="80"/>
      <c r="K287" s="272"/>
      <c r="L287" s="217">
        <v>375</v>
      </c>
      <c r="M287" s="80">
        <v>375</v>
      </c>
      <c r="N287" s="80"/>
      <c r="O287" s="272"/>
    </row>
    <row r="288" spans="1:15" s="12" customFormat="1" ht="16.5">
      <c r="A288" s="72"/>
      <c r="B288" s="54"/>
      <c r="C288" s="97" t="s">
        <v>75</v>
      </c>
      <c r="D288" s="217">
        <v>4700</v>
      </c>
      <c r="E288" s="80">
        <v>4700</v>
      </c>
      <c r="F288" s="80"/>
      <c r="G288" s="272"/>
      <c r="H288" s="217">
        <v>4700</v>
      </c>
      <c r="I288" s="80">
        <v>4700</v>
      </c>
      <c r="J288" s="80"/>
      <c r="K288" s="272"/>
      <c r="L288" s="217">
        <v>4700</v>
      </c>
      <c r="M288" s="80">
        <v>4700</v>
      </c>
      <c r="N288" s="80"/>
      <c r="O288" s="272"/>
    </row>
    <row r="289" spans="1:15" s="12" customFormat="1" ht="16.5">
      <c r="A289" s="72"/>
      <c r="B289" s="54"/>
      <c r="C289" s="97" t="s">
        <v>76</v>
      </c>
      <c r="D289" s="217">
        <v>318</v>
      </c>
      <c r="E289" s="80"/>
      <c r="F289" s="80">
        <v>318</v>
      </c>
      <c r="G289" s="272"/>
      <c r="H289" s="217">
        <v>318</v>
      </c>
      <c r="I289" s="80"/>
      <c r="J289" s="80">
        <v>318</v>
      </c>
      <c r="K289" s="272"/>
      <c r="L289" s="217">
        <v>318</v>
      </c>
      <c r="M289" s="80"/>
      <c r="N289" s="80">
        <v>318</v>
      </c>
      <c r="O289" s="272"/>
    </row>
    <row r="290" spans="1:15" s="12" customFormat="1" ht="16.5">
      <c r="A290" s="72"/>
      <c r="B290" s="54"/>
      <c r="C290" s="97" t="s">
        <v>140</v>
      </c>
      <c r="D290" s="217">
        <v>5000</v>
      </c>
      <c r="E290" s="80">
        <v>5000</v>
      </c>
      <c r="F290" s="80"/>
      <c r="G290" s="272"/>
      <c r="H290" s="217">
        <v>5000</v>
      </c>
      <c r="I290" s="80">
        <v>5000</v>
      </c>
      <c r="J290" s="80"/>
      <c r="K290" s="272"/>
      <c r="L290" s="217">
        <v>5000</v>
      </c>
      <c r="M290" s="80">
        <v>5000</v>
      </c>
      <c r="N290" s="80"/>
      <c r="O290" s="272"/>
    </row>
    <row r="291" spans="1:15" s="12" customFormat="1" ht="16.5">
      <c r="A291" s="72"/>
      <c r="B291" s="54"/>
      <c r="C291" s="97" t="s">
        <v>77</v>
      </c>
      <c r="D291" s="217">
        <v>1405</v>
      </c>
      <c r="E291" s="80">
        <v>1405</v>
      </c>
      <c r="F291" s="80"/>
      <c r="G291" s="272"/>
      <c r="H291" s="217">
        <v>1405</v>
      </c>
      <c r="I291" s="80">
        <v>1405</v>
      </c>
      <c r="J291" s="80"/>
      <c r="K291" s="272"/>
      <c r="L291" s="217">
        <v>1405</v>
      </c>
      <c r="M291" s="80">
        <v>1405</v>
      </c>
      <c r="N291" s="80"/>
      <c r="O291" s="272"/>
    </row>
    <row r="292" spans="1:15" s="12" customFormat="1" ht="16.5">
      <c r="A292" s="72"/>
      <c r="B292" s="54"/>
      <c r="C292" s="97" t="s">
        <v>78</v>
      </c>
      <c r="D292" s="217">
        <v>1000</v>
      </c>
      <c r="E292" s="80">
        <v>1000</v>
      </c>
      <c r="F292" s="80"/>
      <c r="G292" s="272"/>
      <c r="H292" s="217">
        <v>1000</v>
      </c>
      <c r="I292" s="80">
        <v>1000</v>
      </c>
      <c r="J292" s="80"/>
      <c r="K292" s="272"/>
      <c r="L292" s="217">
        <v>1000</v>
      </c>
      <c r="M292" s="80">
        <v>1000</v>
      </c>
      <c r="N292" s="80"/>
      <c r="O292" s="272"/>
    </row>
    <row r="293" spans="1:15" s="12" customFormat="1" ht="16.5">
      <c r="A293" s="72"/>
      <c r="B293" s="54"/>
      <c r="C293" s="97" t="s">
        <v>79</v>
      </c>
      <c r="D293" s="217">
        <v>2500</v>
      </c>
      <c r="E293" s="80">
        <v>2500</v>
      </c>
      <c r="F293" s="80"/>
      <c r="G293" s="272"/>
      <c r="H293" s="217">
        <v>2500</v>
      </c>
      <c r="I293" s="80">
        <v>2500</v>
      </c>
      <c r="J293" s="80"/>
      <c r="K293" s="272"/>
      <c r="L293" s="217">
        <v>2500</v>
      </c>
      <c r="M293" s="80">
        <v>2500</v>
      </c>
      <c r="N293" s="80"/>
      <c r="O293" s="272"/>
    </row>
    <row r="294" spans="1:15" s="12" customFormat="1" ht="16.5">
      <c r="A294" s="72"/>
      <c r="B294" s="54"/>
      <c r="C294" s="97" t="s">
        <v>80</v>
      </c>
      <c r="D294" s="217">
        <v>500</v>
      </c>
      <c r="E294" s="80">
        <v>500</v>
      </c>
      <c r="F294" s="80"/>
      <c r="G294" s="272"/>
      <c r="H294" s="217">
        <v>0</v>
      </c>
      <c r="I294" s="80">
        <v>0</v>
      </c>
      <c r="J294" s="80"/>
      <c r="K294" s="272"/>
      <c r="L294" s="217">
        <v>0</v>
      </c>
      <c r="M294" s="80">
        <v>0</v>
      </c>
      <c r="N294" s="80"/>
      <c r="O294" s="272"/>
    </row>
    <row r="295" spans="1:15" s="12" customFormat="1" ht="16.5">
      <c r="A295" s="72"/>
      <c r="B295" s="54"/>
      <c r="C295" s="97" t="s">
        <v>81</v>
      </c>
      <c r="D295" s="217">
        <v>2000</v>
      </c>
      <c r="E295" s="80">
        <v>2000</v>
      </c>
      <c r="F295" s="80"/>
      <c r="G295" s="272"/>
      <c r="H295" s="217">
        <v>2000</v>
      </c>
      <c r="I295" s="80">
        <v>2000</v>
      </c>
      <c r="J295" s="80"/>
      <c r="K295" s="272"/>
      <c r="L295" s="217">
        <v>2000</v>
      </c>
      <c r="M295" s="80">
        <v>2000</v>
      </c>
      <c r="N295" s="80"/>
      <c r="O295" s="272"/>
    </row>
    <row r="296" spans="1:15" s="12" customFormat="1" ht="16.5">
      <c r="A296" s="72"/>
      <c r="B296" s="54"/>
      <c r="C296" s="97" t="s">
        <v>481</v>
      </c>
      <c r="D296" s="217"/>
      <c r="E296" s="80"/>
      <c r="F296" s="80"/>
      <c r="G296" s="272"/>
      <c r="H296" s="217">
        <v>680</v>
      </c>
      <c r="I296" s="80">
        <v>680</v>
      </c>
      <c r="J296" s="80"/>
      <c r="K296" s="272"/>
      <c r="L296" s="217">
        <v>680</v>
      </c>
      <c r="M296" s="80">
        <v>680</v>
      </c>
      <c r="N296" s="80"/>
      <c r="O296" s="272"/>
    </row>
    <row r="297" spans="1:15" s="12" customFormat="1" ht="16.5">
      <c r="A297" s="72"/>
      <c r="B297" s="54"/>
      <c r="C297" s="97" t="s">
        <v>482</v>
      </c>
      <c r="D297" s="217"/>
      <c r="E297" s="80"/>
      <c r="F297" s="80"/>
      <c r="G297" s="272"/>
      <c r="H297" s="217">
        <v>3189</v>
      </c>
      <c r="I297" s="80">
        <v>3189</v>
      </c>
      <c r="J297" s="80"/>
      <c r="K297" s="272"/>
      <c r="L297" s="217">
        <v>3189</v>
      </c>
      <c r="M297" s="80">
        <v>3189</v>
      </c>
      <c r="N297" s="80"/>
      <c r="O297" s="272"/>
    </row>
    <row r="298" spans="1:15" s="12" customFormat="1" ht="16.5">
      <c r="A298" s="72"/>
      <c r="B298" s="54"/>
      <c r="C298" s="97" t="s">
        <v>483</v>
      </c>
      <c r="D298" s="217"/>
      <c r="E298" s="80"/>
      <c r="F298" s="80"/>
      <c r="G298" s="272"/>
      <c r="H298" s="217">
        <v>1216</v>
      </c>
      <c r="I298" s="80">
        <v>1216</v>
      </c>
      <c r="J298" s="80"/>
      <c r="K298" s="279"/>
      <c r="L298" s="217">
        <v>1216</v>
      </c>
      <c r="M298" s="80">
        <v>1216</v>
      </c>
      <c r="N298" s="80"/>
      <c r="O298" s="279"/>
    </row>
    <row r="299" spans="1:15" s="12" customFormat="1" ht="16.5">
      <c r="A299" s="72"/>
      <c r="B299" s="54"/>
      <c r="C299" s="97" t="s">
        <v>484</v>
      </c>
      <c r="D299" s="217"/>
      <c r="E299" s="80"/>
      <c r="F299" s="80"/>
      <c r="G299" s="272"/>
      <c r="H299" s="217">
        <v>4700</v>
      </c>
      <c r="I299" s="80"/>
      <c r="J299" s="80">
        <v>4700</v>
      </c>
      <c r="K299" s="279"/>
      <c r="L299" s="217">
        <v>4700</v>
      </c>
      <c r="M299" s="80"/>
      <c r="N299" s="80">
        <v>4700</v>
      </c>
      <c r="O299" s="279"/>
    </row>
    <row r="300" spans="1:15" s="12" customFormat="1" ht="16.5">
      <c r="A300" s="72"/>
      <c r="B300" s="54"/>
      <c r="C300" s="97" t="s">
        <v>485</v>
      </c>
      <c r="D300" s="217"/>
      <c r="E300" s="80"/>
      <c r="F300" s="80"/>
      <c r="G300" s="272"/>
      <c r="H300" s="217">
        <v>0</v>
      </c>
      <c r="I300" s="80"/>
      <c r="J300" s="80">
        <v>0</v>
      </c>
      <c r="K300" s="279"/>
      <c r="L300" s="217">
        <v>0</v>
      </c>
      <c r="M300" s="80"/>
      <c r="N300" s="80">
        <v>0</v>
      </c>
      <c r="O300" s="279"/>
    </row>
    <row r="301" spans="1:15" s="12" customFormat="1" ht="30">
      <c r="A301" s="72"/>
      <c r="B301" s="54"/>
      <c r="C301" s="97" t="s">
        <v>520</v>
      </c>
      <c r="D301" s="217"/>
      <c r="E301" s="80"/>
      <c r="F301" s="80"/>
      <c r="G301" s="279"/>
      <c r="H301" s="217">
        <v>3000</v>
      </c>
      <c r="I301" s="80">
        <v>3000</v>
      </c>
      <c r="J301" s="80"/>
      <c r="K301" s="279"/>
      <c r="L301" s="217">
        <v>3000</v>
      </c>
      <c r="M301" s="80">
        <v>3000</v>
      </c>
      <c r="N301" s="80"/>
      <c r="O301" s="279"/>
    </row>
    <row r="302" spans="1:15" s="12" customFormat="1" ht="16.5">
      <c r="A302" s="72"/>
      <c r="B302" s="54"/>
      <c r="C302" s="97" t="s">
        <v>521</v>
      </c>
      <c r="D302" s="217"/>
      <c r="E302" s="80"/>
      <c r="F302" s="80"/>
      <c r="G302" s="279"/>
      <c r="H302" s="217">
        <v>2133</v>
      </c>
      <c r="I302" s="80">
        <v>2133</v>
      </c>
      <c r="J302" s="80"/>
      <c r="K302" s="279"/>
      <c r="L302" s="217">
        <v>2133</v>
      </c>
      <c r="M302" s="80">
        <v>2133</v>
      </c>
      <c r="N302" s="80"/>
      <c r="O302" s="279"/>
    </row>
    <row r="303" spans="1:15" s="12" customFormat="1" ht="16.5">
      <c r="A303" s="72"/>
      <c r="B303" s="54"/>
      <c r="C303" s="97" t="s">
        <v>522</v>
      </c>
      <c r="D303" s="217"/>
      <c r="E303" s="80"/>
      <c r="F303" s="80"/>
      <c r="G303" s="279"/>
      <c r="H303" s="217">
        <v>240</v>
      </c>
      <c r="I303" s="80">
        <v>240</v>
      </c>
      <c r="J303" s="80"/>
      <c r="K303" s="279"/>
      <c r="L303" s="217">
        <v>240</v>
      </c>
      <c r="M303" s="80">
        <v>240</v>
      </c>
      <c r="N303" s="80"/>
      <c r="O303" s="279"/>
    </row>
    <row r="304" spans="1:15" s="12" customFormat="1" ht="16.5">
      <c r="A304" s="72"/>
      <c r="B304" s="54"/>
      <c r="C304" s="97" t="s">
        <v>523</v>
      </c>
      <c r="D304" s="217"/>
      <c r="E304" s="80"/>
      <c r="F304" s="80"/>
      <c r="G304" s="279"/>
      <c r="H304" s="217">
        <v>1000</v>
      </c>
      <c r="I304" s="80">
        <v>1000</v>
      </c>
      <c r="J304" s="80"/>
      <c r="K304" s="279"/>
      <c r="L304" s="217">
        <v>1000</v>
      </c>
      <c r="M304" s="80">
        <v>1000</v>
      </c>
      <c r="N304" s="80"/>
      <c r="O304" s="279"/>
    </row>
    <row r="305" spans="1:15" s="12" customFormat="1" ht="16.5">
      <c r="A305" s="72"/>
      <c r="B305" s="54"/>
      <c r="C305" s="97" t="s">
        <v>524</v>
      </c>
      <c r="D305" s="217"/>
      <c r="E305" s="80"/>
      <c r="F305" s="80"/>
      <c r="G305" s="279"/>
      <c r="H305" s="217">
        <v>1708</v>
      </c>
      <c r="I305" s="80"/>
      <c r="J305" s="80">
        <v>1708</v>
      </c>
      <c r="K305" s="279"/>
      <c r="L305" s="217">
        <v>1708</v>
      </c>
      <c r="M305" s="80"/>
      <c r="N305" s="80">
        <v>1708</v>
      </c>
      <c r="O305" s="279"/>
    </row>
    <row r="306" spans="1:15" s="12" customFormat="1" ht="16.5">
      <c r="A306" s="72"/>
      <c r="B306" s="54"/>
      <c r="C306" s="97" t="s">
        <v>551</v>
      </c>
      <c r="D306" s="217"/>
      <c r="E306" s="80"/>
      <c r="F306" s="80"/>
      <c r="G306" s="279"/>
      <c r="H306" s="217">
        <v>980</v>
      </c>
      <c r="I306" s="80">
        <v>980</v>
      </c>
      <c r="J306" s="80"/>
      <c r="K306" s="279"/>
      <c r="L306" s="217">
        <v>980</v>
      </c>
      <c r="M306" s="80">
        <v>980</v>
      </c>
      <c r="N306" s="80"/>
      <c r="O306" s="279"/>
    </row>
    <row r="307" spans="1:15" s="12" customFormat="1" ht="16.5">
      <c r="A307" s="72"/>
      <c r="B307" s="54"/>
      <c r="C307" s="97" t="s">
        <v>552</v>
      </c>
      <c r="D307" s="217"/>
      <c r="E307" s="80"/>
      <c r="F307" s="80"/>
      <c r="G307" s="279"/>
      <c r="H307" s="217">
        <v>550</v>
      </c>
      <c r="I307" s="80">
        <v>550</v>
      </c>
      <c r="J307" s="80"/>
      <c r="K307" s="279"/>
      <c r="L307" s="217">
        <v>550</v>
      </c>
      <c r="M307" s="80">
        <v>550</v>
      </c>
      <c r="N307" s="80"/>
      <c r="O307" s="279"/>
    </row>
    <row r="308" spans="1:15" s="12" customFormat="1" ht="16.5">
      <c r="A308" s="72"/>
      <c r="B308" s="54"/>
      <c r="C308" s="97" t="s">
        <v>553</v>
      </c>
      <c r="D308" s="217"/>
      <c r="E308" s="80"/>
      <c r="F308" s="80"/>
      <c r="G308" s="279"/>
      <c r="H308" s="217">
        <v>21</v>
      </c>
      <c r="I308" s="80">
        <v>21</v>
      </c>
      <c r="J308" s="80"/>
      <c r="K308" s="279"/>
      <c r="L308" s="217">
        <v>21</v>
      </c>
      <c r="M308" s="80">
        <v>21</v>
      </c>
      <c r="N308" s="80"/>
      <c r="O308" s="279"/>
    </row>
    <row r="309" spans="1:15" s="12" customFormat="1" ht="16.5">
      <c r="A309" s="72"/>
      <c r="B309" s="54"/>
      <c r="C309" s="159" t="s">
        <v>227</v>
      </c>
      <c r="D309" s="222">
        <f>SUM(D270:D295)</f>
        <v>78034</v>
      </c>
      <c r="E309" s="56">
        <f>SUM(E270:E295)</f>
        <v>66716</v>
      </c>
      <c r="F309" s="56">
        <f>SUM(F270:F295)</f>
        <v>11318</v>
      </c>
      <c r="G309" s="270">
        <f>SUM(G270:G295)</f>
        <v>0</v>
      </c>
      <c r="H309" s="222">
        <f aca="true" t="shared" si="18" ref="H309:O309">SUM(H270:H308)</f>
        <v>100761</v>
      </c>
      <c r="I309" s="56">
        <f t="shared" si="18"/>
        <v>83035</v>
      </c>
      <c r="J309" s="56">
        <f t="shared" si="18"/>
        <v>17726</v>
      </c>
      <c r="K309" s="275">
        <f t="shared" si="18"/>
        <v>0</v>
      </c>
      <c r="L309" s="222">
        <f t="shared" si="18"/>
        <v>100761</v>
      </c>
      <c r="M309" s="56">
        <f t="shared" si="18"/>
        <v>83035</v>
      </c>
      <c r="N309" s="56">
        <f t="shared" si="18"/>
        <v>17726</v>
      </c>
      <c r="O309" s="275">
        <f t="shared" si="18"/>
        <v>0</v>
      </c>
    </row>
    <row r="310" spans="1:15" s="12" customFormat="1" ht="16.5">
      <c r="A310" s="72"/>
      <c r="B310" s="54"/>
      <c r="C310" s="159"/>
      <c r="D310" s="144"/>
      <c r="E310" s="149"/>
      <c r="F310" s="149"/>
      <c r="G310" s="273"/>
      <c r="H310" s="144"/>
      <c r="I310" s="149"/>
      <c r="J310" s="149"/>
      <c r="K310" s="273"/>
      <c r="L310" s="144"/>
      <c r="M310" s="149"/>
      <c r="N310" s="149"/>
      <c r="O310" s="273"/>
    </row>
    <row r="311" spans="1:15" s="12" customFormat="1" ht="16.5">
      <c r="A311" s="72"/>
      <c r="B311" s="54" t="s">
        <v>173</v>
      </c>
      <c r="C311" s="119" t="s">
        <v>172</v>
      </c>
      <c r="D311" s="144"/>
      <c r="E311" s="149"/>
      <c r="F311" s="149"/>
      <c r="G311" s="273"/>
      <c r="H311" s="144"/>
      <c r="I311" s="149"/>
      <c r="J311" s="149"/>
      <c r="K311" s="273"/>
      <c r="L311" s="144"/>
      <c r="M311" s="149"/>
      <c r="N311" s="149"/>
      <c r="O311" s="273"/>
    </row>
    <row r="312" spans="1:15" s="12" customFormat="1" ht="16.5">
      <c r="A312" s="72"/>
      <c r="B312" s="54"/>
      <c r="C312" s="97" t="s">
        <v>400</v>
      </c>
      <c r="D312" s="217">
        <v>16414</v>
      </c>
      <c r="E312" s="80">
        <v>16414</v>
      </c>
      <c r="F312" s="80"/>
      <c r="G312" s="271"/>
      <c r="H312" s="217">
        <v>16414</v>
      </c>
      <c r="I312" s="80">
        <v>16414</v>
      </c>
      <c r="J312" s="80"/>
      <c r="K312" s="271"/>
      <c r="L312" s="217">
        <v>16414</v>
      </c>
      <c r="M312" s="80">
        <v>16414</v>
      </c>
      <c r="N312" s="80"/>
      <c r="O312" s="271"/>
    </row>
    <row r="313" spans="1:15" s="12" customFormat="1" ht="16.5">
      <c r="A313" s="72"/>
      <c r="B313" s="54"/>
      <c r="C313" s="97" t="s">
        <v>82</v>
      </c>
      <c r="D313" s="217">
        <v>10000</v>
      </c>
      <c r="E313" s="80">
        <v>10000</v>
      </c>
      <c r="F313" s="80"/>
      <c r="G313" s="271"/>
      <c r="H313" s="217">
        <v>3529</v>
      </c>
      <c r="I313" s="80">
        <v>3529</v>
      </c>
      <c r="J313" s="80"/>
      <c r="K313" s="271"/>
      <c r="L313" s="217">
        <v>3529</v>
      </c>
      <c r="M313" s="80">
        <v>3529</v>
      </c>
      <c r="N313" s="80"/>
      <c r="O313" s="271"/>
    </row>
    <row r="314" spans="1:15" s="12" customFormat="1" ht="16.5">
      <c r="A314" s="72"/>
      <c r="B314" s="54"/>
      <c r="C314" s="97" t="s">
        <v>83</v>
      </c>
      <c r="D314" s="217">
        <v>4124</v>
      </c>
      <c r="E314" s="80">
        <v>4124</v>
      </c>
      <c r="F314" s="80"/>
      <c r="G314" s="271"/>
      <c r="H314" s="217">
        <v>4124</v>
      </c>
      <c r="I314" s="80">
        <v>4124</v>
      </c>
      <c r="J314" s="80"/>
      <c r="K314" s="271"/>
      <c r="L314" s="217">
        <v>4124</v>
      </c>
      <c r="M314" s="80">
        <v>4124</v>
      </c>
      <c r="N314" s="80"/>
      <c r="O314" s="271"/>
    </row>
    <row r="315" spans="1:15" s="12" customFormat="1" ht="16.5">
      <c r="A315" s="72"/>
      <c r="B315" s="54"/>
      <c r="C315" s="97" t="s">
        <v>84</v>
      </c>
      <c r="D315" s="217">
        <v>6000</v>
      </c>
      <c r="E315" s="80">
        <v>6000</v>
      </c>
      <c r="F315" s="80"/>
      <c r="G315" s="271"/>
      <c r="H315" s="217">
        <v>6000</v>
      </c>
      <c r="I315" s="80">
        <v>6000</v>
      </c>
      <c r="J315" s="80"/>
      <c r="K315" s="271"/>
      <c r="L315" s="217">
        <v>6000</v>
      </c>
      <c r="M315" s="80">
        <v>6000</v>
      </c>
      <c r="N315" s="80"/>
      <c r="O315" s="271"/>
    </row>
    <row r="316" spans="1:15" s="12" customFormat="1" ht="16.5">
      <c r="A316" s="72"/>
      <c r="B316" s="54"/>
      <c r="C316" s="97" t="s">
        <v>85</v>
      </c>
      <c r="D316" s="217">
        <v>1450</v>
      </c>
      <c r="E316" s="80">
        <v>1450</v>
      </c>
      <c r="F316" s="80"/>
      <c r="G316" s="271"/>
      <c r="H316" s="217">
        <v>1450</v>
      </c>
      <c r="I316" s="80">
        <v>1450</v>
      </c>
      <c r="J316" s="80"/>
      <c r="K316" s="271"/>
      <c r="L316" s="217">
        <v>1450</v>
      </c>
      <c r="M316" s="80">
        <v>1450</v>
      </c>
      <c r="N316" s="80"/>
      <c r="O316" s="271"/>
    </row>
    <row r="317" spans="1:15" s="12" customFormat="1" ht="30">
      <c r="A317" s="72"/>
      <c r="B317" s="54"/>
      <c r="C317" s="97" t="s">
        <v>86</v>
      </c>
      <c r="D317" s="216">
        <v>2350</v>
      </c>
      <c r="E317" s="41">
        <v>2350</v>
      </c>
      <c r="F317" s="41"/>
      <c r="G317" s="260"/>
      <c r="H317" s="216">
        <v>2350</v>
      </c>
      <c r="I317" s="41">
        <v>2350</v>
      </c>
      <c r="J317" s="41"/>
      <c r="K317" s="260"/>
      <c r="L317" s="216">
        <v>2350</v>
      </c>
      <c r="M317" s="41">
        <v>2350</v>
      </c>
      <c r="N317" s="41"/>
      <c r="O317" s="260"/>
    </row>
    <row r="318" spans="1:15" s="12" customFormat="1" ht="16.5">
      <c r="A318" s="72"/>
      <c r="B318" s="54"/>
      <c r="C318" s="97" t="s">
        <v>87</v>
      </c>
      <c r="D318" s="217">
        <v>1200</v>
      </c>
      <c r="E318" s="80">
        <v>1200</v>
      </c>
      <c r="F318" s="80"/>
      <c r="G318" s="271"/>
      <c r="H318" s="217">
        <v>1200</v>
      </c>
      <c r="I318" s="80">
        <v>1200</v>
      </c>
      <c r="J318" s="80"/>
      <c r="K318" s="271"/>
      <c r="L318" s="217">
        <v>1200</v>
      </c>
      <c r="M318" s="80">
        <v>1200</v>
      </c>
      <c r="N318" s="80"/>
      <c r="O318" s="271"/>
    </row>
    <row r="319" spans="1:15" s="12" customFormat="1" ht="16.5">
      <c r="A319" s="72"/>
      <c r="B319" s="54"/>
      <c r="C319" s="97" t="s">
        <v>88</v>
      </c>
      <c r="D319" s="217">
        <v>110000</v>
      </c>
      <c r="E319" s="80">
        <v>110000</v>
      </c>
      <c r="F319" s="80"/>
      <c r="G319" s="271"/>
      <c r="H319" s="217">
        <v>105885</v>
      </c>
      <c r="I319" s="80">
        <v>105885</v>
      </c>
      <c r="J319" s="80"/>
      <c r="K319" s="271"/>
      <c r="L319" s="217">
        <v>105885</v>
      </c>
      <c r="M319" s="80">
        <v>105885</v>
      </c>
      <c r="N319" s="80"/>
      <c r="O319" s="271"/>
    </row>
    <row r="320" spans="1:15" s="12" customFormat="1" ht="16.5">
      <c r="A320" s="72"/>
      <c r="B320" s="54"/>
      <c r="C320" s="97" t="s">
        <v>89</v>
      </c>
      <c r="D320" s="217">
        <v>8000</v>
      </c>
      <c r="E320" s="80">
        <v>8000</v>
      </c>
      <c r="F320" s="80"/>
      <c r="G320" s="271"/>
      <c r="H320" s="217">
        <v>18107</v>
      </c>
      <c r="I320" s="80">
        <v>18107</v>
      </c>
      <c r="J320" s="80"/>
      <c r="K320" s="271"/>
      <c r="L320" s="217">
        <v>18107</v>
      </c>
      <c r="M320" s="80">
        <v>18107</v>
      </c>
      <c r="N320" s="80"/>
      <c r="O320" s="271"/>
    </row>
    <row r="321" spans="1:15" s="12" customFormat="1" ht="16.5">
      <c r="A321" s="72"/>
      <c r="B321" s="54"/>
      <c r="C321" s="97" t="s">
        <v>90</v>
      </c>
      <c r="D321" s="216">
        <v>3000</v>
      </c>
      <c r="E321" s="41">
        <v>3000</v>
      </c>
      <c r="F321" s="41"/>
      <c r="G321" s="260"/>
      <c r="H321" s="216">
        <v>3000</v>
      </c>
      <c r="I321" s="41">
        <v>3000</v>
      </c>
      <c r="J321" s="41"/>
      <c r="K321" s="260"/>
      <c r="L321" s="216">
        <v>3000</v>
      </c>
      <c r="M321" s="41">
        <v>3000</v>
      </c>
      <c r="N321" s="41"/>
      <c r="O321" s="260"/>
    </row>
    <row r="322" spans="1:15" s="12" customFormat="1" ht="16.5">
      <c r="A322" s="72"/>
      <c r="B322" s="54"/>
      <c r="C322" s="97" t="s">
        <v>91</v>
      </c>
      <c r="D322" s="216">
        <v>8000</v>
      </c>
      <c r="E322" s="41">
        <v>8000</v>
      </c>
      <c r="F322" s="41"/>
      <c r="G322" s="260"/>
      <c r="H322" s="216">
        <v>8000</v>
      </c>
      <c r="I322" s="41">
        <v>8000</v>
      </c>
      <c r="J322" s="41"/>
      <c r="K322" s="260"/>
      <c r="L322" s="216">
        <v>8000</v>
      </c>
      <c r="M322" s="41">
        <v>8000</v>
      </c>
      <c r="N322" s="41"/>
      <c r="O322" s="260"/>
    </row>
    <row r="323" spans="1:15" s="12" customFormat="1" ht="16.5">
      <c r="A323" s="72"/>
      <c r="B323" s="54"/>
      <c r="C323" s="97" t="s">
        <v>92</v>
      </c>
      <c r="D323" s="216">
        <v>36000</v>
      </c>
      <c r="E323" s="41">
        <v>36000</v>
      </c>
      <c r="F323" s="41"/>
      <c r="G323" s="260"/>
      <c r="H323" s="216">
        <v>37635</v>
      </c>
      <c r="I323" s="41">
        <v>37635</v>
      </c>
      <c r="J323" s="41"/>
      <c r="K323" s="260"/>
      <c r="L323" s="216">
        <v>37635</v>
      </c>
      <c r="M323" s="41">
        <v>37635</v>
      </c>
      <c r="N323" s="41"/>
      <c r="O323" s="260"/>
    </row>
    <row r="324" spans="1:15" s="12" customFormat="1" ht="16.5">
      <c r="A324" s="72"/>
      <c r="B324" s="54"/>
      <c r="C324" s="97" t="s">
        <v>93</v>
      </c>
      <c r="D324" s="216">
        <v>7049</v>
      </c>
      <c r="E324" s="41">
        <v>7049</v>
      </c>
      <c r="F324" s="41"/>
      <c r="G324" s="260"/>
      <c r="H324" s="216">
        <v>7049</v>
      </c>
      <c r="I324" s="41">
        <v>7049</v>
      </c>
      <c r="J324" s="41"/>
      <c r="K324" s="260"/>
      <c r="L324" s="216">
        <v>7049</v>
      </c>
      <c r="M324" s="41">
        <v>7049</v>
      </c>
      <c r="N324" s="41"/>
      <c r="O324" s="260"/>
    </row>
    <row r="325" spans="1:15" s="12" customFormat="1" ht="16.5">
      <c r="A325" s="72"/>
      <c r="B325" s="54"/>
      <c r="C325" s="97" t="s">
        <v>94</v>
      </c>
      <c r="D325" s="216">
        <v>2500</v>
      </c>
      <c r="E325" s="41">
        <v>2500</v>
      </c>
      <c r="F325" s="41"/>
      <c r="G325" s="269"/>
      <c r="H325" s="216">
        <v>2500</v>
      </c>
      <c r="I325" s="41">
        <v>2500</v>
      </c>
      <c r="J325" s="41"/>
      <c r="K325" s="269"/>
      <c r="L325" s="216">
        <v>2500</v>
      </c>
      <c r="M325" s="41">
        <v>2500</v>
      </c>
      <c r="N325" s="41"/>
      <c r="O325" s="269"/>
    </row>
    <row r="326" spans="1:15" s="12" customFormat="1" ht="16.5">
      <c r="A326" s="72"/>
      <c r="B326" s="54"/>
      <c r="C326" s="97" t="s">
        <v>95</v>
      </c>
      <c r="D326" s="216">
        <v>11918</v>
      </c>
      <c r="E326" s="41">
        <v>11918</v>
      </c>
      <c r="F326" s="41"/>
      <c r="G326" s="269"/>
      <c r="H326" s="216">
        <v>16979</v>
      </c>
      <c r="I326" s="41">
        <v>16979</v>
      </c>
      <c r="J326" s="41"/>
      <c r="K326" s="269"/>
      <c r="L326" s="216">
        <v>16979</v>
      </c>
      <c r="M326" s="41">
        <v>16979</v>
      </c>
      <c r="N326" s="41"/>
      <c r="O326" s="269"/>
    </row>
    <row r="327" spans="1:15" s="12" customFormat="1" ht="16.5">
      <c r="A327" s="72"/>
      <c r="B327" s="54"/>
      <c r="C327" s="97" t="s">
        <v>96</v>
      </c>
      <c r="D327" s="216">
        <v>1000</v>
      </c>
      <c r="E327" s="41">
        <v>1000</v>
      </c>
      <c r="F327" s="41"/>
      <c r="G327" s="269"/>
      <c r="H327" s="216">
        <v>1000</v>
      </c>
      <c r="I327" s="41">
        <v>1000</v>
      </c>
      <c r="J327" s="41"/>
      <c r="K327" s="269"/>
      <c r="L327" s="216">
        <v>1000</v>
      </c>
      <c r="M327" s="41">
        <v>1000</v>
      </c>
      <c r="N327" s="41"/>
      <c r="O327" s="269"/>
    </row>
    <row r="328" spans="1:15" s="12" customFormat="1" ht="16.5">
      <c r="A328" s="72"/>
      <c r="B328" s="54"/>
      <c r="C328" s="97" t="s">
        <v>97</v>
      </c>
      <c r="D328" s="216">
        <v>500</v>
      </c>
      <c r="E328" s="41">
        <v>500</v>
      </c>
      <c r="F328" s="41"/>
      <c r="G328" s="269"/>
      <c r="H328" s="216">
        <v>500</v>
      </c>
      <c r="I328" s="41">
        <v>500</v>
      </c>
      <c r="J328" s="41"/>
      <c r="K328" s="269"/>
      <c r="L328" s="216">
        <v>500</v>
      </c>
      <c r="M328" s="41">
        <v>500</v>
      </c>
      <c r="N328" s="41"/>
      <c r="O328" s="269"/>
    </row>
    <row r="329" spans="1:15" s="12" customFormat="1" ht="16.5">
      <c r="A329" s="72"/>
      <c r="B329" s="54"/>
      <c r="C329" s="97" t="s">
        <v>98</v>
      </c>
      <c r="D329" s="216">
        <v>2500</v>
      </c>
      <c r="E329" s="41">
        <v>2500</v>
      </c>
      <c r="F329" s="41"/>
      <c r="G329" s="269"/>
      <c r="H329" s="216">
        <v>2500</v>
      </c>
      <c r="I329" s="41">
        <v>2500</v>
      </c>
      <c r="J329" s="41"/>
      <c r="K329" s="269"/>
      <c r="L329" s="216">
        <v>2500</v>
      </c>
      <c r="M329" s="41">
        <v>2500</v>
      </c>
      <c r="N329" s="41"/>
      <c r="O329" s="269"/>
    </row>
    <row r="330" spans="1:15" s="12" customFormat="1" ht="16.5">
      <c r="A330" s="72"/>
      <c r="B330" s="54"/>
      <c r="C330" s="97" t="s">
        <v>486</v>
      </c>
      <c r="D330" s="216"/>
      <c r="E330" s="41"/>
      <c r="F330" s="41"/>
      <c r="G330" s="269"/>
      <c r="H330" s="216">
        <v>8255</v>
      </c>
      <c r="I330" s="41">
        <v>8255</v>
      </c>
      <c r="J330" s="41"/>
      <c r="K330" s="269"/>
      <c r="L330" s="216">
        <v>8255</v>
      </c>
      <c r="M330" s="41">
        <v>8255</v>
      </c>
      <c r="N330" s="41"/>
      <c r="O330" s="269"/>
    </row>
    <row r="331" spans="1:15" s="12" customFormat="1" ht="16.5">
      <c r="A331" s="72"/>
      <c r="B331" s="54"/>
      <c r="C331" s="97" t="s">
        <v>487</v>
      </c>
      <c r="D331" s="216"/>
      <c r="E331" s="41"/>
      <c r="F331" s="41"/>
      <c r="G331" s="269"/>
      <c r="H331" s="216">
        <v>1100</v>
      </c>
      <c r="I331" s="41">
        <v>1100</v>
      </c>
      <c r="J331" s="41"/>
      <c r="K331" s="269"/>
      <c r="L331" s="216">
        <v>1100</v>
      </c>
      <c r="M331" s="41">
        <v>1100</v>
      </c>
      <c r="N331" s="41"/>
      <c r="O331" s="269"/>
    </row>
    <row r="332" spans="1:15" s="12" customFormat="1" ht="16.5">
      <c r="A332" s="72"/>
      <c r="B332" s="54"/>
      <c r="C332" s="97" t="s">
        <v>488</v>
      </c>
      <c r="D332" s="216"/>
      <c r="E332" s="41"/>
      <c r="F332" s="41"/>
      <c r="G332" s="269"/>
      <c r="H332" s="216">
        <v>4713</v>
      </c>
      <c r="I332" s="41">
        <v>4713</v>
      </c>
      <c r="J332" s="41"/>
      <c r="K332" s="269"/>
      <c r="L332" s="216">
        <v>4713</v>
      </c>
      <c r="M332" s="41">
        <v>4713</v>
      </c>
      <c r="N332" s="41"/>
      <c r="O332" s="269"/>
    </row>
    <row r="333" spans="1:15" s="12" customFormat="1" ht="16.5">
      <c r="A333" s="72"/>
      <c r="B333" s="54"/>
      <c r="C333" s="97" t="s">
        <v>489</v>
      </c>
      <c r="D333" s="216"/>
      <c r="E333" s="41"/>
      <c r="F333" s="41"/>
      <c r="G333" s="269"/>
      <c r="H333" s="216">
        <v>3747</v>
      </c>
      <c r="I333" s="41">
        <v>3747</v>
      </c>
      <c r="J333" s="41"/>
      <c r="K333" s="269"/>
      <c r="L333" s="216">
        <v>3747</v>
      </c>
      <c r="M333" s="41">
        <v>3747</v>
      </c>
      <c r="N333" s="41"/>
      <c r="O333" s="269"/>
    </row>
    <row r="334" spans="1:15" s="12" customFormat="1" ht="16.5">
      <c r="A334" s="72"/>
      <c r="B334" s="54"/>
      <c r="C334" s="97" t="s">
        <v>525</v>
      </c>
      <c r="D334" s="216"/>
      <c r="E334" s="41"/>
      <c r="F334" s="41"/>
      <c r="G334" s="269"/>
      <c r="H334" s="216">
        <v>5213</v>
      </c>
      <c r="I334" s="41">
        <v>5213</v>
      </c>
      <c r="J334" s="41"/>
      <c r="K334" s="277"/>
      <c r="L334" s="216">
        <v>5213</v>
      </c>
      <c r="M334" s="41">
        <v>5213</v>
      </c>
      <c r="N334" s="41"/>
      <c r="O334" s="277"/>
    </row>
    <row r="335" spans="1:15" s="12" customFormat="1" ht="16.5">
      <c r="A335" s="72"/>
      <c r="B335" s="54"/>
      <c r="C335" s="97" t="s">
        <v>526</v>
      </c>
      <c r="D335" s="216"/>
      <c r="E335" s="41"/>
      <c r="F335" s="41"/>
      <c r="G335" s="269"/>
      <c r="H335" s="216">
        <v>1832</v>
      </c>
      <c r="I335" s="41">
        <v>1832</v>
      </c>
      <c r="J335" s="41"/>
      <c r="K335" s="277"/>
      <c r="L335" s="216">
        <v>1832</v>
      </c>
      <c r="M335" s="41">
        <v>1832</v>
      </c>
      <c r="N335" s="41"/>
      <c r="O335" s="277"/>
    </row>
    <row r="336" spans="1:15" s="12" customFormat="1" ht="16.5">
      <c r="A336" s="72"/>
      <c r="B336" s="54"/>
      <c r="C336" s="97" t="s">
        <v>527</v>
      </c>
      <c r="D336" s="216"/>
      <c r="E336" s="41"/>
      <c r="F336" s="41"/>
      <c r="G336" s="269"/>
      <c r="H336" s="216">
        <v>2379</v>
      </c>
      <c r="I336" s="41">
        <v>2379</v>
      </c>
      <c r="J336" s="41"/>
      <c r="K336" s="277"/>
      <c r="L336" s="216">
        <v>2379</v>
      </c>
      <c r="M336" s="41">
        <v>2379</v>
      </c>
      <c r="N336" s="41"/>
      <c r="O336" s="277"/>
    </row>
    <row r="337" spans="1:15" s="12" customFormat="1" ht="16.5">
      <c r="A337" s="72"/>
      <c r="B337" s="54"/>
      <c r="C337" s="97" t="s">
        <v>554</v>
      </c>
      <c r="D337" s="216"/>
      <c r="E337" s="41"/>
      <c r="F337" s="41"/>
      <c r="G337" s="269"/>
      <c r="H337" s="216">
        <v>1130</v>
      </c>
      <c r="I337" s="41">
        <v>1130</v>
      </c>
      <c r="J337" s="41"/>
      <c r="K337" s="277"/>
      <c r="L337" s="216">
        <v>1130</v>
      </c>
      <c r="M337" s="41">
        <v>1130</v>
      </c>
      <c r="N337" s="41"/>
      <c r="O337" s="277"/>
    </row>
    <row r="338" spans="1:15" s="12" customFormat="1" ht="30">
      <c r="A338" s="72"/>
      <c r="B338" s="54"/>
      <c r="C338" s="97" t="s">
        <v>555</v>
      </c>
      <c r="D338" s="216"/>
      <c r="E338" s="41"/>
      <c r="F338" s="41"/>
      <c r="G338" s="269"/>
      <c r="H338" s="216">
        <v>6802</v>
      </c>
      <c r="I338" s="41">
        <v>6802</v>
      </c>
      <c r="J338" s="41"/>
      <c r="K338" s="277"/>
      <c r="L338" s="216">
        <v>6802</v>
      </c>
      <c r="M338" s="41">
        <v>6802</v>
      </c>
      <c r="N338" s="41"/>
      <c r="O338" s="277"/>
    </row>
    <row r="339" spans="1:15" s="12" customFormat="1" ht="16.5">
      <c r="A339" s="72"/>
      <c r="B339" s="54"/>
      <c r="C339" s="159" t="s">
        <v>228</v>
      </c>
      <c r="D339" s="222">
        <f>SUM(D312:D329)</f>
        <v>232005</v>
      </c>
      <c r="E339" s="56">
        <f>SUM(E312:E329)</f>
        <v>232005</v>
      </c>
      <c r="F339" s="56">
        <f>SUM(F312:F324)</f>
        <v>0</v>
      </c>
      <c r="G339" s="270">
        <f>SUM(G312:G324)</f>
        <v>0</v>
      </c>
      <c r="H339" s="222">
        <f aca="true" t="shared" si="19" ref="H339:O339">SUM(H312:H338)</f>
        <v>273393</v>
      </c>
      <c r="I339" s="56">
        <f t="shared" si="19"/>
        <v>273393</v>
      </c>
      <c r="J339" s="56">
        <f t="shared" si="19"/>
        <v>0</v>
      </c>
      <c r="K339" s="275">
        <f t="shared" si="19"/>
        <v>0</v>
      </c>
      <c r="L339" s="222">
        <f t="shared" si="19"/>
        <v>273393</v>
      </c>
      <c r="M339" s="56">
        <f t="shared" si="19"/>
        <v>273393</v>
      </c>
      <c r="N339" s="56">
        <f t="shared" si="19"/>
        <v>0</v>
      </c>
      <c r="O339" s="275">
        <f t="shared" si="19"/>
        <v>0</v>
      </c>
    </row>
    <row r="340" spans="1:15" s="12" customFormat="1" ht="16.5">
      <c r="A340" s="72"/>
      <c r="B340" s="54"/>
      <c r="C340" s="159"/>
      <c r="D340" s="144"/>
      <c r="E340" s="149"/>
      <c r="F340" s="149"/>
      <c r="G340" s="273"/>
      <c r="H340" s="144"/>
      <c r="I340" s="149"/>
      <c r="J340" s="149"/>
      <c r="K340" s="273"/>
      <c r="L340" s="144"/>
      <c r="M340" s="149"/>
      <c r="N340" s="149"/>
      <c r="O340" s="273"/>
    </row>
    <row r="341" spans="1:15" s="12" customFormat="1" ht="16.5">
      <c r="A341" s="72"/>
      <c r="B341" s="76"/>
      <c r="C341" s="159"/>
      <c r="D341" s="144"/>
      <c r="E341" s="149"/>
      <c r="F341" s="149"/>
      <c r="G341" s="273"/>
      <c r="H341" s="144"/>
      <c r="I341" s="149"/>
      <c r="J341" s="149"/>
      <c r="K341" s="273"/>
      <c r="L341" s="144"/>
      <c r="M341" s="149"/>
      <c r="N341" s="149"/>
      <c r="O341" s="273"/>
    </row>
    <row r="342" spans="1:15" s="12" customFormat="1" ht="16.5">
      <c r="A342" s="72"/>
      <c r="B342" s="54" t="s">
        <v>206</v>
      </c>
      <c r="C342" s="119" t="s">
        <v>248</v>
      </c>
      <c r="D342" s="144"/>
      <c r="E342" s="149"/>
      <c r="F342" s="149"/>
      <c r="G342" s="273"/>
      <c r="H342" s="144"/>
      <c r="I342" s="149"/>
      <c r="J342" s="149"/>
      <c r="K342" s="273"/>
      <c r="L342" s="144"/>
      <c r="M342" s="149"/>
      <c r="N342" s="149"/>
      <c r="O342" s="273"/>
    </row>
    <row r="343" spans="1:15" s="12" customFormat="1" ht="16.5">
      <c r="A343" s="72"/>
      <c r="B343" s="54"/>
      <c r="C343" s="119" t="s">
        <v>382</v>
      </c>
      <c r="D343" s="144"/>
      <c r="E343" s="149"/>
      <c r="F343" s="149"/>
      <c r="G343" s="273"/>
      <c r="H343" s="144"/>
      <c r="I343" s="149"/>
      <c r="J343" s="149"/>
      <c r="K343" s="273"/>
      <c r="L343" s="144"/>
      <c r="M343" s="149"/>
      <c r="N343" s="149"/>
      <c r="O343" s="273"/>
    </row>
    <row r="344" spans="1:15" s="12" customFormat="1" ht="16.5">
      <c r="A344" s="72"/>
      <c r="B344" s="54"/>
      <c r="C344" s="119" t="s">
        <v>490</v>
      </c>
      <c r="D344" s="223"/>
      <c r="E344" s="149"/>
      <c r="F344" s="149"/>
      <c r="G344" s="280"/>
      <c r="H344" s="216">
        <v>1220</v>
      </c>
      <c r="I344" s="41">
        <v>1220</v>
      </c>
      <c r="J344" s="41"/>
      <c r="K344" s="277"/>
      <c r="L344" s="216">
        <v>1220</v>
      </c>
      <c r="M344" s="41">
        <v>1220</v>
      </c>
      <c r="N344" s="41"/>
      <c r="O344" s="277"/>
    </row>
    <row r="345" spans="1:15" s="12" customFormat="1" ht="30">
      <c r="A345" s="72"/>
      <c r="B345" s="54"/>
      <c r="C345" s="97" t="s">
        <v>528</v>
      </c>
      <c r="D345" s="223"/>
      <c r="E345" s="149"/>
      <c r="F345" s="149"/>
      <c r="G345" s="280"/>
      <c r="H345" s="216">
        <v>4000</v>
      </c>
      <c r="I345" s="41">
        <v>4000</v>
      </c>
      <c r="J345" s="41"/>
      <c r="K345" s="277"/>
      <c r="L345" s="216">
        <v>4000</v>
      </c>
      <c r="M345" s="41">
        <v>4000</v>
      </c>
      <c r="N345" s="41"/>
      <c r="O345" s="277"/>
    </row>
    <row r="346" spans="1:15" s="12" customFormat="1" ht="16.5">
      <c r="A346" s="72"/>
      <c r="B346" s="54"/>
      <c r="C346" s="119" t="s">
        <v>556</v>
      </c>
      <c r="D346" s="223"/>
      <c r="E346" s="149"/>
      <c r="F346" s="149"/>
      <c r="G346" s="280"/>
      <c r="H346" s="216">
        <v>15404</v>
      </c>
      <c r="I346" s="41">
        <v>15404</v>
      </c>
      <c r="J346" s="41"/>
      <c r="K346" s="277"/>
      <c r="L346" s="216">
        <v>14184</v>
      </c>
      <c r="M346" s="41">
        <v>14184</v>
      </c>
      <c r="N346" s="41"/>
      <c r="O346" s="277"/>
    </row>
    <row r="347" spans="1:15" s="12" customFormat="1" ht="16.5">
      <c r="A347" s="72"/>
      <c r="B347" s="54"/>
      <c r="C347" s="119" t="s">
        <v>575</v>
      </c>
      <c r="D347" s="223"/>
      <c r="E347" s="149"/>
      <c r="F347" s="149"/>
      <c r="G347" s="280"/>
      <c r="H347" s="216"/>
      <c r="I347" s="41"/>
      <c r="J347" s="41"/>
      <c r="K347" s="277"/>
      <c r="L347" s="216">
        <v>473</v>
      </c>
      <c r="M347" s="41">
        <v>473</v>
      </c>
      <c r="N347" s="41"/>
      <c r="O347" s="277"/>
    </row>
    <row r="348" spans="1:15" s="12" customFormat="1" ht="16.5">
      <c r="A348" s="35"/>
      <c r="B348" s="54"/>
      <c r="C348" s="121" t="s">
        <v>199</v>
      </c>
      <c r="D348" s="218">
        <v>0</v>
      </c>
      <c r="E348" s="51">
        <v>0</v>
      </c>
      <c r="F348" s="51">
        <v>0</v>
      </c>
      <c r="G348" s="264">
        <v>0</v>
      </c>
      <c r="H348" s="218">
        <f aca="true" t="shared" si="20" ref="H348:O348">SUM(H344:H346)</f>
        <v>20624</v>
      </c>
      <c r="I348" s="51">
        <f t="shared" si="20"/>
        <v>20624</v>
      </c>
      <c r="J348" s="51">
        <f t="shared" si="20"/>
        <v>0</v>
      </c>
      <c r="K348" s="278">
        <f t="shared" si="20"/>
        <v>0</v>
      </c>
      <c r="L348" s="218">
        <f>SUM(L344:L347)</f>
        <v>19877</v>
      </c>
      <c r="M348" s="51">
        <f>SUM(M344:M347)</f>
        <v>19877</v>
      </c>
      <c r="N348" s="51">
        <f t="shared" si="20"/>
        <v>0</v>
      </c>
      <c r="O348" s="278">
        <f t="shared" si="20"/>
        <v>0</v>
      </c>
    </row>
    <row r="349" spans="1:15" s="12" customFormat="1" ht="16.5">
      <c r="A349" s="35"/>
      <c r="B349" s="54"/>
      <c r="C349" s="121"/>
      <c r="D349" s="50"/>
      <c r="E349" s="51"/>
      <c r="F349" s="51"/>
      <c r="G349" s="261"/>
      <c r="H349" s="50"/>
      <c r="I349" s="51"/>
      <c r="J349" s="51"/>
      <c r="K349" s="261"/>
      <c r="L349" s="50"/>
      <c r="M349" s="51"/>
      <c r="N349" s="51"/>
      <c r="O349" s="261"/>
    </row>
    <row r="350" spans="1:15" s="12" customFormat="1" ht="16.5">
      <c r="A350" s="78"/>
      <c r="B350" s="79"/>
      <c r="C350" s="119" t="s">
        <v>383</v>
      </c>
      <c r="D350" s="46"/>
      <c r="E350" s="41"/>
      <c r="F350" s="41"/>
      <c r="G350" s="260"/>
      <c r="H350" s="46"/>
      <c r="I350" s="41"/>
      <c r="J350" s="41"/>
      <c r="K350" s="260"/>
      <c r="L350" s="46"/>
      <c r="M350" s="41"/>
      <c r="N350" s="41"/>
      <c r="O350" s="260"/>
    </row>
    <row r="351" spans="1:15" s="12" customFormat="1" ht="16.5">
      <c r="A351" s="35"/>
      <c r="B351" s="79"/>
      <c r="C351" s="119" t="s">
        <v>418</v>
      </c>
      <c r="D351" s="216">
        <v>6802</v>
      </c>
      <c r="E351" s="41">
        <v>6802</v>
      </c>
      <c r="F351" s="41"/>
      <c r="G351" s="269"/>
      <c r="H351" s="216">
        <v>0</v>
      </c>
      <c r="I351" s="41">
        <v>0</v>
      </c>
      <c r="J351" s="41"/>
      <c r="K351" s="269"/>
      <c r="L351" s="216">
        <v>0</v>
      </c>
      <c r="M351" s="41">
        <v>0</v>
      </c>
      <c r="N351" s="41"/>
      <c r="O351" s="269"/>
    </row>
    <row r="352" spans="1:15" s="12" customFormat="1" ht="16.5">
      <c r="A352" s="35"/>
      <c r="B352" s="79"/>
      <c r="C352" s="119" t="s">
        <v>491</v>
      </c>
      <c r="D352" s="216"/>
      <c r="E352" s="41"/>
      <c r="F352" s="41"/>
      <c r="G352" s="269"/>
      <c r="H352" s="216">
        <v>0</v>
      </c>
      <c r="I352" s="41"/>
      <c r="J352" s="41">
        <v>0</v>
      </c>
      <c r="K352" s="269"/>
      <c r="L352" s="216">
        <v>0</v>
      </c>
      <c r="M352" s="41"/>
      <c r="N352" s="41">
        <v>0</v>
      </c>
      <c r="O352" s="269"/>
    </row>
    <row r="353" spans="1:15" s="12" customFormat="1" ht="16.5">
      <c r="A353" s="35"/>
      <c r="B353" s="79"/>
      <c r="C353" s="256" t="s">
        <v>557</v>
      </c>
      <c r="D353" s="216"/>
      <c r="E353" s="41"/>
      <c r="F353" s="41"/>
      <c r="G353" s="269"/>
      <c r="H353" s="216">
        <v>2850</v>
      </c>
      <c r="I353" s="41">
        <v>2850</v>
      </c>
      <c r="J353" s="41"/>
      <c r="K353" s="277"/>
      <c r="L353" s="216">
        <v>2850</v>
      </c>
      <c r="M353" s="41">
        <v>2850</v>
      </c>
      <c r="N353" s="41"/>
      <c r="O353" s="277"/>
    </row>
    <row r="354" spans="1:15" s="12" customFormat="1" ht="16.5">
      <c r="A354" s="35"/>
      <c r="B354" s="79"/>
      <c r="C354" s="256" t="s">
        <v>558</v>
      </c>
      <c r="D354" s="216"/>
      <c r="E354" s="41"/>
      <c r="F354" s="41"/>
      <c r="G354" s="269"/>
      <c r="H354" s="216">
        <v>1710</v>
      </c>
      <c r="I354" s="41">
        <v>1710</v>
      </c>
      <c r="J354" s="41"/>
      <c r="K354" s="277"/>
      <c r="L354" s="216">
        <v>1710</v>
      </c>
      <c r="M354" s="41">
        <v>1710</v>
      </c>
      <c r="N354" s="41"/>
      <c r="O354" s="277"/>
    </row>
    <row r="355" spans="1:15" s="12" customFormat="1" ht="16.5">
      <c r="A355" s="35"/>
      <c r="B355" s="79"/>
      <c r="C355" s="121" t="s">
        <v>199</v>
      </c>
      <c r="D355" s="218">
        <f>SUM(D351:D351)</f>
        <v>6802</v>
      </c>
      <c r="E355" s="51">
        <f>SUM(E351:E351)</f>
        <v>6802</v>
      </c>
      <c r="F355" s="51">
        <f>SUM(F351:F351)</f>
        <v>0</v>
      </c>
      <c r="G355" s="264">
        <f>SUM(G351:G351)</f>
        <v>0</v>
      </c>
      <c r="H355" s="218">
        <f aca="true" t="shared" si="21" ref="H355:O355">SUM(H351:H354)</f>
        <v>4560</v>
      </c>
      <c r="I355" s="51">
        <f t="shared" si="21"/>
        <v>4560</v>
      </c>
      <c r="J355" s="51">
        <f t="shared" si="21"/>
        <v>0</v>
      </c>
      <c r="K355" s="278">
        <f t="shared" si="21"/>
        <v>0</v>
      </c>
      <c r="L355" s="218">
        <f t="shared" si="21"/>
        <v>4560</v>
      </c>
      <c r="M355" s="51">
        <f t="shared" si="21"/>
        <v>4560</v>
      </c>
      <c r="N355" s="51">
        <f t="shared" si="21"/>
        <v>0</v>
      </c>
      <c r="O355" s="278">
        <f t="shared" si="21"/>
        <v>0</v>
      </c>
    </row>
    <row r="356" spans="1:15" s="12" customFormat="1" ht="16.5">
      <c r="A356" s="35"/>
      <c r="B356" s="79"/>
      <c r="C356" s="121"/>
      <c r="D356" s="50"/>
      <c r="E356" s="51"/>
      <c r="F356" s="51"/>
      <c r="G356" s="261"/>
      <c r="H356" s="50"/>
      <c r="I356" s="51"/>
      <c r="J356" s="51"/>
      <c r="K356" s="261"/>
      <c r="L356" s="50"/>
      <c r="M356" s="51"/>
      <c r="N356" s="51"/>
      <c r="O356" s="261"/>
    </row>
    <row r="357" spans="1:15" s="12" customFormat="1" ht="16.5">
      <c r="A357" s="35"/>
      <c r="B357" s="79"/>
      <c r="C357" s="119" t="s">
        <v>280</v>
      </c>
      <c r="D357" s="50"/>
      <c r="E357" s="51"/>
      <c r="F357" s="51"/>
      <c r="G357" s="261"/>
      <c r="H357" s="50"/>
      <c r="I357" s="51"/>
      <c r="J357" s="51"/>
      <c r="K357" s="261"/>
      <c r="L357" s="50"/>
      <c r="M357" s="51"/>
      <c r="N357" s="51"/>
      <c r="O357" s="261"/>
    </row>
    <row r="358" spans="1:15" s="12" customFormat="1" ht="16.5">
      <c r="A358" s="35"/>
      <c r="B358" s="79"/>
      <c r="C358" s="97" t="s">
        <v>138</v>
      </c>
      <c r="D358" s="148">
        <f>216346+17645+25353-3751-5390+1296-11918-110000</f>
        <v>129581</v>
      </c>
      <c r="E358" s="80">
        <v>129581</v>
      </c>
      <c r="F358" s="80"/>
      <c r="G358" s="271"/>
      <c r="H358" s="148">
        <v>138189</v>
      </c>
      <c r="I358" s="80">
        <v>138189</v>
      </c>
      <c r="J358" s="80"/>
      <c r="K358" s="271"/>
      <c r="L358" s="148">
        <v>138189</v>
      </c>
      <c r="M358" s="80">
        <v>138189</v>
      </c>
      <c r="N358" s="80"/>
      <c r="O358" s="271"/>
    </row>
    <row r="359" spans="1:15" s="12" customFormat="1" ht="16.5">
      <c r="A359" s="35"/>
      <c r="B359" s="79"/>
      <c r="C359" s="97" t="s">
        <v>326</v>
      </c>
      <c r="D359" s="148">
        <v>0</v>
      </c>
      <c r="E359" s="80">
        <v>0</v>
      </c>
      <c r="F359" s="80"/>
      <c r="G359" s="271"/>
      <c r="H359" s="148">
        <v>0</v>
      </c>
      <c r="I359" s="80">
        <v>0</v>
      </c>
      <c r="J359" s="80"/>
      <c r="K359" s="271"/>
      <c r="L359" s="148">
        <v>0</v>
      </c>
      <c r="M359" s="80">
        <v>0</v>
      </c>
      <c r="N359" s="80"/>
      <c r="O359" s="271"/>
    </row>
    <row r="360" spans="1:15" s="12" customFormat="1" ht="16.5">
      <c r="A360" s="35"/>
      <c r="B360" s="79"/>
      <c r="C360" s="256" t="s">
        <v>492</v>
      </c>
      <c r="D360" s="148"/>
      <c r="E360" s="80"/>
      <c r="F360" s="80"/>
      <c r="G360" s="271"/>
      <c r="H360" s="148">
        <v>3250</v>
      </c>
      <c r="I360" s="80">
        <v>3250</v>
      </c>
      <c r="J360" s="80"/>
      <c r="K360" s="271"/>
      <c r="L360" s="148">
        <v>3250</v>
      </c>
      <c r="M360" s="80">
        <v>3250</v>
      </c>
      <c r="N360" s="80"/>
      <c r="O360" s="271"/>
    </row>
    <row r="361" spans="1:15" s="12" customFormat="1" ht="16.5">
      <c r="A361" s="35"/>
      <c r="B361" s="79"/>
      <c r="C361" s="256" t="s">
        <v>493</v>
      </c>
      <c r="D361" s="148"/>
      <c r="E361" s="80"/>
      <c r="F361" s="80"/>
      <c r="G361" s="271"/>
      <c r="H361" s="217">
        <v>0</v>
      </c>
      <c r="I361" s="80">
        <v>0</v>
      </c>
      <c r="J361" s="80"/>
      <c r="K361" s="279"/>
      <c r="L361" s="217">
        <v>0</v>
      </c>
      <c r="M361" s="80">
        <v>0</v>
      </c>
      <c r="N361" s="80"/>
      <c r="O361" s="279"/>
    </row>
    <row r="362" spans="1:15" s="12" customFormat="1" ht="16.5">
      <c r="A362" s="35"/>
      <c r="B362" s="79"/>
      <c r="C362" s="256" t="s">
        <v>559</v>
      </c>
      <c r="D362" s="148"/>
      <c r="E362" s="80"/>
      <c r="F362" s="80"/>
      <c r="G362" s="271"/>
      <c r="H362" s="217">
        <v>107</v>
      </c>
      <c r="I362" s="80">
        <v>107</v>
      </c>
      <c r="J362" s="80"/>
      <c r="K362" s="279"/>
      <c r="L362" s="217">
        <v>107</v>
      </c>
      <c r="M362" s="80">
        <v>107</v>
      </c>
      <c r="N362" s="80"/>
      <c r="O362" s="279"/>
    </row>
    <row r="363" spans="1:15" s="12" customFormat="1" ht="16.5">
      <c r="A363" s="35"/>
      <c r="B363" s="79"/>
      <c r="C363" s="256" t="s">
        <v>570</v>
      </c>
      <c r="D363" s="148"/>
      <c r="E363" s="80"/>
      <c r="F363" s="80"/>
      <c r="G363" s="271"/>
      <c r="H363" s="217"/>
      <c r="I363" s="80"/>
      <c r="J363" s="80"/>
      <c r="K363" s="279"/>
      <c r="L363" s="217">
        <v>24913</v>
      </c>
      <c r="M363" s="80">
        <v>24913</v>
      </c>
      <c r="N363" s="80"/>
      <c r="O363" s="279"/>
    </row>
    <row r="364" spans="1:15" s="12" customFormat="1" ht="16.5">
      <c r="A364" s="35"/>
      <c r="B364" s="79"/>
      <c r="C364" s="121" t="s">
        <v>199</v>
      </c>
      <c r="D364" s="50">
        <f>SUM(D358:D359)</f>
        <v>129581</v>
      </c>
      <c r="E364" s="51">
        <f>SUM(E358:E359)</f>
        <v>129581</v>
      </c>
      <c r="F364" s="51">
        <f>SUM(F358:F359)</f>
        <v>0</v>
      </c>
      <c r="G364" s="261">
        <f>SUM(G358:G359)</f>
        <v>0</v>
      </c>
      <c r="H364" s="218">
        <f>SUM(H358:H362)</f>
        <v>141546</v>
      </c>
      <c r="I364" s="51">
        <f>SUM(I358:I362)</f>
        <v>141546</v>
      </c>
      <c r="J364" s="51">
        <f>SUM(J358:J361)</f>
        <v>0</v>
      </c>
      <c r="K364" s="278">
        <f>SUM(K358:K361)</f>
        <v>0</v>
      </c>
      <c r="L364" s="218">
        <f>SUM(L358:L363)</f>
        <v>166459</v>
      </c>
      <c r="M364" s="51">
        <f>SUM(M358:M363)</f>
        <v>166459</v>
      </c>
      <c r="N364" s="51">
        <f>SUM(N358:N361)</f>
        <v>0</v>
      </c>
      <c r="O364" s="278">
        <f>SUM(O358:O361)</f>
        <v>0</v>
      </c>
    </row>
    <row r="365" spans="1:15" s="12" customFormat="1" ht="16.5">
      <c r="A365" s="35"/>
      <c r="B365" s="79"/>
      <c r="C365" s="121"/>
      <c r="D365" s="50"/>
      <c r="E365" s="51"/>
      <c r="F365" s="51"/>
      <c r="G365" s="261"/>
      <c r="H365" s="218"/>
      <c r="I365" s="51"/>
      <c r="J365" s="51"/>
      <c r="K365" s="278"/>
      <c r="L365" s="218"/>
      <c r="M365" s="51"/>
      <c r="N365" s="51"/>
      <c r="O365" s="278"/>
    </row>
    <row r="366" spans="1:15" s="12" customFormat="1" ht="30">
      <c r="A366" s="35"/>
      <c r="B366" s="79"/>
      <c r="C366" s="97" t="s">
        <v>529</v>
      </c>
      <c r="D366" s="50"/>
      <c r="E366" s="51"/>
      <c r="F366" s="51"/>
      <c r="G366" s="261"/>
      <c r="H366" s="218"/>
      <c r="I366" s="51"/>
      <c r="J366" s="51"/>
      <c r="K366" s="278"/>
      <c r="L366" s="218"/>
      <c r="M366" s="51"/>
      <c r="N366" s="51"/>
      <c r="O366" s="278"/>
    </row>
    <row r="367" spans="1:15" s="12" customFormat="1" ht="16.5">
      <c r="A367" s="35"/>
      <c r="B367" s="79"/>
      <c r="C367" s="119" t="s">
        <v>530</v>
      </c>
      <c r="D367" s="216"/>
      <c r="E367" s="41"/>
      <c r="F367" s="41"/>
      <c r="G367" s="269"/>
      <c r="H367" s="216">
        <v>4560</v>
      </c>
      <c r="I367" s="41"/>
      <c r="J367" s="41">
        <v>4560</v>
      </c>
      <c r="K367" s="269"/>
      <c r="L367" s="216">
        <v>4560</v>
      </c>
      <c r="M367" s="41"/>
      <c r="N367" s="41">
        <v>4560</v>
      </c>
      <c r="O367" s="269"/>
    </row>
    <row r="368" spans="1:15" s="12" customFormat="1" ht="16.5">
      <c r="A368" s="35"/>
      <c r="B368" s="79"/>
      <c r="C368" s="121" t="s">
        <v>199</v>
      </c>
      <c r="D368" s="218">
        <f aca="true" t="shared" si="22" ref="D368:K368">SUM(D367)</f>
        <v>0</v>
      </c>
      <c r="E368" s="51">
        <f t="shared" si="22"/>
        <v>0</v>
      </c>
      <c r="F368" s="51">
        <f t="shared" si="22"/>
        <v>0</v>
      </c>
      <c r="G368" s="219">
        <f t="shared" si="22"/>
        <v>0</v>
      </c>
      <c r="H368" s="218">
        <f t="shared" si="22"/>
        <v>4560</v>
      </c>
      <c r="I368" s="51">
        <f t="shared" si="22"/>
        <v>0</v>
      </c>
      <c r="J368" s="51">
        <f t="shared" si="22"/>
        <v>4560</v>
      </c>
      <c r="K368" s="219">
        <f t="shared" si="22"/>
        <v>0</v>
      </c>
      <c r="L368" s="218">
        <f>SUM(L367)</f>
        <v>4560</v>
      </c>
      <c r="M368" s="51">
        <f>SUM(M367)</f>
        <v>0</v>
      </c>
      <c r="N368" s="51">
        <f>SUM(N367)</f>
        <v>4560</v>
      </c>
      <c r="O368" s="219">
        <f>SUM(O367)</f>
        <v>0</v>
      </c>
    </row>
    <row r="369" spans="1:15" s="12" customFormat="1" ht="16.5">
      <c r="A369" s="35"/>
      <c r="B369" s="79"/>
      <c r="C369" s="121"/>
      <c r="D369" s="50"/>
      <c r="E369" s="51"/>
      <c r="F369" s="51"/>
      <c r="G369" s="261"/>
      <c r="H369" s="50"/>
      <c r="I369" s="51"/>
      <c r="J369" s="51"/>
      <c r="K369" s="261"/>
      <c r="L369" s="50"/>
      <c r="M369" s="51"/>
      <c r="N369" s="51"/>
      <c r="O369" s="261"/>
    </row>
    <row r="370" spans="1:15" s="12" customFormat="1" ht="16.5">
      <c r="A370" s="35"/>
      <c r="B370" s="79"/>
      <c r="C370" s="159" t="s">
        <v>229</v>
      </c>
      <c r="D370" s="143">
        <f>D348+D355+D364</f>
        <v>136383</v>
      </c>
      <c r="E370" s="56">
        <f>E348+E355+E364</f>
        <v>136383</v>
      </c>
      <c r="F370" s="56">
        <f>F348+F355+F364</f>
        <v>0</v>
      </c>
      <c r="G370" s="268">
        <f>G348+G355+G364</f>
        <v>0</v>
      </c>
      <c r="H370" s="222">
        <f aca="true" t="shared" si="23" ref="H370:O370">H348+H355+H364+H368</f>
        <v>171290</v>
      </c>
      <c r="I370" s="56">
        <f t="shared" si="23"/>
        <v>166730</v>
      </c>
      <c r="J370" s="56">
        <f t="shared" si="23"/>
        <v>4560</v>
      </c>
      <c r="K370" s="288">
        <f t="shared" si="23"/>
        <v>0</v>
      </c>
      <c r="L370" s="222">
        <f t="shared" si="23"/>
        <v>195456</v>
      </c>
      <c r="M370" s="56">
        <f t="shared" si="23"/>
        <v>190896</v>
      </c>
      <c r="N370" s="56">
        <f t="shared" si="23"/>
        <v>4560</v>
      </c>
      <c r="O370" s="288">
        <f t="shared" si="23"/>
        <v>0</v>
      </c>
    </row>
    <row r="371" spans="1:15" s="12" customFormat="1" ht="16.5">
      <c r="A371" s="35"/>
      <c r="B371" s="54"/>
      <c r="C371" s="159"/>
      <c r="D371" s="52"/>
      <c r="E371" s="127"/>
      <c r="F371" s="127"/>
      <c r="G371" s="267"/>
      <c r="H371" s="52"/>
      <c r="I371" s="127"/>
      <c r="J371" s="127"/>
      <c r="K371" s="267"/>
      <c r="L371" s="52"/>
      <c r="M371" s="127"/>
      <c r="N371" s="127"/>
      <c r="O371" s="267"/>
    </row>
    <row r="372" spans="1:15" s="12" customFormat="1" ht="16.5">
      <c r="A372" s="35"/>
      <c r="B372" s="54"/>
      <c r="C372" s="120" t="s">
        <v>162</v>
      </c>
      <c r="D372" s="145">
        <f aca="true" t="shared" si="24" ref="D372:O372">D73+D84+D199+D213+D267+D309+D339+D370</f>
        <v>1759577</v>
      </c>
      <c r="E372" s="44">
        <f t="shared" si="24"/>
        <v>1386711</v>
      </c>
      <c r="F372" s="44">
        <f t="shared" si="24"/>
        <v>334871</v>
      </c>
      <c r="G372" s="259">
        <f t="shared" si="24"/>
        <v>37995</v>
      </c>
      <c r="H372" s="145">
        <f t="shared" si="24"/>
        <v>1971837</v>
      </c>
      <c r="I372" s="44">
        <f t="shared" si="24"/>
        <v>1570235</v>
      </c>
      <c r="J372" s="44">
        <f t="shared" si="24"/>
        <v>363607</v>
      </c>
      <c r="K372" s="259">
        <f t="shared" si="24"/>
        <v>37995</v>
      </c>
      <c r="L372" s="145">
        <f t="shared" si="24"/>
        <v>2065667</v>
      </c>
      <c r="M372" s="44">
        <f t="shared" si="24"/>
        <v>1661033</v>
      </c>
      <c r="N372" s="44">
        <f t="shared" si="24"/>
        <v>369345</v>
      </c>
      <c r="O372" s="259">
        <f t="shared" si="24"/>
        <v>35289</v>
      </c>
    </row>
    <row r="373" spans="1:15" s="12" customFormat="1" ht="16.5">
      <c r="A373" s="35"/>
      <c r="B373" s="81"/>
      <c r="C373" s="174"/>
      <c r="D373" s="144"/>
      <c r="E373" s="149"/>
      <c r="F373" s="149"/>
      <c r="G373" s="273"/>
      <c r="H373" s="144"/>
      <c r="I373" s="149"/>
      <c r="J373" s="149"/>
      <c r="K373" s="273"/>
      <c r="L373" s="144"/>
      <c r="M373" s="149"/>
      <c r="N373" s="149"/>
      <c r="O373" s="273"/>
    </row>
    <row r="374" spans="1:15" s="12" customFormat="1" ht="16.5">
      <c r="A374" s="35"/>
      <c r="B374" s="54" t="s">
        <v>276</v>
      </c>
      <c r="C374" s="119" t="s">
        <v>531</v>
      </c>
      <c r="D374" s="144"/>
      <c r="E374" s="149"/>
      <c r="F374" s="149"/>
      <c r="G374" s="273"/>
      <c r="H374" s="144"/>
      <c r="I374" s="149"/>
      <c r="J374" s="149"/>
      <c r="K374" s="273"/>
      <c r="L374" s="144"/>
      <c r="M374" s="149"/>
      <c r="N374" s="149"/>
      <c r="O374" s="273"/>
    </row>
    <row r="375" spans="1:15" s="12" customFormat="1" ht="16.5">
      <c r="A375" s="35"/>
      <c r="B375" s="76"/>
      <c r="C375" s="119" t="s">
        <v>532</v>
      </c>
      <c r="D375" s="144"/>
      <c r="E375" s="149"/>
      <c r="F375" s="149"/>
      <c r="G375" s="273"/>
      <c r="H375" s="144"/>
      <c r="I375" s="149"/>
      <c r="J375" s="149"/>
      <c r="K375" s="273"/>
      <c r="L375" s="144"/>
      <c r="M375" s="149"/>
      <c r="N375" s="149"/>
      <c r="O375" s="273"/>
    </row>
    <row r="376" spans="1:15" s="12" customFormat="1" ht="16.5">
      <c r="A376" s="35"/>
      <c r="B376" s="54"/>
      <c r="C376" s="37" t="s">
        <v>504</v>
      </c>
      <c r="D376" s="46"/>
      <c r="E376" s="41"/>
      <c r="F376" s="41"/>
      <c r="G376" s="260"/>
      <c r="H376" s="46"/>
      <c r="I376" s="41"/>
      <c r="J376" s="41"/>
      <c r="K376" s="260"/>
      <c r="L376" s="46"/>
      <c r="M376" s="41"/>
      <c r="N376" s="41"/>
      <c r="O376" s="260"/>
    </row>
    <row r="377" spans="1:15" s="12" customFormat="1" ht="16.5">
      <c r="A377" s="35"/>
      <c r="B377" s="54"/>
      <c r="C377" s="37" t="s">
        <v>505</v>
      </c>
      <c r="D377" s="46"/>
      <c r="E377" s="41"/>
      <c r="F377" s="41"/>
      <c r="G377" s="260"/>
      <c r="H377" s="46"/>
      <c r="I377" s="41"/>
      <c r="J377" s="41"/>
      <c r="K377" s="260"/>
      <c r="L377" s="46"/>
      <c r="M377" s="41"/>
      <c r="N377" s="41"/>
      <c r="O377" s="260"/>
    </row>
    <row r="378" spans="1:15" s="12" customFormat="1" ht="16.5">
      <c r="A378" s="35"/>
      <c r="B378" s="54"/>
      <c r="C378" s="37" t="s">
        <v>506</v>
      </c>
      <c r="D378" s="46"/>
      <c r="E378" s="41"/>
      <c r="F378" s="41"/>
      <c r="G378" s="260"/>
      <c r="H378" s="46">
        <v>1009582</v>
      </c>
      <c r="I378" s="41">
        <v>1009582</v>
      </c>
      <c r="J378" s="41"/>
      <c r="K378" s="260"/>
      <c r="L378" s="46">
        <v>1036853</v>
      </c>
      <c r="M378" s="41">
        <v>1036853</v>
      </c>
      <c r="N378" s="41"/>
      <c r="O378" s="260"/>
    </row>
    <row r="379" spans="1:15" s="12" customFormat="1" ht="30">
      <c r="A379" s="35"/>
      <c r="B379" s="54"/>
      <c r="C379" s="57" t="s">
        <v>560</v>
      </c>
      <c r="D379" s="46"/>
      <c r="E379" s="41"/>
      <c r="F379" s="41"/>
      <c r="G379" s="260"/>
      <c r="H379" s="216">
        <v>10000</v>
      </c>
      <c r="I379" s="41">
        <v>10000</v>
      </c>
      <c r="J379" s="41"/>
      <c r="K379" s="277"/>
      <c r="L379" s="216">
        <v>14000</v>
      </c>
      <c r="M379" s="41">
        <v>14000</v>
      </c>
      <c r="N379" s="41"/>
      <c r="O379" s="277"/>
    </row>
    <row r="380" spans="1:15" s="12" customFormat="1" ht="16.5">
      <c r="A380" s="35"/>
      <c r="B380" s="54"/>
      <c r="C380" s="159" t="s">
        <v>199</v>
      </c>
      <c r="D380" s="146">
        <f>SUM(D376:D377)</f>
        <v>0</v>
      </c>
      <c r="E380" s="75">
        <f>SUM(E376:E377)</f>
        <v>0</v>
      </c>
      <c r="F380" s="75">
        <f>SUM(F376:F377)</f>
        <v>0</v>
      </c>
      <c r="G380" s="265">
        <f>SUM(G376:G377)</f>
        <v>0</v>
      </c>
      <c r="H380" s="221">
        <f aca="true" t="shared" si="25" ref="H380:O380">SUM(H376:H379)</f>
        <v>1019582</v>
      </c>
      <c r="I380" s="75">
        <f t="shared" si="25"/>
        <v>1019582</v>
      </c>
      <c r="J380" s="75">
        <f t="shared" si="25"/>
        <v>0</v>
      </c>
      <c r="K380" s="289">
        <f t="shared" si="25"/>
        <v>0</v>
      </c>
      <c r="L380" s="221">
        <f t="shared" si="25"/>
        <v>1050853</v>
      </c>
      <c r="M380" s="75">
        <f t="shared" si="25"/>
        <v>1050853</v>
      </c>
      <c r="N380" s="75">
        <f t="shared" si="25"/>
        <v>0</v>
      </c>
      <c r="O380" s="289">
        <f t="shared" si="25"/>
        <v>0</v>
      </c>
    </row>
    <row r="381" spans="1:15" s="12" customFormat="1" ht="16.5">
      <c r="A381" s="35"/>
      <c r="B381" s="54"/>
      <c r="C381" s="159"/>
      <c r="D381" s="146"/>
      <c r="E381" s="75"/>
      <c r="F381" s="75"/>
      <c r="G381" s="265"/>
      <c r="H381" s="221"/>
      <c r="I381" s="75"/>
      <c r="J381" s="75"/>
      <c r="K381" s="289"/>
      <c r="L381" s="221"/>
      <c r="M381" s="75"/>
      <c r="N381" s="75"/>
      <c r="O381" s="289"/>
    </row>
    <row r="382" spans="1:15" s="12" customFormat="1" ht="16.5">
      <c r="A382" s="35"/>
      <c r="B382" s="54"/>
      <c r="C382" s="37" t="s">
        <v>533</v>
      </c>
      <c r="D382" s="52"/>
      <c r="E382" s="127"/>
      <c r="F382" s="127"/>
      <c r="G382" s="267"/>
      <c r="H382" s="216">
        <v>40547</v>
      </c>
      <c r="I382" s="41">
        <v>40547</v>
      </c>
      <c r="J382" s="42"/>
      <c r="K382" s="42"/>
      <c r="L382" s="216">
        <v>40547</v>
      </c>
      <c r="M382" s="41">
        <v>40547</v>
      </c>
      <c r="N382" s="42"/>
      <c r="O382" s="42"/>
    </row>
    <row r="383" spans="1:15" s="12" customFormat="1" ht="16.5">
      <c r="A383" s="35"/>
      <c r="B383" s="43"/>
      <c r="C383" s="119"/>
      <c r="D383" s="35"/>
      <c r="E383" s="42"/>
      <c r="F383" s="42"/>
      <c r="G383" s="43"/>
      <c r="H383" s="35"/>
      <c r="I383" s="42"/>
      <c r="J383" s="42"/>
      <c r="K383" s="43"/>
      <c r="L383" s="35"/>
      <c r="M383" s="42"/>
      <c r="N383" s="42"/>
      <c r="O383" s="43"/>
    </row>
    <row r="384" spans="1:15" s="12" customFormat="1" ht="17.25" thickBot="1">
      <c r="A384" s="60"/>
      <c r="B384" s="82"/>
      <c r="C384" s="175" t="s">
        <v>167</v>
      </c>
      <c r="D384" s="150">
        <f>SUM(D47,D61,D380,D372)</f>
        <v>2784613</v>
      </c>
      <c r="E384" s="62">
        <f>SUM(E47,E61,E380,E372)</f>
        <v>2411747</v>
      </c>
      <c r="F384" s="62">
        <f>SUM(F47,F61,F380,F372)</f>
        <v>334871</v>
      </c>
      <c r="G384" s="274">
        <f>SUM(G47,G61,G380,G372)</f>
        <v>37995</v>
      </c>
      <c r="H384" s="286">
        <f aca="true" t="shared" si="26" ref="H384:O384">SUM(H47,H61,H380,H372)+H382</f>
        <v>4087401</v>
      </c>
      <c r="I384" s="44">
        <f t="shared" si="26"/>
        <v>3685799</v>
      </c>
      <c r="J384" s="44">
        <f t="shared" si="26"/>
        <v>363607</v>
      </c>
      <c r="K384" s="287">
        <f t="shared" si="26"/>
        <v>37995</v>
      </c>
      <c r="L384" s="286">
        <f t="shared" si="26"/>
        <v>4220736</v>
      </c>
      <c r="M384" s="44">
        <f t="shared" si="26"/>
        <v>3816102</v>
      </c>
      <c r="N384" s="44">
        <f t="shared" si="26"/>
        <v>369345</v>
      </c>
      <c r="O384" s="287">
        <f t="shared" si="26"/>
        <v>35289</v>
      </c>
    </row>
    <row r="385" spans="1:14" ht="16.5">
      <c r="A385" s="83"/>
      <c r="B385" s="84"/>
      <c r="I385" s="14"/>
      <c r="J385" s="14"/>
      <c r="M385" s="14"/>
      <c r="N385" s="14"/>
    </row>
  </sheetData>
  <sheetProtection/>
  <mergeCells count="3">
    <mergeCell ref="D6:G6"/>
    <mergeCell ref="H6:K6"/>
    <mergeCell ref="L6:O6"/>
  </mergeCells>
  <printOptions horizontalCentered="1"/>
  <pageMargins left="0.1968503937007874" right="0.1968503937007874" top="0.7086614173228347" bottom="0.5118110236220472" header="0.5118110236220472" footer="0.5118110236220472"/>
  <pageSetup fitToHeight="0" fitToWidth="1" horizontalDpi="600" verticalDpi="600" orientation="portrait" paperSize="9" scale="51" r:id="rId1"/>
  <headerFooter alignWithMargins="0">
    <oddHeader>&amp;C&amp;P. oldal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6.57421875" style="13" customWidth="1"/>
    <col min="2" max="2" width="8.28125" style="1" bestFit="1" customWidth="1"/>
    <col min="3" max="3" width="8.28125" style="1" customWidth="1"/>
    <col min="4" max="4" width="7.8515625" style="1" bestFit="1" customWidth="1"/>
    <col min="5" max="5" width="8.28125" style="1" bestFit="1" customWidth="1"/>
    <col min="6" max="6" width="8.28125" style="1" customWidth="1"/>
    <col min="7" max="7" width="7.8515625" style="1" bestFit="1" customWidth="1"/>
    <col min="8" max="10" width="8.28125" style="1" customWidth="1"/>
    <col min="11" max="11" width="8.28125" style="1" bestFit="1" customWidth="1"/>
    <col min="12" max="12" width="8.28125" style="1" customWidth="1"/>
    <col min="13" max="13" width="7.8515625" style="1" bestFit="1" customWidth="1"/>
    <col min="14" max="14" width="8.28125" style="1" bestFit="1" customWidth="1"/>
    <col min="15" max="15" width="8.28125" style="1" customWidth="1"/>
    <col min="16" max="16" width="7.8515625" style="1" bestFit="1" customWidth="1"/>
    <col min="17" max="17" width="8.28125" style="1" bestFit="1" customWidth="1"/>
    <col min="18" max="18" width="8.28125" style="1" customWidth="1"/>
    <col min="19" max="19" width="7.8515625" style="1" bestFit="1" customWidth="1"/>
    <col min="20" max="20" width="8.28125" style="19" bestFit="1" customWidth="1"/>
    <col min="21" max="21" width="8.28125" style="19" customWidth="1"/>
    <col min="22" max="22" width="7.8515625" style="19" bestFit="1" customWidth="1"/>
    <col min="23" max="23" width="8.28125" style="19" bestFit="1" customWidth="1"/>
    <col min="24" max="24" width="8.28125" style="19" customWidth="1"/>
    <col min="25" max="25" width="7.8515625" style="19" bestFit="1" customWidth="1"/>
    <col min="26" max="26" width="8.28125" style="1" bestFit="1" customWidth="1"/>
    <col min="27" max="27" width="8.28125" style="1" customWidth="1"/>
    <col min="28" max="16384" width="9.140625" style="1" customWidth="1"/>
  </cols>
  <sheetData>
    <row r="1" spans="17:28" ht="16.5">
      <c r="Q1" s="139"/>
      <c r="R1" s="139"/>
      <c r="S1" s="139"/>
      <c r="T1" s="139"/>
      <c r="U1" s="139"/>
      <c r="V1" s="139"/>
      <c r="W1" s="139"/>
      <c r="X1" s="139"/>
      <c r="Y1" s="139"/>
      <c r="Z1" s="255"/>
      <c r="AA1" s="255"/>
      <c r="AB1" s="134" t="s">
        <v>604</v>
      </c>
    </row>
    <row r="2" spans="1:28" ht="16.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AB2" s="142" t="s">
        <v>591</v>
      </c>
    </row>
    <row r="3" spans="1:25" ht="16.5">
      <c r="A3" s="309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1"/>
      <c r="U3" s="235"/>
      <c r="V3" s="235"/>
      <c r="W3" s="235"/>
      <c r="X3" s="235"/>
      <c r="Y3" s="235"/>
    </row>
    <row r="4" spans="1:25" ht="16.5">
      <c r="A4" s="312" t="s">
        <v>243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1"/>
      <c r="U4" s="235"/>
      <c r="V4" s="235"/>
      <c r="W4" s="235"/>
      <c r="X4" s="235"/>
      <c r="Y4" s="235"/>
    </row>
    <row r="5" spans="1:25" s="2" customFormat="1" ht="19.5">
      <c r="A5" s="312" t="s">
        <v>397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1"/>
      <c r="U5" s="235"/>
      <c r="V5" s="235"/>
      <c r="W5" s="235"/>
      <c r="X5" s="235"/>
      <c r="Y5" s="235"/>
    </row>
    <row r="6" spans="2:27" s="2" customFormat="1" ht="19.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  <c r="U6" s="7"/>
      <c r="V6" s="7"/>
      <c r="W6" s="7"/>
      <c r="X6" s="7"/>
      <c r="Y6" s="7"/>
      <c r="Z6" s="281"/>
      <c r="AA6" s="281"/>
    </row>
    <row r="7" spans="1:28" s="17" customFormat="1" ht="38.25" customHeight="1">
      <c r="A7" s="16"/>
      <c r="B7" s="305" t="s">
        <v>178</v>
      </c>
      <c r="C7" s="306"/>
      <c r="D7" s="307"/>
      <c r="E7" s="305" t="s">
        <v>399</v>
      </c>
      <c r="F7" s="306"/>
      <c r="G7" s="307"/>
      <c r="H7" s="305" t="s">
        <v>203</v>
      </c>
      <c r="I7" s="306"/>
      <c r="J7" s="307"/>
      <c r="K7" s="305" t="s">
        <v>245</v>
      </c>
      <c r="L7" s="306"/>
      <c r="M7" s="307"/>
      <c r="N7" s="305" t="s">
        <v>246</v>
      </c>
      <c r="O7" s="306"/>
      <c r="P7" s="307"/>
      <c r="Q7" s="305" t="s">
        <v>247</v>
      </c>
      <c r="R7" s="306"/>
      <c r="S7" s="307"/>
      <c r="T7" s="305" t="s">
        <v>172</v>
      </c>
      <c r="U7" s="306"/>
      <c r="V7" s="307"/>
      <c r="W7" s="305" t="s">
        <v>248</v>
      </c>
      <c r="X7" s="306"/>
      <c r="Y7" s="307"/>
      <c r="Z7" s="308" t="s">
        <v>198</v>
      </c>
      <c r="AA7" s="308"/>
      <c r="AB7" s="308"/>
    </row>
    <row r="8" spans="1:28" s="17" customFormat="1" ht="33.75" customHeight="1">
      <c r="A8" s="16"/>
      <c r="B8" s="18" t="s">
        <v>237</v>
      </c>
      <c r="C8" s="18" t="s">
        <v>496</v>
      </c>
      <c r="D8" s="18" t="s">
        <v>582</v>
      </c>
      <c r="E8" s="18" t="s">
        <v>237</v>
      </c>
      <c r="F8" s="18" t="s">
        <v>496</v>
      </c>
      <c r="G8" s="18" t="s">
        <v>582</v>
      </c>
      <c r="H8" s="18" t="s">
        <v>237</v>
      </c>
      <c r="I8" s="18" t="s">
        <v>496</v>
      </c>
      <c r="J8" s="18" t="s">
        <v>582</v>
      </c>
      <c r="K8" s="18" t="s">
        <v>237</v>
      </c>
      <c r="L8" s="18" t="s">
        <v>496</v>
      </c>
      <c r="M8" s="18" t="s">
        <v>582</v>
      </c>
      <c r="N8" s="18" t="s">
        <v>237</v>
      </c>
      <c r="O8" s="18" t="s">
        <v>496</v>
      </c>
      <c r="P8" s="18" t="s">
        <v>582</v>
      </c>
      <c r="Q8" s="18" t="s">
        <v>237</v>
      </c>
      <c r="R8" s="18" t="s">
        <v>496</v>
      </c>
      <c r="S8" s="18" t="s">
        <v>582</v>
      </c>
      <c r="T8" s="18" t="s">
        <v>237</v>
      </c>
      <c r="U8" s="18" t="s">
        <v>496</v>
      </c>
      <c r="V8" s="18" t="s">
        <v>582</v>
      </c>
      <c r="W8" s="18" t="s">
        <v>237</v>
      </c>
      <c r="X8" s="18" t="s">
        <v>496</v>
      </c>
      <c r="Y8" s="18" t="s">
        <v>582</v>
      </c>
      <c r="Z8" s="18" t="s">
        <v>237</v>
      </c>
      <c r="AA8" s="18" t="s">
        <v>496</v>
      </c>
      <c r="AB8" s="18" t="s">
        <v>582</v>
      </c>
    </row>
    <row r="9" spans="1:28" ht="23.25" customHeight="1">
      <c r="A9" s="22" t="s">
        <v>232</v>
      </c>
      <c r="B9" s="4">
        <v>216258</v>
      </c>
      <c r="C9" s="4">
        <v>220829</v>
      </c>
      <c r="D9" s="4">
        <v>220963</v>
      </c>
      <c r="E9" s="4">
        <v>56828</v>
      </c>
      <c r="F9" s="4">
        <v>58059</v>
      </c>
      <c r="G9" s="4">
        <v>58091</v>
      </c>
      <c r="H9" s="4">
        <v>70000</v>
      </c>
      <c r="I9" s="4">
        <v>77669</v>
      </c>
      <c r="J9" s="4">
        <v>77669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16500</v>
      </c>
      <c r="R9" s="4">
        <v>17024</v>
      </c>
      <c r="S9" s="4">
        <v>17024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f>B9+E9+H9+K9+N9+Q9+T9+W9</f>
        <v>359586</v>
      </c>
      <c r="AA9" s="4">
        <f aca="true" t="shared" si="0" ref="AA9:AB13">C9+F9+I9+L9+O9+R9+U9+X9</f>
        <v>373581</v>
      </c>
      <c r="AB9" s="4">
        <f t="shared" si="0"/>
        <v>373747</v>
      </c>
    </row>
    <row r="10" spans="1:28" s="23" customFormat="1" ht="27.75" customHeight="1">
      <c r="A10" s="290" t="s">
        <v>534</v>
      </c>
      <c r="B10" s="5">
        <v>5810</v>
      </c>
      <c r="C10" s="5">
        <v>5810</v>
      </c>
      <c r="D10" s="5">
        <v>5810</v>
      </c>
      <c r="E10" s="5">
        <v>784</v>
      </c>
      <c r="F10" s="5">
        <v>784</v>
      </c>
      <c r="G10" s="5">
        <v>784</v>
      </c>
      <c r="H10" s="5">
        <v>0</v>
      </c>
      <c r="I10" s="5">
        <v>290</v>
      </c>
      <c r="J10" s="5">
        <v>290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524</v>
      </c>
      <c r="S10" s="5">
        <v>524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f>B10+E10+H10+K10+N10+Q10+T10+W10</f>
        <v>6594</v>
      </c>
      <c r="AA10" s="5">
        <f t="shared" si="0"/>
        <v>7408</v>
      </c>
      <c r="AB10" s="5">
        <f t="shared" si="0"/>
        <v>7408</v>
      </c>
    </row>
    <row r="11" spans="1:28" s="23" customFormat="1" ht="27.75" customHeight="1">
      <c r="A11" s="290" t="s">
        <v>561</v>
      </c>
      <c r="B11" s="5">
        <v>0</v>
      </c>
      <c r="C11" s="5">
        <v>2977</v>
      </c>
      <c r="D11" s="5">
        <v>2977</v>
      </c>
      <c r="E11" s="5">
        <v>0</v>
      </c>
      <c r="F11" s="5">
        <v>840</v>
      </c>
      <c r="G11" s="5">
        <v>840</v>
      </c>
      <c r="H11" s="5">
        <v>0</v>
      </c>
      <c r="I11" s="5">
        <v>322</v>
      </c>
      <c r="J11" s="5">
        <v>322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f>B11+E11+H11+K11+N11+Q11+T11+W11</f>
        <v>0</v>
      </c>
      <c r="AA11" s="5">
        <f t="shared" si="0"/>
        <v>4139</v>
      </c>
      <c r="AB11" s="5">
        <f t="shared" si="0"/>
        <v>4139</v>
      </c>
    </row>
    <row r="12" spans="1:28" ht="26.25">
      <c r="A12" s="21" t="s">
        <v>398</v>
      </c>
      <c r="B12" s="4">
        <v>22500</v>
      </c>
      <c r="C12" s="4">
        <v>24487</v>
      </c>
      <c r="D12" s="4">
        <v>24512</v>
      </c>
      <c r="E12" s="4">
        <v>6020</v>
      </c>
      <c r="F12" s="4">
        <v>6571</v>
      </c>
      <c r="G12" s="4">
        <v>6578</v>
      </c>
      <c r="H12" s="4">
        <v>4020</v>
      </c>
      <c r="I12" s="4">
        <v>4114</v>
      </c>
      <c r="J12" s="4">
        <v>4114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460</v>
      </c>
      <c r="R12" s="4">
        <v>730</v>
      </c>
      <c r="S12" s="4">
        <v>730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f>B12+E12+H12+K12+N12+Q12+T12+W12</f>
        <v>33000</v>
      </c>
      <c r="AA12" s="4">
        <f t="shared" si="0"/>
        <v>35902</v>
      </c>
      <c r="AB12" s="4">
        <f t="shared" si="0"/>
        <v>35934</v>
      </c>
    </row>
    <row r="13" spans="1:28" s="23" customFormat="1" ht="39">
      <c r="A13" s="20" t="s">
        <v>562</v>
      </c>
      <c r="B13" s="5">
        <v>0</v>
      </c>
      <c r="C13" s="5">
        <v>411</v>
      </c>
      <c r="D13" s="5">
        <v>411</v>
      </c>
      <c r="E13" s="5">
        <v>0</v>
      </c>
      <c r="F13" s="5">
        <v>127</v>
      </c>
      <c r="G13" s="5">
        <v>127</v>
      </c>
      <c r="H13" s="5">
        <v>0</v>
      </c>
      <c r="I13" s="5">
        <v>14</v>
      </c>
      <c r="J13" s="5">
        <v>14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/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f>B13+E13+H13+K13+N13+Q13+T13+W13</f>
        <v>0</v>
      </c>
      <c r="AA13" s="5">
        <f t="shared" si="0"/>
        <v>552</v>
      </c>
      <c r="AB13" s="5">
        <f t="shared" si="0"/>
        <v>552</v>
      </c>
    </row>
    <row r="14" spans="1:28" s="23" customFormat="1" ht="24.75" customHeight="1">
      <c r="A14" s="20" t="s">
        <v>199</v>
      </c>
      <c r="B14" s="5">
        <f>B9+B12</f>
        <v>238758</v>
      </c>
      <c r="C14" s="5">
        <f>C9+C12</f>
        <v>245316</v>
      </c>
      <c r="D14" s="5">
        <f aca="true" t="shared" si="1" ref="D14:AB14">D9+D12</f>
        <v>245475</v>
      </c>
      <c r="E14" s="5">
        <f t="shared" si="1"/>
        <v>62848</v>
      </c>
      <c r="F14" s="5">
        <f>F9+F12</f>
        <v>64630</v>
      </c>
      <c r="G14" s="5">
        <f t="shared" si="1"/>
        <v>64669</v>
      </c>
      <c r="H14" s="5">
        <f t="shared" si="1"/>
        <v>74020</v>
      </c>
      <c r="I14" s="5">
        <f>I9+I12</f>
        <v>81783</v>
      </c>
      <c r="J14" s="5">
        <f t="shared" si="1"/>
        <v>81783</v>
      </c>
      <c r="K14" s="5">
        <f t="shared" si="1"/>
        <v>0</v>
      </c>
      <c r="L14" s="5">
        <f>L9+L12</f>
        <v>0</v>
      </c>
      <c r="M14" s="5">
        <f t="shared" si="1"/>
        <v>0</v>
      </c>
      <c r="N14" s="5">
        <f t="shared" si="1"/>
        <v>0</v>
      </c>
      <c r="O14" s="5">
        <f>O9+O12</f>
        <v>0</v>
      </c>
      <c r="P14" s="5">
        <f t="shared" si="1"/>
        <v>0</v>
      </c>
      <c r="Q14" s="5">
        <f t="shared" si="1"/>
        <v>16960</v>
      </c>
      <c r="R14" s="5">
        <f>R9+R12</f>
        <v>17754</v>
      </c>
      <c r="S14" s="5">
        <f t="shared" si="1"/>
        <v>17754</v>
      </c>
      <c r="T14" s="5">
        <f t="shared" si="1"/>
        <v>0</v>
      </c>
      <c r="U14" s="5">
        <f>U9+U12</f>
        <v>0</v>
      </c>
      <c r="V14" s="5">
        <f t="shared" si="1"/>
        <v>0</v>
      </c>
      <c r="W14" s="5">
        <f t="shared" si="1"/>
        <v>0</v>
      </c>
      <c r="X14" s="5">
        <f>X9+X12</f>
        <v>0</v>
      </c>
      <c r="Y14" s="5">
        <f t="shared" si="1"/>
        <v>0</v>
      </c>
      <c r="Z14" s="5">
        <f t="shared" si="1"/>
        <v>392586</v>
      </c>
      <c r="AA14" s="5">
        <f>AA9+AA12</f>
        <v>409483</v>
      </c>
      <c r="AB14" s="5">
        <f t="shared" si="1"/>
        <v>409681</v>
      </c>
    </row>
  </sheetData>
  <sheetProtection/>
  <mergeCells count="12">
    <mergeCell ref="A3:T3"/>
    <mergeCell ref="A4:T4"/>
    <mergeCell ref="A5:T5"/>
    <mergeCell ref="B7:D7"/>
    <mergeCell ref="E7:G7"/>
    <mergeCell ref="H7:J7"/>
    <mergeCell ref="K7:M7"/>
    <mergeCell ref="N7:P7"/>
    <mergeCell ref="Q7:S7"/>
    <mergeCell ref="T7:V7"/>
    <mergeCell ref="W7:Y7"/>
    <mergeCell ref="Z7:AB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28125" style="0" bestFit="1" customWidth="1"/>
    <col min="2" max="2" width="11.8515625" style="0" customWidth="1"/>
    <col min="3" max="3" width="12.28125" style="0" customWidth="1"/>
    <col min="4" max="4" width="10.8515625" style="0" bestFit="1" customWidth="1"/>
    <col min="5" max="5" width="18.28125" style="0" bestFit="1" customWidth="1"/>
    <col min="6" max="6" width="13.28125" style="0" customWidth="1"/>
  </cols>
  <sheetData>
    <row r="1" spans="1:6" ht="16.5">
      <c r="A1" s="237"/>
      <c r="B1" s="237"/>
      <c r="C1" s="237"/>
      <c r="D1" s="237"/>
      <c r="E1" s="237"/>
      <c r="F1" s="134" t="s">
        <v>605</v>
      </c>
    </row>
    <row r="2" spans="1:6" ht="16.5">
      <c r="A2" s="160"/>
      <c r="B2" s="160"/>
      <c r="C2" s="160"/>
      <c r="D2" s="160"/>
      <c r="E2" s="160"/>
      <c r="F2" s="142" t="s">
        <v>592</v>
      </c>
    </row>
    <row r="3" spans="1:6" ht="15">
      <c r="A3" s="161"/>
      <c r="B3" s="161"/>
      <c r="C3" s="161"/>
      <c r="D3" s="161"/>
      <c r="E3" s="161"/>
      <c r="F3" s="162"/>
    </row>
    <row r="4" spans="1:6" ht="16.5">
      <c r="A4" s="313" t="s">
        <v>298</v>
      </c>
      <c r="B4" s="313"/>
      <c r="C4" s="313"/>
      <c r="D4" s="313"/>
      <c r="E4" s="313"/>
      <c r="F4" s="313"/>
    </row>
    <row r="5" spans="1:6" ht="16.5">
      <c r="A5" s="313" t="s">
        <v>419</v>
      </c>
      <c r="B5" s="313"/>
      <c r="C5" s="313"/>
      <c r="D5" s="313"/>
      <c r="E5" s="313"/>
      <c r="F5" s="313"/>
    </row>
    <row r="6" spans="1:6" ht="16.5">
      <c r="A6" s="314" t="s">
        <v>299</v>
      </c>
      <c r="B6" s="315" t="s">
        <v>300</v>
      </c>
      <c r="C6" s="315"/>
      <c r="D6" s="315"/>
      <c r="E6" s="315"/>
      <c r="F6" s="315"/>
    </row>
    <row r="7" spans="1:6" ht="66">
      <c r="A7" s="314"/>
      <c r="B7" s="163" t="s">
        <v>301</v>
      </c>
      <c r="C7" s="163" t="s">
        <v>302</v>
      </c>
      <c r="D7" s="163" t="s">
        <v>303</v>
      </c>
      <c r="E7" s="164" t="s">
        <v>304</v>
      </c>
      <c r="F7" s="164" t="s">
        <v>305</v>
      </c>
    </row>
    <row r="8" spans="1:6" ht="16.5">
      <c r="A8" s="165"/>
      <c r="B8" s="165"/>
      <c r="C8" s="165"/>
      <c r="D8" s="166"/>
      <c r="E8" s="167"/>
      <c r="F8" s="167"/>
    </row>
    <row r="9" spans="1:6" ht="16.5">
      <c r="A9" s="165" t="s">
        <v>238</v>
      </c>
      <c r="B9" s="165">
        <v>11</v>
      </c>
      <c r="C9" s="165">
        <v>7</v>
      </c>
      <c r="D9" s="165">
        <v>0</v>
      </c>
      <c r="E9" s="167">
        <v>1</v>
      </c>
      <c r="F9" s="167">
        <f aca="true" t="shared" si="0" ref="F9:F20">SUM(B9:E9)</f>
        <v>19</v>
      </c>
    </row>
    <row r="10" spans="1:6" ht="16.5">
      <c r="A10" s="165" t="s">
        <v>239</v>
      </c>
      <c r="B10" s="165"/>
      <c r="C10" s="165"/>
      <c r="D10" s="165"/>
      <c r="E10" s="167"/>
      <c r="F10" s="167"/>
    </row>
    <row r="11" spans="1:6" ht="16.5">
      <c r="A11" s="165" t="s">
        <v>306</v>
      </c>
      <c r="B11" s="165">
        <v>12</v>
      </c>
      <c r="C11" s="165">
        <v>0</v>
      </c>
      <c r="D11" s="165">
        <v>2</v>
      </c>
      <c r="E11" s="167">
        <v>0</v>
      </c>
      <c r="F11" s="167">
        <f t="shared" si="0"/>
        <v>14</v>
      </c>
    </row>
    <row r="12" spans="1:6" ht="16.5">
      <c r="A12" s="165" t="s">
        <v>583</v>
      </c>
      <c r="B12" s="165">
        <v>29</v>
      </c>
      <c r="C12" s="165">
        <v>20</v>
      </c>
      <c r="D12" s="165">
        <v>0</v>
      </c>
      <c r="E12" s="167">
        <v>2</v>
      </c>
      <c r="F12" s="167">
        <f t="shared" si="0"/>
        <v>51</v>
      </c>
    </row>
    <row r="13" spans="1:6" ht="16.5">
      <c r="A13" s="165" t="s">
        <v>584</v>
      </c>
      <c r="B13" s="165">
        <v>21</v>
      </c>
      <c r="C13" s="165">
        <v>15</v>
      </c>
      <c r="D13" s="165">
        <v>0</v>
      </c>
      <c r="E13" s="167">
        <v>2</v>
      </c>
      <c r="F13" s="167">
        <f>SUM(B13:E13)</f>
        <v>38</v>
      </c>
    </row>
    <row r="14" spans="1:6" ht="16.5">
      <c r="A14" s="165" t="s">
        <v>587</v>
      </c>
      <c r="B14" s="165">
        <v>23</v>
      </c>
      <c r="C14" s="165">
        <v>0</v>
      </c>
      <c r="D14" s="165">
        <v>47</v>
      </c>
      <c r="E14" s="167">
        <v>2</v>
      </c>
      <c r="F14" s="167">
        <f t="shared" si="0"/>
        <v>72</v>
      </c>
    </row>
    <row r="15" spans="1:6" ht="16.5">
      <c r="A15" s="165" t="s">
        <v>588</v>
      </c>
      <c r="B15" s="165">
        <v>23</v>
      </c>
      <c r="C15" s="165">
        <v>0</v>
      </c>
      <c r="D15" s="165">
        <v>45</v>
      </c>
      <c r="E15" s="167">
        <v>2</v>
      </c>
      <c r="F15" s="167">
        <f>SUM(B15:E15)</f>
        <v>70</v>
      </c>
    </row>
    <row r="16" spans="1:6" ht="16.5">
      <c r="A16" s="165" t="s">
        <v>240</v>
      </c>
      <c r="B16" s="165">
        <v>6</v>
      </c>
      <c r="C16" s="165">
        <v>0</v>
      </c>
      <c r="D16" s="165">
        <v>2</v>
      </c>
      <c r="E16" s="167">
        <v>0</v>
      </c>
      <c r="F16" s="167">
        <f t="shared" si="0"/>
        <v>8</v>
      </c>
    </row>
    <row r="17" spans="1:6" ht="16.5">
      <c r="A17" s="165" t="s">
        <v>243</v>
      </c>
      <c r="B17" s="165"/>
      <c r="C17" s="165"/>
      <c r="D17" s="165"/>
      <c r="E17" s="167"/>
      <c r="F17" s="167">
        <f t="shared" si="0"/>
        <v>0</v>
      </c>
    </row>
    <row r="18" spans="1:6" ht="16.5">
      <c r="A18" s="165" t="s">
        <v>420</v>
      </c>
      <c r="B18" s="165">
        <v>54</v>
      </c>
      <c r="C18" s="165">
        <v>0</v>
      </c>
      <c r="D18" s="165">
        <v>9</v>
      </c>
      <c r="E18" s="167">
        <v>3</v>
      </c>
      <c r="F18" s="167">
        <f t="shared" si="0"/>
        <v>66</v>
      </c>
    </row>
    <row r="19" spans="1:6" ht="16.5">
      <c r="A19" s="165" t="s">
        <v>307</v>
      </c>
      <c r="B19" s="165">
        <v>7</v>
      </c>
      <c r="C19" s="165">
        <v>0</v>
      </c>
      <c r="D19" s="165">
        <v>0</v>
      </c>
      <c r="E19" s="167">
        <v>0</v>
      </c>
      <c r="F19" s="167">
        <f t="shared" si="0"/>
        <v>7</v>
      </c>
    </row>
    <row r="20" spans="1:6" ht="16.5">
      <c r="A20" s="165" t="s">
        <v>211</v>
      </c>
      <c r="B20" s="165">
        <v>8</v>
      </c>
      <c r="C20" s="165">
        <v>0</v>
      </c>
      <c r="D20" s="165">
        <v>5</v>
      </c>
      <c r="E20" s="167">
        <v>0</v>
      </c>
      <c r="F20" s="167">
        <f t="shared" si="0"/>
        <v>13</v>
      </c>
    </row>
    <row r="21" spans="1:6" ht="16.5">
      <c r="A21" s="165"/>
      <c r="B21" s="165"/>
      <c r="C21" s="165"/>
      <c r="D21" s="165"/>
      <c r="E21" s="167"/>
      <c r="F21" s="167"/>
    </row>
    <row r="22" spans="1:6" ht="16.5">
      <c r="A22" s="168" t="s">
        <v>585</v>
      </c>
      <c r="B22" s="169">
        <f>B9+B11+B12+B14+B16+B18+B19+B20</f>
        <v>150</v>
      </c>
      <c r="C22" s="169">
        <f>C9+C11+C12+C14+C16+C18+C19+C20</f>
        <v>27</v>
      </c>
      <c r="D22" s="169">
        <f>D9+D11+D12+D14+D16+D18+D19+D20</f>
        <v>65</v>
      </c>
      <c r="E22" s="169">
        <f>E9+E11+E12+E14+E16+E18+E19+E20</f>
        <v>8</v>
      </c>
      <c r="F22" s="169">
        <f>F9+F11+F12+F14+F16+F18+F19+F20</f>
        <v>250</v>
      </c>
    </row>
    <row r="23" spans="1:6" ht="16.5">
      <c r="A23" s="168" t="s">
        <v>586</v>
      </c>
      <c r="B23" s="169">
        <f>B9+B11+B13+B15+B16+B18+B19+B20</f>
        <v>142</v>
      </c>
      <c r="C23" s="169">
        <f>C9+C11+C13+C15+C16+C18+C19+C20</f>
        <v>22</v>
      </c>
      <c r="D23" s="169">
        <f>D9+D11+D13+D15+D16+D18+D19+D20</f>
        <v>63</v>
      </c>
      <c r="E23" s="169">
        <f>E9+E11+E13+E15+E16+E18+E19+E20</f>
        <v>8</v>
      </c>
      <c r="F23" s="169">
        <f>F9+F11+F13+F15+F16+F18+F19+F20</f>
        <v>235</v>
      </c>
    </row>
  </sheetData>
  <sheetProtection/>
  <mergeCells count="4">
    <mergeCell ref="A4:F4"/>
    <mergeCell ref="A5:F5"/>
    <mergeCell ref="A6:A7"/>
    <mergeCell ref="B6:F6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00390625" style="0" customWidth="1"/>
    <col min="2" max="2" width="12.00390625" style="0" bestFit="1" customWidth="1"/>
    <col min="3" max="5" width="10.421875" style="0" customWidth="1"/>
    <col min="6" max="6" width="11.00390625" style="0" customWidth="1"/>
    <col min="7" max="7" width="4.7109375" style="0" customWidth="1"/>
    <col min="8" max="8" width="32.421875" style="0" customWidth="1"/>
    <col min="9" max="9" width="12.00390625" style="0" bestFit="1" customWidth="1"/>
    <col min="10" max="10" width="13.57421875" style="0" bestFit="1" customWidth="1"/>
    <col min="11" max="12" width="13.57421875" style="0" customWidth="1"/>
    <col min="13" max="13" width="11.00390625" style="0" customWidth="1"/>
  </cols>
  <sheetData>
    <row r="1" spans="1:13" ht="15.75">
      <c r="A1" s="140"/>
      <c r="B1" s="141"/>
      <c r="C1" s="3"/>
      <c r="D1" s="3"/>
      <c r="E1" s="3"/>
      <c r="F1" s="3"/>
      <c r="G1" s="3"/>
      <c r="H1" s="24"/>
      <c r="I1" s="3"/>
      <c r="J1" s="3"/>
      <c r="K1" s="3"/>
      <c r="L1" s="3"/>
      <c r="M1" s="134" t="s">
        <v>606</v>
      </c>
    </row>
    <row r="2" spans="1:13" ht="15.75">
      <c r="A2" s="151"/>
      <c r="B2" s="152"/>
      <c r="C2" s="101"/>
      <c r="D2" s="101"/>
      <c r="E2" s="101"/>
      <c r="F2" s="101"/>
      <c r="G2" s="101"/>
      <c r="H2" s="24"/>
      <c r="I2" s="3"/>
      <c r="J2" s="3"/>
      <c r="K2" s="3"/>
      <c r="L2" s="3"/>
      <c r="M2" s="142" t="s">
        <v>594</v>
      </c>
    </row>
    <row r="3" spans="1:13" ht="12.75">
      <c r="A3" s="316" t="s">
        <v>174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3" ht="12.75">
      <c r="A4" s="318" t="s">
        <v>421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</row>
    <row r="5" spans="1:13" ht="12.75">
      <c r="A5" s="106"/>
      <c r="B5" s="111"/>
      <c r="C5" s="111"/>
      <c r="D5" s="111"/>
      <c r="E5" s="111"/>
      <c r="F5" s="111"/>
      <c r="G5" s="111"/>
      <c r="H5" s="106"/>
      <c r="I5" s="111"/>
      <c r="J5" s="107"/>
      <c r="K5" s="107"/>
      <c r="L5" s="107"/>
      <c r="M5" s="107"/>
    </row>
    <row r="6" spans="1:13" ht="12.75">
      <c r="A6" s="110" t="s">
        <v>175</v>
      </c>
      <c r="B6" s="291"/>
      <c r="C6" s="291"/>
      <c r="D6" s="291"/>
      <c r="E6" s="291"/>
      <c r="F6" s="291"/>
      <c r="G6" s="111"/>
      <c r="H6" s="110" t="s">
        <v>176</v>
      </c>
      <c r="I6" s="291"/>
      <c r="J6" s="107"/>
      <c r="K6" s="107"/>
      <c r="L6" s="107"/>
      <c r="M6" s="107"/>
    </row>
    <row r="7" spans="1:14" ht="24">
      <c r="A7" s="283"/>
      <c r="B7" s="156" t="s">
        <v>422</v>
      </c>
      <c r="C7" s="156" t="s">
        <v>423</v>
      </c>
      <c r="D7" s="156" t="s">
        <v>424</v>
      </c>
      <c r="E7" s="156" t="s">
        <v>497</v>
      </c>
      <c r="F7" s="156" t="s">
        <v>593</v>
      </c>
      <c r="G7" s="282"/>
      <c r="H7" s="283"/>
      <c r="I7" s="156" t="s">
        <v>422</v>
      </c>
      <c r="J7" s="156" t="s">
        <v>423</v>
      </c>
      <c r="K7" s="156" t="s">
        <v>424</v>
      </c>
      <c r="L7" s="156" t="s">
        <v>497</v>
      </c>
      <c r="M7" s="156" t="s">
        <v>593</v>
      </c>
      <c r="N7" s="284"/>
    </row>
    <row r="8" spans="1:14" ht="12.75">
      <c r="A8" s="110"/>
      <c r="B8" s="102" t="s">
        <v>200</v>
      </c>
      <c r="C8" s="102" t="s">
        <v>200</v>
      </c>
      <c r="D8" s="102" t="s">
        <v>200</v>
      </c>
      <c r="E8" s="102" t="s">
        <v>200</v>
      </c>
      <c r="F8" s="102" t="s">
        <v>200</v>
      </c>
      <c r="G8" s="103"/>
      <c r="H8" s="104"/>
      <c r="I8" s="102" t="s">
        <v>200</v>
      </c>
      <c r="J8" s="102" t="s">
        <v>200</v>
      </c>
      <c r="K8" s="102" t="s">
        <v>200</v>
      </c>
      <c r="L8" s="102" t="s">
        <v>200</v>
      </c>
      <c r="M8" s="102" t="s">
        <v>200</v>
      </c>
      <c r="N8" s="284"/>
    </row>
    <row r="9" spans="1:14" ht="12.75">
      <c r="A9" s="106" t="s">
        <v>177</v>
      </c>
      <c r="B9" s="105">
        <v>143617</v>
      </c>
      <c r="C9" s="105">
        <v>151773</v>
      </c>
      <c r="D9" s="105">
        <v>167000</v>
      </c>
      <c r="E9" s="105">
        <v>168758</v>
      </c>
      <c r="F9" s="105">
        <f>'1. m. bevételek (4)'!L11+'1. m. bevételek (4)'!L24+'1. m. bevételek (4)'!L34+'1. m. bevételek (4)'!L42+'1. m. bevételek (4)'!L55+'1. m. bevételek (4)'!L86</f>
        <v>175641</v>
      </c>
      <c r="G9" s="105"/>
      <c r="H9" s="106" t="s">
        <v>178</v>
      </c>
      <c r="I9" s="112">
        <v>630637</v>
      </c>
      <c r="J9" s="112">
        <v>668655</v>
      </c>
      <c r="K9" s="112">
        <v>654875</v>
      </c>
      <c r="L9" s="112">
        <v>670042</v>
      </c>
      <c r="M9" s="112">
        <f>'2. m. kiadások (4)'!L11+'2. m. kiadások (4)'!L20+'2. m. kiadások (4)'!L29+'2. m. kiadások (4)'!L38+'2. m. kiadások (4)'!L50+'2. m. kiadások (4)'!L73</f>
        <v>670371</v>
      </c>
      <c r="N9" s="284"/>
    </row>
    <row r="10" spans="1:14" ht="12.75">
      <c r="A10" s="106" t="s">
        <v>262</v>
      </c>
      <c r="B10" s="105">
        <v>657903</v>
      </c>
      <c r="C10" s="105">
        <v>676700</v>
      </c>
      <c r="D10" s="105">
        <v>771363</v>
      </c>
      <c r="E10" s="105">
        <v>793517</v>
      </c>
      <c r="F10" s="105">
        <f>'1. m. bevételek (4)'!L104</f>
        <v>793517</v>
      </c>
      <c r="G10" s="105"/>
      <c r="H10" s="106" t="s">
        <v>331</v>
      </c>
      <c r="I10" s="112">
        <v>154851</v>
      </c>
      <c r="J10" s="112">
        <v>179958</v>
      </c>
      <c r="K10" s="112">
        <v>174811</v>
      </c>
      <c r="L10" s="112">
        <v>177654</v>
      </c>
      <c r="M10" s="112">
        <f>'2. m. kiadások (4)'!L12+'2. m. kiadások (4)'!L21+'2. m. kiadások (4)'!L30+'2. m. kiadások (4)'!L39+'2. m. kiadások (4)'!L51+'2. m. kiadások (4)'!L84</f>
        <v>177598</v>
      </c>
      <c r="N10" s="284"/>
    </row>
    <row r="11" spans="1:14" ht="12.75">
      <c r="A11" s="106" t="s">
        <v>180</v>
      </c>
      <c r="B11" s="105">
        <v>1455145</v>
      </c>
      <c r="C11" s="105">
        <v>1248032</v>
      </c>
      <c r="D11" s="105">
        <v>1106985</v>
      </c>
      <c r="E11" s="105">
        <v>1177114</v>
      </c>
      <c r="F11" s="105">
        <f>'1. m. bevételek (4)'!L140-'1. m. bevételek (4)'!L132</f>
        <v>1213595</v>
      </c>
      <c r="G11" s="105"/>
      <c r="H11" s="106" t="s">
        <v>179</v>
      </c>
      <c r="I11" s="112">
        <v>1046375</v>
      </c>
      <c r="J11" s="112">
        <v>895339</v>
      </c>
      <c r="K11" s="112">
        <v>875422</v>
      </c>
      <c r="L11" s="112">
        <v>840457</v>
      </c>
      <c r="M11" s="112">
        <f>'2. m. kiadások (4)'!L13+'2. m. kiadások (4)'!L22+'2. m. kiadások (4)'!L31+'2. m. kiadások (4)'!L40+'2. m. kiadások (4)'!L52+'2. m. kiadások (4)'!L199-'2. m. kiadások (4)'!L110-'2. m. kiadások (4)'!L111</f>
        <v>864767</v>
      </c>
      <c r="N11" s="284"/>
    </row>
    <row r="12" spans="1:14" ht="12.75">
      <c r="A12" s="106" t="s">
        <v>230</v>
      </c>
      <c r="B12" s="105">
        <v>158892</v>
      </c>
      <c r="C12" s="105">
        <v>187374</v>
      </c>
      <c r="D12" s="105">
        <v>95226</v>
      </c>
      <c r="E12" s="105">
        <v>125419</v>
      </c>
      <c r="F12" s="105">
        <f>'1. m. bevételek (4)'!L17+'1. m. bevételek (4)'!L30+'1. m. bevételek (4)'!L38+'1. m. bevételek (4)'!L46+'1. m. bevételek (4)'!L65+'1. m. bevételek (4)'!L178</f>
        <v>148383</v>
      </c>
      <c r="G12" s="105"/>
      <c r="H12" s="106" t="s">
        <v>149</v>
      </c>
      <c r="I12" s="112">
        <v>447833</v>
      </c>
      <c r="J12" s="112">
        <v>703582</v>
      </c>
      <c r="K12" s="112">
        <v>564925</v>
      </c>
      <c r="L12" s="112">
        <v>696123</v>
      </c>
      <c r="M12" s="112">
        <f>'2. m. kiadások (4)'!L226+'2. m. kiadások (4)'!L253</f>
        <v>730705</v>
      </c>
      <c r="N12" s="284"/>
    </row>
    <row r="13" spans="1:14" ht="24">
      <c r="A13" s="106" t="s">
        <v>328</v>
      </c>
      <c r="B13" s="105">
        <v>5342</v>
      </c>
      <c r="C13" s="105">
        <v>2628</v>
      </c>
      <c r="D13" s="105">
        <v>3588</v>
      </c>
      <c r="E13" s="105">
        <v>6410</v>
      </c>
      <c r="F13" s="105">
        <f>'1. m. bevételek (4)'!L199</f>
        <v>6410</v>
      </c>
      <c r="G13" s="105"/>
      <c r="H13" s="106" t="s">
        <v>245</v>
      </c>
      <c r="I13" s="112">
        <v>165430</v>
      </c>
      <c r="J13" s="112">
        <v>66071</v>
      </c>
      <c r="K13" s="112">
        <v>37995</v>
      </c>
      <c r="L13" s="112">
        <v>37995</v>
      </c>
      <c r="M13" s="112">
        <f>'2. m. kiadások (4)'!L213</f>
        <v>35289</v>
      </c>
      <c r="N13" s="284"/>
    </row>
    <row r="14" spans="1:14" ht="12.75">
      <c r="A14" s="106" t="s">
        <v>330</v>
      </c>
      <c r="B14" s="105">
        <v>71486</v>
      </c>
      <c r="C14" s="105">
        <v>0</v>
      </c>
      <c r="D14" s="105">
        <v>2300</v>
      </c>
      <c r="E14" s="105">
        <v>17300</v>
      </c>
      <c r="F14" s="105">
        <f>'1. m. bevételek (4)'!L217+'1. m. bevételek (4)'!L218</f>
        <v>27300</v>
      </c>
      <c r="G14" s="105"/>
      <c r="H14" s="106" t="s">
        <v>181</v>
      </c>
      <c r="I14" s="112">
        <v>115436</v>
      </c>
      <c r="J14" s="112">
        <v>0</v>
      </c>
      <c r="K14" s="112">
        <v>0</v>
      </c>
      <c r="L14" s="112">
        <v>1019582</v>
      </c>
      <c r="M14" s="112">
        <f>'2. m. kiadások (4)'!L378+'2. m. kiadások (4)'!L379</f>
        <v>1050853</v>
      </c>
      <c r="N14" s="284"/>
    </row>
    <row r="15" spans="1:14" ht="12.75">
      <c r="A15" s="115" t="s">
        <v>425</v>
      </c>
      <c r="B15" s="105">
        <v>42299</v>
      </c>
      <c r="C15" s="105">
        <v>18688</v>
      </c>
      <c r="D15" s="105">
        <v>6328</v>
      </c>
      <c r="E15" s="105">
        <v>42817</v>
      </c>
      <c r="F15" s="105">
        <v>42817</v>
      </c>
      <c r="G15" s="105"/>
      <c r="H15" s="106" t="s">
        <v>182</v>
      </c>
      <c r="I15" s="112">
        <v>2936</v>
      </c>
      <c r="J15" s="112">
        <v>7400</v>
      </c>
      <c r="K15" s="112">
        <v>7453</v>
      </c>
      <c r="L15" s="112">
        <v>7453</v>
      </c>
      <c r="M15" s="112">
        <v>7453</v>
      </c>
      <c r="N15" s="284"/>
    </row>
    <row r="16" spans="1:14" ht="12.75">
      <c r="A16" s="106" t="s">
        <v>185</v>
      </c>
      <c r="B16" s="105">
        <v>0</v>
      </c>
      <c r="C16" s="105">
        <v>0</v>
      </c>
      <c r="D16" s="105">
        <v>0</v>
      </c>
      <c r="E16" s="105">
        <v>1019582</v>
      </c>
      <c r="F16" s="105">
        <f>'1. m. bevételek (4)'!L252+'1. m. bevételek (4)'!L253</f>
        <v>1050853</v>
      </c>
      <c r="G16" s="105"/>
      <c r="H16" s="106" t="s">
        <v>183</v>
      </c>
      <c r="I16" s="112">
        <v>0</v>
      </c>
      <c r="J16" s="112">
        <v>0</v>
      </c>
      <c r="K16" s="112">
        <v>0</v>
      </c>
      <c r="L16" s="112">
        <v>26400</v>
      </c>
      <c r="M16" s="112">
        <f>'2. m. kiadások (4)'!H265</f>
        <v>26400</v>
      </c>
      <c r="N16" s="284"/>
    </row>
    <row r="17" spans="1:14" ht="12.75">
      <c r="A17" s="106" t="s">
        <v>426</v>
      </c>
      <c r="B17" s="105">
        <v>38567</v>
      </c>
      <c r="C17" s="105">
        <v>0</v>
      </c>
      <c r="D17" s="105">
        <v>0</v>
      </c>
      <c r="E17" s="105">
        <v>40547</v>
      </c>
      <c r="F17" s="105">
        <f>'1. m. bevételek (4)'!L256</f>
        <v>39627</v>
      </c>
      <c r="G17" s="105"/>
      <c r="H17" s="106" t="s">
        <v>184</v>
      </c>
      <c r="I17" s="105">
        <v>0</v>
      </c>
      <c r="J17" s="112">
        <v>1000</v>
      </c>
      <c r="K17" s="112">
        <v>4200</v>
      </c>
      <c r="L17" s="112">
        <v>1000</v>
      </c>
      <c r="M17" s="112">
        <f>'2. m. kiadások (4)'!L258</f>
        <v>22453</v>
      </c>
      <c r="N17" s="284"/>
    </row>
    <row r="18" spans="1:14" ht="24">
      <c r="A18" s="284"/>
      <c r="B18" s="284"/>
      <c r="C18" s="284"/>
      <c r="D18" s="284"/>
      <c r="E18" s="284"/>
      <c r="F18" s="284"/>
      <c r="G18" s="105"/>
      <c r="H18" s="108" t="s">
        <v>535</v>
      </c>
      <c r="I18" s="107"/>
      <c r="J18" s="107"/>
      <c r="K18" s="107"/>
      <c r="L18" s="112">
        <v>40547</v>
      </c>
      <c r="M18" s="112">
        <v>40547</v>
      </c>
      <c r="N18" s="284"/>
    </row>
    <row r="19" spans="1:14" ht="12.75">
      <c r="A19" s="292"/>
      <c r="B19" s="153"/>
      <c r="C19" s="107"/>
      <c r="D19" s="105"/>
      <c r="E19" s="105"/>
      <c r="F19" s="105"/>
      <c r="G19" s="105"/>
      <c r="H19" s="108"/>
      <c r="I19" s="107"/>
      <c r="J19" s="112"/>
      <c r="K19" s="112"/>
      <c r="L19" s="112"/>
      <c r="M19" s="112"/>
      <c r="N19" s="284"/>
    </row>
    <row r="20" spans="1:14" ht="12.75">
      <c r="A20" s="110" t="s">
        <v>186</v>
      </c>
      <c r="B20" s="109">
        <f>SUM(B9:B19)</f>
        <v>2573251</v>
      </c>
      <c r="C20" s="109">
        <f>SUM(C9:C19)</f>
        <v>2285195</v>
      </c>
      <c r="D20" s="109">
        <f>SUM(D9:D19)</f>
        <v>2152790</v>
      </c>
      <c r="E20" s="109">
        <f>SUM(E9:E19)</f>
        <v>3391464</v>
      </c>
      <c r="F20" s="109">
        <f>SUM(F9:F19)</f>
        <v>3498143</v>
      </c>
      <c r="G20" s="118"/>
      <c r="H20" s="110" t="s">
        <v>187</v>
      </c>
      <c r="I20" s="109">
        <f>SUM(I9:I19)</f>
        <v>2563498</v>
      </c>
      <c r="J20" s="285">
        <f>SUM(J9:J19)</f>
        <v>2522005</v>
      </c>
      <c r="K20" s="285">
        <f>SUM(K9:K19)</f>
        <v>2319681</v>
      </c>
      <c r="L20" s="285">
        <f>SUM(L9:L19)</f>
        <v>3517253</v>
      </c>
      <c r="M20" s="285">
        <f>SUM(M9:M19)</f>
        <v>3626436</v>
      </c>
      <c r="N20" s="284"/>
    </row>
    <row r="21" spans="1:14" ht="12.75">
      <c r="A21" s="292"/>
      <c r="B21" s="153"/>
      <c r="C21" s="107"/>
      <c r="D21" s="109"/>
      <c r="E21" s="109"/>
      <c r="F21" s="109"/>
      <c r="G21" s="109"/>
      <c r="H21" s="106"/>
      <c r="I21" s="111"/>
      <c r="J21" s="112"/>
      <c r="K21" s="112"/>
      <c r="L21" s="112"/>
      <c r="M21" s="112"/>
      <c r="N21" s="284"/>
    </row>
    <row r="22" spans="1:14" ht="12.75">
      <c r="A22" s="106" t="s">
        <v>282</v>
      </c>
      <c r="B22" s="105">
        <v>99946</v>
      </c>
      <c r="C22" s="105">
        <v>314634</v>
      </c>
      <c r="D22" s="112">
        <v>236182</v>
      </c>
      <c r="E22" s="112">
        <v>257481</v>
      </c>
      <c r="F22" s="112">
        <f>'1. m. bevételek (4)'!L59+'1. m. bevételek (4)'!L154</f>
        <v>257481</v>
      </c>
      <c r="G22" s="107"/>
      <c r="H22" s="106" t="s">
        <v>247</v>
      </c>
      <c r="I22" s="112">
        <v>109922</v>
      </c>
      <c r="J22" s="112">
        <v>172096</v>
      </c>
      <c r="K22" s="112">
        <v>96544</v>
      </c>
      <c r="L22" s="112">
        <v>125465</v>
      </c>
      <c r="M22" s="112">
        <f>'2. m. kiadások (4)'!L16+'2. m. kiadások (4)'!L25+'2. m. kiadások (4)'!L34+'2. m. kiadások (4)'!L44+'2. m. kiadások (4)'!L60+'2. m. kiadások (4)'!L309</f>
        <v>125345</v>
      </c>
      <c r="N22" s="284"/>
    </row>
    <row r="23" spans="1:14" ht="12.75">
      <c r="A23" s="106" t="s">
        <v>188</v>
      </c>
      <c r="B23" s="105">
        <v>619611</v>
      </c>
      <c r="C23" s="105">
        <v>126690</v>
      </c>
      <c r="D23" s="105">
        <v>0</v>
      </c>
      <c r="E23" s="105">
        <v>1787</v>
      </c>
      <c r="F23" s="105">
        <f>'1. m. bevételek (4)'!L132</f>
        <v>567</v>
      </c>
      <c r="G23" s="105"/>
      <c r="H23" s="106" t="s">
        <v>172</v>
      </c>
      <c r="I23" s="112">
        <v>100102</v>
      </c>
      <c r="J23" s="112">
        <v>410276</v>
      </c>
      <c r="K23" s="112">
        <v>232005</v>
      </c>
      <c r="L23" s="112">
        <v>273393</v>
      </c>
      <c r="M23" s="112">
        <f>'2. m. kiadások (4)'!L339</f>
        <v>273393</v>
      </c>
      <c r="N23" s="284"/>
    </row>
    <row r="24" spans="1:14" ht="12.75">
      <c r="A24" s="106" t="s">
        <v>190</v>
      </c>
      <c r="B24" s="105">
        <v>4692</v>
      </c>
      <c r="C24" s="105">
        <v>8697</v>
      </c>
      <c r="D24" s="105">
        <v>13254</v>
      </c>
      <c r="E24" s="105">
        <v>13254</v>
      </c>
      <c r="F24" s="105">
        <f>'1. m. bevételek (4)'!L205</f>
        <v>13254</v>
      </c>
      <c r="G24" s="105"/>
      <c r="H24" s="113" t="s">
        <v>189</v>
      </c>
      <c r="I24" s="112">
        <v>358763</v>
      </c>
      <c r="J24" s="112">
        <v>109570</v>
      </c>
      <c r="K24" s="112">
        <v>6802</v>
      </c>
      <c r="L24" s="112">
        <v>25184</v>
      </c>
      <c r="M24" s="112">
        <f>'2. m. kiadások (4)'!L348+'2. m. kiadások (4)'!L355</f>
        <v>24437</v>
      </c>
      <c r="N24" s="284"/>
    </row>
    <row r="25" spans="1:14" ht="12.75">
      <c r="A25" s="106" t="s">
        <v>231</v>
      </c>
      <c r="B25" s="114">
        <v>124473</v>
      </c>
      <c r="C25" s="114">
        <v>314165</v>
      </c>
      <c r="D25" s="114">
        <v>28066</v>
      </c>
      <c r="E25" s="114">
        <v>42997</v>
      </c>
      <c r="F25" s="114">
        <f>'1. m. bevételek (4)'!L189</f>
        <v>70873</v>
      </c>
      <c r="G25" s="114"/>
      <c r="H25" s="106" t="s">
        <v>150</v>
      </c>
      <c r="I25" s="112">
        <v>270956</v>
      </c>
      <c r="J25" s="112">
        <v>8000</v>
      </c>
      <c r="K25" s="112">
        <v>0</v>
      </c>
      <c r="L25" s="112">
        <v>0</v>
      </c>
      <c r="M25" s="112">
        <v>0</v>
      </c>
      <c r="N25" s="284"/>
    </row>
    <row r="26" spans="1:14" ht="12.75">
      <c r="A26" s="115" t="s">
        <v>329</v>
      </c>
      <c r="B26" s="105">
        <v>2707</v>
      </c>
      <c r="C26" s="105">
        <v>83382</v>
      </c>
      <c r="D26" s="105">
        <v>3552</v>
      </c>
      <c r="E26" s="105">
        <v>40489</v>
      </c>
      <c r="F26" s="105">
        <f>'1. m. bevételek (4)'!H211+'1. m. bevételek (4)'!H212+'1. m. bevételek (4)'!H213+'1. m. bevételek (4)'!H214+'1. m. bevételek (4)'!H215</f>
        <v>40489</v>
      </c>
      <c r="G26" s="105"/>
      <c r="H26" s="106" t="s">
        <v>191</v>
      </c>
      <c r="I26" s="112">
        <v>2284</v>
      </c>
      <c r="J26" s="112">
        <v>0</v>
      </c>
      <c r="K26" s="112">
        <v>0</v>
      </c>
      <c r="L26" s="112">
        <v>0</v>
      </c>
      <c r="M26" s="112">
        <v>106</v>
      </c>
      <c r="N26" s="284"/>
    </row>
    <row r="27" spans="1:14" ht="12.75">
      <c r="A27" s="106" t="s">
        <v>427</v>
      </c>
      <c r="B27" s="105">
        <v>267244</v>
      </c>
      <c r="C27" s="105">
        <v>291952</v>
      </c>
      <c r="D27" s="105">
        <v>250769</v>
      </c>
      <c r="E27" s="105">
        <v>250769</v>
      </c>
      <c r="F27" s="105">
        <v>250769</v>
      </c>
      <c r="G27" s="105"/>
      <c r="H27" s="106" t="s">
        <v>202</v>
      </c>
      <c r="I27" s="112">
        <v>0</v>
      </c>
      <c r="J27" s="112">
        <v>202768</v>
      </c>
      <c r="K27" s="112">
        <v>129581</v>
      </c>
      <c r="L27" s="112">
        <v>141546</v>
      </c>
      <c r="M27" s="112">
        <f>'2. m. kiadások (4)'!L364</f>
        <v>166459</v>
      </c>
      <c r="N27" s="284"/>
    </row>
    <row r="28" spans="1:14" ht="12.75">
      <c r="A28" s="106" t="s">
        <v>193</v>
      </c>
      <c r="B28" s="116">
        <v>8000</v>
      </c>
      <c r="C28" s="116">
        <v>0</v>
      </c>
      <c r="D28" s="105">
        <v>100000</v>
      </c>
      <c r="E28" s="105">
        <v>89160</v>
      </c>
      <c r="F28" s="105">
        <v>89160</v>
      </c>
      <c r="G28" s="105"/>
      <c r="H28" s="106" t="s">
        <v>192</v>
      </c>
      <c r="I28" s="112">
        <v>1900</v>
      </c>
      <c r="J28" s="112">
        <v>0</v>
      </c>
      <c r="K28" s="112">
        <v>0</v>
      </c>
      <c r="L28" s="112">
        <v>4560</v>
      </c>
      <c r="M28" s="112">
        <f>'2. m. kiadások (4)'!L355</f>
        <v>4560</v>
      </c>
      <c r="N28" s="284"/>
    </row>
    <row r="29" spans="1:14" ht="12.75">
      <c r="A29" s="115"/>
      <c r="B29" s="116"/>
      <c r="C29" s="116"/>
      <c r="D29" s="105"/>
      <c r="E29" s="105"/>
      <c r="F29" s="105"/>
      <c r="G29" s="105"/>
      <c r="H29" s="108"/>
      <c r="I29" s="107"/>
      <c r="J29" s="112"/>
      <c r="K29" s="112"/>
      <c r="L29" s="112"/>
      <c r="M29" s="112"/>
      <c r="N29" s="284"/>
    </row>
    <row r="30" spans="1:14" ht="12.75">
      <c r="A30" s="110" t="s">
        <v>194</v>
      </c>
      <c r="B30" s="109">
        <f>SUM(B22:B29)</f>
        <v>1126673</v>
      </c>
      <c r="C30" s="109">
        <f>SUM(C22:C29)</f>
        <v>1139520</v>
      </c>
      <c r="D30" s="109">
        <f>SUM(D22:D29)</f>
        <v>631823</v>
      </c>
      <c r="E30" s="109">
        <f>SUM(E22:E29)</f>
        <v>695937</v>
      </c>
      <c r="F30" s="109">
        <f>SUM(F22:F29)</f>
        <v>722593</v>
      </c>
      <c r="G30" s="109"/>
      <c r="H30" s="110" t="s">
        <v>195</v>
      </c>
      <c r="I30" s="109">
        <f>SUM(I22:I29)</f>
        <v>843927</v>
      </c>
      <c r="J30" s="285">
        <f>SUM(J22:J29)</f>
        <v>902710</v>
      </c>
      <c r="K30" s="285">
        <f>SUM(K22:K29)</f>
        <v>464932</v>
      </c>
      <c r="L30" s="285">
        <f>SUM(L22:L29)</f>
        <v>570148</v>
      </c>
      <c r="M30" s="285">
        <f>SUM(M22:M29)</f>
        <v>594300</v>
      </c>
      <c r="N30" s="284"/>
    </row>
    <row r="31" spans="1:14" ht="12.75">
      <c r="A31" s="110"/>
      <c r="B31" s="109"/>
      <c r="C31" s="109"/>
      <c r="D31" s="109"/>
      <c r="E31" s="109"/>
      <c r="F31" s="109"/>
      <c r="G31" s="109"/>
      <c r="H31" s="110"/>
      <c r="I31" s="109"/>
      <c r="J31" s="285"/>
      <c r="K31" s="285"/>
      <c r="L31" s="285"/>
      <c r="M31" s="285"/>
      <c r="N31" s="284"/>
    </row>
    <row r="32" spans="1:13" ht="12.75">
      <c r="A32" s="110"/>
      <c r="B32" s="109"/>
      <c r="C32" s="109"/>
      <c r="D32" s="109"/>
      <c r="E32" s="109"/>
      <c r="F32" s="109"/>
      <c r="G32" s="109"/>
      <c r="H32" s="110"/>
      <c r="I32" s="109"/>
      <c r="J32" s="112"/>
      <c r="K32" s="112"/>
      <c r="L32" s="112"/>
      <c r="M32" s="112"/>
    </row>
    <row r="33" spans="1:13" ht="12.75">
      <c r="A33" s="293" t="s">
        <v>196</v>
      </c>
      <c r="B33" s="117">
        <f>SUM(B30,B20)</f>
        <v>3699924</v>
      </c>
      <c r="C33" s="117">
        <f>SUM(C30,C20)</f>
        <v>3424715</v>
      </c>
      <c r="D33" s="117">
        <f>SUM(D30,D20)</f>
        <v>2784613</v>
      </c>
      <c r="E33" s="117">
        <f>SUM(E30,E20)</f>
        <v>4087401</v>
      </c>
      <c r="F33" s="117">
        <f>SUM(F30,F20)</f>
        <v>4220736</v>
      </c>
      <c r="G33" s="117"/>
      <c r="H33" s="293" t="s">
        <v>197</v>
      </c>
      <c r="I33" s="117">
        <f>SUM(I30,I20)</f>
        <v>3407425</v>
      </c>
      <c r="J33" s="117">
        <f>SUM(J30,J20)</f>
        <v>3424715</v>
      </c>
      <c r="K33" s="117">
        <f>SUM(K30,K20)</f>
        <v>2784613</v>
      </c>
      <c r="L33" s="117">
        <f>SUM(L30,L20)</f>
        <v>4087401</v>
      </c>
      <c r="M33" s="117">
        <f>SUM(M30,M20)</f>
        <v>4220736</v>
      </c>
    </row>
    <row r="34" spans="1:13" ht="12.75">
      <c r="A34" s="284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</row>
    <row r="35" spans="1:13" ht="12.75">
      <c r="A35" s="284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</row>
    <row r="36" spans="1:13" ht="12.75">
      <c r="A36" s="284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</row>
  </sheetData>
  <sheetProtection/>
  <mergeCells count="2">
    <mergeCell ref="A3:M3"/>
    <mergeCell ref="A4:M4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421875" style="176" customWidth="1"/>
    <col min="2" max="2" width="30.7109375" style="177" customWidth="1"/>
    <col min="3" max="4" width="11.57421875" style="176" customWidth="1"/>
    <col min="5" max="6" width="8.7109375" style="176" customWidth="1"/>
    <col min="7" max="10" width="9.8515625" style="176" bestFit="1" customWidth="1"/>
    <col min="11" max="12" width="8.7109375" style="176" customWidth="1"/>
    <col min="13" max="13" width="10.7109375" style="176" customWidth="1"/>
    <col min="14" max="14" width="34.7109375" style="176" customWidth="1"/>
    <col min="15" max="16" width="11.28125" style="179" customWidth="1"/>
    <col min="17" max="17" width="11.8515625" style="179" customWidth="1"/>
    <col min="18" max="20" width="11.28125" style="179" customWidth="1"/>
    <col min="21" max="21" width="11.8515625" style="176" customWidth="1"/>
    <col min="22" max="16384" width="9.140625" style="176" customWidth="1"/>
  </cols>
  <sheetData>
    <row r="1" spans="10:13" ht="15">
      <c r="J1" s="170"/>
      <c r="K1" s="170"/>
      <c r="L1" s="170"/>
      <c r="M1" s="134" t="s">
        <v>607</v>
      </c>
    </row>
    <row r="2" spans="1:13" ht="12.75" customHeight="1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142" t="s">
        <v>595</v>
      </c>
    </row>
    <row r="3" spans="1:13" ht="12.75" customHeight="1">
      <c r="A3" s="180"/>
      <c r="B3" s="181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12.75" customHeight="1">
      <c r="A4" s="320" t="s">
        <v>332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</row>
    <row r="5" spans="1:21" ht="12.75" customHeight="1">
      <c r="A5" s="180"/>
      <c r="B5" s="181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U5" s="182"/>
    </row>
    <row r="6" spans="1:20" ht="12.75" customHeight="1">
      <c r="A6" s="188"/>
      <c r="B6" s="185"/>
      <c r="C6" s="184"/>
      <c r="D6" s="184"/>
      <c r="E6" s="184"/>
      <c r="F6" s="184"/>
      <c r="G6" s="184"/>
      <c r="H6" s="184"/>
      <c r="I6" s="184"/>
      <c r="J6" s="184"/>
      <c r="K6" s="186"/>
      <c r="L6" s="184"/>
      <c r="M6" s="184"/>
      <c r="N6" s="179"/>
      <c r="T6" s="176"/>
    </row>
    <row r="7" spans="1:13" ht="12.75" customHeight="1">
      <c r="A7" s="321" t="s">
        <v>342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</row>
    <row r="8" spans="1:13" ht="12.75" customHeight="1">
      <c r="A8" s="184"/>
      <c r="B8" s="185"/>
      <c r="C8" s="184"/>
      <c r="D8" s="184"/>
      <c r="E8" s="184"/>
      <c r="F8" s="184"/>
      <c r="G8" s="184"/>
      <c r="H8" s="184"/>
      <c r="I8" s="184"/>
      <c r="J8" s="184"/>
      <c r="K8" s="184"/>
      <c r="L8" s="186"/>
      <c r="M8" s="187" t="s">
        <v>353</v>
      </c>
    </row>
    <row r="9" spans="1:20" ht="35.25" customHeight="1">
      <c r="A9" s="224" t="s">
        <v>333</v>
      </c>
      <c r="B9" s="225" t="s">
        <v>334</v>
      </c>
      <c r="C9" s="225" t="s">
        <v>389</v>
      </c>
      <c r="D9" s="225" t="s">
        <v>563</v>
      </c>
      <c r="E9" s="226" t="s">
        <v>335</v>
      </c>
      <c r="F9" s="224" t="s">
        <v>336</v>
      </c>
      <c r="G9" s="224" t="s">
        <v>337</v>
      </c>
      <c r="H9" s="224" t="s">
        <v>338</v>
      </c>
      <c r="I9" s="224" t="s">
        <v>339</v>
      </c>
      <c r="J9" s="224" t="s">
        <v>341</v>
      </c>
      <c r="K9" s="224" t="s">
        <v>390</v>
      </c>
      <c r="L9" s="224" t="s">
        <v>391</v>
      </c>
      <c r="M9" s="227" t="s">
        <v>305</v>
      </c>
      <c r="O9" s="176"/>
      <c r="P9" s="176"/>
      <c r="Q9" s="176"/>
      <c r="R9" s="176"/>
      <c r="S9" s="176"/>
      <c r="T9" s="176"/>
    </row>
    <row r="10" spans="1:20" ht="12.75">
      <c r="A10" s="228" t="s">
        <v>209</v>
      </c>
      <c r="B10" s="229"/>
      <c r="C10" s="230"/>
      <c r="D10" s="230"/>
      <c r="E10" s="230"/>
      <c r="F10" s="230"/>
      <c r="G10" s="231"/>
      <c r="H10" s="231"/>
      <c r="I10" s="231"/>
      <c r="J10" s="231"/>
      <c r="K10" s="232"/>
      <c r="L10" s="231"/>
      <c r="M10" s="230">
        <f>SUM(E10:L10)</f>
        <v>0</v>
      </c>
      <c r="O10" s="176"/>
      <c r="P10" s="176"/>
      <c r="Q10" s="176"/>
      <c r="R10" s="176"/>
      <c r="S10" s="176"/>
      <c r="T10" s="176"/>
    </row>
    <row r="11" spans="1:20" ht="12.75">
      <c r="A11" s="228" t="s">
        <v>210</v>
      </c>
      <c r="B11" s="229"/>
      <c r="C11" s="230"/>
      <c r="D11" s="230"/>
      <c r="E11" s="230"/>
      <c r="F11" s="230"/>
      <c r="G11" s="231"/>
      <c r="H11" s="231"/>
      <c r="I11" s="231"/>
      <c r="J11" s="231"/>
      <c r="K11" s="232"/>
      <c r="L11" s="231"/>
      <c r="M11" s="230">
        <f>SUM(E11:L11)</f>
        <v>0</v>
      </c>
      <c r="O11" s="176"/>
      <c r="P11" s="176"/>
      <c r="Q11" s="176"/>
      <c r="R11" s="176"/>
      <c r="S11" s="176"/>
      <c r="T11" s="176"/>
    </row>
    <row r="12" spans="1:20" ht="12.75">
      <c r="A12" s="228" t="s">
        <v>340</v>
      </c>
      <c r="B12" s="229"/>
      <c r="C12" s="230"/>
      <c r="D12" s="230"/>
      <c r="E12" s="230"/>
      <c r="F12" s="230"/>
      <c r="G12" s="231"/>
      <c r="H12" s="231"/>
      <c r="I12" s="231"/>
      <c r="J12" s="231"/>
      <c r="K12" s="232"/>
      <c r="L12" s="231"/>
      <c r="M12" s="230">
        <f>SUM(E12:L12)</f>
        <v>0</v>
      </c>
      <c r="O12" s="176"/>
      <c r="P12" s="176"/>
      <c r="Q12" s="176"/>
      <c r="R12" s="176"/>
      <c r="S12" s="176"/>
      <c r="T12" s="176"/>
    </row>
    <row r="13" spans="1:20" ht="12.75">
      <c r="A13" s="231"/>
      <c r="B13" s="233" t="s">
        <v>199</v>
      </c>
      <c r="C13" s="232">
        <f>SUM(C10:C12)</f>
        <v>0</v>
      </c>
      <c r="D13" s="232"/>
      <c r="E13" s="232">
        <f aca="true" t="shared" si="0" ref="E13:M13">SUM(E10:E12)</f>
        <v>0</v>
      </c>
      <c r="F13" s="232">
        <f t="shared" si="0"/>
        <v>0</v>
      </c>
      <c r="G13" s="232">
        <f t="shared" si="0"/>
        <v>0</v>
      </c>
      <c r="H13" s="232">
        <f t="shared" si="0"/>
        <v>0</v>
      </c>
      <c r="I13" s="232">
        <f t="shared" si="0"/>
        <v>0</v>
      </c>
      <c r="J13" s="232">
        <f t="shared" si="0"/>
        <v>0</v>
      </c>
      <c r="K13" s="232">
        <f t="shared" si="0"/>
        <v>0</v>
      </c>
      <c r="L13" s="232">
        <f t="shared" si="0"/>
        <v>0</v>
      </c>
      <c r="M13" s="232">
        <f t="shared" si="0"/>
        <v>0</v>
      </c>
      <c r="O13" s="176"/>
      <c r="P13" s="176"/>
      <c r="Q13" s="176"/>
      <c r="R13" s="176"/>
      <c r="S13" s="176"/>
      <c r="T13" s="176"/>
    </row>
    <row r="14" spans="1:20" ht="12.75">
      <c r="A14" s="184"/>
      <c r="B14" s="189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O14" s="176"/>
      <c r="P14" s="176"/>
      <c r="Q14" s="176"/>
      <c r="R14" s="176"/>
      <c r="S14" s="176"/>
      <c r="T14" s="176"/>
    </row>
    <row r="15" spans="1:13" ht="12.75" customHeight="1">
      <c r="A15" s="320" t="s">
        <v>343</v>
      </c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</row>
    <row r="16" spans="12:13" ht="12.75" customHeight="1">
      <c r="L16" s="183"/>
      <c r="M16" s="178" t="s">
        <v>353</v>
      </c>
    </row>
    <row r="17" spans="1:13" ht="12.75" customHeight="1">
      <c r="A17" s="322" t="s">
        <v>333</v>
      </c>
      <c r="B17" s="324" t="s">
        <v>334</v>
      </c>
      <c r="C17" s="324" t="s">
        <v>389</v>
      </c>
      <c r="D17" s="324" t="s">
        <v>563</v>
      </c>
      <c r="E17" s="326" t="s">
        <v>564</v>
      </c>
      <c r="F17" s="326"/>
      <c r="G17" s="326"/>
      <c r="H17" s="326"/>
      <c r="I17" s="326"/>
      <c r="J17" s="326"/>
      <c r="K17" s="326"/>
      <c r="L17" s="326"/>
      <c r="M17" s="327" t="s">
        <v>305</v>
      </c>
    </row>
    <row r="18" spans="1:20" ht="35.25" customHeight="1">
      <c r="A18" s="323"/>
      <c r="B18" s="325"/>
      <c r="C18" s="325"/>
      <c r="D18" s="325"/>
      <c r="E18" s="226" t="s">
        <v>335</v>
      </c>
      <c r="F18" s="224" t="s">
        <v>336</v>
      </c>
      <c r="G18" s="224" t="s">
        <v>337</v>
      </c>
      <c r="H18" s="224" t="s">
        <v>338</v>
      </c>
      <c r="I18" s="224" t="s">
        <v>339</v>
      </c>
      <c r="J18" s="224" t="s">
        <v>341</v>
      </c>
      <c r="K18" s="224" t="s">
        <v>390</v>
      </c>
      <c r="L18" s="224" t="s">
        <v>391</v>
      </c>
      <c r="M18" s="328"/>
      <c r="O18" s="176"/>
      <c r="P18" s="176"/>
      <c r="Q18" s="176"/>
      <c r="R18" s="176"/>
      <c r="S18" s="176"/>
      <c r="T18" s="176"/>
    </row>
    <row r="19" spans="1:20" ht="12.75" customHeight="1">
      <c r="A19" s="228" t="s">
        <v>209</v>
      </c>
      <c r="B19" s="229" t="s">
        <v>565</v>
      </c>
      <c r="C19" s="230">
        <v>0</v>
      </c>
      <c r="D19" s="230">
        <v>9215000</v>
      </c>
      <c r="E19" s="230">
        <v>0</v>
      </c>
      <c r="F19" s="230">
        <v>1086000</v>
      </c>
      <c r="G19" s="230">
        <v>2172000</v>
      </c>
      <c r="H19" s="230">
        <v>2172000</v>
      </c>
      <c r="I19" s="230">
        <v>2172000</v>
      </c>
      <c r="J19" s="230">
        <v>1613000</v>
      </c>
      <c r="K19" s="230">
        <v>0</v>
      </c>
      <c r="L19" s="230">
        <v>0</v>
      </c>
      <c r="M19" s="234">
        <f aca="true" t="shared" si="1" ref="M19:M24">SUM(E19:L19)</f>
        <v>9215000</v>
      </c>
      <c r="O19" s="176"/>
      <c r="P19" s="176"/>
      <c r="Q19" s="176"/>
      <c r="R19" s="176"/>
      <c r="S19" s="176"/>
      <c r="T19" s="176"/>
    </row>
    <row r="20" spans="1:20" ht="12.75" customHeight="1">
      <c r="A20" s="228" t="s">
        <v>210</v>
      </c>
      <c r="B20" s="229" t="s">
        <v>565</v>
      </c>
      <c r="C20" s="230">
        <v>0</v>
      </c>
      <c r="D20" s="230">
        <v>4750000</v>
      </c>
      <c r="E20" s="230">
        <v>0</v>
      </c>
      <c r="F20" s="230">
        <v>560000</v>
      </c>
      <c r="G20" s="230">
        <v>1120000</v>
      </c>
      <c r="H20" s="230">
        <v>1120000</v>
      </c>
      <c r="I20" s="230">
        <v>1120000</v>
      </c>
      <c r="J20" s="230">
        <v>830000</v>
      </c>
      <c r="K20" s="230">
        <v>0</v>
      </c>
      <c r="L20" s="230">
        <v>0</v>
      </c>
      <c r="M20" s="234">
        <f t="shared" si="1"/>
        <v>4750000</v>
      </c>
      <c r="O20" s="176"/>
      <c r="P20" s="176"/>
      <c r="Q20" s="176"/>
      <c r="R20" s="176"/>
      <c r="S20" s="176"/>
      <c r="T20" s="176"/>
    </row>
    <row r="21" spans="1:20" ht="12.75" customHeight="1">
      <c r="A21" s="228" t="s">
        <v>340</v>
      </c>
      <c r="B21" s="229" t="s">
        <v>565</v>
      </c>
      <c r="C21" s="230">
        <v>0</v>
      </c>
      <c r="D21" s="230">
        <v>9500000</v>
      </c>
      <c r="E21" s="230">
        <v>0</v>
      </c>
      <c r="F21" s="230">
        <v>1120000</v>
      </c>
      <c r="G21" s="230">
        <v>2240000</v>
      </c>
      <c r="H21" s="230">
        <v>2240000</v>
      </c>
      <c r="I21" s="230">
        <v>2240000</v>
      </c>
      <c r="J21" s="230">
        <v>1660000</v>
      </c>
      <c r="K21" s="230">
        <v>0</v>
      </c>
      <c r="L21" s="230">
        <v>0</v>
      </c>
      <c r="M21" s="234">
        <f t="shared" si="1"/>
        <v>9500000</v>
      </c>
      <c r="O21" s="176"/>
      <c r="P21" s="176"/>
      <c r="Q21" s="176"/>
      <c r="R21" s="176"/>
      <c r="S21" s="176"/>
      <c r="T21" s="176"/>
    </row>
    <row r="22" spans="1:20" ht="12.75" customHeight="1">
      <c r="A22" s="228" t="s">
        <v>566</v>
      </c>
      <c r="B22" s="229" t="s">
        <v>565</v>
      </c>
      <c r="C22" s="230">
        <v>0</v>
      </c>
      <c r="D22" s="230">
        <v>5700000</v>
      </c>
      <c r="E22" s="230">
        <v>0</v>
      </c>
      <c r="F22" s="230">
        <v>670000</v>
      </c>
      <c r="G22" s="230">
        <v>1340000</v>
      </c>
      <c r="H22" s="230">
        <v>1340000</v>
      </c>
      <c r="I22" s="230">
        <v>1340000</v>
      </c>
      <c r="J22" s="230">
        <v>1010000</v>
      </c>
      <c r="K22" s="230">
        <v>0</v>
      </c>
      <c r="L22" s="230">
        <v>0</v>
      </c>
      <c r="M22" s="234">
        <f t="shared" si="1"/>
        <v>5700000</v>
      </c>
      <c r="O22" s="176"/>
      <c r="P22" s="176"/>
      <c r="Q22" s="176"/>
      <c r="R22" s="176"/>
      <c r="S22" s="176"/>
      <c r="T22" s="176"/>
    </row>
    <row r="23" spans="1:20" ht="12.75" customHeight="1">
      <c r="A23" s="228" t="s">
        <v>567</v>
      </c>
      <c r="B23" s="229" t="s">
        <v>565</v>
      </c>
      <c r="C23" s="230">
        <v>0</v>
      </c>
      <c r="D23" s="230">
        <v>2375000</v>
      </c>
      <c r="E23" s="230">
        <v>0</v>
      </c>
      <c r="F23" s="230">
        <v>280000</v>
      </c>
      <c r="G23" s="230">
        <v>560000</v>
      </c>
      <c r="H23" s="230">
        <v>560000</v>
      </c>
      <c r="I23" s="230">
        <v>560000</v>
      </c>
      <c r="J23" s="230">
        <v>415000</v>
      </c>
      <c r="K23" s="230">
        <v>0</v>
      </c>
      <c r="L23" s="230">
        <v>0</v>
      </c>
      <c r="M23" s="234">
        <f t="shared" si="1"/>
        <v>2375000</v>
      </c>
      <c r="O23" s="176"/>
      <c r="P23" s="176"/>
      <c r="Q23" s="176"/>
      <c r="R23" s="176"/>
      <c r="S23" s="176"/>
      <c r="T23" s="176"/>
    </row>
    <row r="24" spans="1:20" ht="12.75" customHeight="1">
      <c r="A24" s="228" t="s">
        <v>596</v>
      </c>
      <c r="B24" s="229" t="s">
        <v>565</v>
      </c>
      <c r="C24" s="230">
        <v>0</v>
      </c>
      <c r="D24" s="230">
        <v>57620491</v>
      </c>
      <c r="E24" s="230">
        <v>0</v>
      </c>
      <c r="F24" s="230">
        <v>3393000</v>
      </c>
      <c r="G24" s="230">
        <v>13572000</v>
      </c>
      <c r="H24" s="230">
        <v>13572000</v>
      </c>
      <c r="I24" s="230">
        <v>13572000</v>
      </c>
      <c r="J24" s="230">
        <v>13511491</v>
      </c>
      <c r="K24" s="230">
        <v>0</v>
      </c>
      <c r="L24" s="230">
        <v>0</v>
      </c>
      <c r="M24" s="234">
        <f t="shared" si="1"/>
        <v>57620491</v>
      </c>
      <c r="O24" s="176"/>
      <c r="P24" s="176"/>
      <c r="Q24" s="176"/>
      <c r="R24" s="176"/>
      <c r="S24" s="176"/>
      <c r="T24" s="176"/>
    </row>
    <row r="25" spans="1:20" ht="12.75" customHeight="1">
      <c r="A25" s="228"/>
      <c r="B25" s="233" t="s">
        <v>199</v>
      </c>
      <c r="C25" s="234">
        <f>SUM(C19:C24)</f>
        <v>0</v>
      </c>
      <c r="D25" s="234">
        <f>SUM(D19:D24)</f>
        <v>89160491</v>
      </c>
      <c r="E25" s="234">
        <f aca="true" t="shared" si="2" ref="E25:M25">SUM(E19:E24)</f>
        <v>0</v>
      </c>
      <c r="F25" s="234">
        <f t="shared" si="2"/>
        <v>7109000</v>
      </c>
      <c r="G25" s="234">
        <f t="shared" si="2"/>
        <v>21004000</v>
      </c>
      <c r="H25" s="234">
        <f t="shared" si="2"/>
        <v>21004000</v>
      </c>
      <c r="I25" s="234">
        <f t="shared" si="2"/>
        <v>21004000</v>
      </c>
      <c r="J25" s="234">
        <f t="shared" si="2"/>
        <v>19039491</v>
      </c>
      <c r="K25" s="234">
        <f t="shared" si="2"/>
        <v>0</v>
      </c>
      <c r="L25" s="234">
        <f t="shared" si="2"/>
        <v>0</v>
      </c>
      <c r="M25" s="234">
        <f t="shared" si="2"/>
        <v>89160491</v>
      </c>
      <c r="O25" s="176"/>
      <c r="P25" s="176"/>
      <c r="Q25" s="176"/>
      <c r="R25" s="176"/>
      <c r="S25" s="176"/>
      <c r="T25" s="176"/>
    </row>
  </sheetData>
  <sheetProtection/>
  <mergeCells count="9">
    <mergeCell ref="A4:M4"/>
    <mergeCell ref="A7:M7"/>
    <mergeCell ref="A15:M15"/>
    <mergeCell ref="A17:A18"/>
    <mergeCell ref="B17:B18"/>
    <mergeCell ref="C17:C18"/>
    <mergeCell ref="D17:D18"/>
    <mergeCell ref="E17:L17"/>
    <mergeCell ref="M17:M18"/>
  </mergeCells>
  <printOptions horizontalCentered="1"/>
  <pageMargins left="0.1968503937007874" right="0.1968503937007874" top="0.5" bottom="0.1968503937007874" header="0.5118110236220472" footer="0.17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421875" style="191" customWidth="1"/>
    <col min="2" max="2" width="24.421875" style="192" customWidth="1"/>
    <col min="3" max="3" width="15.421875" style="191" customWidth="1"/>
    <col min="4" max="4" width="17.8515625" style="191" customWidth="1"/>
    <col min="5" max="5" width="14.140625" style="191" customWidth="1"/>
    <col min="6" max="6" width="14.421875" style="193" customWidth="1"/>
    <col min="7" max="7" width="10.421875" style="191" bestFit="1" customWidth="1"/>
    <col min="8" max="8" width="10.421875" style="191" customWidth="1"/>
    <col min="9" max="9" width="10.140625" style="191" customWidth="1"/>
    <col min="10" max="10" width="10.57421875" style="191" customWidth="1"/>
    <col min="11" max="11" width="10.421875" style="191" bestFit="1" customWidth="1"/>
    <col min="12" max="16384" width="9.140625" style="191" customWidth="1"/>
  </cols>
  <sheetData>
    <row r="1" ht="15">
      <c r="K1" s="134" t="s">
        <v>608</v>
      </c>
    </row>
    <row r="2" spans="7:11" ht="15">
      <c r="G2" s="295"/>
      <c r="H2" s="295"/>
      <c r="I2" s="295"/>
      <c r="J2" s="295"/>
      <c r="K2" s="142" t="s">
        <v>597</v>
      </c>
    </row>
    <row r="3" spans="2:10" ht="12.75">
      <c r="B3" s="329" t="s">
        <v>344</v>
      </c>
      <c r="C3" s="329"/>
      <c r="D3" s="329"/>
      <c r="E3" s="329"/>
      <c r="F3" s="329"/>
      <c r="G3" s="329"/>
      <c r="H3" s="329"/>
      <c r="I3" s="329"/>
      <c r="J3" s="195"/>
    </row>
    <row r="4" spans="2:11" ht="12.75">
      <c r="B4" s="196"/>
      <c r="C4" s="197"/>
      <c r="D4" s="197"/>
      <c r="E4" s="197"/>
      <c r="F4" s="198"/>
      <c r="K4" s="194" t="s">
        <v>200</v>
      </c>
    </row>
    <row r="5" spans="1:11" s="192" customFormat="1" ht="38.25">
      <c r="A5" s="199"/>
      <c r="B5" s="200" t="s">
        <v>334</v>
      </c>
      <c r="C5" s="200" t="s">
        <v>345</v>
      </c>
      <c r="D5" s="200" t="s">
        <v>346</v>
      </c>
      <c r="E5" s="200" t="s">
        <v>347</v>
      </c>
      <c r="F5" s="201" t="s">
        <v>348</v>
      </c>
      <c r="G5" s="213" t="s">
        <v>386</v>
      </c>
      <c r="H5" s="213" t="s">
        <v>600</v>
      </c>
      <c r="I5" s="200" t="s">
        <v>351</v>
      </c>
      <c r="J5" s="200" t="s">
        <v>352</v>
      </c>
      <c r="K5" s="200" t="s">
        <v>387</v>
      </c>
    </row>
    <row r="6" spans="1:12" ht="38.25">
      <c r="A6" s="202" t="s">
        <v>209</v>
      </c>
      <c r="B6" s="203" t="s">
        <v>350</v>
      </c>
      <c r="C6" s="204" t="s">
        <v>349</v>
      </c>
      <c r="D6" s="205">
        <v>8000</v>
      </c>
      <c r="E6" s="206" t="s">
        <v>384</v>
      </c>
      <c r="F6" s="206" t="s">
        <v>385</v>
      </c>
      <c r="G6" s="214">
        <v>8000</v>
      </c>
      <c r="H6" s="214"/>
      <c r="I6" s="207">
        <v>8000</v>
      </c>
      <c r="J6" s="207"/>
      <c r="K6" s="202"/>
      <c r="L6" s="208"/>
    </row>
    <row r="7" spans="1:12" ht="38.25">
      <c r="A7" s="202" t="s">
        <v>210</v>
      </c>
      <c r="B7" s="203" t="s">
        <v>350</v>
      </c>
      <c r="C7" s="204" t="s">
        <v>349</v>
      </c>
      <c r="D7" s="205">
        <v>8000</v>
      </c>
      <c r="E7" s="206" t="s">
        <v>598</v>
      </c>
      <c r="F7" s="206" t="s">
        <v>599</v>
      </c>
      <c r="G7" s="214"/>
      <c r="H7" s="214">
        <v>8000</v>
      </c>
      <c r="I7" s="207"/>
      <c r="J7" s="207">
        <v>8000</v>
      </c>
      <c r="K7" s="202"/>
      <c r="L7" s="208"/>
    </row>
    <row r="8" spans="1:12" ht="12.75">
      <c r="A8" s="202" t="s">
        <v>340</v>
      </c>
      <c r="B8" s="203"/>
      <c r="C8" s="204"/>
      <c r="D8" s="205"/>
      <c r="E8" s="206"/>
      <c r="F8" s="206"/>
      <c r="G8" s="215"/>
      <c r="H8" s="215"/>
      <c r="I8" s="209"/>
      <c r="J8" s="209"/>
      <c r="K8" s="209"/>
      <c r="L8" s="208"/>
    </row>
    <row r="9" ht="12.75">
      <c r="L9" s="208"/>
    </row>
    <row r="10" spans="1:8" ht="12.75">
      <c r="A10" s="210"/>
      <c r="C10" s="210"/>
      <c r="D10" s="211"/>
      <c r="E10" s="211"/>
      <c r="F10" s="211"/>
      <c r="G10" s="212"/>
      <c r="H10" s="212"/>
    </row>
  </sheetData>
  <sheetProtection/>
  <mergeCells count="1">
    <mergeCell ref="B3:I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Brigi</cp:lastModifiedBy>
  <cp:lastPrinted>2017-02-10T07:51:23Z</cp:lastPrinted>
  <dcterms:created xsi:type="dcterms:W3CDTF">2009-01-15T09:14:34Z</dcterms:created>
  <dcterms:modified xsi:type="dcterms:W3CDTF">2017-02-10T07:51:31Z</dcterms:modified>
  <cp:category/>
  <cp:version/>
  <cp:contentType/>
  <cp:contentStatus/>
</cp:coreProperties>
</file>