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estület\2018. évi előterjesztések\2018.01.25. rendes\"/>
    </mc:Choice>
  </mc:AlternateContent>
  <bookViews>
    <workbookView xWindow="0" yWindow="0" windowWidth="28800" windowHeight="11610" tabRatio="597"/>
  </bookViews>
  <sheets>
    <sheet name="1. m. bevételek (6)" sheetId="191" r:id="rId1"/>
    <sheet name="2. m. kiadások (6)" sheetId="192" r:id="rId2"/>
    <sheet name="2.a KÖH (6)" sheetId="193" r:id="rId3"/>
    <sheet name="4. melléklet (6)" sheetId="194" r:id="rId4"/>
    <sheet name="10. melléklet" sheetId="190" r:id="rId5"/>
  </sheets>
  <definedNames>
    <definedName name="_xlnm.Print_Titles" localSheetId="0">'1. m. bevételek (6)'!$6:$8</definedName>
    <definedName name="_xlnm.Print_Titles" localSheetId="1">'2. m. kiadások (6)'!$6:$8</definedName>
    <definedName name="_xlnm.Print_Titles" localSheetId="2">'2.a KÖH (6)'!$7:$7</definedName>
    <definedName name="_xlnm.Print_Area" localSheetId="0">'1. m. bevételek (6)'!$A$1:$O$250</definedName>
    <definedName name="_xlnm.Print_Area" localSheetId="1">'2. m. kiadások (6)'!$A$1:$O$428</definedName>
    <definedName name="_xlnm.Print_Area" localSheetId="2">'2.a KÖH (6)'!$A$2:$AB$12</definedName>
  </definedNames>
  <calcPr calcId="162913"/>
</workbook>
</file>

<file path=xl/calcChain.xml><?xml version="1.0" encoding="utf-8"?>
<calcChain xmlns="http://schemas.openxmlformats.org/spreadsheetml/2006/main">
  <c r="L31" i="194" l="1"/>
  <c r="L34" i="194" s="1"/>
  <c r="L21" i="194"/>
  <c r="E31" i="194"/>
  <c r="E34" i="194" s="1"/>
  <c r="E21" i="194"/>
  <c r="O83" i="191" l="1"/>
  <c r="N83" i="191"/>
  <c r="M83" i="191"/>
  <c r="L83" i="191"/>
  <c r="O170" i="191" l="1"/>
  <c r="N170" i="191"/>
  <c r="M170" i="191"/>
  <c r="L170" i="191"/>
  <c r="AA11" i="193" l="1"/>
  <c r="AA12" i="193" s="1"/>
  <c r="AA10" i="193"/>
  <c r="AA9" i="193"/>
  <c r="X12" i="193"/>
  <c r="U12" i="193"/>
  <c r="R12" i="193"/>
  <c r="O12" i="193"/>
  <c r="L12" i="193"/>
  <c r="I12" i="193"/>
  <c r="F12" i="193"/>
  <c r="C12" i="193"/>
  <c r="K50" i="191"/>
  <c r="J50" i="191"/>
  <c r="O50" i="191"/>
  <c r="N50" i="191"/>
  <c r="M50" i="191"/>
  <c r="L50" i="191"/>
  <c r="G42" i="191"/>
  <c r="F42" i="191"/>
  <c r="E42" i="191"/>
  <c r="D42" i="191"/>
  <c r="O99" i="192" l="1"/>
  <c r="N99" i="192"/>
  <c r="M99" i="192"/>
  <c r="L99" i="192"/>
  <c r="M11" i="194" s="1"/>
  <c r="O84" i="192"/>
  <c r="N84" i="192"/>
  <c r="M84" i="192"/>
  <c r="L84" i="192"/>
  <c r="M10" i="194" s="1"/>
  <c r="N274" i="192"/>
  <c r="O274" i="192"/>
  <c r="M274" i="192"/>
  <c r="L274" i="192"/>
  <c r="O379" i="192"/>
  <c r="N379" i="192"/>
  <c r="M379" i="192"/>
  <c r="L379" i="192"/>
  <c r="O345" i="192"/>
  <c r="N345" i="192"/>
  <c r="M345" i="192"/>
  <c r="L345" i="192"/>
  <c r="O242" i="192" l="1"/>
  <c r="N242" i="192"/>
  <c r="M242" i="192"/>
  <c r="L242" i="192"/>
  <c r="M13" i="194" s="1"/>
  <c r="O212" i="192" l="1"/>
  <c r="N212" i="192"/>
  <c r="M212" i="192"/>
  <c r="L212" i="192"/>
  <c r="M12" i="194" s="1"/>
  <c r="F103" i="190"/>
  <c r="D103" i="190"/>
  <c r="G102" i="190"/>
  <c r="E103" i="190"/>
  <c r="G38" i="190"/>
  <c r="G33" i="190"/>
  <c r="G28" i="190"/>
  <c r="G23" i="190"/>
  <c r="G18" i="190"/>
  <c r="G13" i="190"/>
  <c r="G43" i="190"/>
  <c r="G44" i="190" s="1"/>
  <c r="D98" i="190"/>
  <c r="D89" i="190"/>
  <c r="D80" i="190"/>
  <c r="D70" i="190"/>
  <c r="D64" i="190"/>
  <c r="D58" i="190"/>
  <c r="D105" i="190" s="1"/>
  <c r="D44" i="190"/>
  <c r="D39" i="190"/>
  <c r="D34" i="190"/>
  <c r="D29" i="190"/>
  <c r="D24" i="190"/>
  <c r="D19" i="190"/>
  <c r="D14" i="190"/>
  <c r="F44" i="190"/>
  <c r="E44" i="190"/>
  <c r="D46" i="190" l="1"/>
  <c r="G103" i="190"/>
  <c r="M208" i="191" l="1"/>
  <c r="L208" i="191"/>
  <c r="F27" i="194" s="1"/>
  <c r="M290" i="192" l="1"/>
  <c r="N290" i="192"/>
  <c r="O290" i="192"/>
  <c r="L290" i="192"/>
  <c r="M125" i="191"/>
  <c r="L125" i="191"/>
  <c r="O424" i="192" l="1"/>
  <c r="N424" i="192"/>
  <c r="M424" i="192"/>
  <c r="L424" i="192"/>
  <c r="O412" i="192"/>
  <c r="N412" i="192"/>
  <c r="M412" i="192"/>
  <c r="L412" i="192"/>
  <c r="M29" i="194" s="1"/>
  <c r="O407" i="192"/>
  <c r="N407" i="192"/>
  <c r="M407" i="192"/>
  <c r="L407" i="192"/>
  <c r="M28" i="194" s="1"/>
  <c r="O398" i="192"/>
  <c r="N398" i="192"/>
  <c r="M398" i="192"/>
  <c r="L398" i="192"/>
  <c r="O388" i="192"/>
  <c r="O414" i="192" s="1"/>
  <c r="N388" i="192"/>
  <c r="N414" i="192" s="1"/>
  <c r="M388" i="192"/>
  <c r="M414" i="192" s="1"/>
  <c r="L388" i="192"/>
  <c r="O283" i="192"/>
  <c r="N283" i="192"/>
  <c r="M283" i="192"/>
  <c r="L283" i="192"/>
  <c r="M18" i="194" s="1"/>
  <c r="O292" i="192"/>
  <c r="N292" i="192"/>
  <c r="M292" i="192"/>
  <c r="O231" i="192"/>
  <c r="N231" i="192"/>
  <c r="M231" i="192"/>
  <c r="L231" i="192"/>
  <c r="O67" i="192"/>
  <c r="O68" i="192" s="1"/>
  <c r="N67" i="192"/>
  <c r="N68" i="192" s="1"/>
  <c r="M67" i="192"/>
  <c r="M68" i="192" s="1"/>
  <c r="L67" i="192"/>
  <c r="L68" i="192" s="1"/>
  <c r="O51" i="192"/>
  <c r="N51" i="192"/>
  <c r="M51" i="192"/>
  <c r="L51" i="192"/>
  <c r="O48" i="192"/>
  <c r="O52" i="192" s="1"/>
  <c r="N48" i="192"/>
  <c r="N52" i="192" s="1"/>
  <c r="M48" i="192"/>
  <c r="M52" i="192" s="1"/>
  <c r="L48" i="192"/>
  <c r="L52" i="192" s="1"/>
  <c r="O36" i="192"/>
  <c r="O39" i="192" s="1"/>
  <c r="N36" i="192"/>
  <c r="N39" i="192" s="1"/>
  <c r="M36" i="192"/>
  <c r="M39" i="192" s="1"/>
  <c r="L36" i="192"/>
  <c r="L39" i="192" s="1"/>
  <c r="O27" i="192"/>
  <c r="N27" i="192"/>
  <c r="M27" i="192"/>
  <c r="L27" i="192"/>
  <c r="M24" i="194" s="1"/>
  <c r="O24" i="192"/>
  <c r="O28" i="192" s="1"/>
  <c r="N24" i="192"/>
  <c r="N28" i="192" s="1"/>
  <c r="M24" i="192"/>
  <c r="M28" i="192" s="1"/>
  <c r="L24" i="192"/>
  <c r="L28" i="192" s="1"/>
  <c r="O15" i="192"/>
  <c r="O16" i="192" s="1"/>
  <c r="O54" i="192" s="1"/>
  <c r="N15" i="192"/>
  <c r="N16" i="192" s="1"/>
  <c r="M15" i="192"/>
  <c r="M16" i="192" s="1"/>
  <c r="M54" i="192" s="1"/>
  <c r="L15" i="192"/>
  <c r="O246" i="191"/>
  <c r="N246" i="191"/>
  <c r="M246" i="191"/>
  <c r="L246" i="191"/>
  <c r="O239" i="191"/>
  <c r="N239" i="191"/>
  <c r="M239" i="191"/>
  <c r="L239" i="191"/>
  <c r="O227" i="191"/>
  <c r="N227" i="191"/>
  <c r="M227" i="191"/>
  <c r="L227" i="191"/>
  <c r="O208" i="191"/>
  <c r="O210" i="191" s="1"/>
  <c r="N208" i="191"/>
  <c r="N210" i="191" s="1"/>
  <c r="M210" i="191"/>
  <c r="L210" i="191"/>
  <c r="O197" i="191"/>
  <c r="N197" i="191"/>
  <c r="M197" i="191"/>
  <c r="L197" i="191"/>
  <c r="F25" i="194" s="1"/>
  <c r="O189" i="191"/>
  <c r="O199" i="191" s="1"/>
  <c r="N189" i="191"/>
  <c r="N199" i="191" s="1"/>
  <c r="M189" i="191"/>
  <c r="M199" i="191" s="1"/>
  <c r="L189" i="191"/>
  <c r="O180" i="191"/>
  <c r="N180" i="191"/>
  <c r="M180" i="191"/>
  <c r="L180" i="191"/>
  <c r="F26" i="194" s="1"/>
  <c r="O182" i="191"/>
  <c r="N182" i="191"/>
  <c r="M182" i="191"/>
  <c r="O152" i="191"/>
  <c r="N152" i="191"/>
  <c r="M152" i="191"/>
  <c r="L152" i="191"/>
  <c r="F23" i="194" s="1"/>
  <c r="O136" i="191"/>
  <c r="N136" i="191"/>
  <c r="M136" i="191"/>
  <c r="L136" i="191"/>
  <c r="O132" i="191"/>
  <c r="N132" i="191"/>
  <c r="M132" i="191"/>
  <c r="L132" i="191"/>
  <c r="O125" i="191"/>
  <c r="N125" i="191"/>
  <c r="O115" i="191"/>
  <c r="O138" i="191" s="1"/>
  <c r="N115" i="191"/>
  <c r="N138" i="191" s="1"/>
  <c r="M115" i="191"/>
  <c r="L115" i="191"/>
  <c r="O100" i="191"/>
  <c r="N100" i="191"/>
  <c r="M100" i="191"/>
  <c r="L100" i="191"/>
  <c r="O95" i="191"/>
  <c r="N95" i="191"/>
  <c r="M95" i="191"/>
  <c r="L95" i="191"/>
  <c r="O92" i="191"/>
  <c r="O102" i="191" s="1"/>
  <c r="N92" i="191"/>
  <c r="N102" i="191" s="1"/>
  <c r="M92" i="191"/>
  <c r="M102" i="191" s="1"/>
  <c r="L92" i="191"/>
  <c r="O63" i="191"/>
  <c r="N63" i="191"/>
  <c r="M63" i="191"/>
  <c r="L63" i="191"/>
  <c r="O59" i="191"/>
  <c r="O64" i="191" s="1"/>
  <c r="N59" i="191"/>
  <c r="N64" i="191" s="1"/>
  <c r="M59" i="191"/>
  <c r="M64" i="191" s="1"/>
  <c r="L59" i="191"/>
  <c r="L64" i="191" s="1"/>
  <c r="O51" i="191"/>
  <c r="N51" i="191"/>
  <c r="M51" i="191"/>
  <c r="L51" i="191"/>
  <c r="O42" i="191"/>
  <c r="N42" i="191"/>
  <c r="M41" i="191"/>
  <c r="M42" i="191" s="1"/>
  <c r="L41" i="191"/>
  <c r="L42" i="191" s="1"/>
  <c r="M33" i="191"/>
  <c r="L33" i="191"/>
  <c r="O29" i="191"/>
  <c r="O34" i="191" s="1"/>
  <c r="N29" i="191"/>
  <c r="N34" i="191" s="1"/>
  <c r="M29" i="191"/>
  <c r="M34" i="191" s="1"/>
  <c r="L29" i="191"/>
  <c r="L34" i="191" s="1"/>
  <c r="O22" i="191"/>
  <c r="N22" i="191"/>
  <c r="M22" i="191"/>
  <c r="L22" i="191"/>
  <c r="M18" i="191"/>
  <c r="L18" i="191"/>
  <c r="O13" i="191"/>
  <c r="N13" i="191"/>
  <c r="M13" i="191"/>
  <c r="L13" i="191"/>
  <c r="F10" i="194" s="1"/>
  <c r="L16" i="192" l="1"/>
  <c r="L54" i="192" s="1"/>
  <c r="M23" i="194"/>
  <c r="L414" i="192"/>
  <c r="M25" i="194"/>
  <c r="L182" i="191"/>
  <c r="L292" i="192"/>
  <c r="F13" i="194"/>
  <c r="L199" i="191"/>
  <c r="F14" i="194"/>
  <c r="O23" i="191"/>
  <c r="O53" i="191" s="1"/>
  <c r="L23" i="191"/>
  <c r="L53" i="191" s="1"/>
  <c r="L102" i="191"/>
  <c r="F11" i="194" s="1"/>
  <c r="O212" i="191"/>
  <c r="M416" i="192"/>
  <c r="M428" i="192" s="1"/>
  <c r="M23" i="191"/>
  <c r="M53" i="191" s="1"/>
  <c r="N23" i="191"/>
  <c r="N53" i="191" s="1"/>
  <c r="L138" i="191"/>
  <c r="F12" i="194" s="1"/>
  <c r="M138" i="191"/>
  <c r="O416" i="192"/>
  <c r="O428" i="192" s="1"/>
  <c r="N416" i="192"/>
  <c r="L416" i="192"/>
  <c r="L428" i="192" s="1"/>
  <c r="M212" i="191"/>
  <c r="N54" i="192"/>
  <c r="N212" i="191"/>
  <c r="M31" i="194"/>
  <c r="K31" i="194"/>
  <c r="J31" i="194"/>
  <c r="I31" i="194"/>
  <c r="F31" i="194"/>
  <c r="D31" i="194"/>
  <c r="C31" i="194"/>
  <c r="B31" i="194"/>
  <c r="M21" i="194"/>
  <c r="K21" i="194"/>
  <c r="J21" i="194"/>
  <c r="I21" i="194"/>
  <c r="F21" i="194"/>
  <c r="D21" i="194"/>
  <c r="C21" i="194"/>
  <c r="B21" i="194"/>
  <c r="Y12" i="193"/>
  <c r="W12" i="193"/>
  <c r="V12" i="193"/>
  <c r="T12" i="193"/>
  <c r="S12" i="193"/>
  <c r="Q12" i="193"/>
  <c r="P12" i="193"/>
  <c r="N12" i="193"/>
  <c r="M12" i="193"/>
  <c r="K12" i="193"/>
  <c r="J12" i="193"/>
  <c r="H12" i="193"/>
  <c r="G12" i="193"/>
  <c r="D12" i="193"/>
  <c r="AB11" i="193"/>
  <c r="Z11" i="193"/>
  <c r="AB10" i="193"/>
  <c r="Z10" i="193"/>
  <c r="AB9" i="193"/>
  <c r="E9" i="193"/>
  <c r="E12" i="193" s="1"/>
  <c r="B9" i="193"/>
  <c r="B12" i="193" s="1"/>
  <c r="K424" i="192"/>
  <c r="J424" i="192"/>
  <c r="I424" i="192"/>
  <c r="H424" i="192"/>
  <c r="G424" i="192"/>
  <c r="F424" i="192"/>
  <c r="E424" i="192"/>
  <c r="D424" i="192"/>
  <c r="K412" i="192"/>
  <c r="J412" i="192"/>
  <c r="I412" i="192"/>
  <c r="H412" i="192"/>
  <c r="G412" i="192"/>
  <c r="F412" i="192"/>
  <c r="E412" i="192"/>
  <c r="D412" i="192"/>
  <c r="K407" i="192"/>
  <c r="J407" i="192"/>
  <c r="I407" i="192"/>
  <c r="H407" i="192"/>
  <c r="G407" i="192"/>
  <c r="F407" i="192"/>
  <c r="E407" i="192"/>
  <c r="D407" i="192"/>
  <c r="K398" i="192"/>
  <c r="J398" i="192"/>
  <c r="I398" i="192"/>
  <c r="H398" i="192"/>
  <c r="G398" i="192"/>
  <c r="F398" i="192"/>
  <c r="E398" i="192"/>
  <c r="D398" i="192"/>
  <c r="K388" i="192"/>
  <c r="K414" i="192" s="1"/>
  <c r="J388" i="192"/>
  <c r="J414" i="192" s="1"/>
  <c r="I388" i="192"/>
  <c r="I414" i="192" s="1"/>
  <c r="H388" i="192"/>
  <c r="H414" i="192" s="1"/>
  <c r="G388" i="192"/>
  <c r="G414" i="192" s="1"/>
  <c r="F388" i="192"/>
  <c r="F414" i="192" s="1"/>
  <c r="E388" i="192"/>
  <c r="E414" i="192" s="1"/>
  <c r="D388" i="192"/>
  <c r="D414" i="192" s="1"/>
  <c r="K379" i="192"/>
  <c r="J379" i="192"/>
  <c r="I379" i="192"/>
  <c r="H379" i="192"/>
  <c r="G379" i="192"/>
  <c r="F379" i="192"/>
  <c r="E379" i="192"/>
  <c r="D379" i="192"/>
  <c r="K345" i="192"/>
  <c r="J345" i="192"/>
  <c r="I345" i="192"/>
  <c r="H345" i="192"/>
  <c r="G345" i="192"/>
  <c r="F345" i="192"/>
  <c r="E345" i="192"/>
  <c r="D345" i="192"/>
  <c r="K290" i="192"/>
  <c r="J290" i="192"/>
  <c r="I290" i="192"/>
  <c r="H290" i="192"/>
  <c r="G290" i="192"/>
  <c r="F290" i="192"/>
  <c r="E290" i="192"/>
  <c r="D290" i="192"/>
  <c r="K283" i="192"/>
  <c r="J283" i="192"/>
  <c r="I283" i="192"/>
  <c r="H283" i="192"/>
  <c r="G283" i="192"/>
  <c r="F283" i="192"/>
  <c r="E283" i="192"/>
  <c r="D283" i="192"/>
  <c r="K274" i="192"/>
  <c r="J274" i="192"/>
  <c r="I274" i="192"/>
  <c r="H274" i="192"/>
  <c r="G274" i="192"/>
  <c r="F274" i="192"/>
  <c r="E274" i="192"/>
  <c r="D274" i="192"/>
  <c r="K242" i="192"/>
  <c r="K292" i="192" s="1"/>
  <c r="J242" i="192"/>
  <c r="J292" i="192" s="1"/>
  <c r="I242" i="192"/>
  <c r="I292" i="192" s="1"/>
  <c r="H242" i="192"/>
  <c r="H292" i="192" s="1"/>
  <c r="G242" i="192"/>
  <c r="G292" i="192" s="1"/>
  <c r="F242" i="192"/>
  <c r="F292" i="192" s="1"/>
  <c r="E242" i="192"/>
  <c r="E292" i="192" s="1"/>
  <c r="D242" i="192"/>
  <c r="D292" i="192" s="1"/>
  <c r="K231" i="192"/>
  <c r="J231" i="192"/>
  <c r="I231" i="192"/>
  <c r="H231" i="192"/>
  <c r="G231" i="192"/>
  <c r="F231" i="192"/>
  <c r="E231" i="192"/>
  <c r="D231" i="192"/>
  <c r="K212" i="192"/>
  <c r="J212" i="192"/>
  <c r="I212" i="192"/>
  <c r="H212" i="192"/>
  <c r="G212" i="192"/>
  <c r="F212" i="192"/>
  <c r="E212" i="192"/>
  <c r="D154" i="192"/>
  <c r="D103" i="192"/>
  <c r="K99" i="192"/>
  <c r="J99" i="192"/>
  <c r="I99" i="192"/>
  <c r="H99" i="192"/>
  <c r="G99" i="192"/>
  <c r="F99" i="192"/>
  <c r="E99" i="192"/>
  <c r="D99" i="192"/>
  <c r="K84" i="192"/>
  <c r="J84" i="192"/>
  <c r="I84" i="192"/>
  <c r="H84" i="192"/>
  <c r="G84" i="192"/>
  <c r="F84" i="192"/>
  <c r="E84" i="192"/>
  <c r="D84" i="192"/>
  <c r="K67" i="192"/>
  <c r="K68" i="192" s="1"/>
  <c r="J67" i="192"/>
  <c r="J68" i="192" s="1"/>
  <c r="I67" i="192"/>
  <c r="I68" i="192" s="1"/>
  <c r="H67" i="192"/>
  <c r="H68" i="192" s="1"/>
  <c r="G67" i="192"/>
  <c r="G68" i="192" s="1"/>
  <c r="F67" i="192"/>
  <c r="F68" i="192" s="1"/>
  <c r="E67" i="192"/>
  <c r="E68" i="192" s="1"/>
  <c r="D67" i="192"/>
  <c r="D68" i="192" s="1"/>
  <c r="K51" i="192"/>
  <c r="J51" i="192"/>
  <c r="I51" i="192"/>
  <c r="H51" i="192"/>
  <c r="G51" i="192"/>
  <c r="F51" i="192"/>
  <c r="E51" i="192"/>
  <c r="D51" i="192"/>
  <c r="K48" i="192"/>
  <c r="K52" i="192" s="1"/>
  <c r="J48" i="192"/>
  <c r="J52" i="192" s="1"/>
  <c r="I48" i="192"/>
  <c r="I52" i="192" s="1"/>
  <c r="H48" i="192"/>
  <c r="H52" i="192" s="1"/>
  <c r="G48" i="192"/>
  <c r="G52" i="192" s="1"/>
  <c r="F48" i="192"/>
  <c r="F52" i="192" s="1"/>
  <c r="E48" i="192"/>
  <c r="E52" i="192" s="1"/>
  <c r="D48" i="192"/>
  <c r="D52" i="192" s="1"/>
  <c r="D39" i="192"/>
  <c r="K36" i="192"/>
  <c r="K39" i="192" s="1"/>
  <c r="J36" i="192"/>
  <c r="J39" i="192" s="1"/>
  <c r="I36" i="192"/>
  <c r="I39" i="192" s="1"/>
  <c r="H36" i="192"/>
  <c r="H39" i="192" s="1"/>
  <c r="G36" i="192"/>
  <c r="G39" i="192" s="1"/>
  <c r="F36" i="192"/>
  <c r="F39" i="192" s="1"/>
  <c r="E36" i="192"/>
  <c r="E39" i="192" s="1"/>
  <c r="K27" i="192"/>
  <c r="J27" i="192"/>
  <c r="I27" i="192"/>
  <c r="H27" i="192"/>
  <c r="G27" i="192"/>
  <c r="F27" i="192"/>
  <c r="E27" i="192"/>
  <c r="D27" i="192"/>
  <c r="K24" i="192"/>
  <c r="K28" i="192" s="1"/>
  <c r="J24" i="192"/>
  <c r="J28" i="192" s="1"/>
  <c r="I24" i="192"/>
  <c r="I28" i="192" s="1"/>
  <c r="H24" i="192"/>
  <c r="H28" i="192" s="1"/>
  <c r="G24" i="192"/>
  <c r="G28" i="192" s="1"/>
  <c r="F24" i="192"/>
  <c r="F28" i="192" s="1"/>
  <c r="E24" i="192"/>
  <c r="E28" i="192" s="1"/>
  <c r="D24" i="192"/>
  <c r="D28" i="192" s="1"/>
  <c r="K15" i="192"/>
  <c r="K16" i="192" s="1"/>
  <c r="J15" i="192"/>
  <c r="J16" i="192" s="1"/>
  <c r="I15" i="192"/>
  <c r="I16" i="192" s="1"/>
  <c r="H15" i="192"/>
  <c r="H16" i="192" s="1"/>
  <c r="G15" i="192"/>
  <c r="G16" i="192" s="1"/>
  <c r="F15" i="192"/>
  <c r="F16" i="192" s="1"/>
  <c r="E15" i="192"/>
  <c r="E16" i="192" s="1"/>
  <c r="D15" i="192"/>
  <c r="D16" i="192" s="1"/>
  <c r="K246" i="191"/>
  <c r="J246" i="191"/>
  <c r="I246" i="191"/>
  <c r="H246" i="191"/>
  <c r="G246" i="191"/>
  <c r="F246" i="191"/>
  <c r="E246" i="191"/>
  <c r="D246" i="191"/>
  <c r="K239" i="191"/>
  <c r="J239" i="191"/>
  <c r="I239" i="191"/>
  <c r="H239" i="191"/>
  <c r="G239" i="191"/>
  <c r="F239" i="191"/>
  <c r="E239" i="191"/>
  <c r="D239" i="191"/>
  <c r="K227" i="191"/>
  <c r="J227" i="191"/>
  <c r="I227" i="191"/>
  <c r="H227" i="191"/>
  <c r="G227" i="191"/>
  <c r="F227" i="191"/>
  <c r="E227" i="191"/>
  <c r="D227" i="191"/>
  <c r="K208" i="191"/>
  <c r="K210" i="191" s="1"/>
  <c r="J208" i="191"/>
  <c r="J210" i="191" s="1"/>
  <c r="I208" i="191"/>
  <c r="I210" i="191" s="1"/>
  <c r="H208" i="191"/>
  <c r="H210" i="191" s="1"/>
  <c r="G208" i="191"/>
  <c r="G210" i="191" s="1"/>
  <c r="F208" i="191"/>
  <c r="F210" i="191" s="1"/>
  <c r="E208" i="191"/>
  <c r="E210" i="191" s="1"/>
  <c r="D208" i="191"/>
  <c r="D210" i="191" s="1"/>
  <c r="K197" i="191"/>
  <c r="J197" i="191"/>
  <c r="I197" i="191"/>
  <c r="H197" i="191"/>
  <c r="G197" i="191"/>
  <c r="F197" i="191"/>
  <c r="E197" i="191"/>
  <c r="D197" i="191"/>
  <c r="K189" i="191"/>
  <c r="K199" i="191" s="1"/>
  <c r="J189" i="191"/>
  <c r="J199" i="191" s="1"/>
  <c r="I189" i="191"/>
  <c r="I199" i="191" s="1"/>
  <c r="H189" i="191"/>
  <c r="H199" i="191" s="1"/>
  <c r="G189" i="191"/>
  <c r="G199" i="191" s="1"/>
  <c r="F189" i="191"/>
  <c r="F199" i="191" s="1"/>
  <c r="E189" i="191"/>
  <c r="E199" i="191" s="1"/>
  <c r="D189" i="191"/>
  <c r="D199" i="191" s="1"/>
  <c r="K180" i="191"/>
  <c r="J180" i="191"/>
  <c r="I180" i="191"/>
  <c r="H180" i="191"/>
  <c r="G180" i="191"/>
  <c r="F180" i="191"/>
  <c r="E180" i="191"/>
  <c r="D180" i="191"/>
  <c r="K170" i="191"/>
  <c r="K182" i="191" s="1"/>
  <c r="J170" i="191"/>
  <c r="J182" i="191" s="1"/>
  <c r="I170" i="191"/>
  <c r="I182" i="191" s="1"/>
  <c r="H170" i="191"/>
  <c r="H182" i="191" s="1"/>
  <c r="G170" i="191"/>
  <c r="G182" i="191" s="1"/>
  <c r="F170" i="191"/>
  <c r="F182" i="191" s="1"/>
  <c r="E170" i="191"/>
  <c r="E182" i="191" s="1"/>
  <c r="D170" i="191"/>
  <c r="D182" i="191" s="1"/>
  <c r="K152" i="191"/>
  <c r="J152" i="191"/>
  <c r="I152" i="191"/>
  <c r="H152" i="191"/>
  <c r="G152" i="191"/>
  <c r="F152" i="191"/>
  <c r="E152" i="191"/>
  <c r="D152" i="191"/>
  <c r="K136" i="191"/>
  <c r="J136" i="191"/>
  <c r="I136" i="191"/>
  <c r="H136" i="191"/>
  <c r="K132" i="191"/>
  <c r="J132" i="191"/>
  <c r="I132" i="191"/>
  <c r="H132" i="191"/>
  <c r="K125" i="191"/>
  <c r="J125" i="191"/>
  <c r="I125" i="191"/>
  <c r="H125" i="191"/>
  <c r="K115" i="191"/>
  <c r="K138" i="191" s="1"/>
  <c r="J115" i="191"/>
  <c r="J138" i="191" s="1"/>
  <c r="I115" i="191"/>
  <c r="I138" i="191" s="1"/>
  <c r="H115" i="191"/>
  <c r="H138" i="191" s="1"/>
  <c r="G115" i="191"/>
  <c r="G138" i="191" s="1"/>
  <c r="F115" i="191"/>
  <c r="F138" i="191" s="1"/>
  <c r="E115" i="191"/>
  <c r="E138" i="191" s="1"/>
  <c r="D115" i="191"/>
  <c r="D138" i="191" s="1"/>
  <c r="K100" i="191"/>
  <c r="J100" i="191"/>
  <c r="I100" i="191"/>
  <c r="H100" i="191"/>
  <c r="G100" i="191"/>
  <c r="F100" i="191"/>
  <c r="E100" i="191"/>
  <c r="D100" i="191"/>
  <c r="K95" i="191"/>
  <c r="J95" i="191"/>
  <c r="I95" i="191"/>
  <c r="H95" i="191"/>
  <c r="G95" i="191"/>
  <c r="F95" i="191"/>
  <c r="E95" i="191"/>
  <c r="D95" i="191"/>
  <c r="K92" i="191"/>
  <c r="K102" i="191" s="1"/>
  <c r="J92" i="191"/>
  <c r="J102" i="191" s="1"/>
  <c r="I92" i="191"/>
  <c r="I102" i="191" s="1"/>
  <c r="H92" i="191"/>
  <c r="H102" i="191" s="1"/>
  <c r="G92" i="191"/>
  <c r="G102" i="191" s="1"/>
  <c r="F92" i="191"/>
  <c r="F102" i="191" s="1"/>
  <c r="E92" i="191"/>
  <c r="E102" i="191" s="1"/>
  <c r="D92" i="191"/>
  <c r="D102" i="191" s="1"/>
  <c r="K83" i="191"/>
  <c r="K212" i="191" s="1"/>
  <c r="J83" i="191"/>
  <c r="J212" i="191" s="1"/>
  <c r="I83" i="191"/>
  <c r="H83" i="191"/>
  <c r="H212" i="191" s="1"/>
  <c r="G83" i="191"/>
  <c r="G212" i="191" s="1"/>
  <c r="F83" i="191"/>
  <c r="F212" i="191" s="1"/>
  <c r="E83" i="191"/>
  <c r="E212" i="191" s="1"/>
  <c r="D83" i="191"/>
  <c r="D212" i="191" s="1"/>
  <c r="K63" i="191"/>
  <c r="J63" i="191"/>
  <c r="I63" i="191"/>
  <c r="H63" i="191"/>
  <c r="G63" i="191"/>
  <c r="F63" i="191"/>
  <c r="E63" i="191"/>
  <c r="D63" i="191"/>
  <c r="K59" i="191"/>
  <c r="K64" i="191" s="1"/>
  <c r="J59" i="191"/>
  <c r="J64" i="191" s="1"/>
  <c r="I59" i="191"/>
  <c r="I64" i="191" s="1"/>
  <c r="H59" i="191"/>
  <c r="H64" i="191" s="1"/>
  <c r="G59" i="191"/>
  <c r="G64" i="191" s="1"/>
  <c r="F59" i="191"/>
  <c r="F64" i="191" s="1"/>
  <c r="E59" i="191"/>
  <c r="E64" i="191" s="1"/>
  <c r="D59" i="191"/>
  <c r="D64" i="191" s="1"/>
  <c r="K51" i="191"/>
  <c r="J51" i="191"/>
  <c r="G51" i="191"/>
  <c r="F51" i="191"/>
  <c r="E51" i="191"/>
  <c r="D51" i="191"/>
  <c r="I50" i="191"/>
  <c r="I51" i="191" s="1"/>
  <c r="H50" i="191"/>
  <c r="H51" i="191" s="1"/>
  <c r="K42" i="191"/>
  <c r="J42" i="191"/>
  <c r="I41" i="191"/>
  <c r="I42" i="191" s="1"/>
  <c r="H41" i="191"/>
  <c r="H42" i="191" s="1"/>
  <c r="I33" i="191"/>
  <c r="H33" i="191"/>
  <c r="K29" i="191"/>
  <c r="K34" i="191" s="1"/>
  <c r="J29" i="191"/>
  <c r="J34" i="191" s="1"/>
  <c r="I29" i="191"/>
  <c r="I34" i="191" s="1"/>
  <c r="H29" i="191"/>
  <c r="H34" i="191" s="1"/>
  <c r="G29" i="191"/>
  <c r="G34" i="191" s="1"/>
  <c r="F29" i="191"/>
  <c r="F34" i="191" s="1"/>
  <c r="E29" i="191"/>
  <c r="E34" i="191" s="1"/>
  <c r="D29" i="191"/>
  <c r="D34" i="191" s="1"/>
  <c r="G23" i="191"/>
  <c r="F23" i="191"/>
  <c r="E23" i="191"/>
  <c r="D23" i="191"/>
  <c r="K22" i="191"/>
  <c r="J22" i="191"/>
  <c r="I22" i="191"/>
  <c r="H22" i="191"/>
  <c r="I18" i="191"/>
  <c r="H18" i="191"/>
  <c r="K13" i="191"/>
  <c r="J13" i="191"/>
  <c r="I13" i="191"/>
  <c r="H13" i="191"/>
  <c r="G13" i="191"/>
  <c r="F13" i="191"/>
  <c r="E13" i="191"/>
  <c r="D13" i="191"/>
  <c r="E53" i="191" l="1"/>
  <c r="E215" i="191" s="1"/>
  <c r="E250" i="191" s="1"/>
  <c r="C34" i="194"/>
  <c r="J34" i="194"/>
  <c r="D212" i="192"/>
  <c r="D416" i="192" s="1"/>
  <c r="D34" i="194"/>
  <c r="K34" i="194"/>
  <c r="B34" i="194"/>
  <c r="I34" i="194"/>
  <c r="O215" i="191"/>
  <c r="O250" i="191" s="1"/>
  <c r="F34" i="194"/>
  <c r="M34" i="194"/>
  <c r="L212" i="191"/>
  <c r="N215" i="191"/>
  <c r="N250" i="191" s="1"/>
  <c r="M215" i="191"/>
  <c r="M250" i="191" s="1"/>
  <c r="D53" i="191"/>
  <c r="D215" i="191" s="1"/>
  <c r="D250" i="191" s="1"/>
  <c r="L215" i="191"/>
  <c r="L250" i="191" s="1"/>
  <c r="N428" i="192"/>
  <c r="H23" i="191"/>
  <c r="H53" i="191" s="1"/>
  <c r="J23" i="191"/>
  <c r="J53" i="191" s="1"/>
  <c r="J215" i="191" s="1"/>
  <c r="J250" i="191" s="1"/>
  <c r="F53" i="191"/>
  <c r="F215" i="191" s="1"/>
  <c r="F250" i="191" s="1"/>
  <c r="I23" i="191"/>
  <c r="I53" i="191" s="1"/>
  <c r="K23" i="191"/>
  <c r="K53" i="191" s="1"/>
  <c r="K215" i="191" s="1"/>
  <c r="K250" i="191" s="1"/>
  <c r="G53" i="191"/>
  <c r="G215" i="191" s="1"/>
  <c r="G250" i="191" s="1"/>
  <c r="H54" i="192"/>
  <c r="I54" i="192"/>
  <c r="H416" i="192"/>
  <c r="D54" i="192"/>
  <c r="D428" i="192" s="1"/>
  <c r="E54" i="192"/>
  <c r="E416" i="192"/>
  <c r="I416" i="192"/>
  <c r="AB12" i="193"/>
  <c r="F54" i="192"/>
  <c r="G54" i="192"/>
  <c r="K54" i="192"/>
  <c r="G416" i="192"/>
  <c r="K416" i="192"/>
  <c r="H215" i="191"/>
  <c r="H250" i="191" s="1"/>
  <c r="I212" i="191"/>
  <c r="J54" i="192"/>
  <c r="J428" i="192" s="1"/>
  <c r="F416" i="192"/>
  <c r="J416" i="192"/>
  <c r="Z9" i="193"/>
  <c r="Z12" i="193" s="1"/>
  <c r="F98" i="190"/>
  <c r="G97" i="190"/>
  <c r="G96" i="190"/>
  <c r="E95" i="190"/>
  <c r="G95" i="190" s="1"/>
  <c r="E94" i="190"/>
  <c r="G94" i="190" s="1"/>
  <c r="E93" i="190"/>
  <c r="G93" i="190" s="1"/>
  <c r="F89" i="190"/>
  <c r="G88" i="190"/>
  <c r="G87" i="190"/>
  <c r="E86" i="190"/>
  <c r="G86" i="190" s="1"/>
  <c r="E85" i="190"/>
  <c r="G85" i="190" s="1"/>
  <c r="E84" i="190"/>
  <c r="F80" i="190"/>
  <c r="G79" i="190"/>
  <c r="G78" i="190"/>
  <c r="G77" i="190"/>
  <c r="E76" i="190"/>
  <c r="G76" i="190" s="1"/>
  <c r="E75" i="190"/>
  <c r="G75" i="190" s="1"/>
  <c r="E74" i="190"/>
  <c r="G74" i="190" s="1"/>
  <c r="F70" i="190"/>
  <c r="E69" i="190"/>
  <c r="G69" i="190" s="1"/>
  <c r="E68" i="190"/>
  <c r="G68" i="190" s="1"/>
  <c r="F64" i="190"/>
  <c r="E63" i="190"/>
  <c r="G63" i="190" s="1"/>
  <c r="E62" i="190"/>
  <c r="G62" i="190" s="1"/>
  <c r="F58" i="190"/>
  <c r="E57" i="190"/>
  <c r="G57" i="190" s="1"/>
  <c r="E56" i="190"/>
  <c r="G56" i="190" s="1"/>
  <c r="E55" i="190"/>
  <c r="G55" i="190" s="1"/>
  <c r="E54" i="190"/>
  <c r="G54" i="190" s="1"/>
  <c r="F39" i="190"/>
  <c r="E39" i="190"/>
  <c r="G39" i="190"/>
  <c r="F34" i="190"/>
  <c r="E34" i="190"/>
  <c r="G34" i="190"/>
  <c r="F29" i="190"/>
  <c r="E29" i="190"/>
  <c r="G29" i="190"/>
  <c r="F24" i="190"/>
  <c r="E24" i="190"/>
  <c r="G24" i="190"/>
  <c r="F19" i="190"/>
  <c r="E19" i="190"/>
  <c r="G19" i="190"/>
  <c r="F14" i="190"/>
  <c r="E14" i="190"/>
  <c r="G14" i="190"/>
  <c r="E89" i="190" l="1"/>
  <c r="F105" i="190"/>
  <c r="E46" i="190"/>
  <c r="G70" i="190"/>
  <c r="F46" i="190"/>
  <c r="G46" i="190"/>
  <c r="I428" i="192"/>
  <c r="E428" i="192"/>
  <c r="H428" i="192"/>
  <c r="G428" i="192"/>
  <c r="F428" i="192"/>
  <c r="K428" i="192"/>
  <c r="I215" i="191"/>
  <c r="I250" i="191" s="1"/>
  <c r="G64" i="190"/>
  <c r="E70" i="190"/>
  <c r="G58" i="190"/>
  <c r="G80" i="190"/>
  <c r="G98" i="190"/>
  <c r="G84" i="190"/>
  <c r="G89" i="190" s="1"/>
  <c r="E80" i="190"/>
  <c r="E64" i="190"/>
  <c r="E58" i="190"/>
  <c r="E105" i="190" s="1"/>
  <c r="E98" i="190"/>
  <c r="G105" i="190" l="1"/>
</calcChain>
</file>

<file path=xl/sharedStrings.xml><?xml version="1.0" encoding="utf-8"?>
<sst xmlns="http://schemas.openxmlformats.org/spreadsheetml/2006/main" count="929" uniqueCount="607">
  <si>
    <t>1. Informatikai eszközök, szoftverek beszerzése</t>
  </si>
  <si>
    <t>3. Kis értékű tárgyi eszköz beszerzés</t>
  </si>
  <si>
    <t>2.13. Dombóvári Szociális Lakásalap Alapítvány részére</t>
  </si>
  <si>
    <t>2.1. Dombóvári Város- és Lakásgazdálkodási Nkft. tagi kölcsön</t>
  </si>
  <si>
    <t>1.1. Dombó-Média Kft. pótbefizetésének visszatérülése</t>
  </si>
  <si>
    <t>2.2. Lakosságtól szennyvízhozzájárulás</t>
  </si>
  <si>
    <t>1. Tervezett működési célú maradvány</t>
  </si>
  <si>
    <t>1.1. Dombóvári Gyermekvilág Óvoda</t>
  </si>
  <si>
    <t>1.2. Dombóvári Szivárvány Óvoda és Bölcsőde</t>
  </si>
  <si>
    <t>1.3. Integrált Önkormányzati Szolgáltató Szervezet</t>
  </si>
  <si>
    <t>1.4. Dombóvár Város Könyvtára</t>
  </si>
  <si>
    <t>1.5. Dombóvári Közös Önkormányzati Hivatal</t>
  </si>
  <si>
    <t>2. Tervezett felhalmozási célú maradvány</t>
  </si>
  <si>
    <t>2.1. Dombóvári Gyermekvilág Óvoda</t>
  </si>
  <si>
    <t>2.2. Dombóvári Szivárvány Óvoda és Bölcsőde</t>
  </si>
  <si>
    <t>2.3. Integrált Önkormányzati Szolgáltató Szervezet</t>
  </si>
  <si>
    <t>2.4. Dombóvár Város Könyvtára</t>
  </si>
  <si>
    <t>2.5. Dombóvári Közös Önkormányzati Hivatal</t>
  </si>
  <si>
    <t>2.6.1. Önkormányzat</t>
  </si>
  <si>
    <t>3.1. Víziközmű-fejlesztés finanszírozására elkülönített</t>
  </si>
  <si>
    <t>Kölcsönök visszatérülése</t>
  </si>
  <si>
    <t>2.1. Egyszeri csatlakozási díj ivóvízhálózat Nagypáltelep Döbrököz</t>
  </si>
  <si>
    <t>1.1. Bölcsőde</t>
  </si>
  <si>
    <t>105. cím összesen</t>
  </si>
  <si>
    <t xml:space="preserve"> </t>
  </si>
  <si>
    <t xml:space="preserve">Önkormányzat </t>
  </si>
  <si>
    <t>Cím</t>
  </si>
  <si>
    <t>Alcím</t>
  </si>
  <si>
    <t>Cím neve</t>
  </si>
  <si>
    <t>I.</t>
  </si>
  <si>
    <t>IV.</t>
  </si>
  <si>
    <t>101. cím összesen:</t>
  </si>
  <si>
    <t>104. cím összesen:</t>
  </si>
  <si>
    <t>105. cím összesen:</t>
  </si>
  <si>
    <t>106. cím összesen:</t>
  </si>
  <si>
    <t>II.</t>
  </si>
  <si>
    <t>III.</t>
  </si>
  <si>
    <t>1. Tárgyi eszköz, ingatlanértékesítés</t>
  </si>
  <si>
    <t>V.</t>
  </si>
  <si>
    <t>Mindösszesen:</t>
  </si>
  <si>
    <t>Finanszírozási bevételek</t>
  </si>
  <si>
    <t>1. Hitelek</t>
  </si>
  <si>
    <t>103. cím összesen:</t>
  </si>
  <si>
    <t>VI.</t>
  </si>
  <si>
    <t>Felújítások</t>
  </si>
  <si>
    <t>VII.</t>
  </si>
  <si>
    <t>Személyi juttatások</t>
  </si>
  <si>
    <t>Kiadás összesen</t>
  </si>
  <si>
    <t>Összesen:</t>
  </si>
  <si>
    <t>eFt</t>
  </si>
  <si>
    <t>összesen:</t>
  </si>
  <si>
    <t>Dologi kiadások</t>
  </si>
  <si>
    <t>Önkormányzat költségvetési támogatása</t>
  </si>
  <si>
    <t>VIII.</t>
  </si>
  <si>
    <t>102. cím összesen:</t>
  </si>
  <si>
    <t>Költségvetési hiány belső finanszírozására szolgáló pénzforgalom nélküli bevételek</t>
  </si>
  <si>
    <t>Önkormányzat</t>
  </si>
  <si>
    <t>2.1. Parkoló megváltás</t>
  </si>
  <si>
    <t>1. Polgármesteri keret</t>
  </si>
  <si>
    <t>1.1. Többcélú társulás működésére</t>
  </si>
  <si>
    <t>1. Helyi önkormányzat általános működésének és ágazati feladatainak támogatása</t>
  </si>
  <si>
    <t>Támogatás államháztartáson belülről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</si>
  <si>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</si>
  <si>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</si>
  <si>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</si>
  <si>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</si>
  <si>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</si>
  <si>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</si>
  <si>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</si>
  <si>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KÖH Dombóvár</t>
  </si>
  <si>
    <t>kötelező
feladat</t>
  </si>
  <si>
    <t>önként vállalt
feladat</t>
  </si>
  <si>
    <t>állami
feladat</t>
  </si>
  <si>
    <t>eredeti ei.</t>
  </si>
  <si>
    <t>Dombóvári Szivárvány Óvoda és Bölcsőde</t>
  </si>
  <si>
    <t>101-104. intézmények összesen</t>
  </si>
  <si>
    <t>Integrált Önkormányzati Szolgáltató Szervezet</t>
  </si>
  <si>
    <t>Dombóvári Közös Önkormányzati Hivatal</t>
  </si>
  <si>
    <t>104. cím összesen</t>
  </si>
  <si>
    <t>Ellátottak pénzbeli juttatásai</t>
  </si>
  <si>
    <t>Egyéb működési célú kiadások</t>
  </si>
  <si>
    <t>Beruházások</t>
  </si>
  <si>
    <t>Egyéb felhalmozási célú kiadások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</si>
  <si>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</si>
  <si>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</si>
  <si>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</si>
  <si>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</si>
  <si>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</si>
  <si>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1. Egyéb működési célú támogatás államháztartáson belülről</t>
  </si>
  <si>
    <t>2. Foglalkoztatottak személyi juttatásai (közfoglalkoztatottak)</t>
  </si>
  <si>
    <t>4. Egyéb külső személyi juttatások</t>
  </si>
  <si>
    <t>1.2. Dombóvári települési nemzetiségi önkormányzatok támogatására</t>
  </si>
  <si>
    <t>4. Általános tartalék</t>
  </si>
  <si>
    <t>Átvett pénzeszközök</t>
  </si>
  <si>
    <t>Közhatalmi bevételek</t>
  </si>
  <si>
    <t>1.1. Általános feladatok támogatása</t>
  </si>
  <si>
    <t>1.2. Egyes köznevelési feladatok támogatása</t>
  </si>
  <si>
    <t>1.4. Kulturális feladatok támogatása</t>
  </si>
  <si>
    <t>1.3. Szociális, gyermekjóléti és gyermekétkeztetési feladatok támogatása</t>
  </si>
  <si>
    <t>1.2. Óvoda</t>
  </si>
  <si>
    <t>1. Felhalmozási célú kölcsönök visszatérülése</t>
  </si>
  <si>
    <t>1. Helyi adók</t>
  </si>
  <si>
    <t>2. Átengedett központi adók</t>
  </si>
  <si>
    <t>3. Egyéb közhatalmi bevételek</t>
  </si>
  <si>
    <t>VI. alcím összesen</t>
  </si>
  <si>
    <t>IX.</t>
  </si>
  <si>
    <t xml:space="preserve">V. </t>
  </si>
  <si>
    <t>3. Céltartalék felhalmozási célú</t>
  </si>
  <si>
    <t>3. Céltartalék működési célú</t>
  </si>
  <si>
    <t>Felhalmozási bevételek</t>
  </si>
  <si>
    <t>1.2. Építményadó</t>
  </si>
  <si>
    <t>1.3. Idegenforgalmi adó</t>
  </si>
  <si>
    <t>1.1. Magánszemélyek kommunális adója</t>
  </si>
  <si>
    <t>1.4. Iparűzési adó</t>
  </si>
  <si>
    <t>2.1. Gépjárműadó</t>
  </si>
  <si>
    <t>3.1. pótlék, bírság</t>
  </si>
  <si>
    <t>3.2. mezőőri járulék</t>
  </si>
  <si>
    <t>3.3. talajterhelési díj</t>
  </si>
  <si>
    <t>1.1. Állami ház hitelek törlesztése</t>
  </si>
  <si>
    <t>1.2. Lakások, egyéb ingatlanok értékesítéséből</t>
  </si>
  <si>
    <t>2.2. ÚJ K.O.R. önerőhöz átvett Csikóstőttőstől</t>
  </si>
  <si>
    <t>2.3. Kaposszekcső Község Önkormányzatától: Kapos ITK Kht. kezességvállalásra</t>
  </si>
  <si>
    <t>1. Működési célú átvett pénzeszközök államháztartáson kívülről</t>
  </si>
  <si>
    <t>2. Felhalmozási célú átvett pénzeszközök államháztartáson kívülről</t>
  </si>
  <si>
    <t>2. Beruházások Szakcsi Kirendeltség</t>
  </si>
  <si>
    <t>2.8. Civil szervezetek támogatása</t>
  </si>
  <si>
    <t>2.9. Kapos Alapítvány</t>
  </si>
  <si>
    <t>2.10. Helytörténeti Gyűjtemény működtetésére</t>
  </si>
  <si>
    <t>2.11. Polgárőrség</t>
  </si>
  <si>
    <t>2.12. Hamulyák Közalapítvány működésére</t>
  </si>
  <si>
    <t>3.2. Bérlakás építési program felújításra elkülönített</t>
  </si>
  <si>
    <t>2. Egyéb felhalmozási célú támogatás államháztartáson belülről</t>
  </si>
  <si>
    <t>2. Működési célú kölcsönök visszatérülése</t>
  </si>
  <si>
    <t>1. Egyéb felhalmozási célú támogatások államháztartáson belülre</t>
  </si>
  <si>
    <t>2. Egyéb felhalmozási célú támogatások államháztartáson kívülre</t>
  </si>
  <si>
    <t>KÖH Szakcsi Kirendeltsége</t>
  </si>
  <si>
    <t>Munkaadókat terhelő járulékok és szociális hozzájárulási adó</t>
  </si>
  <si>
    <t>1. Kis értékű tárgyi eszköz beszerzés</t>
  </si>
  <si>
    <t>1. Foglalkoztatottak személyi juttatásai (mezőőrök)</t>
  </si>
  <si>
    <t>3. Választott tisztségviselők juttatásai</t>
  </si>
  <si>
    <t>5. Sportpályák (DIS, Szuhay Sportcentrum)</t>
  </si>
  <si>
    <t>6. Tourinform iroda</t>
  </si>
  <si>
    <t>7. I. sz. házi gyermekorvosi körzet</t>
  </si>
  <si>
    <t>3.1. Közfoglalkoztatás hiányában kiskönyvesek alkalmazása városüzemeltetési munkák elvégzéséhez</t>
  </si>
  <si>
    <t>1. Ingatlanvásárlás</t>
  </si>
  <si>
    <t>5. Városháza fejlesztése</t>
  </si>
  <si>
    <t>1.3. Dombóvári Szociális és Gyermekjóléti Intézményfenntartó Társulás működésre átadott pénzeszköz</t>
  </si>
  <si>
    <t>1.1. Működési hitel</t>
  </si>
  <si>
    <t>1.2. Beruházási hitel</t>
  </si>
  <si>
    <t>1.3. Likvid hitel</t>
  </si>
  <si>
    <t>2. Államháztartáson belüli megelőlegezések</t>
  </si>
  <si>
    <t>5. Működési célú visszatérítendő támogatások, kölcsönök nyújtása államháztartáson kívülre</t>
  </si>
  <si>
    <t>4. Felhalmozási célú visszatérítendő támogatások, kölcsönök nyújtása államháztartáson kívülre</t>
  </si>
  <si>
    <t>4.1. Hamulyák Közalapítvány részére kölcsön nyújtása</t>
  </si>
  <si>
    <t>Finanszírozási kiadások</t>
  </si>
  <si>
    <t>1. Hitelek, kölcsönök törlesztése</t>
  </si>
  <si>
    <t>2. Államháztartáson belüli megelőlegezések visszafizetése</t>
  </si>
  <si>
    <t>KÖH Dombóvár-ból közfoglalkoztatás</t>
  </si>
  <si>
    <t>1.4. Kölcsön visszafizetése a Dombóvár és Környéke Víz- és Csatornamű Kft-nek</t>
  </si>
  <si>
    <t>3.2. Foglalkoztatási paktum létrehozása Tamási és Dombóvár városok környezetében TOP-5.1.2-15-TL1-2016-00002 előleg</t>
  </si>
  <si>
    <t>1.5. Települési adó - földadó</t>
  </si>
  <si>
    <t>1.1.1. 2016. évről áthúzódó bérkompenzáció támogatása</t>
  </si>
  <si>
    <t>2.6.2. Önkormányzat (víziközmű fejlesztésre elkülönített)</t>
  </si>
  <si>
    <t>2.6.3. Önkormányzat (pályázat)</t>
  </si>
  <si>
    <t>1.6.1. Önkormányzat</t>
  </si>
  <si>
    <t>2.6.4. Önkormányzat (bérlakások kiadásaira elkülönített)</t>
  </si>
  <si>
    <t>1.6.2. Önkormányzat (állami támogatás előleg)</t>
  </si>
  <si>
    <t>1.6.3. Önkormányzat (pályázat)</t>
  </si>
  <si>
    <t>2. Intézményi vagyonbiztosítás és felelősségbiztosítás</t>
  </si>
  <si>
    <t>3.3. Szuhay Sportcentrum területén 20x40 méteres műfüves pálya megépítése önerő</t>
  </si>
  <si>
    <t>2.1. Tinódi Ház Nkft.</t>
  </si>
  <si>
    <t>1.1. Dombóvári Szociális és Gyermekjóléti Intézményfenntartó Társulás felújításához és beszerzéséhez átadott pénzeszköz</t>
  </si>
  <si>
    <t>1. Települési támogatás</t>
  </si>
  <si>
    <t>1.1. Lakhatáshoz kapcsolódó rendszeres kiadások viseléséhez</t>
  </si>
  <si>
    <t>1.2. A lakhatási kiadásokhoz kapcsolódó hátralékot felhalmozó személyek
részére</t>
  </si>
  <si>
    <t>1.3. Rendkívüli települési támogatás temetési költségek finanszírozásához</t>
  </si>
  <si>
    <t>1.4. Rendkívüli települési támogatás megélhetésre</t>
  </si>
  <si>
    <t>1.5. A távhővel fűtött lakások fűtési költségmegosztóval való felszerelésének
támogatása</t>
  </si>
  <si>
    <t>1.6. Iskolakezdési támogatás</t>
  </si>
  <si>
    <t>1.7. Utazási támogatás</t>
  </si>
  <si>
    <t>2. Köztemetés</t>
  </si>
  <si>
    <t>3. Kiegészítő gyermekvédelmi támogatás</t>
  </si>
  <si>
    <t>Működési bevételek</t>
  </si>
  <si>
    <t>1. Dombóvár</t>
  </si>
  <si>
    <t>2. Szakcsi Kirendeltség</t>
  </si>
  <si>
    <t>1. Intézményi működési bevétel (segélyek visszafizetése, közig. bírság végrehajtásából)</t>
  </si>
  <si>
    <t>2. Közvetített szolgáltatások ellenértéke (intézményi gázfűtés miatt, háziorvosi rendelők, konyhák)</t>
  </si>
  <si>
    <t>3. Kamat, hozam</t>
  </si>
  <si>
    <t>4. Lakásgazdálkodás, bérleményhasznosítás</t>
  </si>
  <si>
    <t>4.1 Bérleti díj bevételek</t>
  </si>
  <si>
    <t>4.2. Dombóvári Város- és Lakásgazdálkodási Nkft-től lakbér, bérleti díj</t>
  </si>
  <si>
    <t>5. Közterület használati díj</t>
  </si>
  <si>
    <t>6. Terület bérbeadás</t>
  </si>
  <si>
    <t>7. Táborok bevételei</t>
  </si>
  <si>
    <t>7.1. Balatonfenyves</t>
  </si>
  <si>
    <t>7.2. Gunaras</t>
  </si>
  <si>
    <t>8. Szelektív hulladékgyűjtő jármű bérleti díja</t>
  </si>
  <si>
    <t>9. Veolia gázmotor bérlet, távhő vagyon</t>
  </si>
  <si>
    <r>
      <t>1.4. 3822 hrsz-ú ingatlanból 975 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értékesítése</t>
    </r>
  </si>
  <si>
    <t>1.5. Kórház u. 37. volt nővérszálló értékesítése</t>
  </si>
  <si>
    <t>2. Önkormányzati vagyon bérbeadás</t>
  </si>
  <si>
    <t>2.1. Víziközmű bérleti díj</t>
  </si>
  <si>
    <t>2.1.1. Szennyvízhálózat</t>
  </si>
  <si>
    <t>2.1.2. Ivóvízhálózat</t>
  </si>
  <si>
    <t>1.1. Mezőőri támogatás</t>
  </si>
  <si>
    <t>1.2. Nemzeti Egészségbiztosítási Alapkezelőtől finanszírozás (védőnői ellátás, iskola eü., házi gyermekorvos)</t>
  </si>
  <si>
    <t>1.3. Biztos Kezdet Gyerekház működtetésére</t>
  </si>
  <si>
    <t>1.4. Közös Önkormányzati Hivatal működtetéséhez hozzájárulás</t>
  </si>
  <si>
    <t>1.4.1. Közös Önkormányzati Hivatal működtetéséhez hozzájárulás Szakcs</t>
  </si>
  <si>
    <t>1.4.2. Közös Önkormányzati Hivatal működtetéséhez hozzájárulás Lápafő</t>
  </si>
  <si>
    <t>1.4.3. Közös Önkormányzati Hivatal működtetéséhez hozzájárulás Várong</t>
  </si>
  <si>
    <t>1.5. Közfoglalkozatás támogatás</t>
  </si>
  <si>
    <t>1.6. Kiegészítő gyermekvédelmi támogatás</t>
  </si>
  <si>
    <t>2.4. Erdei futópálya beruházásra Nemzeti Fejlesztési Minisztériumtól</t>
  </si>
  <si>
    <t>1.2. Közérdekű kötelezettségvállalás városi rendezvények, egyéb önkormányzati feladatok támogatására</t>
  </si>
  <si>
    <t>1.3. Művelődési központ átépítéséhez kapcsolódó vállalkozói díjleszállítás</t>
  </si>
  <si>
    <t>1.1. Lakásszerzési támogatás, szociális kölcsön</t>
  </si>
  <si>
    <t>1.2. Munkáltatói kölcsön</t>
  </si>
  <si>
    <t>3. Groupama kármentességi engedmény befizetése</t>
  </si>
  <si>
    <t>4. Foglalkoztatás eü. szolg.</t>
  </si>
  <si>
    <t>5. Intézményi gáz</t>
  </si>
  <si>
    <t>6. Város- és községgazdálkodás</t>
  </si>
  <si>
    <t>7. Szúnyoggyérítés</t>
  </si>
  <si>
    <t>8. Szökőkutakkal kapcsolatos feladatok (karbantartás, téliesítés, téli burkolat)</t>
  </si>
  <si>
    <t>9. Helyi utak fenntartása</t>
  </si>
  <si>
    <t>10. Útburkolati jelek festése</t>
  </si>
  <si>
    <t>11. Belvízvédelem, települési vízellátás</t>
  </si>
  <si>
    <t>12. Ingatlanok üzemeltetése</t>
  </si>
  <si>
    <t>13. Köztisztaság, parkfenntartás</t>
  </si>
  <si>
    <t>13.1. Hulladékgyűjtés kezelés, egyéb takarítás, közterület-takarítás, kézi szeméttárolók ürítése</t>
  </si>
  <si>
    <t>13.2. Utak szennyeződés mentesítése</t>
  </si>
  <si>
    <t>13.3. Zöldterület kezelés</t>
  </si>
  <si>
    <t>14. Közterületen lévő fák, fasorok cseréje, telepítése, rendezése, nyesése, eseti fakivágások</t>
  </si>
  <si>
    <t>14.1. Fapótlás</t>
  </si>
  <si>
    <t>14.2. Fák permetezése</t>
  </si>
  <si>
    <t>14.3. Fák kivágása, visszavágása</t>
  </si>
  <si>
    <t>15. Növénybeszerzés</t>
  </si>
  <si>
    <t>16. Temetőfenntartás</t>
  </si>
  <si>
    <t>17. Közvilágítás - általános költségek, üzemeltetés, karbantartás</t>
  </si>
  <si>
    <t>18. Katasztrófavédelemmel, közbiztonsággal kapcsolatos feladatok</t>
  </si>
  <si>
    <t>19. Környezet- és természetvédelmi feladatok</t>
  </si>
  <si>
    <t>21. Kamatfizetés</t>
  </si>
  <si>
    <t>21.1. Működési hitel után</t>
  </si>
  <si>
    <t>21.2. Beruházási hitel után</t>
  </si>
  <si>
    <t xml:space="preserve">22. Központi orvosi ügyelet </t>
  </si>
  <si>
    <t>23. Gyermek- és ifjúsági önkormányzat</t>
  </si>
  <si>
    <t>24. Jogi tanácsadás</t>
  </si>
  <si>
    <t>25. Városi rendezvények</t>
  </si>
  <si>
    <t>26. Testvérvárosi, külkapcsolati kiadások</t>
  </si>
  <si>
    <t>27. Önkormányzati jogalkotás kiadásai</t>
  </si>
  <si>
    <t>28. Helyi tömegközlekedés biztosítása</t>
  </si>
  <si>
    <t>29. Városmarketing és kommunikációs feladatok</t>
  </si>
  <si>
    <t>30. Óvodások szállítása</t>
  </si>
  <si>
    <t>31. Víziközmű-fejlesztésekkel kapcs. műszaki tanácsadás</t>
  </si>
  <si>
    <t>32. Közfoglalkoztatáshoz kapcsolódó, a foglalkoztatási programból nem finanszírozható munkák fedezete</t>
  </si>
  <si>
    <t>33. Korona Szálló (életveszély elhárítási munkák)</t>
  </si>
  <si>
    <t>34. Korona Szálló (komplett állagmegóvási munkák tervezése)</t>
  </si>
  <si>
    <t>35. Kincstári Megtakarítási Program (biztosítás polgármesterre)</t>
  </si>
  <si>
    <t>36. Balatonfenyvesi és Gunarasi Ifjúsági Tábor üzemeltetése</t>
  </si>
  <si>
    <t>36.1. Balatonfenyves</t>
  </si>
  <si>
    <t>36.2. Gunaras</t>
  </si>
  <si>
    <t>37. Önkormányzati vízfolyások fenntartása</t>
  </si>
  <si>
    <t>38. Víznyelőrácsok cseréje</t>
  </si>
  <si>
    <t>39. Csapadékvíz-elvezető hálózat gépi tisztítása</t>
  </si>
  <si>
    <t>40. ÁFA befizetés (építési telkek, víziközmű bérleti díj)</t>
  </si>
  <si>
    <t>41. Sportpályák üzemeltetése</t>
  </si>
  <si>
    <t>42. I. sz. házi gyermekorvosi körzet</t>
  </si>
  <si>
    <t>43. Dombóvári Ifjúsági Sporttelepen lévő világítás áthelyezése a Szuhay Sportcentrumba</t>
  </si>
  <si>
    <t>44. „Dombóvár napjainkban” című könyv megjelentetése</t>
  </si>
  <si>
    <t>45. Kaposszekcsői hulladékudvar fenntartása</t>
  </si>
  <si>
    <t>46. Városkártya bevezetése Városkártya rendszer bővítése</t>
  </si>
  <si>
    <t>47. Tartalék előre nem tervezett városüzemeltetési feladatok ellátására</t>
  </si>
  <si>
    <t>48. Pannon kertek program</t>
  </si>
  <si>
    <t>49. Gunaras gyógyhellyé minősítése</t>
  </si>
  <si>
    <t>50. Archív felvételek vásárlása a Tolnatáj Kft-től</t>
  </si>
  <si>
    <t>51. Településrendezési terv módosítása</t>
  </si>
  <si>
    <t>52. Franjo Vlasic udvaron található emlékmű átalakítása</t>
  </si>
  <si>
    <t>53. Kihívás Napja program - jutalom a körzet infrastrukturális fejlesztésére</t>
  </si>
  <si>
    <t>54. Víziközmű diagnosztikai felmérés</t>
  </si>
  <si>
    <t>55. Szigeterdőre készített koncepcióterv újratervezése</t>
  </si>
  <si>
    <t>56. Szuhay Sportcentrum kosárlabda csarnokának parkettacseréje</t>
  </si>
  <si>
    <t>57. Biohulladék kezelő telep megvalósíthatósági koncepciójának elkészítése</t>
  </si>
  <si>
    <t>58. Vasút sori lakások, Szuhay Sportcentrum és üzemi konyha közüzemi ellátásának tervezési munkái</t>
  </si>
  <si>
    <t>59. Egészségbiztosítási ellátások megtérítése</t>
  </si>
  <si>
    <t>60. Tourinform iroda működésére</t>
  </si>
  <si>
    <t>61. Natúrparki szakmai háttértanulmány (helyzetfeltárás) elkészítése</t>
  </si>
  <si>
    <t>62. Karácsonyi díszkivilágítás felszerelése, leszerelése</t>
  </si>
  <si>
    <t>63. 2014. évi út- és járdaprogram keretében kibocsátott számlák késedelmi kamata</t>
  </si>
  <si>
    <t>64. Kapos Innovációs Transzfer Központ Közhasznú Társaság „fa.” felszámolásából eredő követelések megszerzése</t>
  </si>
  <si>
    <t>65. Gólyavár statikai megerősítésére vonatkozó engedélyezési tervdokumentáció (1. ütem) elkészítése</t>
  </si>
  <si>
    <t>66. Teleki u. 75/B. alatti ingatlan bontása</t>
  </si>
  <si>
    <t>67. Zeneiskola mögötti garázs bontása, fűtésáthelyezés</t>
  </si>
  <si>
    <t>68. Járdahibák javítása</t>
  </si>
  <si>
    <t>69. Volt lovaspálya mezőgazdasági művelésre alkalmassá tétele</t>
  </si>
  <si>
    <t>70. III. utcai orvosi rendelő - akadálymentesítésre kifizetett támogatás visszafizetése</t>
  </si>
  <si>
    <t>71. Kerítéselem vásárlása és az elhelyezéshez szükséges egyéb anyagok beszerzése Szuhay Sportcentrumba</t>
  </si>
  <si>
    <t>72. Szuhay Sportcentrum déli kerítésének javítása</t>
  </si>
  <si>
    <t>73. Szuhay Sportcentrum szolgálati lakáshelyiségében „Sport emlékszoba” kialakítása</t>
  </si>
  <si>
    <t>74. Turisztikai tábla készítése (3 db Dombóvár-Gunaras)</t>
  </si>
  <si>
    <t>75. Arculati kézikönyv</t>
  </si>
  <si>
    <t>1.8. Szennyvízcsatorna rákötés költségeinek támogatása</t>
  </si>
  <si>
    <t>1.9. Bentlakásos idősotthoni ellátottak támogatása</t>
  </si>
  <si>
    <t>1.4. Dombóvári Illyés Gyula Gimnázium Tehetséggondozó Program támogatása</t>
  </si>
  <si>
    <t>2.2. Tinódi Ház Nkft. részére Experidance Produkció finanszírozása</t>
  </si>
  <si>
    <t>2.3. Sporttámogatások</t>
  </si>
  <si>
    <t>2.3.1. Sporttámogatások sportszervezeteknek</t>
  </si>
  <si>
    <t>2.3.2. Úszóegyesületek uszodahasználatának támogatása</t>
  </si>
  <si>
    <t>2.4. Bursa Hungarica felsőoktatási ösztöndíj pályázat</t>
  </si>
  <si>
    <t>2.5. Iskola egészségügyi feladat</t>
  </si>
  <si>
    <t>2.6. Mecsek Dráva Önkormányzati Társulás 2012-2016. évi hozzájárulás</t>
  </si>
  <si>
    <t>2.7. Mecsek Dráva Önkormányzati Társulás 2017. évi hozzájárulás</t>
  </si>
  <si>
    <t>2.14. Sportszolgáltatást nyújtó gazdasági társaságok támogatása</t>
  </si>
  <si>
    <t>3.3. Régészeti ásatás pályázati saját forrás</t>
  </si>
  <si>
    <t>5.1. Dombóvári HACS Egyesületnek kölcsön</t>
  </si>
  <si>
    <t>4. Kis értékű tárgyi eszközök beszerzése</t>
  </si>
  <si>
    <t>5. Karácsonyi díszvilágítás bővítése</t>
  </si>
  <si>
    <t>6. Személygépkocsi városüzemeltetési-rendészeti feladatok ellátásához</t>
  </si>
  <si>
    <t>7. Térfigyelő kamerarendszer kiépítése 2016. évi</t>
  </si>
  <si>
    <t>8. Térfigyelő kamerarendszer kiépítésének folytatása</t>
  </si>
  <si>
    <t>9. Gimnázium előtti parkolóépítés ároklefedéssel</t>
  </si>
  <si>
    <t>10. Kórházi parkoló kialakítása (forgalomba helyezés, kerítés építés)</t>
  </si>
  <si>
    <t>11. Szállásréti-tó fejlesztése</t>
  </si>
  <si>
    <t>12. Illyés Gyula Gimnázium területén 200 méteres futókör kialakításához önerő</t>
  </si>
  <si>
    <t>13. Közkifolyók megszüntetése</t>
  </si>
  <si>
    <t>14. Parkoló kialakítása József Attila Általános Iskolánál</t>
  </si>
  <si>
    <t>15. Szelfi pont kialakítása I. ütem 2016. évi</t>
  </si>
  <si>
    <t>16. Szelfi pont kialakítása II. ütem</t>
  </si>
  <si>
    <t>17. Erdei futópálya beruházás</t>
  </si>
  <si>
    <t>18. Távhőellátást biztosító rendszer megvásárlása</t>
  </si>
  <si>
    <t>19. Digitális megfigyelőrendszer és a szabadtéri pingpongasztal Illyés Gyula Gimnáziumhoz</t>
  </si>
  <si>
    <t>20. Dombóvár és Környéke Víz- és Csatornamű Kft. üzletrész vásárlás</t>
  </si>
  <si>
    <t>21. Vezeték nélküli internet-hozzáférési pont kialakítása Illyés Gyula Gimnáziumnál</t>
  </si>
  <si>
    <t>22. Betlehemi kompozíció I. üteme</t>
  </si>
  <si>
    <t>23. Betlehemi kompozíció Víztoronynál történő elhelyezéséhez 6 db installációs elem gyártása és helyszínre szállítása</t>
  </si>
  <si>
    <t>24. Új közlekedési táblák beszerzése</t>
  </si>
  <si>
    <t>25. Fekete István köz csapadékvíz-elvezetése</t>
  </si>
  <si>
    <t>26. Kossuth L. u. 17. belső csapadékvíz rekonstrukciója</t>
  </si>
  <si>
    <t>27. Horvay u. csapadékvíz elvezető burkolt árok rekonstrukciója</t>
  </si>
  <si>
    <t>28. Szuhay Sportcentrum fejlesztése - 2 m x 0,7 méteres állványzat beszerzése</t>
  </si>
  <si>
    <t>29. Szuhay Sportcentrum fejlesztése - 20 db lelátói szék vásárlása</t>
  </si>
  <si>
    <t>30. Szuhay Sportcentrum fejlesztése - kosárlabda csarnok lángmentes függönyözése</t>
  </si>
  <si>
    <t>1. Járdafelújítások</t>
  </si>
  <si>
    <t>2. Zöldfa u. páros oldalán járdafelújítás és csapadékvíz-elvezetés</t>
  </si>
  <si>
    <t>3. Útfelújítások</t>
  </si>
  <si>
    <t>4. Hunyadi téri buszállomás útburkolat javítása</t>
  </si>
  <si>
    <t>5. Játszóterek felülvizsgálata, a szükséges és lehetséges javítási, felújítási munkák elvégzése, játszóterek építése és bővítése</t>
  </si>
  <si>
    <t>6. Petőfi u. ivóvíz rekonstrukció</t>
  </si>
  <si>
    <t>7. Teleki u. 1-3. előtti csapadékvíz-elvezetés</t>
  </si>
  <si>
    <t>8. Pannónia u. 5. alatti ingatlan felújítása</t>
  </si>
  <si>
    <t>9. Petőfi utcai beruházás műszaki ellenőri költségei</t>
  </si>
  <si>
    <t>10. Tinódi Ház mobil színpad átalakítása, HFR</t>
  </si>
  <si>
    <t>11. Szuhay Sportcentrum kosárlabda csarnokának parkettacseréjére önrész</t>
  </si>
  <si>
    <t>12. Eötvös u. 1-3-5. ivóvíz gerincvezeték cseréje</t>
  </si>
  <si>
    <t>13. Pogány mitológia című alkotásának felújítása</t>
  </si>
  <si>
    <t>2.1. Dombóvári Focisuli Egyesület támogatása - Szuhay Sportcentrumban a társalgó helyén öltözőhelyiség kialakítása és vizesblokk felújítása</t>
  </si>
  <si>
    <t>2.2 Dombóvári Focisuli Egyesület támogatása - tornacsarnok padlózatának valamint 2 db öltöző és vizesblokk felújításához</t>
  </si>
  <si>
    <t>2.3. Tinódi Ház Nkft. részére a nagyszínpad felújítására</t>
  </si>
  <si>
    <t>2.5. Dombó-Média Kft-nek eszközállomány pótlására</t>
  </si>
  <si>
    <t>3.4. 1956-os emlékmű rendbetételéhez önrész</t>
  </si>
  <si>
    <t>3.5. Elektromos töltőállomás kialakítása</t>
  </si>
  <si>
    <t>1. Amália Óvoda mosdó felújítás</t>
  </si>
  <si>
    <t>Felújítások:</t>
  </si>
  <si>
    <t>4. Gázkazán beszerzése</t>
  </si>
  <si>
    <t>Eredeti előirányzat</t>
  </si>
  <si>
    <t>2017. évi bevételei</t>
  </si>
  <si>
    <t>2017. évi kiadásai</t>
  </si>
  <si>
    <t>2.15. Dombóvári Város- és Lakásgazdálkodási Nkft.-vel kötött közszolgáltatási szerződés ellentételezésének összege</t>
  </si>
  <si>
    <t>2.16. Dombóvári Város- és Lakásgazdálkodási Nkft.-nek ösztöndíjakra</t>
  </si>
  <si>
    <t>2.17. Dombó-Land Kft. részére pótbefizetés</t>
  </si>
  <si>
    <t>2. Deák Ferenc u. ingatlan vásárlás</t>
  </si>
  <si>
    <t>2017. évi kiemelt kiadási előirányzata</t>
  </si>
  <si>
    <t>Összesen</t>
  </si>
  <si>
    <t>Működési és fejlesztési célú bevételek és kiadások mérlege</t>
  </si>
  <si>
    <t>Bevételek megnevezése</t>
  </si>
  <si>
    <t>Kiadások megnevezése</t>
  </si>
  <si>
    <t>Intézményi működési bevételek</t>
  </si>
  <si>
    <t>Munkaadókat terh. jár. és szoc. hozzáj. adó</t>
  </si>
  <si>
    <t>Állami hozzájárulások és támogatások</t>
  </si>
  <si>
    <t>Dologi kiadás kamatok nélkül</t>
  </si>
  <si>
    <t>Működési célú támogatás államháztartáson belülről</t>
  </si>
  <si>
    <t>Műk. célú pénzeszköz átadás, egyéb tám.</t>
  </si>
  <si>
    <t>Működési célú pénzeszközátvétel államháztartáson kívülről</t>
  </si>
  <si>
    <t>Működési célú kölcsönök visszatérülése</t>
  </si>
  <si>
    <t>Rövidlejáratú hitel visszafizetése</t>
  </si>
  <si>
    <t>Működési célú maradvány</t>
  </si>
  <si>
    <t>Rövidlejáratú hitel kamata</t>
  </si>
  <si>
    <t>Működési célú hitelfelvétel</t>
  </si>
  <si>
    <t>Működési célú kölcsönnyújtás</t>
  </si>
  <si>
    <t>Államháztartáson belüli megelőlegezések</t>
  </si>
  <si>
    <t>Céltartalék, általános tartalék (működési)</t>
  </si>
  <si>
    <t>Működési célú bevételek összesen:</t>
  </si>
  <si>
    <t>Működési célú kiadások összesen:</t>
  </si>
  <si>
    <t>Fejlesztési célú állami támogatás</t>
  </si>
  <si>
    <t>Felhalmozási célú pénzeszköz átvétele</t>
  </si>
  <si>
    <t>Felhalmozási célú támogatás államháztartáson belülről</t>
  </si>
  <si>
    <t>Felhalmozási célú hitel, kötvény törlesztés</t>
  </si>
  <si>
    <t>Felhalmozási célú kölcsönök visszatérülése</t>
  </si>
  <si>
    <t>Hosszú lejáratú hitel kamat</t>
  </si>
  <si>
    <t>Felhalmozási célú maradvány</t>
  </si>
  <si>
    <t>Céltartalék</t>
  </si>
  <si>
    <t>Felhalmozási célú hitelfelvétel</t>
  </si>
  <si>
    <t>Felhalmozási célú kölcsönnyújtás</t>
  </si>
  <si>
    <t>Felhalmozási célú bevételek összesen:</t>
  </si>
  <si>
    <t>Felhalmozási célú kiadások összesen:</t>
  </si>
  <si>
    <t>Önkormányzati bevételek</t>
  </si>
  <si>
    <t>Önkormányzati kiadások</t>
  </si>
  <si>
    <t>2015. tény</t>
  </si>
  <si>
    <t>2015-17. év</t>
  </si>
  <si>
    <t>Államháztartáson belüli megelőleg. visszafizetése</t>
  </si>
  <si>
    <t>2016. várható</t>
  </si>
  <si>
    <t>2017. eredeti</t>
  </si>
  <si>
    <t>1.1. Közfoglalkoztatás támogatása</t>
  </si>
  <si>
    <t>2. Működési célú költségvetési támogatások és kiegészítő támogatások</t>
  </si>
  <si>
    <t>3. Felhalmozási célú önkormányzati támogatások</t>
  </si>
  <si>
    <t>Felhalmozási célú pénzeszköz átadás, tám.</t>
  </si>
  <si>
    <t>41.1. Dombóvári Ifjúsági Sporttelep, Szuhay Sportcentrum</t>
  </si>
  <si>
    <t>41.2. JAM csarnok (Mándl Imre Ökölvívó Terem)</t>
  </si>
  <si>
    <t>Ft</t>
  </si>
  <si>
    <t>2017.</t>
  </si>
  <si>
    <t>2018.</t>
  </si>
  <si>
    <t>Bevételek</t>
  </si>
  <si>
    <t>Kiadások</t>
  </si>
  <si>
    <t>Kiadások összesen:</t>
  </si>
  <si>
    <t>76. Nyerges-tó környezetének, játszótér, és sportpálya rendbetétele</t>
  </si>
  <si>
    <t>1. melléklet a 13/2017. (II. 17.) önkormányzati rendelethez</t>
  </si>
  <si>
    <t>2. melléklet a 13/2017. (II. 17.) önkormányzati rendelethez</t>
  </si>
  <si>
    <t>10. Formaingek értékesítése</t>
  </si>
  <si>
    <t>1.3.1. Szociális ágazati összevont pótlék kifizetéséhez támogatás</t>
  </si>
  <si>
    <t>1.3.2. Bölcsődei pótlék kifizetéséhez támogatás</t>
  </si>
  <si>
    <t>1.4.1. Kulturális pótlék kifizetéséhez támogatás</t>
  </si>
  <si>
    <t>2.1. Költségvetési szerveknél foglalkoztatottak 2017. évi
kompenzációja</t>
  </si>
  <si>
    <t>1.3. Terület, részvény értékesítés</t>
  </si>
  <si>
    <t>1.6. Hulladékszállító gépjármű értékesítése</t>
  </si>
  <si>
    <t>2.4. 1956-os emlékmű rendbetételéhez támogatás</t>
  </si>
  <si>
    <t>2.5. Térfigyelő kamerákra ÖKO-DOMBÓ Nonprofit Kft-től</t>
  </si>
  <si>
    <t>77. TOP-5.1.2-15 Helyi foglalkoztatási együttműködések című projekthez kapcsolódóan a Dombó-Land Kft. részére a
projektmenedzsment feladatok ellátásáért járó megbízási díj</t>
  </si>
  <si>
    <t>78. Közvilágítás korszerűsítés műszaki ellenőrzése</t>
  </si>
  <si>
    <t>79. Dombóvári Ifjúsági Fúvószenekar részére formaingek</t>
  </si>
  <si>
    <t>80. "Életmód magazin" készítése - Dombó-Média Kft.</t>
  </si>
  <si>
    <t>81. 2017. évi egészségfejlesztési programsorozat költségei</t>
  </si>
  <si>
    <t>2.18. Dombóvári HACS Egyesület számára támogatás</t>
  </si>
  <si>
    <t>2.19. Dombóvári Ifjúsági Fúvószenekar támogatása</t>
  </si>
  <si>
    <t>2.20. Dombó-Média Kft. részére pótbefizetés</t>
  </si>
  <si>
    <t>32. Árusító pavilon beszerzése</t>
  </si>
  <si>
    <t>33. "Forrás" című köztéri alkotáshoz szökőkút kialakítása</t>
  </si>
  <si>
    <t>15. 1956-os emlékmű rendbetétele</t>
  </si>
  <si>
    <t>16. Petőfi u. parkoló rekonstrukciója</t>
  </si>
  <si>
    <t>17. Hotel Dombóvár előtt új térkőburkolat kialakítása</t>
  </si>
  <si>
    <t>18. Pannónia út 5. szám alatti épület keleti és nyugati homlokzata hőszigetelési munkái</t>
  </si>
  <si>
    <t>2.4. Tinódi Ház Nkft. részére a Majoros terem átalakítására, ifjúsági klub létrehozására</t>
  </si>
  <si>
    <t>2.6. Ovi-Sport Pálya megépítéséhez önerő Dombóvári Gyermekvilág Óvodánál</t>
  </si>
  <si>
    <t>3.6. Erkel Ferenc utca útburkolat felújításhoz önerő</t>
  </si>
  <si>
    <t>Módosított előirányzat</t>
  </si>
  <si>
    <t>2017. mód.</t>
  </si>
  <si>
    <t>mód. ei.</t>
  </si>
  <si>
    <t>2.3. Támogatás a 2017. évi minimálbér és garantált bérminimum emelése, valamint a szociális hozzájárulási adó csökkentése hatásának kompenzálására</t>
  </si>
  <si>
    <t>2.2. Óvodákban a nevelőmunkát segítő munkakörben foglalkoztatottak 2017. évi illetményéhez kapcsolódó kiegészítő támogatás</t>
  </si>
  <si>
    <t>Tinódi Könyvtár</t>
  </si>
  <si>
    <t>2.7. Dombóvári Focisuli Egyesület számára TAO támogatáshoz önrész</t>
  </si>
  <si>
    <t>1.3. Hóvirág utcai orvosi rendelő DDOP támogatás visszafizetése</t>
  </si>
  <si>
    <t>1.2. III. utcai orvosi rendelő DDOP támogatás visszafizetése</t>
  </si>
  <si>
    <t>22. Katona József utca szennyvízátemelő rekonstrukció</t>
  </si>
  <si>
    <t>21. Tinódi Ház nagyszínpadának felújítása</t>
  </si>
  <si>
    <t>20. Dombóvári útkereszteződések közmű felújítása, úthelyreállítással</t>
  </si>
  <si>
    <t>19. Erkel Ferenc utca útburkolat felújításhoz műszaki ellenőr</t>
  </si>
  <si>
    <t>14. Járdajavítás a Horvay János utcában a Vak Bottyán utcai kereszteződéstől az aszfaltozott járda kezdetéig, illetve a temető előtti szakaszon</t>
  </si>
  <si>
    <t>38. Részesedés vásárlása a Dél-Kom Nonprofit Kft-ben</t>
  </si>
  <si>
    <t>37. Szabadság u. 14. parkoló kialakítása</t>
  </si>
  <si>
    <t>36. Szuhay Sportcentrum büfé kialakítás</t>
  </si>
  <si>
    <t>35. Szuhay Sportcentrumba fűnyíró traktor vásárlás</t>
  </si>
  <si>
    <t>34. Önkormányzati kiemelt fejlesztések</t>
  </si>
  <si>
    <t>31. Köztéri alkotások (Szent László, Arany János, Buzánszky Jenő mellszobor)</t>
  </si>
  <si>
    <t>3. Közvilágítás bővítése, korszerűsítése, fejlesztése</t>
  </si>
  <si>
    <t>2.22. Tinódi Ház Nonprofit Kft. részére rendezvények támogatására</t>
  </si>
  <si>
    <t>2.21. Tinódi Ház Nonprofit Kft. részére pótbefizetés</t>
  </si>
  <si>
    <t>1.5. Dombóvár Térségi Szennyvízkezelési Önkormányzati Társulás részére költségvetési hozzájárulás</t>
  </si>
  <si>
    <t>1.13. Védőoltások támogatása</t>
  </si>
  <si>
    <t xml:space="preserve">
1.12. Idősek karácsonyi támogatása
</t>
  </si>
  <si>
    <t xml:space="preserve">1.11. Gyermek születésének támogatása
</t>
  </si>
  <si>
    <t>1.10. Lakásbérleti szerződések közjegyzői okiratba foglalásának támogatása</t>
  </si>
  <si>
    <t>85. Kamionok parkolásának ideiglenes biztosítása</t>
  </si>
  <si>
    <t>84. TOP-1.1.1-16 támogatási kérelemhez dokumentumok</t>
  </si>
  <si>
    <t>83. Önkormányzati bérlakások felszerelése vízmérőórával</t>
  </si>
  <si>
    <t>82. Helytörténeti gyűjtemény átvételéhez muzeológus megbízása</t>
  </si>
  <si>
    <t>1. Hemi szennyvíz csőhálózat csere</t>
  </si>
  <si>
    <t>1.4.2. Könyvtári érdekeltségnövelő támogatás</t>
  </si>
  <si>
    <t>2.5. Helyi közösségi közlekedés támogatása</t>
  </si>
  <si>
    <t>3.1. Önkormányzati fejlesztések támogatása (Erkel Ferenc u.)</t>
  </si>
  <si>
    <t>3.2. Közművelődési érdekeltségnövelő támogatás</t>
  </si>
  <si>
    <t>3.3. Muzeális intézmények szakmai támogatása</t>
  </si>
  <si>
    <t>3.4. Vis maior támogatás</t>
  </si>
  <si>
    <t>4. Elszámolásból származó bevételek</t>
  </si>
  <si>
    <t>4.1. 2016. évi állami támogatások elszámolása</t>
  </si>
  <si>
    <t>1.7. KÖFOP-1.2.1-VEKOP-16-2017-01275 Dombóvár Város Önkormányzata ASP központhoz való csatlakozása</t>
  </si>
  <si>
    <t>1.8. TOP -5.2.1-15-TL1-2016-00001 A dombóvári Mászlony szegregátumban élők társadalmi integrációjának helyi szintű komplex programja</t>
  </si>
  <si>
    <t>1.9. TOP -5.2.1-15-TL1-2016-00002 A dombóvári Szigetsor-Vasút szegregátumban élők társadalmi integrációjának helyi szintű komplex programja</t>
  </si>
  <si>
    <t>1.10. TOP -5.2.1-15-TL1-2016-00003 A dombóvári Kakasdomb-Erzsébet utca szegregációval veszélyeztetett területén élők társadalmi integrációjának helyi szintű komplex programja</t>
  </si>
  <si>
    <t>2.5. Elektromos töltőállomásra támogatás</t>
  </si>
  <si>
    <t>2.6. TOP -3.2.1-15-TL1-2016-00025 Épületenergetikai korszerűsítés a Dombóvári Illyés Gyula Gimnázium épületén</t>
  </si>
  <si>
    <t>2.7. TOP -3.2.1-15-TL1-2016-00026 Épületenergetikai korszerűsítés a Dombóvári Gyermekvilág Óvoda Százszorszép Óvodája épületén</t>
  </si>
  <si>
    <t>2.3. Kapos Innovációs Nkft-től kezességvállalásra</t>
  </si>
  <si>
    <t>2. Helytörténeti gyűjtemény modernizálása</t>
  </si>
  <si>
    <t>1. Helytörténeti gyűjtemény modernizálása</t>
  </si>
  <si>
    <t>Felújítások összesen:</t>
  </si>
  <si>
    <t>8. KÖFOP-1.2.1-VEKOP-16-2017-01275 Dombóvár Város Önkormányzata ASP központhoz való csatlakozása</t>
  </si>
  <si>
    <t>9. TOP -5.2.1-15-TL1-2016-00001 A dombóvári Mászlony szegregátumban élők társadalmi integrációjának helyi szintű komplex programja</t>
  </si>
  <si>
    <t>10. TOP -5.2.1-15-TL1-2016-00002 A dombóvári Szigetsor-Vasút szegregátumban élők társadalmi integrációjának helyi szintű komplex programja</t>
  </si>
  <si>
    <t>11. TOP -5.2.1-15-TL1-2016-00003 A dombóvári Kakasdomb-Erzsébet utca szegregációval veszélyeztetett területén élők társadalmi integrációjának helyi szintű komplex programja</t>
  </si>
  <si>
    <t>13.4. KVG Zrt-nek hulladékszállításra</t>
  </si>
  <si>
    <t>86. KÖFOP-1.2.1-VEKOP-16-2017-01275 Dombóvár Város Önkormányzata ASP központhoz való csatlakozása</t>
  </si>
  <si>
    <t>87. Katona József utcai építési telkek kialakítása</t>
  </si>
  <si>
    <t>88. Önkormányzati fenntartású óvodák és bölcsőde fejlesztése</t>
  </si>
  <si>
    <t>89. TOP -3.2.1-15-TL1-2016-00025 Épületenergetikai korszerűsítés a Dombóvári Illyés Gyula Gimnázium épületén</t>
  </si>
  <si>
    <t>90. TOP -3.2.1-15-TL1-2016-00026 Épületenergetikai korszerűsítés a Dombóvári Gyermekvilág Óvoda Százszorszép Óvodája épületén</t>
  </si>
  <si>
    <t>91. TOP -5.2.1-15-TL1-2016-00001 A dombóvári Mászlony szegregátumban élők társadalmi integrációjának helyi szintű komplex programja</t>
  </si>
  <si>
    <t>92. TOP -5.2.1-15-TL1-2016-00002 pályázat A dombóvári Szigetsor-Vasút szegregátumban élők társadalmi integrációjának helyi szintű komplex programja</t>
  </si>
  <si>
    <t>93. TOP -5.2.1-15-TL1-2016-00003 A dombóvári Kakasdomb-Erzsébet utca szegregációval veszélyeztetett területén élők társadalmi integrációjának helyi szintű komplex programja</t>
  </si>
  <si>
    <t>94. Dombóváron élő hajléktalan személyek ellátása krízishelyzet fennállása esetén</t>
  </si>
  <si>
    <t>95. Szuhay SC viharban megrongálódott tetőszerkezetének javítása</t>
  </si>
  <si>
    <t>1.6. Siófok-Pécs kerékpáros útvonal turisztikai megvalósíthatósági
tanulmánytervének elkészítésére támogatás Tamási Város Önkormányzata részére</t>
  </si>
  <si>
    <t>2.23. Dombóvári Futball Club soron kívüli támogatása</t>
  </si>
  <si>
    <t>3.4. TOP -5.2.1-15-TL1-2016-00001 A dombóvári Mászlony szegregátumban élők társadalmi integrációjának helyi szintű komplex programja</t>
  </si>
  <si>
    <t>3.5. TOP -5.2.1-15-TL1-2016-00002 A dombóvári Szigetsor-Vasút szegregátumban élők társadalmi integrációjának helyi szintű komplex programja</t>
  </si>
  <si>
    <t>3.6. TOP -5.2.1-15-TL1-2016-00003 A dombóvári Kakasdomb-Erzsébet utca szegregációval veszélyeztetett területén élők társadalmi integrációjának helyi szintű komplex programja</t>
  </si>
  <si>
    <t>40. Elektromos töltőállomás kialakítása</t>
  </si>
  <si>
    <t>41. KÖFOP-1.2.1-VEKOP-16-2017-01275 Dombóvár Város Önkormányzata ASP központhoz való csatlakozása</t>
  </si>
  <si>
    <t>42. Kórház utcai buszmegálló kialakítása</t>
  </si>
  <si>
    <t>43. Önkormányzati fenntartású óvodák és bölcsőde fejlesztése</t>
  </si>
  <si>
    <t>44. Szőlőhegyi kerékpárút építési munkáinak megkezdéséhez szükséges földmunkák</t>
  </si>
  <si>
    <t>45. Zöld Liget Tagóvoda mögött parkoló kialakítása</t>
  </si>
  <si>
    <t>46. Kisáruszállító jármű beszerzése a Dombóvári Egyesített Humán Szolgáltató Intézmény részére</t>
  </si>
  <si>
    <t>47. TOP -5.2.1-15-TL1-2016-00001 A dombóvári Mászlony szegregátumban élők társadalmi integrációjának helyi szintű komplex programja</t>
  </si>
  <si>
    <t>23. Erkel Ferenc utca útburkolat felújítása</t>
  </si>
  <si>
    <t>24. Gunarasi Liget utca aszfaltburkolat helyreállítása</t>
  </si>
  <si>
    <t>25. Hunyadi tér nyugati oldalán lévő sétány felújítása</t>
  </si>
  <si>
    <t>26. Arany Sziget Idősek Otthona vizesblokk felújítás</t>
  </si>
  <si>
    <t>27. TOP -3.2.1-15-TL1-2016-00025 Épületenergetikai korszerűsítés a Dombóvári Illyés Gyula Gimnázium épületén</t>
  </si>
  <si>
    <t>28. TOP -3.2.1-15-TL1-2016-00026 Épületenergetikai korszerűsítés a Dombóvári Gyermekvilág Óvoda Százszorszép Óvodája épületén</t>
  </si>
  <si>
    <t>Európai Uniós támogatással megvalósuló programok, projektek bevételei, kiadásai</t>
  </si>
  <si>
    <t>szám</t>
  </si>
  <si>
    <t>azonosító</t>
  </si>
  <si>
    <t>program, projekt neve</t>
  </si>
  <si>
    <t>KÖFOP-1.2.1-VEKOP-16-2017-01275</t>
  </si>
  <si>
    <t>Dombóvár Város Önkormányzata ASP központhoz való csatlakozása</t>
  </si>
  <si>
    <t xml:space="preserve">támogatás </t>
  </si>
  <si>
    <t>TOP-3.2.1-15-TL1-2016-00025</t>
  </si>
  <si>
    <t>Épületenergetikai korszerűsítés a Dombóvári Illyés Gyula Gimnázium épületén</t>
  </si>
  <si>
    <t>TOP-3.2.1-15-TL1-2016-00026</t>
  </si>
  <si>
    <t>Épületenergetikai korszerűsítés a Dombóvári Gyermekvilág Óvoda Százszorszép Óvodája épületén</t>
  </si>
  <si>
    <t>TOP-5.2.1-15-TL1-2016-00001</t>
  </si>
  <si>
    <t>A dombóvári Mászlony szegregátumban élők társadalmi integrációjának helyi szintű komplex programja</t>
  </si>
  <si>
    <t>TOP-5.2.1-15-TL1-2016-00003</t>
  </si>
  <si>
    <t>A dombóvári Kakasdomb-Erzsébet utca szegregációval veszélyeztetett területén élők társadalmi integrációjának helyi szintű komplex programja</t>
  </si>
  <si>
    <t>TOP-5.2.1-15-TL1-2016-00002</t>
  </si>
  <si>
    <t>A dombóvári Szigetsor-Vasút szegregátumban élők társadalmi integrációjának helyi szintű komplex programja</t>
  </si>
  <si>
    <t>Bevételek összesen:</t>
  </si>
  <si>
    <t>kiadás</t>
  </si>
  <si>
    <t>személyi</t>
  </si>
  <si>
    <t>járulék</t>
  </si>
  <si>
    <t>dologi kiadások (szolgáltatások)</t>
  </si>
  <si>
    <t>eszközbeszerzés</t>
  </si>
  <si>
    <t>felújítás</t>
  </si>
  <si>
    <t>célcsoport képzési költségei</t>
  </si>
  <si>
    <t>tartalék</t>
  </si>
  <si>
    <t>10. melléklet a 13/2017. (II. 17.) önkormányzati rendelethez</t>
  </si>
  <si>
    <t>4.2. Urnafal építéséhez tagi kölcsön</t>
  </si>
  <si>
    <t>Szivárvány Óvoda és Bölcsőde Dombóvár
(Dombóvári Gyermekvilág Óvoda 2017.07.31-ig)</t>
  </si>
  <si>
    <t>1.2. Támogatás néptáncra</t>
  </si>
  <si>
    <t>1.1. Zöld Liget Tagóvoda támogatása</t>
  </si>
  <si>
    <t>2.24. Tinódi Ház Nonprofit Kft. részére karbantartási munkákra</t>
  </si>
  <si>
    <t>2.25. "Gyermek adatott nekünk" Alapítvány támogatása</t>
  </si>
  <si>
    <t>2.26. Dombóvári Város- és Lakásgazdálkodási Nonprofit Kft. részére pótbefizetés</t>
  </si>
  <si>
    <t>48. Földvár utcai közmű rekonstrukció</t>
  </si>
  <si>
    <t>49. Földvár utcai közmű rekonstrukció műszaki ellenőri feladatai</t>
  </si>
  <si>
    <t>29. Bölcsőde felújítása</t>
  </si>
  <si>
    <t>1.4. Dombóvári Szociális és Gyermekjóléti Intézményfenntartó Társulás részére kerékpárok beszerzésére</t>
  </si>
  <si>
    <t>Javasolt módosítás</t>
  </si>
  <si>
    <t>"1. melléklet a 13/2017. (II. 17.) önkormányzati rendelethez"</t>
  </si>
  <si>
    <t>"2. melléklet a 13/2017. (II. 17.) önkormányzati rendelethez"</t>
  </si>
  <si>
    <t>2.6. Rendkívüli önkormányzati támogatás</t>
  </si>
  <si>
    <t>2.7. Helyi közbiztonság javításának érdekében támogatás</t>
  </si>
  <si>
    <t>5.2. Tagi kölcsön nyújtása a Dombóvári Város- és Lakásgazdálkodási Nkft. részére</t>
  </si>
  <si>
    <t>2.2. Dombóvári HACS Egyesület kölcsön visszafizetés</t>
  </si>
  <si>
    <t>96. Betlehemi kompozíció Víztoronynál történő elhelyezéséhez 6 db installációs elem gyártása és helyszínre szállítása</t>
  </si>
  <si>
    <t>TOP-5.1.2-15-TL1-2016-00002</t>
  </si>
  <si>
    <t>Foglalkoztatási paktum létrehozása Tamási és Dombóvár városok környezetében</t>
  </si>
  <si>
    <t>2016.</t>
  </si>
  <si>
    <t>97. TOP-5.1.2-15-TL1-2016-00002 pályázat Foglalkoztatási paktum létrehozása Tamási és Dombóvár városok környezetében</t>
  </si>
  <si>
    <t>1.7. Elszámolás a Dombóvári KÖH 2016. évi működésére biztosított hozzájárulással</t>
  </si>
  <si>
    <t>39. Szuhay Sportcenrum eszközbeszerzés</t>
  </si>
  <si>
    <t>20. Közfoglalkoztatás</t>
  </si>
  <si>
    <t>50. Szent Gellért u. útépítés</t>
  </si>
  <si>
    <t>2.27. Járdafelújítási program támogatása</t>
  </si>
  <si>
    <t>12. Nyári diákmunka</t>
  </si>
  <si>
    <t>31. Szabadság u. 14. emeleten vizesblokk kialakítása</t>
  </si>
  <si>
    <t>30. Szigeterdő bejárat felújítás</t>
  </si>
  <si>
    <t>1.2. SZJA 1%</t>
  </si>
  <si>
    <t>jav.mód.</t>
  </si>
  <si>
    <t>"2.a. melléklet a 13/2017. (II. 17.) önkormányzati rendelethez"</t>
  </si>
  <si>
    <t>2.a. melléklet a .../2018. (….) önkormányzati rendelethez</t>
  </si>
  <si>
    <t>1.11. Nyári diákmunka támogatása</t>
  </si>
  <si>
    <t>11. Tourinform iroda bevétele</t>
  </si>
  <si>
    <t>2017. jav. mód.</t>
  </si>
  <si>
    <t>"4. melléklet a 13/2017. (II. 17.) önkormányzati rendelethez"</t>
  </si>
  <si>
    <t>4. melléklet a …/2018. (…..) önkormányzati rendelethez</t>
  </si>
  <si>
    <t>3. melléklet a …/2018. (…..) önkormányzati rendelethez</t>
  </si>
  <si>
    <t>2.4. Polgármesteri béremelés különbözetének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</si>
</sst>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5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vertAlign val="superscript"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9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7" fillId="0" borderId="0"/>
    <xf numFmtId="0" fontId="2" fillId="0" borderId="0"/>
    <xf numFmtId="0" fontId="2" fillId="0" borderId="0"/>
    <xf numFmtId="0" fontId="3" fillId="0" borderId="0" applyBorder="0"/>
    <xf numFmtId="0" fontId="30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0" fontId="3" fillId="0" borderId="0"/>
    <xf numFmtId="9" fontId="2" fillId="0" borderId="0" applyFont="0" applyFill="0" applyBorder="0" applyAlignment="0" applyProtection="0"/>
    <xf numFmtId="0" fontId="30" fillId="0" borderId="0"/>
  </cellStyleXfs>
  <cellXfs count="310">
    <xf numFmtId="0" fontId="0" fillId="0" borderId="0" xfId="0"/>
    <xf numFmtId="0" fontId="22" fillId="0" borderId="0" xfId="53" applyFont="1"/>
    <xf numFmtId="0" fontId="25" fillId="0" borderId="0" xfId="53" applyFont="1"/>
    <xf numFmtId="3" fontId="26" fillId="0" borderId="10" xfId="53" applyNumberFormat="1" applyFont="1" applyFill="1" applyBorder="1"/>
    <xf numFmtId="3" fontId="27" fillId="0" borderId="10" xfId="53" applyNumberFormat="1" applyFont="1" applyFill="1" applyBorder="1"/>
    <xf numFmtId="0" fontId="29" fillId="0" borderId="11" xfId="53" applyFont="1" applyBorder="1" applyAlignment="1">
      <alignment horizontal="center"/>
    </xf>
    <xf numFmtId="0" fontId="26" fillId="0" borderId="11" xfId="53" applyFont="1" applyBorder="1" applyAlignment="1">
      <alignment horizontal="right"/>
    </xf>
    <xf numFmtId="0" fontId="22" fillId="0" borderId="13" xfId="53" applyFont="1" applyFill="1" applyBorder="1"/>
    <xf numFmtId="0" fontId="22" fillId="0" borderId="10" xfId="53" applyFont="1" applyFill="1" applyBorder="1" applyAlignment="1">
      <alignment horizontal="right"/>
    </xf>
    <xf numFmtId="0" fontId="22" fillId="0" borderId="10" xfId="53" applyFont="1" applyBorder="1"/>
    <xf numFmtId="0" fontId="22" fillId="0" borderId="10" xfId="53" applyFont="1" applyFill="1" applyBorder="1"/>
    <xf numFmtId="0" fontId="22" fillId="0" borderId="0" xfId="53" applyFont="1" applyAlignment="1">
      <alignment wrapText="1"/>
    </xf>
    <xf numFmtId="0" fontId="22" fillId="0" borderId="12" xfId="53" applyFont="1" applyFill="1" applyBorder="1"/>
    <xf numFmtId="0" fontId="22" fillId="0" borderId="14" xfId="53" applyFont="1" applyFill="1" applyBorder="1"/>
    <xf numFmtId="0" fontId="26" fillId="0" borderId="10" xfId="53" applyFont="1" applyBorder="1" applyAlignment="1">
      <alignment vertical="center" wrapText="1"/>
    </xf>
    <xf numFmtId="0" fontId="22" fillId="0" borderId="0" xfId="53" applyFont="1" applyAlignment="1">
      <alignment vertical="center"/>
    </xf>
    <xf numFmtId="0" fontId="26" fillId="0" borderId="10" xfId="53" applyFont="1" applyFill="1" applyBorder="1" applyAlignment="1">
      <alignment horizontal="center" vertical="center" wrapText="1"/>
    </xf>
    <xf numFmtId="0" fontId="26" fillId="0" borderId="0" xfId="53" applyFont="1"/>
    <xf numFmtId="3" fontId="26" fillId="0" borderId="10" xfId="53" applyNumberFormat="1" applyFont="1" applyFill="1" applyBorder="1" applyAlignment="1">
      <alignment wrapText="1"/>
    </xf>
    <xf numFmtId="0" fontId="23" fillId="0" borderId="0" xfId="53" applyFont="1"/>
    <xf numFmtId="0" fontId="22" fillId="0" borderId="12" xfId="53" applyFont="1" applyFill="1" applyBorder="1" applyAlignment="1">
      <alignment horizontal="right"/>
    </xf>
    <xf numFmtId="0" fontId="21" fillId="0" borderId="10" xfId="53" applyFont="1" applyFill="1" applyBorder="1"/>
    <xf numFmtId="0" fontId="23" fillId="0" borderId="10" xfId="53" applyFont="1" applyFill="1" applyBorder="1"/>
    <xf numFmtId="0" fontId="24" fillId="0" borderId="10" xfId="53" applyFont="1" applyFill="1" applyBorder="1"/>
    <xf numFmtId="0" fontId="32" fillId="0" borderId="19" xfId="53" applyFont="1" applyFill="1" applyBorder="1"/>
    <xf numFmtId="0" fontId="32" fillId="0" borderId="20" xfId="53" applyFont="1" applyFill="1" applyBorder="1" applyAlignment="1">
      <alignment horizontal="right"/>
    </xf>
    <xf numFmtId="0" fontId="32" fillId="0" borderId="21" xfId="53" applyFont="1" applyFill="1" applyBorder="1"/>
    <xf numFmtId="0" fontId="34" fillId="0" borderId="19" xfId="53" applyFont="1" applyFill="1" applyBorder="1"/>
    <xf numFmtId="0" fontId="34" fillId="0" borderId="20" xfId="53" applyFont="1" applyFill="1" applyBorder="1" applyAlignment="1">
      <alignment horizontal="right"/>
    </xf>
    <xf numFmtId="0" fontId="34" fillId="0" borderId="21" xfId="53" applyFont="1" applyFill="1" applyBorder="1"/>
    <xf numFmtId="3" fontId="32" fillId="0" borderId="10" xfId="53" applyNumberFormat="1" applyFont="1" applyFill="1" applyBorder="1"/>
    <xf numFmtId="0" fontId="32" fillId="0" borderId="10" xfId="53" applyFont="1" applyFill="1" applyBorder="1"/>
    <xf numFmtId="0" fontId="32" fillId="0" borderId="20" xfId="53" applyFont="1" applyFill="1" applyBorder="1"/>
    <xf numFmtId="3" fontId="34" fillId="0" borderId="10" xfId="53" applyNumberFormat="1" applyFont="1" applyFill="1" applyBorder="1"/>
    <xf numFmtId="0" fontId="34" fillId="0" borderId="10" xfId="53" applyFont="1" applyFill="1" applyBorder="1"/>
    <xf numFmtId="3" fontId="32" fillId="0" borderId="19" xfId="53" applyNumberFormat="1" applyFont="1" applyFill="1" applyBorder="1"/>
    <xf numFmtId="0" fontId="33" fillId="0" borderId="19" xfId="53" applyFont="1" applyFill="1" applyBorder="1"/>
    <xf numFmtId="0" fontId="33" fillId="0" borderId="20" xfId="53" applyFont="1" applyFill="1" applyBorder="1" applyAlignment="1">
      <alignment horizontal="right"/>
    </xf>
    <xf numFmtId="0" fontId="33" fillId="0" borderId="21" xfId="53" applyFont="1" applyFill="1" applyBorder="1"/>
    <xf numFmtId="3" fontId="33" fillId="0" borderId="19" xfId="53" applyNumberFormat="1" applyFont="1" applyFill="1" applyBorder="1"/>
    <xf numFmtId="3" fontId="33" fillId="0" borderId="10" xfId="53" applyNumberFormat="1" applyFont="1" applyFill="1" applyBorder="1"/>
    <xf numFmtId="0" fontId="35" fillId="0" borderId="19" xfId="53" applyFont="1" applyFill="1" applyBorder="1"/>
    <xf numFmtId="0" fontId="32" fillId="0" borderId="20" xfId="53" applyFont="1" applyFill="1" applyBorder="1" applyAlignment="1">
      <alignment horizontal="center"/>
    </xf>
    <xf numFmtId="0" fontId="35" fillId="0" borderId="20" xfId="53" applyFont="1" applyFill="1" applyBorder="1" applyAlignment="1">
      <alignment horizontal="right"/>
    </xf>
    <xf numFmtId="3" fontId="35" fillId="0" borderId="10" xfId="53" applyNumberFormat="1" applyFont="1" applyFill="1" applyBorder="1"/>
    <xf numFmtId="0" fontId="32" fillId="0" borderId="21" xfId="53" applyFont="1" applyFill="1" applyBorder="1" applyAlignment="1">
      <alignment wrapText="1"/>
    </xf>
    <xf numFmtId="14" fontId="32" fillId="0" borderId="21" xfId="53" applyNumberFormat="1" applyFont="1" applyFill="1" applyBorder="1" applyAlignment="1">
      <alignment wrapText="1"/>
    </xf>
    <xf numFmtId="0" fontId="32" fillId="0" borderId="21" xfId="53" applyFont="1" applyFill="1" applyBorder="1" applyAlignment="1">
      <alignment vertical="top" wrapText="1"/>
    </xf>
    <xf numFmtId="0" fontId="32" fillId="0" borderId="22" xfId="53" applyFont="1" applyFill="1" applyBorder="1"/>
    <xf numFmtId="0" fontId="34" fillId="0" borderId="23" xfId="53" applyFont="1" applyFill="1" applyBorder="1"/>
    <xf numFmtId="0" fontId="22" fillId="0" borderId="10" xfId="53" applyFont="1" applyFill="1" applyBorder="1" applyAlignment="1">
      <alignment horizontal="center" vertical="center"/>
    </xf>
    <xf numFmtId="3" fontId="34" fillId="0" borderId="10" xfId="53" applyNumberFormat="1" applyFont="1" applyFill="1" applyBorder="1" applyAlignment="1">
      <alignment horizontal="right"/>
    </xf>
    <xf numFmtId="0" fontId="35" fillId="0" borderId="20" xfId="53" applyFont="1" applyFill="1" applyBorder="1" applyAlignment="1">
      <alignment horizontal="center"/>
    </xf>
    <xf numFmtId="0" fontId="32" fillId="0" borderId="20" xfId="53" applyFont="1" applyFill="1" applyBorder="1" applyAlignment="1">
      <alignment horizontal="center" wrapText="1"/>
    </xf>
    <xf numFmtId="3" fontId="32" fillId="0" borderId="10" xfId="53" applyNumberFormat="1" applyFont="1" applyFill="1" applyBorder="1" applyAlignment="1">
      <alignment wrapText="1"/>
    </xf>
    <xf numFmtId="0" fontId="36" fillId="0" borderId="20" xfId="53" applyFont="1" applyFill="1" applyBorder="1" applyAlignment="1"/>
    <xf numFmtId="0" fontId="32" fillId="0" borderId="24" xfId="53" applyFont="1" applyFill="1" applyBorder="1"/>
    <xf numFmtId="0" fontId="32" fillId="0" borderId="14" xfId="53" applyFont="1" applyFill="1" applyBorder="1"/>
    <xf numFmtId="0" fontId="32" fillId="0" borderId="12" xfId="53" applyFont="1" applyFill="1" applyBorder="1"/>
    <xf numFmtId="0" fontId="32" fillId="0" borderId="13" xfId="53" applyFont="1" applyFill="1" applyBorder="1"/>
    <xf numFmtId="0" fontId="32" fillId="0" borderId="24" xfId="53" applyFont="1" applyFill="1" applyBorder="1" applyAlignment="1">
      <alignment horizontal="right"/>
    </xf>
    <xf numFmtId="0" fontId="32" fillId="0" borderId="20" xfId="53" applyFont="1" applyFill="1" applyBorder="1" applyAlignment="1">
      <alignment horizontal="right" vertical="center"/>
    </xf>
    <xf numFmtId="0" fontId="32" fillId="0" borderId="32" xfId="53" applyFont="1" applyFill="1" applyBorder="1" applyAlignment="1">
      <alignment wrapText="1"/>
    </xf>
    <xf numFmtId="0" fontId="34" fillId="0" borderId="21" xfId="53" applyFont="1" applyFill="1" applyBorder="1" applyAlignment="1">
      <alignment wrapText="1"/>
    </xf>
    <xf numFmtId="0" fontId="33" fillId="0" borderId="21" xfId="53" applyFont="1" applyFill="1" applyBorder="1" applyAlignment="1">
      <alignment wrapText="1"/>
    </xf>
    <xf numFmtId="0" fontId="35" fillId="0" borderId="21" xfId="53" applyFont="1" applyFill="1" applyBorder="1" applyAlignment="1">
      <alignment wrapText="1"/>
    </xf>
    <xf numFmtId="0" fontId="32" fillId="0" borderId="32" xfId="53" applyFont="1" applyFill="1" applyBorder="1"/>
    <xf numFmtId="0" fontId="34" fillId="0" borderId="32" xfId="53" applyFont="1" applyFill="1" applyBorder="1"/>
    <xf numFmtId="0" fontId="33" fillId="0" borderId="25" xfId="53" applyFont="1" applyFill="1" applyBorder="1"/>
    <xf numFmtId="0" fontId="33" fillId="0" borderId="10" xfId="53" applyFont="1" applyFill="1" applyBorder="1" applyAlignment="1">
      <alignment wrapText="1"/>
    </xf>
    <xf numFmtId="0" fontId="32" fillId="0" borderId="10" xfId="53" applyFont="1" applyFill="1" applyBorder="1" applyAlignment="1">
      <alignment wrapText="1"/>
    </xf>
    <xf numFmtId="0" fontId="35" fillId="0" borderId="10" xfId="53" applyFont="1" applyFill="1" applyBorder="1" applyAlignment="1">
      <alignment wrapText="1"/>
    </xf>
    <xf numFmtId="0" fontId="35" fillId="0" borderId="10" xfId="53" applyFont="1" applyFill="1" applyBorder="1"/>
    <xf numFmtId="3" fontId="33" fillId="0" borderId="10" xfId="53" applyNumberFormat="1" applyFont="1" applyFill="1" applyBorder="1" applyAlignment="1">
      <alignment wrapText="1"/>
    </xf>
    <xf numFmtId="3" fontId="35" fillId="0" borderId="10" xfId="53" applyNumberFormat="1" applyFont="1" applyFill="1" applyBorder="1" applyAlignment="1">
      <alignment wrapText="1"/>
    </xf>
    <xf numFmtId="3" fontId="34" fillId="0" borderId="10" xfId="53" applyNumberFormat="1" applyFont="1" applyFill="1" applyBorder="1" applyAlignment="1">
      <alignment wrapText="1"/>
    </xf>
    <xf numFmtId="3" fontId="32" fillId="0" borderId="10" xfId="53" applyNumberFormat="1" applyFont="1" applyFill="1" applyBorder="1" applyAlignment="1">
      <alignment vertical="top" wrapText="1"/>
    </xf>
    <xf numFmtId="0" fontId="32" fillId="0" borderId="0" xfId="53" applyFont="1" applyFill="1" applyBorder="1" applyAlignment="1">
      <alignment horizontal="right"/>
    </xf>
    <xf numFmtId="16" fontId="32" fillId="0" borderId="21" xfId="53" applyNumberFormat="1" applyFont="1" applyFill="1" applyBorder="1" applyAlignment="1">
      <alignment wrapText="1"/>
    </xf>
    <xf numFmtId="0" fontId="26" fillId="0" borderId="0" xfId="53" applyFont="1" applyBorder="1" applyAlignment="1"/>
    <xf numFmtId="3" fontId="22" fillId="0" borderId="19" xfId="53" applyNumberFormat="1" applyFont="1" applyFill="1" applyBorder="1"/>
    <xf numFmtId="3" fontId="34" fillId="0" borderId="19" xfId="53" applyNumberFormat="1" applyFont="1" applyFill="1" applyBorder="1"/>
    <xf numFmtId="3" fontId="32" fillId="0" borderId="19" xfId="53" applyNumberFormat="1" applyFont="1" applyFill="1" applyBorder="1" applyAlignment="1">
      <alignment wrapText="1"/>
    </xf>
    <xf numFmtId="3" fontId="22" fillId="0" borderId="10" xfId="53" applyNumberFormat="1" applyFont="1" applyFill="1" applyBorder="1"/>
    <xf numFmtId="0" fontId="35" fillId="0" borderId="32" xfId="53" applyFont="1" applyFill="1" applyBorder="1"/>
    <xf numFmtId="0" fontId="36" fillId="0" borderId="32" xfId="53" applyFont="1" applyFill="1" applyBorder="1" applyAlignment="1"/>
    <xf numFmtId="0" fontId="34" fillId="0" borderId="34" xfId="53" applyFont="1" applyFill="1" applyBorder="1"/>
    <xf numFmtId="3" fontId="32" fillId="0" borderId="32" xfId="53" applyNumberFormat="1" applyFont="1" applyFill="1" applyBorder="1"/>
    <xf numFmtId="3" fontId="32" fillId="0" borderId="32" xfId="53" applyNumberFormat="1" applyFont="1" applyFill="1" applyBorder="1" applyAlignment="1">
      <alignment wrapText="1"/>
    </xf>
    <xf numFmtId="3" fontId="33" fillId="0" borderId="32" xfId="53" applyNumberFormat="1" applyFont="1" applyFill="1" applyBorder="1"/>
    <xf numFmtId="3" fontId="34" fillId="0" borderId="32" xfId="53" applyNumberFormat="1" applyFont="1" applyFill="1" applyBorder="1" applyAlignment="1">
      <alignment horizontal="right"/>
    </xf>
    <xf numFmtId="3" fontId="35" fillId="0" borderId="32" xfId="53" applyNumberFormat="1" applyFont="1" applyFill="1" applyBorder="1"/>
    <xf numFmtId="3" fontId="33" fillId="0" borderId="19" xfId="53" applyNumberFormat="1" applyFont="1" applyFill="1" applyBorder="1" applyAlignment="1">
      <alignment wrapText="1"/>
    </xf>
    <xf numFmtId="0" fontId="32" fillId="0" borderId="19" xfId="53" applyFont="1" applyFill="1" applyBorder="1" applyAlignment="1">
      <alignment wrapText="1"/>
    </xf>
    <xf numFmtId="3" fontId="35" fillId="0" borderId="19" xfId="53" applyNumberFormat="1" applyFont="1" applyFill="1" applyBorder="1" applyAlignment="1">
      <alignment wrapText="1"/>
    </xf>
    <xf numFmtId="0" fontId="33" fillId="0" borderId="19" xfId="53" applyFont="1" applyFill="1" applyBorder="1" applyAlignment="1">
      <alignment wrapText="1"/>
    </xf>
    <xf numFmtId="0" fontId="35" fillId="0" borderId="19" xfId="53" applyFont="1" applyFill="1" applyBorder="1" applyAlignment="1">
      <alignment wrapText="1"/>
    </xf>
    <xf numFmtId="3" fontId="34" fillId="0" borderId="19" xfId="53" applyNumberFormat="1" applyFont="1" applyFill="1" applyBorder="1" applyAlignment="1">
      <alignment wrapText="1"/>
    </xf>
    <xf numFmtId="3" fontId="32" fillId="0" borderId="19" xfId="53" applyNumberFormat="1" applyFont="1" applyFill="1" applyBorder="1" applyAlignment="1">
      <alignment vertical="top" wrapText="1"/>
    </xf>
    <xf numFmtId="3" fontId="33" fillId="0" borderId="32" xfId="53" applyNumberFormat="1" applyFont="1" applyFill="1" applyBorder="1" applyAlignment="1">
      <alignment wrapText="1"/>
    </xf>
    <xf numFmtId="0" fontId="24" fillId="0" borderId="19" xfId="53" applyFont="1" applyFill="1" applyBorder="1"/>
    <xf numFmtId="3" fontId="34" fillId="0" borderId="20" xfId="53" applyNumberFormat="1" applyFont="1" applyFill="1" applyBorder="1"/>
    <xf numFmtId="3" fontId="32" fillId="0" borderId="20" xfId="53" applyNumberFormat="1" applyFont="1" applyFill="1" applyBorder="1"/>
    <xf numFmtId="3" fontId="33" fillId="0" borderId="20" xfId="53" applyNumberFormat="1" applyFont="1" applyFill="1" applyBorder="1"/>
    <xf numFmtId="3" fontId="34" fillId="0" borderId="36" xfId="53" applyNumberFormat="1" applyFont="1" applyFill="1" applyBorder="1" applyAlignment="1">
      <alignment horizontal="right"/>
    </xf>
    <xf numFmtId="0" fontId="34" fillId="0" borderId="20" xfId="53" applyFont="1" applyFill="1" applyBorder="1"/>
    <xf numFmtId="3" fontId="33" fillId="0" borderId="36" xfId="53" applyNumberFormat="1" applyFont="1" applyFill="1" applyBorder="1"/>
    <xf numFmtId="0" fontId="35" fillId="0" borderId="20" xfId="53" applyFont="1" applyFill="1" applyBorder="1"/>
    <xf numFmtId="3" fontId="32" fillId="0" borderId="36" xfId="53" applyNumberFormat="1" applyFont="1" applyFill="1" applyBorder="1"/>
    <xf numFmtId="3" fontId="32" fillId="0" borderId="20" xfId="53" applyNumberFormat="1" applyFont="1" applyFill="1" applyBorder="1" applyAlignment="1">
      <alignment wrapText="1"/>
    </xf>
    <xf numFmtId="3" fontId="32" fillId="0" borderId="36" xfId="53" applyNumberFormat="1" applyFont="1" applyFill="1" applyBorder="1" applyAlignment="1">
      <alignment wrapText="1"/>
    </xf>
    <xf numFmtId="3" fontId="22" fillId="0" borderId="20" xfId="53" applyNumberFormat="1" applyFont="1" applyFill="1" applyBorder="1"/>
    <xf numFmtId="0" fontId="26" fillId="0" borderId="0" xfId="53" applyFont="1" applyBorder="1" applyAlignment="1">
      <alignment horizontal="right"/>
    </xf>
    <xf numFmtId="3" fontId="34" fillId="0" borderId="34" xfId="53" applyNumberFormat="1" applyFont="1" applyFill="1" applyBorder="1"/>
    <xf numFmtId="3" fontId="27" fillId="0" borderId="10" xfId="53" applyNumberFormat="1" applyFont="1" applyFill="1" applyBorder="1" applyAlignment="1">
      <alignment wrapText="1"/>
    </xf>
    <xf numFmtId="0" fontId="22" fillId="0" borderId="10" xfId="53" applyFont="1" applyFill="1" applyBorder="1" applyAlignment="1">
      <alignment wrapText="1"/>
    </xf>
    <xf numFmtId="3" fontId="35" fillId="0" borderId="36" xfId="53" applyNumberFormat="1" applyFont="1" applyFill="1" applyBorder="1"/>
    <xf numFmtId="3" fontId="34" fillId="0" borderId="41" xfId="53" applyNumberFormat="1" applyFont="1" applyFill="1" applyBorder="1"/>
    <xf numFmtId="3" fontId="33" fillId="0" borderId="36" xfId="53" applyNumberFormat="1" applyFont="1" applyFill="1" applyBorder="1" applyAlignment="1">
      <alignment wrapText="1"/>
    </xf>
    <xf numFmtId="0" fontId="32" fillId="0" borderId="20" xfId="53" applyFont="1" applyFill="1" applyBorder="1" applyAlignment="1">
      <alignment wrapText="1"/>
    </xf>
    <xf numFmtId="3" fontId="33" fillId="0" borderId="20" xfId="53" applyNumberFormat="1" applyFont="1" applyFill="1" applyBorder="1" applyAlignment="1">
      <alignment wrapText="1"/>
    </xf>
    <xf numFmtId="3" fontId="35" fillId="0" borderId="20" xfId="53" applyNumberFormat="1" applyFont="1" applyFill="1" applyBorder="1" applyAlignment="1">
      <alignment wrapText="1"/>
    </xf>
    <xf numFmtId="0" fontId="33" fillId="0" borderId="20" xfId="53" applyFont="1" applyFill="1" applyBorder="1" applyAlignment="1">
      <alignment wrapText="1"/>
    </xf>
    <xf numFmtId="0" fontId="35" fillId="0" borderId="20" xfId="53" applyFont="1" applyFill="1" applyBorder="1" applyAlignment="1">
      <alignment wrapText="1"/>
    </xf>
    <xf numFmtId="3" fontId="34" fillId="0" borderId="20" xfId="53" applyNumberFormat="1" applyFont="1" applyFill="1" applyBorder="1" applyAlignment="1">
      <alignment wrapText="1"/>
    </xf>
    <xf numFmtId="3" fontId="32" fillId="0" borderId="20" xfId="53" applyNumberFormat="1" applyFont="1" applyFill="1" applyBorder="1" applyAlignment="1">
      <alignment vertical="top" wrapText="1"/>
    </xf>
    <xf numFmtId="3" fontId="34" fillId="0" borderId="42" xfId="53" applyNumberFormat="1" applyFont="1" applyFill="1" applyBorder="1"/>
    <xf numFmtId="0" fontId="26" fillId="0" borderId="10" xfId="53" applyFont="1" applyFill="1" applyBorder="1" applyAlignment="1">
      <alignment vertical="center" wrapText="1"/>
    </xf>
    <xf numFmtId="0" fontId="2" fillId="0" borderId="0" xfId="51" applyFill="1"/>
    <xf numFmtId="0" fontId="41" fillId="0" borderId="0" xfId="59" applyFont="1" applyFill="1" applyAlignment="1">
      <alignment wrapText="1"/>
    </xf>
    <xf numFmtId="0" fontId="41" fillId="0" borderId="0" xfId="59" applyFont="1" applyFill="1"/>
    <xf numFmtId="0" fontId="43" fillId="0" borderId="0" xfId="59" applyFont="1" applyFill="1" applyAlignment="1">
      <alignment wrapText="1"/>
    </xf>
    <xf numFmtId="3" fontId="43" fillId="0" borderId="0" xfId="59" applyNumberFormat="1" applyFont="1" applyFill="1" applyAlignment="1">
      <alignment horizontal="right"/>
    </xf>
    <xf numFmtId="0" fontId="43" fillId="0" borderId="0" xfId="59" applyFont="1" applyFill="1" applyAlignment="1">
      <alignment vertical="center" wrapText="1"/>
    </xf>
    <xf numFmtId="0" fontId="41" fillId="0" borderId="0" xfId="59" applyFont="1" applyFill="1" applyAlignment="1">
      <alignment horizontal="center" vertical="center" wrapText="1"/>
    </xf>
    <xf numFmtId="0" fontId="41" fillId="0" borderId="0" xfId="59" applyFont="1" applyFill="1" applyAlignment="1">
      <alignment vertical="center"/>
    </xf>
    <xf numFmtId="0" fontId="0" fillId="0" borderId="0" xfId="0" applyFill="1"/>
    <xf numFmtId="3" fontId="41" fillId="0" borderId="0" xfId="59" applyNumberFormat="1" applyFont="1" applyFill="1" applyAlignment="1">
      <alignment horizontal="center"/>
    </xf>
    <xf numFmtId="0" fontId="41" fillId="0" borderId="0" xfId="59" applyFont="1" applyFill="1" applyAlignment="1">
      <alignment horizontal="center"/>
    </xf>
    <xf numFmtId="0" fontId="41" fillId="0" borderId="0" xfId="59" applyFont="1" applyFill="1" applyAlignment="1">
      <alignment horizontal="center" wrapText="1"/>
    </xf>
    <xf numFmtId="3" fontId="41" fillId="0" borderId="0" xfId="59" applyNumberFormat="1" applyFont="1" applyFill="1" applyBorder="1"/>
    <xf numFmtId="0" fontId="41" fillId="0" borderId="0" xfId="59" applyFont="1" applyFill="1" applyBorder="1" applyAlignment="1">
      <alignment wrapText="1"/>
    </xf>
    <xf numFmtId="3" fontId="43" fillId="0" borderId="0" xfId="59" applyNumberFormat="1" applyFont="1" applyFill="1" applyBorder="1"/>
    <xf numFmtId="0" fontId="41" fillId="0" borderId="0" xfId="59" applyFont="1" applyFill="1" applyAlignment="1">
      <alignment vertical="center" wrapText="1"/>
    </xf>
    <xf numFmtId="3" fontId="41" fillId="0" borderId="0" xfId="59" applyNumberFormat="1" applyFont="1" applyFill="1" applyBorder="1" applyAlignment="1">
      <alignment vertical="center"/>
    </xf>
    <xf numFmtId="3" fontId="41" fillId="0" borderId="0" xfId="59" applyNumberFormat="1" applyFont="1" applyFill="1"/>
    <xf numFmtId="0" fontId="42" fillId="0" borderId="0" xfId="59" applyFont="1" applyFill="1" applyAlignment="1">
      <alignment wrapText="1"/>
    </xf>
    <xf numFmtId="0" fontId="2" fillId="0" borderId="0" xfId="51"/>
    <xf numFmtId="3" fontId="42" fillId="0" borderId="0" xfId="51" applyNumberFormat="1" applyFont="1" applyFill="1"/>
    <xf numFmtId="3" fontId="41" fillId="0" borderId="0" xfId="51" applyNumberFormat="1" applyFont="1" applyFill="1"/>
    <xf numFmtId="3" fontId="43" fillId="0" borderId="0" xfId="51" applyNumberFormat="1" applyFont="1" applyFill="1"/>
    <xf numFmtId="0" fontId="41" fillId="0" borderId="0" xfId="51" applyFont="1" applyFill="1" applyAlignment="1">
      <alignment wrapText="1"/>
    </xf>
    <xf numFmtId="0" fontId="41" fillId="0" borderId="0" xfId="51" applyFont="1" applyFill="1"/>
    <xf numFmtId="0" fontId="40" fillId="0" borderId="0" xfId="51" applyFont="1" applyFill="1" applyAlignment="1">
      <alignment wrapText="1"/>
    </xf>
    <xf numFmtId="0" fontId="43" fillId="0" borderId="0" xfId="51" applyFont="1" applyFill="1"/>
    <xf numFmtId="0" fontId="39" fillId="0" borderId="0" xfId="51" applyFont="1"/>
    <xf numFmtId="0" fontId="32" fillId="0" borderId="0" xfId="51" applyFont="1"/>
    <xf numFmtId="0" fontId="39" fillId="0" borderId="0" xfId="51" applyFont="1" applyAlignment="1">
      <alignment wrapText="1"/>
    </xf>
    <xf numFmtId="0" fontId="41" fillId="0" borderId="0" xfId="51" applyFont="1"/>
    <xf numFmtId="0" fontId="40" fillId="0" borderId="0" xfId="51" applyFont="1" applyAlignment="1">
      <alignment wrapText="1"/>
    </xf>
    <xf numFmtId="0" fontId="33" fillId="0" borderId="0" xfId="53" applyFont="1" applyFill="1" applyBorder="1" applyAlignment="1">
      <alignment horizontal="right"/>
    </xf>
    <xf numFmtId="3" fontId="35" fillId="0" borderId="35" xfId="53" applyNumberFormat="1" applyFont="1" applyFill="1" applyBorder="1" applyAlignment="1">
      <alignment wrapText="1"/>
    </xf>
    <xf numFmtId="3" fontId="32" fillId="0" borderId="35" xfId="53" applyNumberFormat="1" applyFont="1" applyFill="1" applyBorder="1" applyAlignment="1">
      <alignment wrapText="1"/>
    </xf>
    <xf numFmtId="3" fontId="33" fillId="0" borderId="35" xfId="53" applyNumberFormat="1" applyFont="1" applyFill="1" applyBorder="1"/>
    <xf numFmtId="3" fontId="32" fillId="0" borderId="35" xfId="53" applyNumberFormat="1" applyFont="1" applyFill="1" applyBorder="1"/>
    <xf numFmtId="3" fontId="34" fillId="0" borderId="35" xfId="53" applyNumberFormat="1" applyFont="1" applyFill="1" applyBorder="1"/>
    <xf numFmtId="0" fontId="22" fillId="0" borderId="0" xfId="53" applyFont="1" applyFill="1" applyBorder="1"/>
    <xf numFmtId="0" fontId="32" fillId="0" borderId="0" xfId="53" applyFont="1" applyFill="1" applyBorder="1" applyAlignment="1"/>
    <xf numFmtId="0" fontId="34" fillId="0" borderId="0" xfId="53" applyFont="1" applyFill="1" applyBorder="1" applyAlignment="1">
      <alignment horizontal="center"/>
    </xf>
    <xf numFmtId="0" fontId="34" fillId="0" borderId="15" xfId="53" applyFont="1" applyFill="1" applyBorder="1" applyAlignment="1">
      <alignment horizontal="center"/>
    </xf>
    <xf numFmtId="0" fontId="22" fillId="0" borderId="15" xfId="53" applyFont="1" applyFill="1" applyBorder="1"/>
    <xf numFmtId="0" fontId="34" fillId="0" borderId="16" xfId="53" applyFont="1" applyFill="1" applyBorder="1" applyAlignment="1">
      <alignment horizontal="center"/>
    </xf>
    <xf numFmtId="0" fontId="34" fillId="0" borderId="17" xfId="53" applyFont="1" applyFill="1" applyBorder="1" applyAlignment="1">
      <alignment horizontal="center"/>
    </xf>
    <xf numFmtId="0" fontId="34" fillId="0" borderId="18" xfId="53" applyFont="1" applyFill="1" applyBorder="1" applyAlignment="1">
      <alignment horizontal="center"/>
    </xf>
    <xf numFmtId="0" fontId="32" fillId="0" borderId="23" xfId="53" applyFont="1" applyFill="1" applyBorder="1"/>
    <xf numFmtId="3" fontId="32" fillId="0" borderId="29" xfId="53" applyNumberFormat="1" applyFont="1" applyFill="1" applyBorder="1" applyAlignment="1">
      <alignment horizontal="right"/>
    </xf>
    <xf numFmtId="3" fontId="32" fillId="0" borderId="30" xfId="53" applyNumberFormat="1" applyFont="1" applyFill="1" applyBorder="1" applyAlignment="1">
      <alignment horizontal="center" wrapText="1"/>
    </xf>
    <xf numFmtId="0" fontId="32" fillId="0" borderId="30" xfId="53" applyFont="1" applyFill="1" applyBorder="1" applyAlignment="1">
      <alignment horizontal="center" wrapText="1"/>
    </xf>
    <xf numFmtId="0" fontId="32" fillId="0" borderId="31" xfId="53" applyFont="1" applyFill="1" applyBorder="1" applyAlignment="1">
      <alignment horizontal="center" wrapText="1"/>
    </xf>
    <xf numFmtId="0" fontId="34" fillId="0" borderId="25" xfId="53" applyFont="1" applyFill="1" applyBorder="1"/>
    <xf numFmtId="0" fontId="34" fillId="0" borderId="26" xfId="53" applyFont="1" applyFill="1" applyBorder="1" applyAlignment="1">
      <alignment horizontal="right"/>
    </xf>
    <xf numFmtId="0" fontId="34" fillId="0" borderId="28" xfId="53" applyFont="1" applyFill="1" applyBorder="1"/>
    <xf numFmtId="0" fontId="34" fillId="0" borderId="16" xfId="53" applyFont="1" applyFill="1" applyBorder="1"/>
    <xf numFmtId="0" fontId="34" fillId="0" borderId="33" xfId="53" applyFont="1" applyFill="1" applyBorder="1"/>
    <xf numFmtId="0" fontId="34" fillId="0" borderId="17" xfId="53" applyFont="1" applyFill="1" applyBorder="1"/>
    <xf numFmtId="3" fontId="34" fillId="0" borderId="32" xfId="53" applyNumberFormat="1" applyFont="1" applyFill="1" applyBorder="1"/>
    <xf numFmtId="3" fontId="34" fillId="0" borderId="36" xfId="53" applyNumberFormat="1" applyFont="1" applyFill="1" applyBorder="1"/>
    <xf numFmtId="0" fontId="34" fillId="0" borderId="19" xfId="53" applyFont="1" applyFill="1" applyBorder="1" applyAlignment="1">
      <alignment horizontal="center"/>
    </xf>
    <xf numFmtId="3" fontId="34" fillId="0" borderId="13" xfId="53" applyNumberFormat="1" applyFont="1" applyFill="1" applyBorder="1"/>
    <xf numFmtId="0" fontId="34" fillId="0" borderId="19" xfId="53" applyFont="1" applyFill="1" applyBorder="1" applyAlignment="1">
      <alignment wrapText="1"/>
    </xf>
    <xf numFmtId="0" fontId="34" fillId="0" borderId="10" xfId="53" applyFont="1" applyFill="1" applyBorder="1" applyAlignment="1">
      <alignment wrapText="1"/>
    </xf>
    <xf numFmtId="0" fontId="34" fillId="0" borderId="20" xfId="53" applyFont="1" applyFill="1" applyBorder="1" applyAlignment="1">
      <alignment wrapText="1"/>
    </xf>
    <xf numFmtId="0" fontId="32" fillId="0" borderId="21" xfId="53" quotePrefix="1" applyFont="1" applyFill="1" applyBorder="1" applyAlignment="1">
      <alignment wrapText="1"/>
    </xf>
    <xf numFmtId="3" fontId="35" fillId="0" borderId="32" xfId="53" applyNumberFormat="1" applyFont="1" applyFill="1" applyBorder="1" applyAlignment="1">
      <alignment wrapText="1"/>
    </xf>
    <xf numFmtId="0" fontId="33" fillId="0" borderId="0" xfId="53" applyFont="1" applyFill="1" applyBorder="1" applyAlignment="1"/>
    <xf numFmtId="3" fontId="34" fillId="0" borderId="15" xfId="53" applyNumberFormat="1" applyFont="1" applyFill="1" applyBorder="1" applyAlignment="1">
      <alignment horizontal="center"/>
    </xf>
    <xf numFmtId="3" fontId="34" fillId="0" borderId="16" xfId="53" applyNumberFormat="1" applyFont="1" applyFill="1" applyBorder="1" applyAlignment="1">
      <alignment horizontal="center"/>
    </xf>
    <xf numFmtId="3" fontId="34" fillId="0" borderId="17" xfId="53" applyNumberFormat="1" applyFont="1" applyFill="1" applyBorder="1" applyAlignment="1">
      <alignment horizontal="center"/>
    </xf>
    <xf numFmtId="1" fontId="34" fillId="0" borderId="27" xfId="53" applyNumberFormat="1" applyFont="1" applyFill="1" applyBorder="1" applyAlignment="1">
      <alignment horizontal="center" vertical="center"/>
    </xf>
    <xf numFmtId="0" fontId="34" fillId="0" borderId="22" xfId="53" applyFont="1" applyFill="1" applyBorder="1" applyAlignment="1">
      <alignment horizontal="center" vertical="center"/>
    </xf>
    <xf numFmtId="0" fontId="32" fillId="0" borderId="24" xfId="53" applyFont="1" applyFill="1" applyBorder="1" applyAlignment="1">
      <alignment horizontal="center" vertical="center"/>
    </xf>
    <xf numFmtId="0" fontId="34" fillId="0" borderId="34" xfId="53" applyFont="1" applyFill="1" applyBorder="1" applyAlignment="1">
      <alignment horizontal="center" vertical="center"/>
    </xf>
    <xf numFmtId="0" fontId="34" fillId="0" borderId="25" xfId="53" applyFont="1" applyFill="1" applyBorder="1" applyAlignment="1">
      <alignment horizontal="center"/>
    </xf>
    <xf numFmtId="0" fontId="34" fillId="0" borderId="26" xfId="53" applyFont="1" applyFill="1" applyBorder="1" applyAlignment="1">
      <alignment horizontal="center"/>
    </xf>
    <xf numFmtId="0" fontId="34" fillId="0" borderId="27" xfId="53" applyFont="1" applyFill="1" applyBorder="1"/>
    <xf numFmtId="0" fontId="34" fillId="0" borderId="12" xfId="53" applyFont="1" applyFill="1" applyBorder="1"/>
    <xf numFmtId="0" fontId="34" fillId="0" borderId="26" xfId="53" applyFont="1" applyFill="1" applyBorder="1"/>
    <xf numFmtId="0" fontId="34" fillId="0" borderId="20" xfId="53" applyFont="1" applyFill="1" applyBorder="1" applyAlignment="1">
      <alignment horizontal="center"/>
    </xf>
    <xf numFmtId="0" fontId="32" fillId="0" borderId="19" xfId="53" applyFont="1" applyFill="1" applyBorder="1" applyAlignment="1">
      <alignment horizontal="center"/>
    </xf>
    <xf numFmtId="0" fontId="33" fillId="0" borderId="19" xfId="53" applyFont="1" applyFill="1" applyBorder="1" applyAlignment="1">
      <alignment horizontal="center"/>
    </xf>
    <xf numFmtId="0" fontId="33" fillId="0" borderId="20" xfId="53" applyFont="1" applyFill="1" applyBorder="1" applyAlignment="1">
      <alignment horizontal="center"/>
    </xf>
    <xf numFmtId="0" fontId="33" fillId="0" borderId="32" xfId="53" applyFont="1" applyFill="1" applyBorder="1"/>
    <xf numFmtId="3" fontId="34" fillId="0" borderId="35" xfId="53" applyNumberFormat="1" applyFont="1" applyFill="1" applyBorder="1" applyAlignment="1">
      <alignment horizontal="right"/>
    </xf>
    <xf numFmtId="3" fontId="34" fillId="0" borderId="19" xfId="53" applyNumberFormat="1" applyFont="1" applyFill="1" applyBorder="1" applyAlignment="1">
      <alignment horizontal="right"/>
    </xf>
    <xf numFmtId="3" fontId="34" fillId="0" borderId="20" xfId="53" applyNumberFormat="1" applyFont="1" applyFill="1" applyBorder="1" applyAlignment="1">
      <alignment horizontal="right"/>
    </xf>
    <xf numFmtId="3" fontId="34" fillId="0" borderId="13" xfId="53" applyNumberFormat="1" applyFont="1" applyFill="1" applyBorder="1" applyAlignment="1">
      <alignment horizontal="right"/>
    </xf>
    <xf numFmtId="3" fontId="35" fillId="0" borderId="19" xfId="53" applyNumberFormat="1" applyFont="1" applyFill="1" applyBorder="1"/>
    <xf numFmtId="3" fontId="35" fillId="0" borderId="20" xfId="53" applyNumberFormat="1" applyFont="1" applyFill="1" applyBorder="1"/>
    <xf numFmtId="3" fontId="35" fillId="0" borderId="35" xfId="53" applyNumberFormat="1" applyFont="1" applyFill="1" applyBorder="1"/>
    <xf numFmtId="3" fontId="22" fillId="0" borderId="32" xfId="53" applyNumberFormat="1" applyFont="1" applyFill="1" applyBorder="1"/>
    <xf numFmtId="3" fontId="22" fillId="0" borderId="36" xfId="53" applyNumberFormat="1" applyFont="1" applyFill="1" applyBorder="1"/>
    <xf numFmtId="0" fontId="32" fillId="0" borderId="19" xfId="53" applyFont="1" applyFill="1" applyBorder="1" applyAlignment="1">
      <alignment horizontal="center" wrapText="1"/>
    </xf>
    <xf numFmtId="0" fontId="32" fillId="0" borderId="32" xfId="53" applyFont="1" applyFill="1" applyBorder="1" applyAlignment="1"/>
    <xf numFmtId="16" fontId="32" fillId="0" borderId="32" xfId="53" applyNumberFormat="1" applyFont="1" applyFill="1" applyBorder="1" applyAlignment="1">
      <alignment wrapText="1"/>
    </xf>
    <xf numFmtId="0" fontId="34" fillId="0" borderId="19" xfId="53" applyFont="1" applyFill="1" applyBorder="1" applyAlignment="1"/>
    <xf numFmtId="0" fontId="41" fillId="0" borderId="0" xfId="53" applyFont="1" applyFill="1" applyBorder="1" applyAlignment="1"/>
    <xf numFmtId="0" fontId="27" fillId="0" borderId="0" xfId="61" applyFont="1" applyFill="1" applyBorder="1" applyAlignment="1"/>
    <xf numFmtId="0" fontId="45" fillId="0" borderId="0" xfId="0" applyFont="1" applyFill="1" applyAlignment="1"/>
    <xf numFmtId="0" fontId="26" fillId="0" borderId="0" xfId="61" applyFont="1" applyFill="1" applyAlignment="1">
      <alignment horizontal="center" vertical="center"/>
    </xf>
    <xf numFmtId="0" fontId="28" fillId="0" borderId="0" xfId="61" applyFont="1" applyFill="1"/>
    <xf numFmtId="0" fontId="26" fillId="0" borderId="0" xfId="61" applyFont="1" applyFill="1"/>
    <xf numFmtId="3" fontId="26" fillId="0" borderId="0" xfId="61" applyNumberFormat="1" applyFont="1" applyFill="1"/>
    <xf numFmtId="0" fontId="26" fillId="0" borderId="0" xfId="61" applyFont="1" applyFill="1" applyBorder="1" applyAlignment="1">
      <alignment horizontal="center" vertical="center"/>
    </xf>
    <xf numFmtId="0" fontId="28" fillId="0" borderId="0" xfId="61" applyFont="1" applyFill="1" applyBorder="1" applyAlignment="1">
      <alignment horizontal="right"/>
    </xf>
    <xf numFmtId="0" fontId="28" fillId="0" borderId="0" xfId="61" applyFont="1" applyFill="1" applyBorder="1" applyAlignment="1">
      <alignment horizontal="center" vertical="center"/>
    </xf>
    <xf numFmtId="0" fontId="29" fillId="0" borderId="0" xfId="61" applyFont="1" applyFill="1"/>
    <xf numFmtId="3" fontId="28" fillId="0" borderId="0" xfId="61" applyNumberFormat="1" applyFont="1" applyFill="1" applyBorder="1"/>
    <xf numFmtId="3" fontId="29" fillId="0" borderId="0" xfId="61" applyNumberFormat="1" applyFont="1" applyFill="1"/>
    <xf numFmtId="0" fontId="29" fillId="0" borderId="0" xfId="61" applyFont="1" applyFill="1" applyBorder="1" applyAlignment="1">
      <alignment horizontal="center"/>
    </xf>
    <xf numFmtId="0" fontId="29" fillId="0" borderId="0" xfId="61" applyFont="1" applyFill="1" applyBorder="1" applyAlignment="1">
      <alignment horizontal="center" vertical="center"/>
    </xf>
    <xf numFmtId="0" fontId="28" fillId="0" borderId="0" xfId="61" applyFont="1" applyFill="1" applyBorder="1" applyAlignment="1">
      <alignment horizontal="right" vertical="center"/>
    </xf>
    <xf numFmtId="0" fontId="28" fillId="0" borderId="0" xfId="61" applyFont="1" applyFill="1" applyBorder="1" applyAlignment="1">
      <alignment horizontal="center" vertical="center" wrapText="1"/>
    </xf>
    <xf numFmtId="3" fontId="28" fillId="0" borderId="0" xfId="61" applyNumberFormat="1" applyFont="1" applyFill="1" applyAlignment="1">
      <alignment horizontal="center" vertical="center"/>
    </xf>
    <xf numFmtId="0" fontId="26" fillId="0" borderId="0" xfId="61" applyFont="1" applyFill="1" applyBorder="1" applyAlignment="1">
      <alignment horizontal="center" vertical="center" wrapText="1"/>
    </xf>
    <xf numFmtId="0" fontId="26" fillId="0" borderId="0" xfId="61" applyFont="1" applyFill="1" applyBorder="1" applyAlignment="1">
      <alignment horizontal="left" vertical="center"/>
    </xf>
    <xf numFmtId="0" fontId="27" fillId="0" borderId="0" xfId="61" applyFont="1" applyFill="1" applyBorder="1" applyAlignment="1">
      <alignment horizontal="center" vertical="center" wrapText="1"/>
    </xf>
    <xf numFmtId="0" fontId="27" fillId="0" borderId="0" xfId="61" applyFont="1" applyFill="1" applyBorder="1" applyAlignment="1">
      <alignment horizontal="left"/>
    </xf>
    <xf numFmtId="0" fontId="26" fillId="0" borderId="0" xfId="61" applyFont="1" applyFill="1" applyBorder="1" applyAlignment="1">
      <alignment horizontal="right"/>
    </xf>
    <xf numFmtId="49" fontId="26" fillId="0" borderId="0" xfId="61" applyNumberFormat="1" applyFont="1" applyFill="1" applyBorder="1" applyAlignment="1">
      <alignment horizontal="right" vertical="center"/>
    </xf>
    <xf numFmtId="3" fontId="26" fillId="0" borderId="0" xfId="61" applyNumberFormat="1" applyFont="1" applyFill="1" applyBorder="1"/>
    <xf numFmtId="0" fontId="26" fillId="0" borderId="43" xfId="61" applyFont="1" applyFill="1" applyBorder="1" applyAlignment="1">
      <alignment horizontal="center" vertical="center"/>
    </xf>
    <xf numFmtId="0" fontId="28" fillId="0" borderId="43" xfId="61" applyFont="1" applyFill="1" applyBorder="1" applyAlignment="1">
      <alignment horizontal="right"/>
    </xf>
    <xf numFmtId="0" fontId="28" fillId="0" borderId="43" xfId="61" applyFont="1" applyFill="1" applyBorder="1" applyAlignment="1">
      <alignment horizontal="center" vertical="center"/>
    </xf>
    <xf numFmtId="3" fontId="28" fillId="0" borderId="43" xfId="61" applyNumberFormat="1" applyFont="1" applyFill="1" applyBorder="1"/>
    <xf numFmtId="0" fontId="39" fillId="0" borderId="0" xfId="61" applyFont="1" applyFill="1" applyBorder="1" applyAlignment="1">
      <alignment horizontal="center" vertical="center"/>
    </xf>
    <xf numFmtId="3" fontId="44" fillId="0" borderId="0" xfId="61" applyNumberFormat="1" applyFont="1" applyFill="1" applyBorder="1"/>
    <xf numFmtId="0" fontId="29" fillId="0" borderId="0" xfId="61" applyFont="1" applyFill="1" applyBorder="1" applyAlignment="1">
      <alignment horizontal="right"/>
    </xf>
    <xf numFmtId="3" fontId="29" fillId="0" borderId="0" xfId="61" applyNumberFormat="1" applyFont="1" applyFill="1" applyBorder="1"/>
    <xf numFmtId="0" fontId="28" fillId="0" borderId="0" xfId="61" applyFont="1" applyFill="1" applyBorder="1" applyAlignment="1">
      <alignment horizontal="center"/>
    </xf>
    <xf numFmtId="0" fontId="26" fillId="0" borderId="0" xfId="61" applyFont="1" applyFill="1" applyBorder="1"/>
    <xf numFmtId="3" fontId="29" fillId="0" borderId="0" xfId="61" applyNumberFormat="1" applyFont="1" applyFill="1" applyBorder="1" applyAlignment="1">
      <alignment horizontal="center"/>
    </xf>
    <xf numFmtId="0" fontId="32" fillId="0" borderId="0" xfId="53" applyFont="1" applyAlignment="1">
      <alignment horizontal="right"/>
    </xf>
    <xf numFmtId="0" fontId="2" fillId="0" borderId="0" xfId="52" applyAlignment="1"/>
    <xf numFmtId="0" fontId="34" fillId="0" borderId="32" xfId="53" applyFont="1" applyFill="1" applyBorder="1" applyAlignment="1">
      <alignment wrapText="1"/>
    </xf>
    <xf numFmtId="3" fontId="34" fillId="0" borderId="19" xfId="51" applyNumberFormat="1" applyFont="1" applyFill="1" applyBorder="1" applyAlignment="1"/>
    <xf numFmtId="3" fontId="34" fillId="0" borderId="10" xfId="51" applyNumberFormat="1" applyFont="1" applyFill="1" applyBorder="1" applyAlignment="1"/>
    <xf numFmtId="3" fontId="34" fillId="0" borderId="20" xfId="51" applyNumberFormat="1" applyFont="1" applyFill="1" applyBorder="1" applyAlignment="1"/>
    <xf numFmtId="0" fontId="2" fillId="0" borderId="0" xfId="52" applyAlignment="1"/>
    <xf numFmtId="0" fontId="33" fillId="0" borderId="0" xfId="53" applyFont="1" applyAlignment="1">
      <alignment horizontal="right"/>
    </xf>
    <xf numFmtId="0" fontId="40" fillId="0" borderId="0" xfId="51" applyFont="1" applyAlignment="1">
      <alignment horizontal="center" wrapText="1"/>
    </xf>
    <xf numFmtId="0" fontId="40" fillId="0" borderId="0" xfId="51" applyFont="1" applyFill="1" applyAlignment="1"/>
    <xf numFmtId="3" fontId="22" fillId="0" borderId="44" xfId="53" applyNumberFormat="1" applyFont="1" applyFill="1" applyBorder="1"/>
    <xf numFmtId="3" fontId="22" fillId="0" borderId="37" xfId="53" applyNumberFormat="1" applyFont="1" applyFill="1" applyBorder="1"/>
    <xf numFmtId="3" fontId="22" fillId="0" borderId="35" xfId="53" applyNumberFormat="1" applyFont="1" applyFill="1" applyBorder="1"/>
    <xf numFmtId="3" fontId="22" fillId="0" borderId="35" xfId="53" applyNumberFormat="1" applyFont="1" applyFill="1" applyBorder="1" applyAlignment="1">
      <alignment horizontal="center" vertical="center"/>
    </xf>
    <xf numFmtId="3" fontId="23" fillId="0" borderId="35" xfId="53" applyNumberFormat="1" applyFont="1" applyFill="1" applyBorder="1"/>
    <xf numFmtId="3" fontId="22" fillId="0" borderId="35" xfId="53" applyNumberFormat="1" applyFont="1" applyFill="1" applyBorder="1" applyAlignment="1">
      <alignment wrapText="1"/>
    </xf>
    <xf numFmtId="0" fontId="22" fillId="0" borderId="13" xfId="53" applyFont="1" applyFill="1" applyBorder="1" applyAlignment="1">
      <alignment horizontal="center" vertical="center"/>
    </xf>
    <xf numFmtId="0" fontId="23" fillId="0" borderId="13" xfId="53" applyFont="1" applyFill="1" applyBorder="1"/>
    <xf numFmtId="0" fontId="22" fillId="0" borderId="13" xfId="53" applyFont="1" applyFill="1" applyBorder="1" applyAlignment="1">
      <alignment wrapText="1"/>
    </xf>
    <xf numFmtId="0" fontId="22" fillId="0" borderId="13" xfId="53" applyFont="1" applyBorder="1"/>
    <xf numFmtId="3" fontId="32" fillId="0" borderId="10" xfId="53" applyNumberFormat="1" applyFont="1" applyFill="1" applyBorder="1" applyAlignment="1">
      <alignment horizontal="center"/>
    </xf>
    <xf numFmtId="3" fontId="32" fillId="0" borderId="10" xfId="53" applyNumberFormat="1" applyFont="1" applyFill="1" applyBorder="1" applyAlignment="1">
      <alignment horizontal="center" wrapText="1"/>
    </xf>
    <xf numFmtId="0" fontId="32" fillId="0" borderId="10" xfId="53" applyFont="1" applyFill="1" applyBorder="1" applyAlignment="1">
      <alignment horizontal="center"/>
    </xf>
    <xf numFmtId="0" fontId="32" fillId="0" borderId="10" xfId="53" applyFont="1" applyFill="1" applyBorder="1" applyAlignment="1">
      <alignment horizontal="center" wrapText="1"/>
    </xf>
    <xf numFmtId="0" fontId="31" fillId="0" borderId="0" xfId="51" applyFont="1" applyAlignment="1">
      <alignment horizontal="right"/>
    </xf>
    <xf numFmtId="1" fontId="34" fillId="0" borderId="38" xfId="53" applyNumberFormat="1" applyFont="1" applyFill="1" applyBorder="1" applyAlignment="1">
      <alignment horizontal="center"/>
    </xf>
    <xf numFmtId="0" fontId="2" fillId="0" borderId="39" xfId="51" applyFill="1" applyBorder="1" applyAlignment="1">
      <alignment horizontal="center"/>
    </xf>
    <xf numFmtId="0" fontId="2" fillId="0" borderId="40" xfId="51" applyFill="1" applyBorder="1" applyAlignment="1">
      <alignment horizontal="center"/>
    </xf>
    <xf numFmtId="0" fontId="34" fillId="0" borderId="32" xfId="53" applyFont="1" applyFill="1" applyBorder="1" applyAlignment="1"/>
    <xf numFmtId="0" fontId="2" fillId="0" borderId="35" xfId="51" applyFill="1" applyBorder="1" applyAlignment="1"/>
    <xf numFmtId="0" fontId="2" fillId="0" borderId="36" xfId="51" applyFill="1" applyBorder="1" applyAlignment="1"/>
    <xf numFmtId="0" fontId="26" fillId="0" borderId="37" xfId="53" applyFont="1" applyFill="1" applyBorder="1" applyAlignment="1">
      <alignment horizontal="center" vertical="center" wrapText="1"/>
    </xf>
    <xf numFmtId="0" fontId="26" fillId="0" borderId="35" xfId="53" applyFont="1" applyFill="1" applyBorder="1" applyAlignment="1">
      <alignment horizontal="center" vertical="center" wrapText="1"/>
    </xf>
    <xf numFmtId="0" fontId="26" fillId="0" borderId="13" xfId="53" applyFont="1" applyFill="1" applyBorder="1" applyAlignment="1">
      <alignment horizontal="center" vertical="center" wrapText="1"/>
    </xf>
    <xf numFmtId="0" fontId="28" fillId="0" borderId="37" xfId="53" applyFont="1" applyFill="1" applyBorder="1" applyAlignment="1">
      <alignment horizontal="center" vertical="center" wrapText="1"/>
    </xf>
    <xf numFmtId="0" fontId="28" fillId="0" borderId="35" xfId="53" applyFont="1" applyFill="1" applyBorder="1" applyAlignment="1">
      <alignment horizontal="center" vertical="center" wrapText="1"/>
    </xf>
    <xf numFmtId="0" fontId="28" fillId="0" borderId="13" xfId="53" applyFont="1" applyFill="1" applyBorder="1" applyAlignment="1">
      <alignment horizontal="center" vertical="center" wrapText="1"/>
    </xf>
    <xf numFmtId="0" fontId="27" fillId="0" borderId="0" xfId="53" applyFont="1" applyBorder="1" applyAlignment="1">
      <alignment horizontal="right"/>
    </xf>
    <xf numFmtId="0" fontId="31" fillId="0" borderId="0" xfId="52" applyFont="1" applyAlignment="1"/>
    <xf numFmtId="0" fontId="2" fillId="0" borderId="0" xfId="52" applyAlignment="1"/>
    <xf numFmtId="0" fontId="29" fillId="0" borderId="0" xfId="53" applyFont="1" applyBorder="1" applyAlignment="1">
      <alignment horizontal="center" wrapText="1"/>
    </xf>
    <xf numFmtId="0" fontId="42" fillId="0" borderId="0" xfId="59" applyFont="1" applyAlignment="1">
      <alignment horizontal="center" wrapText="1"/>
    </xf>
    <xf numFmtId="0" fontId="40" fillId="0" borderId="0" xfId="51" applyFont="1" applyAlignment="1">
      <alignment horizontal="center" wrapText="1"/>
    </xf>
    <xf numFmtId="0" fontId="42" fillId="0" borderId="0" xfId="59" applyFont="1" applyFill="1" applyAlignment="1">
      <alignment horizontal="center" vertical="center" wrapText="1"/>
    </xf>
    <xf numFmtId="0" fontId="40" fillId="0" borderId="0" xfId="51" applyFont="1" applyFill="1" applyAlignment="1"/>
    <xf numFmtId="0" fontId="44" fillId="0" borderId="0" xfId="61" applyFont="1" applyFill="1" applyBorder="1" applyAlignment="1">
      <alignment horizontal="right"/>
    </xf>
    <xf numFmtId="0" fontId="28" fillId="0" borderId="0" xfId="61" applyFont="1" applyFill="1" applyBorder="1" applyAlignment="1">
      <alignment horizontal="center"/>
    </xf>
    <xf numFmtId="0" fontId="44" fillId="0" borderId="0" xfId="61" applyFont="1" applyFill="1" applyBorder="1" applyAlignment="1">
      <alignment horizontal="center"/>
    </xf>
    <xf numFmtId="0" fontId="28" fillId="0" borderId="0" xfId="61" applyFont="1" applyFill="1" applyBorder="1" applyAlignment="1">
      <alignment horizontal="right"/>
    </xf>
  </cellXfs>
  <cellStyles count="62">
    <cellStyle name="20% - 1. jelölőszín" xfId="1" builtinId="30" customBuiltin="1"/>
    <cellStyle name="20% - 1. jelölőszín 2" xfId="2"/>
    <cellStyle name="20% - 2. jelölőszín" xfId="3" builtinId="34" customBuiltin="1"/>
    <cellStyle name="20% - 2. jelölőszín 2" xfId="4"/>
    <cellStyle name="20% - 3. jelölőszín" xfId="5" builtinId="38" customBuiltin="1"/>
    <cellStyle name="20% - 3. jelölőszín 2" xfId="6"/>
    <cellStyle name="20% - 4. jelölőszín" xfId="7" builtinId="42" customBuiltin="1"/>
    <cellStyle name="20% - 4. jelölőszín 2" xfId="8"/>
    <cellStyle name="20% - 5. jelölőszín" xfId="9" builtinId="46" customBuiltin="1"/>
    <cellStyle name="20% - 5. jelölőszín 2" xfId="10"/>
    <cellStyle name="20% - 6. jelölőszín" xfId="11" builtinId="50" customBuiltin="1"/>
    <cellStyle name="20% - 6. jelölőszín 2" xfId="12"/>
    <cellStyle name="40% - 1. jelölőszín" xfId="13" builtinId="31" customBuiltin="1"/>
    <cellStyle name="40% - 1. jelölőszín 2" xfId="14"/>
    <cellStyle name="40% - 2. jelölőszín" xfId="15" builtinId="35" customBuiltin="1"/>
    <cellStyle name="40% - 2. jelölőszín 2" xfId="16"/>
    <cellStyle name="40% - 3. jelölőszín" xfId="17" builtinId="39" customBuiltin="1"/>
    <cellStyle name="40% - 3. jelölőszín 2" xfId="18"/>
    <cellStyle name="40% - 4. jelölőszín" xfId="19" builtinId="43" customBuiltin="1"/>
    <cellStyle name="40% - 4. jelölőszín 2" xfId="20"/>
    <cellStyle name="40% - 5. jelölőszín" xfId="21" builtinId="47" customBuiltin="1"/>
    <cellStyle name="40% - 5. jelölőszín 2" xfId="22"/>
    <cellStyle name="40% - 6. jelölőszín" xfId="23" builtinId="51" customBuiltin="1"/>
    <cellStyle name="40% - 6. jelölőszín 2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Bevitel" xfId="31" builtinId="20" customBuiltin="1"/>
    <cellStyle name="Cím" xfId="32" builtinId="15" customBuiltin="1"/>
    <cellStyle name="Címsor 1" xfId="33" builtinId="16" customBuiltin="1"/>
    <cellStyle name="Címsor 2" xfId="34" builtinId="17" customBuiltin="1"/>
    <cellStyle name="Címsor 3" xfId="35" builtinId="18" customBuiltin="1"/>
    <cellStyle name="Címsor 4" xfId="36" builtinId="19" customBuiltin="1"/>
    <cellStyle name="Ellenőrzőcella" xfId="37" builtinId="23" customBuiltin="1"/>
    <cellStyle name="Figyelmeztetés" xfId="38" builtinId="11" customBuiltin="1"/>
    <cellStyle name="Hivatkozott cella" xfId="39" builtinId="24" customBuiltin="1"/>
    <cellStyle name="Jegyzet" xfId="40" builtinId="10" customBuiltin="1"/>
    <cellStyle name="Jelölőszín 1" xfId="41" builtinId="29" customBuiltin="1"/>
    <cellStyle name="Jelölőszín 2" xfId="42" builtinId="33" customBuiltin="1"/>
    <cellStyle name="Jelölőszín 3" xfId="43" builtinId="37" customBuiltin="1"/>
    <cellStyle name="Jelölőszín 4" xfId="44" builtinId="41" customBuiltin="1"/>
    <cellStyle name="Jelölőszín 5" xfId="45" builtinId="45" customBuiltin="1"/>
    <cellStyle name="Jelölőszín 6" xfId="46" builtinId="49" customBuiltin="1"/>
    <cellStyle name="Jó" xfId="47" builtinId="26" customBuiltin="1"/>
    <cellStyle name="Kimenet" xfId="48" builtinId="21" customBuiltin="1"/>
    <cellStyle name="Magyarázó szöveg" xfId="49" builtinId="53" customBuiltin="1"/>
    <cellStyle name="Normál" xfId="0" builtinId="0"/>
    <cellStyle name="Normál 2" xfId="50"/>
    <cellStyle name="Normál 2 2" xfId="51"/>
    <cellStyle name="Normál 3" xfId="52"/>
    <cellStyle name="Normál_2005. 4. számú melléklet" xfId="59"/>
    <cellStyle name="Normál_2005.11.sz.melléklet_10.sz.mell-2012 évi ktgvetés-12.01.24 Bea" xfId="61"/>
    <cellStyle name="Normál_2009. ktv.rendelet" xfId="53"/>
    <cellStyle name="Normal_KTRSZJ" xfId="54"/>
    <cellStyle name="Összesen" xfId="55" builtinId="25" customBuiltin="1"/>
    <cellStyle name="Rossz" xfId="56" builtinId="27" customBuiltin="1"/>
    <cellStyle name="Semleges" xfId="57" builtinId="28" customBuiltin="1"/>
    <cellStyle name="Számítás" xfId="58" builtinId="22" customBuiltin="1"/>
    <cellStyle name="Százalék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4"/>
  <sheetViews>
    <sheetView tabSelected="1" view="pageBreakPreview" zoomScale="75" zoomScaleNormal="75" zoomScaleSheetLayoutView="75" workbookViewId="0">
      <pane ySplit="7" topLeftCell="A8" activePane="bottomLeft" state="frozen"/>
      <selection activeCell="K243" sqref="K243"/>
      <selection pane="bottomLeft"/>
    </sheetView>
  </sheetViews>
  <sheetFormatPr defaultRowHeight="16.5" x14ac:dyDescent="0.25"/>
  <cols>
    <col min="1" max="1" width="5.42578125" style="7" customWidth="1"/>
    <col min="2" max="2" width="7.28515625" style="8" customWidth="1"/>
    <col min="3" max="3" width="61.28515625" style="31" customWidth="1"/>
    <col min="4" max="4" width="10.5703125" style="10" customWidth="1"/>
    <col min="5" max="5" width="10.42578125" style="10" customWidth="1"/>
    <col min="6" max="7" width="9.140625" style="10"/>
    <col min="8" max="8" width="10.5703125" style="10" customWidth="1"/>
    <col min="9" max="9" width="10.42578125" style="10" customWidth="1"/>
    <col min="10" max="11" width="9.140625" style="10"/>
    <col min="12" max="12" width="10.5703125" style="10" customWidth="1"/>
    <col min="13" max="13" width="10.42578125" style="10" customWidth="1"/>
    <col min="14" max="15" width="9.140625" style="10"/>
    <col min="16" max="16384" width="9.140625" style="9"/>
  </cols>
  <sheetData>
    <row r="1" spans="1:15" s="12" customFormat="1" x14ac:dyDescent="0.25">
      <c r="A1" s="166"/>
      <c r="B1" s="167"/>
      <c r="C1" s="167"/>
      <c r="D1" s="167"/>
      <c r="E1" s="167"/>
      <c r="F1" s="167"/>
      <c r="G1" s="167"/>
      <c r="H1" s="166"/>
      <c r="I1" s="166"/>
      <c r="J1" s="166"/>
      <c r="K1" s="77"/>
      <c r="L1" s="166"/>
      <c r="M1" s="166"/>
      <c r="N1" s="166"/>
      <c r="O1" s="77" t="s">
        <v>424</v>
      </c>
    </row>
    <row r="2" spans="1:15" s="12" customFormat="1" x14ac:dyDescent="0.25">
      <c r="A2" s="166"/>
      <c r="B2" s="167"/>
      <c r="C2" s="167"/>
      <c r="D2" s="167"/>
      <c r="E2" s="167"/>
      <c r="F2" s="167"/>
      <c r="G2" s="167"/>
      <c r="H2" s="166"/>
      <c r="I2" s="166"/>
      <c r="J2" s="166"/>
      <c r="K2" s="77"/>
      <c r="L2" s="166"/>
      <c r="M2" s="166"/>
      <c r="N2" s="166"/>
      <c r="O2" s="160" t="s">
        <v>577</v>
      </c>
    </row>
    <row r="3" spans="1:15" s="10" customFormat="1" x14ac:dyDescent="0.25">
      <c r="A3" s="168"/>
      <c r="B3" s="168"/>
      <c r="C3" s="168" t="s">
        <v>25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s="10" customFormat="1" ht="17.25" thickBot="1" x14ac:dyDescent="0.3">
      <c r="A4" s="169"/>
      <c r="B4" s="169"/>
      <c r="C4" s="169" t="s">
        <v>364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s="10" customFormat="1" ht="17.25" thickBot="1" x14ac:dyDescent="0.3">
      <c r="A5" s="171"/>
      <c r="B5" s="172"/>
      <c r="C5" s="173"/>
      <c r="D5" s="286" t="s">
        <v>363</v>
      </c>
      <c r="E5" s="287"/>
      <c r="F5" s="287"/>
      <c r="G5" s="288"/>
      <c r="H5" s="286" t="s">
        <v>452</v>
      </c>
      <c r="I5" s="287"/>
      <c r="J5" s="287"/>
      <c r="K5" s="288"/>
      <c r="L5" s="286" t="s">
        <v>576</v>
      </c>
      <c r="M5" s="287"/>
      <c r="N5" s="287"/>
      <c r="O5" s="288"/>
    </row>
    <row r="6" spans="1:15" s="10" customFormat="1" ht="45.75" thickBot="1" x14ac:dyDescent="0.3">
      <c r="A6" s="48"/>
      <c r="B6" s="60"/>
      <c r="C6" s="174"/>
      <c r="D6" s="175" t="s">
        <v>49</v>
      </c>
      <c r="E6" s="176" t="s">
        <v>70</v>
      </c>
      <c r="F6" s="177" t="s">
        <v>71</v>
      </c>
      <c r="G6" s="178" t="s">
        <v>72</v>
      </c>
      <c r="H6" s="175" t="s">
        <v>49</v>
      </c>
      <c r="I6" s="176" t="s">
        <v>70</v>
      </c>
      <c r="J6" s="177" t="s">
        <v>71</v>
      </c>
      <c r="K6" s="178" t="s">
        <v>72</v>
      </c>
      <c r="L6" s="175" t="s">
        <v>49</v>
      </c>
      <c r="M6" s="176" t="s">
        <v>70</v>
      </c>
      <c r="N6" s="177" t="s">
        <v>71</v>
      </c>
      <c r="O6" s="178" t="s">
        <v>72</v>
      </c>
    </row>
    <row r="7" spans="1:15" s="10" customFormat="1" x14ac:dyDescent="0.25">
      <c r="A7" s="179" t="s">
        <v>26</v>
      </c>
      <c r="B7" s="180" t="s">
        <v>27</v>
      </c>
      <c r="C7" s="181" t="s">
        <v>28</v>
      </c>
      <c r="D7" s="182"/>
      <c r="E7" s="183"/>
      <c r="F7" s="183"/>
      <c r="G7" s="184"/>
      <c r="H7" s="182"/>
      <c r="I7" s="183"/>
      <c r="J7" s="183"/>
      <c r="K7" s="184"/>
      <c r="L7" s="182"/>
      <c r="M7" s="183"/>
      <c r="N7" s="183"/>
      <c r="O7" s="184"/>
    </row>
    <row r="8" spans="1:15" s="10" customFormat="1" x14ac:dyDescent="0.25">
      <c r="A8" s="24"/>
      <c r="B8" s="25"/>
      <c r="C8" s="26"/>
      <c r="D8" s="24"/>
      <c r="E8" s="31"/>
      <c r="F8" s="31"/>
      <c r="G8" s="32"/>
      <c r="H8" s="24"/>
      <c r="I8" s="31"/>
      <c r="J8" s="31"/>
      <c r="K8" s="32"/>
      <c r="L8" s="24"/>
      <c r="M8" s="31"/>
      <c r="N8" s="31"/>
      <c r="O8" s="32"/>
    </row>
    <row r="9" spans="1:15" s="10" customFormat="1" ht="29.25" x14ac:dyDescent="0.25">
      <c r="A9" s="27">
        <v>101</v>
      </c>
      <c r="B9" s="25"/>
      <c r="C9" s="263" t="s">
        <v>566</v>
      </c>
      <c r="D9" s="27"/>
      <c r="E9" s="34"/>
      <c r="F9" s="34"/>
      <c r="G9" s="105"/>
      <c r="H9" s="27"/>
      <c r="I9" s="34"/>
      <c r="J9" s="34"/>
      <c r="K9" s="105"/>
      <c r="L9" s="27"/>
      <c r="M9" s="34"/>
      <c r="N9" s="34"/>
      <c r="O9" s="105"/>
    </row>
    <row r="10" spans="1:15" s="10" customFormat="1" x14ac:dyDescent="0.25">
      <c r="A10" s="27"/>
      <c r="B10" s="25" t="s">
        <v>29</v>
      </c>
      <c r="C10" s="26" t="s">
        <v>182</v>
      </c>
      <c r="D10" s="24"/>
      <c r="E10" s="31"/>
      <c r="F10" s="31"/>
      <c r="G10" s="32"/>
      <c r="H10" s="24"/>
      <c r="I10" s="31"/>
      <c r="J10" s="31"/>
      <c r="K10" s="32"/>
      <c r="L10" s="24"/>
      <c r="M10" s="31"/>
      <c r="N10" s="31"/>
      <c r="O10" s="32"/>
    </row>
    <row r="11" spans="1:15" s="10" customFormat="1" x14ac:dyDescent="0.25">
      <c r="A11" s="27"/>
      <c r="B11" s="25"/>
      <c r="C11" s="26" t="s">
        <v>22</v>
      </c>
      <c r="D11" s="35"/>
      <c r="E11" s="30"/>
      <c r="F11" s="30"/>
      <c r="G11" s="102"/>
      <c r="H11" s="35">
        <v>934</v>
      </c>
      <c r="I11" s="30">
        <v>934</v>
      </c>
      <c r="J11" s="30"/>
      <c r="K11" s="102"/>
      <c r="L11" s="35">
        <v>1470</v>
      </c>
      <c r="M11" s="30">
        <v>1470</v>
      </c>
      <c r="N11" s="30"/>
      <c r="O11" s="102"/>
    </row>
    <row r="12" spans="1:15" s="10" customFormat="1" x14ac:dyDescent="0.25">
      <c r="A12" s="27"/>
      <c r="B12" s="25"/>
      <c r="C12" s="26" t="s">
        <v>99</v>
      </c>
      <c r="D12" s="35"/>
      <c r="E12" s="30"/>
      <c r="F12" s="30"/>
      <c r="G12" s="102"/>
      <c r="H12" s="35">
        <v>1389</v>
      </c>
      <c r="I12" s="30">
        <v>1389</v>
      </c>
      <c r="J12" s="30"/>
      <c r="K12" s="102"/>
      <c r="L12" s="35">
        <v>1864</v>
      </c>
      <c r="M12" s="30">
        <v>1864</v>
      </c>
      <c r="N12" s="30"/>
      <c r="O12" s="102"/>
    </row>
    <row r="13" spans="1:15" s="10" customFormat="1" x14ac:dyDescent="0.25">
      <c r="A13" s="27"/>
      <c r="B13" s="25"/>
      <c r="C13" s="38" t="s">
        <v>50</v>
      </c>
      <c r="D13" s="39">
        <f t="shared" ref="D13:K13" si="0">SUM(D11:D12)</f>
        <v>0</v>
      </c>
      <c r="E13" s="40">
        <f t="shared" si="0"/>
        <v>0</v>
      </c>
      <c r="F13" s="40">
        <f t="shared" si="0"/>
        <v>0</v>
      </c>
      <c r="G13" s="103">
        <f t="shared" si="0"/>
        <v>0</v>
      </c>
      <c r="H13" s="39">
        <f t="shared" si="0"/>
        <v>2323</v>
      </c>
      <c r="I13" s="40">
        <f t="shared" si="0"/>
        <v>2323</v>
      </c>
      <c r="J13" s="40">
        <f t="shared" si="0"/>
        <v>0</v>
      </c>
      <c r="K13" s="103">
        <f t="shared" si="0"/>
        <v>0</v>
      </c>
      <c r="L13" s="39">
        <f t="shared" ref="L13:O13" si="1">SUM(L11:L12)</f>
        <v>3334</v>
      </c>
      <c r="M13" s="40">
        <f t="shared" si="1"/>
        <v>3334</v>
      </c>
      <c r="N13" s="40">
        <f t="shared" si="1"/>
        <v>0</v>
      </c>
      <c r="O13" s="103">
        <f t="shared" si="1"/>
        <v>0</v>
      </c>
    </row>
    <row r="14" spans="1:15" s="10" customFormat="1" x14ac:dyDescent="0.25">
      <c r="A14" s="27"/>
      <c r="B14" s="25" t="s">
        <v>106</v>
      </c>
      <c r="C14" s="26" t="s">
        <v>61</v>
      </c>
      <c r="D14" s="35"/>
      <c r="E14" s="30"/>
      <c r="F14" s="30"/>
      <c r="G14" s="102"/>
      <c r="H14" s="35"/>
      <c r="I14" s="30"/>
      <c r="J14" s="30"/>
      <c r="K14" s="102"/>
      <c r="L14" s="35"/>
      <c r="M14" s="30"/>
      <c r="N14" s="30"/>
      <c r="O14" s="102"/>
    </row>
    <row r="15" spans="1:15" s="10" customFormat="1" x14ac:dyDescent="0.25">
      <c r="A15" s="27"/>
      <c r="B15" s="25"/>
      <c r="C15" s="26" t="s">
        <v>88</v>
      </c>
      <c r="D15" s="87"/>
      <c r="E15" s="30"/>
      <c r="F15" s="30"/>
      <c r="G15" s="108"/>
      <c r="H15" s="87"/>
      <c r="I15" s="30"/>
      <c r="J15" s="30"/>
      <c r="K15" s="108"/>
      <c r="L15" s="87"/>
      <c r="M15" s="30"/>
      <c r="N15" s="30"/>
      <c r="O15" s="108"/>
    </row>
    <row r="16" spans="1:15" s="10" customFormat="1" x14ac:dyDescent="0.25">
      <c r="A16" s="27"/>
      <c r="B16" s="25"/>
      <c r="C16" s="26" t="s">
        <v>411</v>
      </c>
      <c r="D16" s="87"/>
      <c r="E16" s="30"/>
      <c r="F16" s="30"/>
      <c r="G16" s="108"/>
      <c r="H16" s="87">
        <v>2498</v>
      </c>
      <c r="I16" s="30">
        <v>2498</v>
      </c>
      <c r="J16" s="30"/>
      <c r="K16" s="108"/>
      <c r="L16" s="87">
        <v>2514</v>
      </c>
      <c r="M16" s="30">
        <v>2514</v>
      </c>
      <c r="N16" s="30"/>
      <c r="O16" s="108"/>
    </row>
    <row r="17" spans="1:15" s="10" customFormat="1" x14ac:dyDescent="0.25">
      <c r="A17" s="27"/>
      <c r="B17" s="25"/>
      <c r="C17" s="26" t="s">
        <v>567</v>
      </c>
      <c r="D17" s="87"/>
      <c r="E17" s="30"/>
      <c r="F17" s="30"/>
      <c r="G17" s="108"/>
      <c r="H17" s="87">
        <v>100</v>
      </c>
      <c r="I17" s="30">
        <v>100</v>
      </c>
      <c r="J17" s="30"/>
      <c r="K17" s="108"/>
      <c r="L17" s="87">
        <v>100</v>
      </c>
      <c r="M17" s="30">
        <v>100</v>
      </c>
      <c r="N17" s="30"/>
      <c r="O17" s="108"/>
    </row>
    <row r="18" spans="1:15" s="10" customFormat="1" x14ac:dyDescent="0.25">
      <c r="A18" s="27"/>
      <c r="B18" s="25"/>
      <c r="C18" s="38" t="s">
        <v>50</v>
      </c>
      <c r="D18" s="89">
        <v>0</v>
      </c>
      <c r="E18" s="40">
        <v>0</v>
      </c>
      <c r="F18" s="40">
        <v>0</v>
      </c>
      <c r="G18" s="106">
        <v>0</v>
      </c>
      <c r="H18" s="89">
        <f>SUM(H16:H17)</f>
        <v>2598</v>
      </c>
      <c r="I18" s="40">
        <f>SUM(I16:I17)</f>
        <v>2598</v>
      </c>
      <c r="J18" s="40">
        <v>0</v>
      </c>
      <c r="K18" s="106">
        <v>0</v>
      </c>
      <c r="L18" s="89">
        <f>SUM(L16:L17)</f>
        <v>2614</v>
      </c>
      <c r="M18" s="40">
        <f>SUM(M16:M17)</f>
        <v>2614</v>
      </c>
      <c r="N18" s="40">
        <v>0</v>
      </c>
      <c r="O18" s="106">
        <v>0</v>
      </c>
    </row>
    <row r="19" spans="1:15" s="10" customFormat="1" x14ac:dyDescent="0.25">
      <c r="A19" s="27"/>
      <c r="B19" s="25" t="s">
        <v>43</v>
      </c>
      <c r="C19" s="45" t="s">
        <v>93</v>
      </c>
      <c r="D19" s="89"/>
      <c r="E19" s="40"/>
      <c r="F19" s="40"/>
      <c r="G19" s="106"/>
      <c r="H19" s="89"/>
      <c r="I19" s="40"/>
      <c r="J19" s="40"/>
      <c r="K19" s="163"/>
      <c r="L19" s="89"/>
      <c r="M19" s="40"/>
      <c r="N19" s="40"/>
      <c r="O19" s="163"/>
    </row>
    <row r="20" spans="1:15" s="10" customFormat="1" x14ac:dyDescent="0.25">
      <c r="A20" s="27"/>
      <c r="B20" s="25"/>
      <c r="C20" s="45" t="s">
        <v>122</v>
      </c>
      <c r="D20" s="89"/>
      <c r="E20" s="40"/>
      <c r="F20" s="40"/>
      <c r="G20" s="106"/>
      <c r="H20" s="89"/>
      <c r="I20" s="40"/>
      <c r="J20" s="40"/>
      <c r="K20" s="163"/>
      <c r="L20" s="89"/>
      <c r="M20" s="40"/>
      <c r="N20" s="40"/>
      <c r="O20" s="163"/>
    </row>
    <row r="21" spans="1:15" s="10" customFormat="1" x14ac:dyDescent="0.25">
      <c r="A21" s="27"/>
      <c r="B21" s="25"/>
      <c r="C21" s="26" t="s">
        <v>568</v>
      </c>
      <c r="D21" s="89"/>
      <c r="E21" s="40"/>
      <c r="F21" s="40"/>
      <c r="G21" s="106"/>
      <c r="H21" s="87">
        <v>30</v>
      </c>
      <c r="I21" s="30">
        <v>30</v>
      </c>
      <c r="J21" s="30"/>
      <c r="K21" s="164"/>
      <c r="L21" s="87">
        <v>30</v>
      </c>
      <c r="M21" s="30">
        <v>30</v>
      </c>
      <c r="N21" s="30"/>
      <c r="O21" s="164"/>
    </row>
    <row r="22" spans="1:15" s="10" customFormat="1" x14ac:dyDescent="0.25">
      <c r="A22" s="27"/>
      <c r="B22" s="25"/>
      <c r="C22" s="38" t="s">
        <v>50</v>
      </c>
      <c r="D22" s="89"/>
      <c r="E22" s="40"/>
      <c r="F22" s="40"/>
      <c r="G22" s="106"/>
      <c r="H22" s="89">
        <f>SUM(H21)</f>
        <v>30</v>
      </c>
      <c r="I22" s="40">
        <f t="shared" ref="I22:K22" si="2">SUM(I21)</f>
        <v>30</v>
      </c>
      <c r="J22" s="40">
        <f t="shared" si="2"/>
        <v>0</v>
      </c>
      <c r="K22" s="163">
        <f t="shared" si="2"/>
        <v>0</v>
      </c>
      <c r="L22" s="89">
        <f>SUM(L21)</f>
        <v>30</v>
      </c>
      <c r="M22" s="40">
        <f t="shared" ref="M22:O22" si="3">SUM(M21)</f>
        <v>30</v>
      </c>
      <c r="N22" s="40">
        <f t="shared" si="3"/>
        <v>0</v>
      </c>
      <c r="O22" s="163">
        <f t="shared" si="3"/>
        <v>0</v>
      </c>
    </row>
    <row r="23" spans="1:15" s="10" customFormat="1" x14ac:dyDescent="0.25">
      <c r="A23" s="24"/>
      <c r="B23" s="25"/>
      <c r="C23" s="29" t="s">
        <v>31</v>
      </c>
      <c r="D23" s="185">
        <f>D10+D14</f>
        <v>0</v>
      </c>
      <c r="E23" s="33">
        <f>E10+E14</f>
        <v>0</v>
      </c>
      <c r="F23" s="33">
        <f>F10+F14</f>
        <v>0</v>
      </c>
      <c r="G23" s="186">
        <f>G10+G14</f>
        <v>0</v>
      </c>
      <c r="H23" s="185">
        <f>H18+H22+H13</f>
        <v>4951</v>
      </c>
      <c r="I23" s="33">
        <f t="shared" ref="I23:K23" si="4">I18+I22+I13</f>
        <v>4951</v>
      </c>
      <c r="J23" s="33">
        <f t="shared" si="4"/>
        <v>0</v>
      </c>
      <c r="K23" s="165">
        <f t="shared" si="4"/>
        <v>0</v>
      </c>
      <c r="L23" s="185">
        <f>L18+L22+L13</f>
        <v>5978</v>
      </c>
      <c r="M23" s="33">
        <f t="shared" ref="M23:O23" si="5">M18+M22+M13</f>
        <v>5978</v>
      </c>
      <c r="N23" s="33">
        <f t="shared" si="5"/>
        <v>0</v>
      </c>
      <c r="O23" s="165">
        <f t="shared" si="5"/>
        <v>0</v>
      </c>
    </row>
    <row r="24" spans="1:15" s="21" customFormat="1" x14ac:dyDescent="0.25">
      <c r="A24" s="24"/>
      <c r="B24" s="28"/>
      <c r="C24" s="26"/>
      <c r="D24" s="24"/>
      <c r="E24" s="31"/>
      <c r="F24" s="31"/>
      <c r="G24" s="32"/>
      <c r="H24" s="24"/>
      <c r="I24" s="31"/>
      <c r="J24" s="31"/>
      <c r="K24" s="32"/>
      <c r="L24" s="24"/>
      <c r="M24" s="31"/>
      <c r="N24" s="31"/>
      <c r="O24" s="32"/>
    </row>
    <row r="25" spans="1:15" s="10" customFormat="1" x14ac:dyDescent="0.25">
      <c r="A25" s="27">
        <v>102</v>
      </c>
      <c r="B25" s="25"/>
      <c r="C25" s="29" t="s">
        <v>74</v>
      </c>
      <c r="D25" s="27"/>
      <c r="E25" s="34"/>
      <c r="F25" s="34"/>
      <c r="G25" s="105"/>
      <c r="H25" s="27"/>
      <c r="I25" s="34"/>
      <c r="J25" s="34"/>
      <c r="K25" s="105"/>
      <c r="L25" s="27"/>
      <c r="M25" s="34"/>
      <c r="N25" s="34"/>
      <c r="O25" s="105"/>
    </row>
    <row r="26" spans="1:15" s="10" customFormat="1" x14ac:dyDescent="0.25">
      <c r="A26" s="27"/>
      <c r="B26" s="25" t="s">
        <v>29</v>
      </c>
      <c r="C26" s="26" t="s">
        <v>182</v>
      </c>
      <c r="D26" s="35"/>
      <c r="E26" s="30"/>
      <c r="F26" s="30"/>
      <c r="G26" s="102"/>
      <c r="H26" s="35"/>
      <c r="I26" s="30"/>
      <c r="J26" s="30"/>
      <c r="K26" s="102"/>
      <c r="L26" s="35"/>
      <c r="M26" s="30"/>
      <c r="N26" s="30"/>
      <c r="O26" s="102"/>
    </row>
    <row r="27" spans="1:15" s="10" customFormat="1" x14ac:dyDescent="0.25">
      <c r="A27" s="27"/>
      <c r="B27" s="25"/>
      <c r="C27" s="26" t="s">
        <v>22</v>
      </c>
      <c r="D27" s="35">
        <v>3000</v>
      </c>
      <c r="E27" s="30">
        <v>3000</v>
      </c>
      <c r="F27" s="30"/>
      <c r="G27" s="102"/>
      <c r="H27" s="35">
        <v>2066</v>
      </c>
      <c r="I27" s="30">
        <v>2066</v>
      </c>
      <c r="J27" s="30"/>
      <c r="K27" s="102"/>
      <c r="L27" s="35">
        <v>2066</v>
      </c>
      <c r="M27" s="30">
        <v>2066</v>
      </c>
      <c r="N27" s="30"/>
      <c r="O27" s="102"/>
    </row>
    <row r="28" spans="1:15" s="10" customFormat="1" x14ac:dyDescent="0.25">
      <c r="A28" s="27"/>
      <c r="B28" s="25"/>
      <c r="C28" s="26" t="s">
        <v>99</v>
      </c>
      <c r="D28" s="35">
        <v>4500</v>
      </c>
      <c r="E28" s="30">
        <v>4500</v>
      </c>
      <c r="F28" s="30"/>
      <c r="G28" s="102"/>
      <c r="H28" s="35">
        <v>3111</v>
      </c>
      <c r="I28" s="30">
        <v>3111</v>
      </c>
      <c r="J28" s="30"/>
      <c r="K28" s="102"/>
      <c r="L28" s="35">
        <v>3111</v>
      </c>
      <c r="M28" s="30">
        <v>3111</v>
      </c>
      <c r="N28" s="30"/>
      <c r="O28" s="102"/>
    </row>
    <row r="29" spans="1:15" s="10" customFormat="1" x14ac:dyDescent="0.25">
      <c r="A29" s="27"/>
      <c r="B29" s="25"/>
      <c r="C29" s="38" t="s">
        <v>50</v>
      </c>
      <c r="D29" s="39">
        <f t="shared" ref="D29:G29" si="6">SUM(D27:D28)</f>
        <v>7500</v>
      </c>
      <c r="E29" s="40">
        <f t="shared" si="6"/>
        <v>7500</v>
      </c>
      <c r="F29" s="40">
        <f t="shared" si="6"/>
        <v>0</v>
      </c>
      <c r="G29" s="103">
        <f t="shared" si="6"/>
        <v>0</v>
      </c>
      <c r="H29" s="39">
        <f t="shared" ref="H29:K29" si="7">SUM(H27:H28)</f>
        <v>5177</v>
      </c>
      <c r="I29" s="40">
        <f t="shared" si="7"/>
        <v>5177</v>
      </c>
      <c r="J29" s="40">
        <f t="shared" si="7"/>
        <v>0</v>
      </c>
      <c r="K29" s="103">
        <f t="shared" si="7"/>
        <v>0</v>
      </c>
      <c r="L29" s="39">
        <f t="shared" ref="L29:O29" si="8">SUM(L27:L28)</f>
        <v>5177</v>
      </c>
      <c r="M29" s="40">
        <f t="shared" si="8"/>
        <v>5177</v>
      </c>
      <c r="N29" s="40">
        <f t="shared" si="8"/>
        <v>0</v>
      </c>
      <c r="O29" s="103">
        <f t="shared" si="8"/>
        <v>0</v>
      </c>
    </row>
    <row r="30" spans="1:15" s="10" customFormat="1" x14ac:dyDescent="0.25">
      <c r="A30" s="27"/>
      <c r="B30" s="25" t="s">
        <v>106</v>
      </c>
      <c r="C30" s="26" t="s">
        <v>61</v>
      </c>
      <c r="D30" s="35"/>
      <c r="E30" s="30"/>
      <c r="F30" s="30"/>
      <c r="G30" s="102"/>
      <c r="H30" s="35"/>
      <c r="I30" s="30"/>
      <c r="J30" s="30"/>
      <c r="K30" s="102"/>
      <c r="L30" s="35"/>
      <c r="M30" s="30"/>
      <c r="N30" s="30"/>
      <c r="O30" s="102"/>
    </row>
    <row r="31" spans="1:15" s="10" customFormat="1" x14ac:dyDescent="0.25">
      <c r="A31" s="27"/>
      <c r="B31" s="25"/>
      <c r="C31" s="26" t="s">
        <v>88</v>
      </c>
      <c r="D31" s="87"/>
      <c r="E31" s="30"/>
      <c r="F31" s="30"/>
      <c r="G31" s="108"/>
      <c r="H31" s="87"/>
      <c r="I31" s="30"/>
      <c r="J31" s="30"/>
      <c r="K31" s="108"/>
      <c r="L31" s="87"/>
      <c r="M31" s="30"/>
      <c r="N31" s="30"/>
      <c r="O31" s="108"/>
    </row>
    <row r="32" spans="1:15" s="10" customFormat="1" x14ac:dyDescent="0.25">
      <c r="A32" s="27"/>
      <c r="B32" s="25"/>
      <c r="C32" s="26" t="s">
        <v>411</v>
      </c>
      <c r="D32" s="87"/>
      <c r="E32" s="30"/>
      <c r="F32" s="30"/>
      <c r="G32" s="108"/>
      <c r="H32" s="87">
        <v>1186</v>
      </c>
      <c r="I32" s="30">
        <v>1186</v>
      </c>
      <c r="J32" s="30"/>
      <c r="K32" s="108"/>
      <c r="L32" s="87">
        <v>1186</v>
      </c>
      <c r="M32" s="30">
        <v>1186</v>
      </c>
      <c r="N32" s="30"/>
      <c r="O32" s="108"/>
    </row>
    <row r="33" spans="1:15" s="10" customFormat="1" x14ac:dyDescent="0.25">
      <c r="A33" s="27"/>
      <c r="B33" s="25"/>
      <c r="C33" s="38" t="s">
        <v>50</v>
      </c>
      <c r="D33" s="89">
        <v>0</v>
      </c>
      <c r="E33" s="40">
        <v>0</v>
      </c>
      <c r="F33" s="40">
        <v>0</v>
      </c>
      <c r="G33" s="106">
        <v>0</v>
      </c>
      <c r="H33" s="89">
        <f>SUM(H32)</f>
        <v>1186</v>
      </c>
      <c r="I33" s="40">
        <f>SUM(I32)</f>
        <v>1186</v>
      </c>
      <c r="J33" s="40">
        <v>0</v>
      </c>
      <c r="K33" s="106">
        <v>0</v>
      </c>
      <c r="L33" s="89">
        <f>SUM(L32)</f>
        <v>1186</v>
      </c>
      <c r="M33" s="40">
        <f>SUM(M32)</f>
        <v>1186</v>
      </c>
      <c r="N33" s="40">
        <v>0</v>
      </c>
      <c r="O33" s="106">
        <v>0</v>
      </c>
    </row>
    <row r="34" spans="1:15" s="10" customFormat="1" x14ac:dyDescent="0.25">
      <c r="A34" s="24"/>
      <c r="B34" s="25"/>
      <c r="C34" s="29" t="s">
        <v>54</v>
      </c>
      <c r="D34" s="185">
        <f>D29+D30</f>
        <v>7500</v>
      </c>
      <c r="E34" s="33">
        <f>E29+E30</f>
        <v>7500</v>
      </c>
      <c r="F34" s="33">
        <f>F29+F30</f>
        <v>0</v>
      </c>
      <c r="G34" s="165">
        <f>G29+G30</f>
        <v>0</v>
      </c>
      <c r="H34" s="185">
        <f t="shared" ref="H34:K34" si="9">H29+H33</f>
        <v>6363</v>
      </c>
      <c r="I34" s="33">
        <f t="shared" si="9"/>
        <v>6363</v>
      </c>
      <c r="J34" s="33">
        <f t="shared" si="9"/>
        <v>0</v>
      </c>
      <c r="K34" s="165">
        <f t="shared" si="9"/>
        <v>0</v>
      </c>
      <c r="L34" s="185">
        <f t="shared" ref="L34:O34" si="10">L29+L33</f>
        <v>6363</v>
      </c>
      <c r="M34" s="33">
        <f t="shared" si="10"/>
        <v>6363</v>
      </c>
      <c r="N34" s="33">
        <f t="shared" si="10"/>
        <v>0</v>
      </c>
      <c r="O34" s="165">
        <f t="shared" si="10"/>
        <v>0</v>
      </c>
    </row>
    <row r="35" spans="1:15" s="21" customFormat="1" x14ac:dyDescent="0.25">
      <c r="A35" s="27"/>
      <c r="B35" s="28"/>
      <c r="C35" s="26"/>
      <c r="D35" s="24"/>
      <c r="E35" s="31"/>
      <c r="F35" s="31"/>
      <c r="G35" s="32"/>
      <c r="H35" s="24"/>
      <c r="I35" s="31"/>
      <c r="J35" s="31"/>
      <c r="K35" s="32"/>
      <c r="L35" s="24"/>
      <c r="M35" s="31"/>
      <c r="N35" s="31"/>
      <c r="O35" s="32"/>
    </row>
    <row r="36" spans="1:15" s="10" customFormat="1" x14ac:dyDescent="0.25">
      <c r="A36" s="27">
        <v>103</v>
      </c>
      <c r="B36" s="25"/>
      <c r="C36" s="29" t="s">
        <v>76</v>
      </c>
      <c r="D36" s="27"/>
      <c r="E36" s="34"/>
      <c r="F36" s="34"/>
      <c r="G36" s="105"/>
      <c r="H36" s="27"/>
      <c r="I36" s="34"/>
      <c r="J36" s="34"/>
      <c r="K36" s="105"/>
      <c r="L36" s="27"/>
      <c r="M36" s="34"/>
      <c r="N36" s="34"/>
      <c r="O36" s="105"/>
    </row>
    <row r="37" spans="1:15" s="10" customFormat="1" x14ac:dyDescent="0.25">
      <c r="A37" s="27"/>
      <c r="B37" s="25" t="s">
        <v>29</v>
      </c>
      <c r="C37" s="26" t="s">
        <v>182</v>
      </c>
      <c r="D37" s="35">
        <v>80000</v>
      </c>
      <c r="E37" s="30">
        <v>80000</v>
      </c>
      <c r="F37" s="30"/>
      <c r="G37" s="102"/>
      <c r="H37" s="35">
        <v>80000</v>
      </c>
      <c r="I37" s="30">
        <v>80000</v>
      </c>
      <c r="J37" s="30"/>
      <c r="K37" s="102"/>
      <c r="L37" s="35">
        <v>88471</v>
      </c>
      <c r="M37" s="30">
        <v>88471</v>
      </c>
      <c r="N37" s="30"/>
      <c r="O37" s="102"/>
    </row>
    <row r="38" spans="1:15" s="10" customFormat="1" x14ac:dyDescent="0.25">
      <c r="A38" s="27"/>
      <c r="B38" s="25" t="s">
        <v>106</v>
      </c>
      <c r="C38" s="26" t="s">
        <v>61</v>
      </c>
      <c r="D38" s="35"/>
      <c r="E38" s="30"/>
      <c r="F38" s="30"/>
      <c r="G38" s="102"/>
      <c r="H38" s="35"/>
      <c r="I38" s="30"/>
      <c r="J38" s="30"/>
      <c r="K38" s="102"/>
      <c r="L38" s="35"/>
      <c r="M38" s="30"/>
      <c r="N38" s="30"/>
      <c r="O38" s="102"/>
    </row>
    <row r="39" spans="1:15" s="10" customFormat="1" x14ac:dyDescent="0.25">
      <c r="A39" s="27"/>
      <c r="B39" s="25"/>
      <c r="C39" s="26" t="s">
        <v>88</v>
      </c>
      <c r="D39" s="87"/>
      <c r="E39" s="30"/>
      <c r="F39" s="30"/>
      <c r="G39" s="108"/>
      <c r="H39" s="87"/>
      <c r="I39" s="30"/>
      <c r="J39" s="30"/>
      <c r="K39" s="108"/>
      <c r="L39" s="87"/>
      <c r="M39" s="30"/>
      <c r="N39" s="30"/>
      <c r="O39" s="108"/>
    </row>
    <row r="40" spans="1:15" s="10" customFormat="1" x14ac:dyDescent="0.25">
      <c r="A40" s="27"/>
      <c r="B40" s="25"/>
      <c r="C40" s="26" t="s">
        <v>411</v>
      </c>
      <c r="D40" s="87"/>
      <c r="E40" s="30"/>
      <c r="F40" s="30"/>
      <c r="G40" s="108"/>
      <c r="H40" s="87">
        <v>5547</v>
      </c>
      <c r="I40" s="30">
        <v>5547</v>
      </c>
      <c r="J40" s="30"/>
      <c r="K40" s="108"/>
      <c r="L40" s="87">
        <v>6069</v>
      </c>
      <c r="M40" s="30">
        <v>6069</v>
      </c>
      <c r="N40" s="30"/>
      <c r="O40" s="108"/>
    </row>
    <row r="41" spans="1:15" s="10" customFormat="1" x14ac:dyDescent="0.25">
      <c r="A41" s="27"/>
      <c r="B41" s="25"/>
      <c r="C41" s="38" t="s">
        <v>50</v>
      </c>
      <c r="D41" s="89">
        <v>0</v>
      </c>
      <c r="E41" s="40">
        <v>0</v>
      </c>
      <c r="F41" s="40">
        <v>0</v>
      </c>
      <c r="G41" s="106">
        <v>0</v>
      </c>
      <c r="H41" s="89">
        <f>SUM(H40)</f>
        <v>5547</v>
      </c>
      <c r="I41" s="40">
        <f>SUM(I40)</f>
        <v>5547</v>
      </c>
      <c r="J41" s="40"/>
      <c r="K41" s="106"/>
      <c r="L41" s="89">
        <f>SUM(L40)</f>
        <v>6069</v>
      </c>
      <c r="M41" s="40">
        <f>SUM(M40)</f>
        <v>6069</v>
      </c>
      <c r="N41" s="40"/>
      <c r="O41" s="106"/>
    </row>
    <row r="42" spans="1:15" s="10" customFormat="1" x14ac:dyDescent="0.25">
      <c r="A42" s="24"/>
      <c r="B42" s="25"/>
      <c r="C42" s="29" t="s">
        <v>42</v>
      </c>
      <c r="D42" s="185">
        <f>D37+D41</f>
        <v>80000</v>
      </c>
      <c r="E42" s="33">
        <f>E37+E41</f>
        <v>80000</v>
      </c>
      <c r="F42" s="33">
        <f>F37+F41</f>
        <v>0</v>
      </c>
      <c r="G42" s="165">
        <f>G37+G41</f>
        <v>0</v>
      </c>
      <c r="H42" s="185">
        <f t="shared" ref="H42:K42" si="11">H37+H41</f>
        <v>85547</v>
      </c>
      <c r="I42" s="33">
        <f t="shared" si="11"/>
        <v>85547</v>
      </c>
      <c r="J42" s="33">
        <f t="shared" si="11"/>
        <v>0</v>
      </c>
      <c r="K42" s="165">
        <f t="shared" si="11"/>
        <v>0</v>
      </c>
      <c r="L42" s="185">
        <f t="shared" ref="L42:O42" si="12">L37+L41</f>
        <v>94540</v>
      </c>
      <c r="M42" s="33">
        <f t="shared" si="12"/>
        <v>94540</v>
      </c>
      <c r="N42" s="33">
        <f t="shared" si="12"/>
        <v>0</v>
      </c>
      <c r="O42" s="165">
        <f t="shared" si="12"/>
        <v>0</v>
      </c>
    </row>
    <row r="43" spans="1:15" s="21" customFormat="1" x14ac:dyDescent="0.25">
      <c r="A43" s="24"/>
      <c r="B43" s="28"/>
      <c r="C43" s="26" t="s">
        <v>24</v>
      </c>
      <c r="D43" s="24"/>
      <c r="E43" s="31"/>
      <c r="F43" s="31"/>
      <c r="G43" s="32"/>
      <c r="H43" s="24"/>
      <c r="I43" s="31"/>
      <c r="J43" s="31"/>
      <c r="K43" s="32"/>
      <c r="L43" s="24"/>
      <c r="M43" s="31"/>
      <c r="N43" s="31"/>
      <c r="O43" s="32"/>
    </row>
    <row r="44" spans="1:15" s="10" customFormat="1" x14ac:dyDescent="0.25">
      <c r="A44" s="27">
        <v>104</v>
      </c>
      <c r="B44" s="25"/>
      <c r="C44" s="29" t="s">
        <v>457</v>
      </c>
      <c r="D44" s="27"/>
      <c r="E44" s="34"/>
      <c r="F44" s="34"/>
      <c r="G44" s="105"/>
      <c r="H44" s="27"/>
      <c r="I44" s="34"/>
      <c r="J44" s="34"/>
      <c r="K44" s="105"/>
      <c r="L44" s="27"/>
      <c r="M44" s="34"/>
      <c r="N44" s="34"/>
      <c r="O44" s="105"/>
    </row>
    <row r="45" spans="1:15" s="10" customFormat="1" x14ac:dyDescent="0.25">
      <c r="A45" s="24"/>
      <c r="B45" s="25" t="s">
        <v>29</v>
      </c>
      <c r="C45" s="26" t="s">
        <v>182</v>
      </c>
      <c r="D45" s="35">
        <v>2000</v>
      </c>
      <c r="E45" s="30">
        <v>2000</v>
      </c>
      <c r="F45" s="30"/>
      <c r="G45" s="102"/>
      <c r="H45" s="35">
        <v>2000</v>
      </c>
      <c r="I45" s="30">
        <v>2000</v>
      </c>
      <c r="J45" s="30"/>
      <c r="K45" s="102"/>
      <c r="L45" s="35">
        <v>2000</v>
      </c>
      <c r="M45" s="30">
        <v>2000</v>
      </c>
      <c r="N45" s="30"/>
      <c r="O45" s="102"/>
    </row>
    <row r="46" spans="1:15" s="10" customFormat="1" x14ac:dyDescent="0.25">
      <c r="A46" s="27"/>
      <c r="B46" s="25" t="s">
        <v>106</v>
      </c>
      <c r="C46" s="26" t="s">
        <v>61</v>
      </c>
      <c r="D46" s="35">
        <v>0</v>
      </c>
      <c r="E46" s="30">
        <v>0</v>
      </c>
      <c r="F46" s="30">
        <v>0</v>
      </c>
      <c r="G46" s="102">
        <v>0</v>
      </c>
      <c r="H46" s="35">
        <v>0</v>
      </c>
      <c r="I46" s="30">
        <v>0</v>
      </c>
      <c r="J46" s="30">
        <v>0</v>
      </c>
      <c r="K46" s="102">
        <v>0</v>
      </c>
      <c r="L46" s="35">
        <v>0</v>
      </c>
      <c r="M46" s="30">
        <v>0</v>
      </c>
      <c r="N46" s="30">
        <v>0</v>
      </c>
      <c r="O46" s="102">
        <v>0</v>
      </c>
    </row>
    <row r="47" spans="1:15" s="10" customFormat="1" x14ac:dyDescent="0.25">
      <c r="A47" s="27"/>
      <c r="B47" s="25"/>
      <c r="C47" s="26" t="s">
        <v>88</v>
      </c>
      <c r="D47" s="87"/>
      <c r="E47" s="30"/>
      <c r="F47" s="30"/>
      <c r="G47" s="108"/>
      <c r="H47" s="87"/>
      <c r="I47" s="30"/>
      <c r="J47" s="30"/>
      <c r="K47" s="108"/>
      <c r="L47" s="87"/>
      <c r="M47" s="30"/>
      <c r="N47" s="30"/>
      <c r="O47" s="108"/>
    </row>
    <row r="48" spans="1:15" s="10" customFormat="1" x14ac:dyDescent="0.25">
      <c r="A48" s="27"/>
      <c r="B48" s="25"/>
      <c r="C48" s="26" t="s">
        <v>411</v>
      </c>
      <c r="D48" s="87"/>
      <c r="E48" s="30"/>
      <c r="F48" s="30"/>
      <c r="G48" s="108"/>
      <c r="H48" s="87">
        <v>5391</v>
      </c>
      <c r="I48" s="30">
        <v>5391</v>
      </c>
      <c r="J48" s="30"/>
      <c r="K48" s="108"/>
      <c r="L48" s="87">
        <v>6428</v>
      </c>
      <c r="M48" s="30">
        <v>6428</v>
      </c>
      <c r="N48" s="30"/>
      <c r="O48" s="108"/>
    </row>
    <row r="49" spans="1:15" s="10" customFormat="1" x14ac:dyDescent="0.25">
      <c r="A49" s="27"/>
      <c r="B49" s="25"/>
      <c r="C49" s="26" t="s">
        <v>596</v>
      </c>
      <c r="D49" s="87"/>
      <c r="E49" s="30"/>
      <c r="F49" s="30"/>
      <c r="G49" s="108"/>
      <c r="H49" s="87"/>
      <c r="I49" s="30"/>
      <c r="J49" s="30"/>
      <c r="K49" s="108"/>
      <c r="L49" s="87">
        <v>56</v>
      </c>
      <c r="M49" s="30">
        <v>56</v>
      </c>
      <c r="N49" s="30"/>
      <c r="O49" s="108"/>
    </row>
    <row r="50" spans="1:15" s="10" customFormat="1" x14ac:dyDescent="0.25">
      <c r="A50" s="27"/>
      <c r="B50" s="25"/>
      <c r="C50" s="38" t="s">
        <v>50</v>
      </c>
      <c r="D50" s="89"/>
      <c r="E50" s="40"/>
      <c r="F50" s="40"/>
      <c r="G50" s="106"/>
      <c r="H50" s="89">
        <f>SUM(H48)</f>
        <v>5391</v>
      </c>
      <c r="I50" s="40">
        <f>SUM(I48)</f>
        <v>5391</v>
      </c>
      <c r="J50" s="40">
        <f t="shared" ref="J50:O50" si="13">SUM(J48:J49)</f>
        <v>0</v>
      </c>
      <c r="K50" s="106">
        <f t="shared" si="13"/>
        <v>0</v>
      </c>
      <c r="L50" s="89">
        <f t="shared" si="13"/>
        <v>6484</v>
      </c>
      <c r="M50" s="40">
        <f t="shared" si="13"/>
        <v>6484</v>
      </c>
      <c r="N50" s="40">
        <f t="shared" si="13"/>
        <v>0</v>
      </c>
      <c r="O50" s="106">
        <f t="shared" si="13"/>
        <v>0</v>
      </c>
    </row>
    <row r="51" spans="1:15" s="10" customFormat="1" x14ac:dyDescent="0.25">
      <c r="A51" s="24"/>
      <c r="B51" s="25"/>
      <c r="C51" s="29" t="s">
        <v>32</v>
      </c>
      <c r="D51" s="185">
        <f>D45+D46</f>
        <v>2000</v>
      </c>
      <c r="E51" s="33">
        <f>E45+E46</f>
        <v>2000</v>
      </c>
      <c r="F51" s="33">
        <f>F45+F46</f>
        <v>0</v>
      </c>
      <c r="G51" s="165">
        <f>G45+G46</f>
        <v>0</v>
      </c>
      <c r="H51" s="185">
        <f t="shared" ref="H51:K51" si="14">H45+H50</f>
        <v>7391</v>
      </c>
      <c r="I51" s="33">
        <f t="shared" si="14"/>
        <v>7391</v>
      </c>
      <c r="J51" s="33">
        <f t="shared" si="14"/>
        <v>0</v>
      </c>
      <c r="K51" s="165">
        <f t="shared" si="14"/>
        <v>0</v>
      </c>
      <c r="L51" s="185">
        <f t="shared" ref="L51:O51" si="15">L45+L50</f>
        <v>8484</v>
      </c>
      <c r="M51" s="33">
        <f t="shared" si="15"/>
        <v>8484</v>
      </c>
      <c r="N51" s="33">
        <f t="shared" si="15"/>
        <v>0</v>
      </c>
      <c r="O51" s="165">
        <f t="shared" si="15"/>
        <v>0</v>
      </c>
    </row>
    <row r="52" spans="1:15" s="10" customFormat="1" ht="17.25" customHeight="1" x14ac:dyDescent="0.25">
      <c r="A52" s="24"/>
      <c r="B52" s="25"/>
      <c r="C52" s="26"/>
      <c r="D52" s="24"/>
      <c r="E52" s="31"/>
      <c r="F52" s="31"/>
      <c r="G52" s="32"/>
      <c r="H52" s="24"/>
      <c r="I52" s="31"/>
      <c r="J52" s="31"/>
      <c r="K52" s="32"/>
      <c r="L52" s="24"/>
      <c r="M52" s="31"/>
      <c r="N52" s="31"/>
      <c r="O52" s="32"/>
    </row>
    <row r="53" spans="1:15" s="10" customFormat="1" ht="29.25" customHeight="1" x14ac:dyDescent="0.25">
      <c r="A53" s="27"/>
      <c r="B53" s="28"/>
      <c r="C53" s="29" t="s">
        <v>75</v>
      </c>
      <c r="D53" s="81">
        <f t="shared" ref="D53:K53" si="16">D23+D34+D42+D51</f>
        <v>89500</v>
      </c>
      <c r="E53" s="33">
        <f t="shared" si="16"/>
        <v>89500</v>
      </c>
      <c r="F53" s="33">
        <f t="shared" si="16"/>
        <v>0</v>
      </c>
      <c r="G53" s="101">
        <f t="shared" si="16"/>
        <v>0</v>
      </c>
      <c r="H53" s="81">
        <f t="shared" si="16"/>
        <v>104252</v>
      </c>
      <c r="I53" s="33">
        <f t="shared" si="16"/>
        <v>104252</v>
      </c>
      <c r="J53" s="33">
        <f t="shared" si="16"/>
        <v>0</v>
      </c>
      <c r="K53" s="101">
        <f t="shared" si="16"/>
        <v>0</v>
      </c>
      <c r="L53" s="81">
        <f t="shared" ref="L53:O53" si="17">L23+L34+L42+L51</f>
        <v>115365</v>
      </c>
      <c r="M53" s="33">
        <f t="shared" si="17"/>
        <v>115365</v>
      </c>
      <c r="N53" s="33">
        <f t="shared" si="17"/>
        <v>0</v>
      </c>
      <c r="O53" s="101">
        <f t="shared" si="17"/>
        <v>0</v>
      </c>
    </row>
    <row r="54" spans="1:15" s="10" customFormat="1" x14ac:dyDescent="0.25">
      <c r="A54" s="24"/>
      <c r="B54" s="25"/>
      <c r="C54" s="26"/>
      <c r="D54" s="24"/>
      <c r="E54" s="31"/>
      <c r="F54" s="31"/>
      <c r="G54" s="32"/>
      <c r="H54" s="24"/>
      <c r="I54" s="31"/>
      <c r="J54" s="31"/>
      <c r="K54" s="32"/>
      <c r="L54" s="24"/>
      <c r="M54" s="31"/>
      <c r="N54" s="31"/>
      <c r="O54" s="32"/>
    </row>
    <row r="55" spans="1:15" s="10" customFormat="1" x14ac:dyDescent="0.25">
      <c r="A55" s="187">
        <v>105</v>
      </c>
      <c r="B55" s="42"/>
      <c r="C55" s="29" t="s">
        <v>77</v>
      </c>
      <c r="D55" s="81"/>
      <c r="E55" s="33"/>
      <c r="F55" s="33"/>
      <c r="G55" s="101"/>
      <c r="H55" s="81"/>
      <c r="I55" s="33"/>
      <c r="J55" s="33"/>
      <c r="K55" s="101"/>
      <c r="L55" s="81"/>
      <c r="M55" s="33"/>
      <c r="N55" s="33"/>
      <c r="O55" s="101"/>
    </row>
    <row r="56" spans="1:15" s="10" customFormat="1" x14ac:dyDescent="0.25">
      <c r="A56" s="27"/>
      <c r="B56" s="25" t="s">
        <v>29</v>
      </c>
      <c r="C56" s="26" t="s">
        <v>182</v>
      </c>
      <c r="D56" s="35"/>
      <c r="E56" s="30"/>
      <c r="F56" s="30"/>
      <c r="G56" s="102"/>
      <c r="H56" s="35"/>
      <c r="I56" s="30"/>
      <c r="J56" s="30"/>
      <c r="K56" s="102"/>
      <c r="L56" s="35"/>
      <c r="M56" s="30"/>
      <c r="N56" s="30"/>
      <c r="O56" s="102"/>
    </row>
    <row r="57" spans="1:15" s="10" customFormat="1" x14ac:dyDescent="0.25">
      <c r="A57" s="27"/>
      <c r="B57" s="25"/>
      <c r="C57" s="26" t="s">
        <v>183</v>
      </c>
      <c r="D57" s="35">
        <v>15000</v>
      </c>
      <c r="E57" s="30">
        <v>15000</v>
      </c>
      <c r="F57" s="30"/>
      <c r="G57" s="102"/>
      <c r="H57" s="35">
        <v>15000</v>
      </c>
      <c r="I57" s="30">
        <v>15000</v>
      </c>
      <c r="J57" s="30"/>
      <c r="K57" s="102"/>
      <c r="L57" s="35">
        <v>15000</v>
      </c>
      <c r="M57" s="30">
        <v>15000</v>
      </c>
      <c r="N57" s="30"/>
      <c r="O57" s="102"/>
    </row>
    <row r="58" spans="1:15" s="10" customFormat="1" x14ac:dyDescent="0.25">
      <c r="A58" s="27"/>
      <c r="B58" s="25"/>
      <c r="C58" s="26" t="s">
        <v>184</v>
      </c>
      <c r="D58" s="35">
        <v>0</v>
      </c>
      <c r="E58" s="30">
        <v>0</v>
      </c>
      <c r="F58" s="30"/>
      <c r="G58" s="102"/>
      <c r="H58" s="35">
        <v>0</v>
      </c>
      <c r="I58" s="30">
        <v>0</v>
      </c>
      <c r="J58" s="30"/>
      <c r="K58" s="102"/>
      <c r="L58" s="35">
        <v>0</v>
      </c>
      <c r="M58" s="30">
        <v>0</v>
      </c>
      <c r="N58" s="30"/>
      <c r="O58" s="102"/>
    </row>
    <row r="59" spans="1:15" s="22" customFormat="1" x14ac:dyDescent="0.25">
      <c r="A59" s="36"/>
      <c r="B59" s="37"/>
      <c r="C59" s="38" t="s">
        <v>50</v>
      </c>
      <c r="D59" s="39">
        <f t="shared" ref="D59:G59" si="18">SUM(D57:D58)</f>
        <v>15000</v>
      </c>
      <c r="E59" s="40">
        <f t="shared" si="18"/>
        <v>15000</v>
      </c>
      <c r="F59" s="40">
        <f t="shared" si="18"/>
        <v>0</v>
      </c>
      <c r="G59" s="103">
        <f t="shared" si="18"/>
        <v>0</v>
      </c>
      <c r="H59" s="39">
        <f t="shared" ref="H59:K59" si="19">SUM(H57:H58)</f>
        <v>15000</v>
      </c>
      <c r="I59" s="40">
        <f t="shared" si="19"/>
        <v>15000</v>
      </c>
      <c r="J59" s="40">
        <f t="shared" si="19"/>
        <v>0</v>
      </c>
      <c r="K59" s="103">
        <f t="shared" si="19"/>
        <v>0</v>
      </c>
      <c r="L59" s="39">
        <f t="shared" ref="L59:O59" si="20">SUM(L57:L58)</f>
        <v>15000</v>
      </c>
      <c r="M59" s="40">
        <f t="shared" si="20"/>
        <v>15000</v>
      </c>
      <c r="N59" s="40">
        <f t="shared" si="20"/>
        <v>0</v>
      </c>
      <c r="O59" s="103">
        <f t="shared" si="20"/>
        <v>0</v>
      </c>
    </row>
    <row r="60" spans="1:15" s="10" customFormat="1" x14ac:dyDescent="0.25">
      <c r="A60" s="27"/>
      <c r="B60" s="25" t="s">
        <v>106</v>
      </c>
      <c r="C60" s="26" t="s">
        <v>61</v>
      </c>
      <c r="D60" s="35"/>
      <c r="E60" s="30"/>
      <c r="F60" s="30"/>
      <c r="G60" s="102"/>
      <c r="H60" s="35"/>
      <c r="I60" s="30"/>
      <c r="J60" s="30"/>
      <c r="K60" s="102"/>
      <c r="L60" s="35"/>
      <c r="M60" s="30"/>
      <c r="N60" s="30"/>
      <c r="O60" s="102"/>
    </row>
    <row r="61" spans="1:15" s="10" customFormat="1" x14ac:dyDescent="0.25">
      <c r="A61" s="27"/>
      <c r="B61" s="25"/>
      <c r="C61" s="26" t="s">
        <v>88</v>
      </c>
      <c r="D61" s="35"/>
      <c r="E61" s="30"/>
      <c r="F61" s="30"/>
      <c r="G61" s="102"/>
      <c r="H61" s="35"/>
      <c r="I61" s="30"/>
      <c r="J61" s="30"/>
      <c r="K61" s="102"/>
      <c r="L61" s="35"/>
      <c r="M61" s="30"/>
      <c r="N61" s="30"/>
      <c r="O61" s="102"/>
    </row>
    <row r="62" spans="1:15" s="10" customFormat="1" x14ac:dyDescent="0.25">
      <c r="A62" s="27"/>
      <c r="B62" s="25"/>
      <c r="C62" s="26" t="s">
        <v>411</v>
      </c>
      <c r="D62" s="35">
        <v>7601</v>
      </c>
      <c r="E62" s="30">
        <v>7601</v>
      </c>
      <c r="F62" s="30"/>
      <c r="G62" s="102"/>
      <c r="H62" s="35">
        <v>7601</v>
      </c>
      <c r="I62" s="30">
        <v>7601</v>
      </c>
      <c r="J62" s="30"/>
      <c r="K62" s="102"/>
      <c r="L62" s="35">
        <v>7601</v>
      </c>
      <c r="M62" s="30">
        <v>7601</v>
      </c>
      <c r="N62" s="30"/>
      <c r="O62" s="102"/>
    </row>
    <row r="63" spans="1:15" s="22" customFormat="1" x14ac:dyDescent="0.25">
      <c r="A63" s="36"/>
      <c r="B63" s="37"/>
      <c r="C63" s="38" t="s">
        <v>50</v>
      </c>
      <c r="D63" s="89">
        <f t="shared" ref="D63:K63" si="21">SUM(D62:D62)</f>
        <v>7601</v>
      </c>
      <c r="E63" s="40">
        <f t="shared" si="21"/>
        <v>7601</v>
      </c>
      <c r="F63" s="40">
        <f t="shared" si="21"/>
        <v>0</v>
      </c>
      <c r="G63" s="106">
        <f t="shared" si="21"/>
        <v>0</v>
      </c>
      <c r="H63" s="89">
        <f t="shared" si="21"/>
        <v>7601</v>
      </c>
      <c r="I63" s="40">
        <f t="shared" si="21"/>
        <v>7601</v>
      </c>
      <c r="J63" s="40">
        <f t="shared" si="21"/>
        <v>0</v>
      </c>
      <c r="K63" s="106">
        <f t="shared" si="21"/>
        <v>0</v>
      </c>
      <c r="L63" s="89">
        <f t="shared" ref="L63:O63" si="22">SUM(L62:L62)</f>
        <v>7601</v>
      </c>
      <c r="M63" s="40">
        <f t="shared" si="22"/>
        <v>7601</v>
      </c>
      <c r="N63" s="40">
        <f t="shared" si="22"/>
        <v>0</v>
      </c>
      <c r="O63" s="106">
        <f t="shared" si="22"/>
        <v>0</v>
      </c>
    </row>
    <row r="64" spans="1:15" s="10" customFormat="1" x14ac:dyDescent="0.25">
      <c r="A64" s="27"/>
      <c r="B64" s="25"/>
      <c r="C64" s="29" t="s">
        <v>23</v>
      </c>
      <c r="D64" s="185">
        <f t="shared" ref="D64:K64" si="23">D59+D63</f>
        <v>22601</v>
      </c>
      <c r="E64" s="33">
        <f t="shared" si="23"/>
        <v>22601</v>
      </c>
      <c r="F64" s="33">
        <f t="shared" si="23"/>
        <v>0</v>
      </c>
      <c r="G64" s="188">
        <f t="shared" si="23"/>
        <v>0</v>
      </c>
      <c r="H64" s="185">
        <f t="shared" si="23"/>
        <v>22601</v>
      </c>
      <c r="I64" s="33">
        <f t="shared" si="23"/>
        <v>22601</v>
      </c>
      <c r="J64" s="33">
        <f t="shared" si="23"/>
        <v>0</v>
      </c>
      <c r="K64" s="188">
        <f t="shared" si="23"/>
        <v>0</v>
      </c>
      <c r="L64" s="185">
        <f t="shared" ref="L64:O64" si="24">L59+L63</f>
        <v>22601</v>
      </c>
      <c r="M64" s="33">
        <f t="shared" si="24"/>
        <v>22601</v>
      </c>
      <c r="N64" s="33">
        <f t="shared" si="24"/>
        <v>0</v>
      </c>
      <c r="O64" s="188">
        <f t="shared" si="24"/>
        <v>0</v>
      </c>
    </row>
    <row r="65" spans="1:15" s="10" customFormat="1" x14ac:dyDescent="0.25">
      <c r="A65" s="24"/>
      <c r="B65" s="25"/>
      <c r="C65" s="26"/>
      <c r="D65" s="24"/>
      <c r="E65" s="31"/>
      <c r="F65" s="31"/>
      <c r="G65" s="32"/>
      <c r="H65" s="24"/>
      <c r="I65" s="31"/>
      <c r="J65" s="31"/>
      <c r="K65" s="32"/>
      <c r="L65" s="24"/>
      <c r="M65" s="31"/>
      <c r="N65" s="31"/>
      <c r="O65" s="32"/>
    </row>
    <row r="66" spans="1:15" s="21" customFormat="1" x14ac:dyDescent="0.25">
      <c r="A66" s="27">
        <v>106</v>
      </c>
      <c r="B66" s="28"/>
      <c r="C66" s="63" t="s">
        <v>56</v>
      </c>
      <c r="D66" s="189"/>
      <c r="E66" s="190"/>
      <c r="F66" s="190"/>
      <c r="G66" s="191"/>
      <c r="H66" s="189"/>
      <c r="I66" s="190"/>
      <c r="J66" s="190"/>
      <c r="K66" s="191"/>
      <c r="L66" s="189"/>
      <c r="M66" s="190"/>
      <c r="N66" s="190"/>
      <c r="O66" s="191"/>
    </row>
    <row r="67" spans="1:15" s="10" customFormat="1" x14ac:dyDescent="0.25">
      <c r="A67" s="24"/>
      <c r="B67" s="25" t="s">
        <v>29</v>
      </c>
      <c r="C67" s="26" t="s">
        <v>182</v>
      </c>
      <c r="D67" s="82"/>
      <c r="E67" s="54"/>
      <c r="F67" s="54"/>
      <c r="G67" s="109"/>
      <c r="H67" s="82"/>
      <c r="I67" s="54"/>
      <c r="J67" s="54"/>
      <c r="K67" s="109"/>
      <c r="L67" s="82"/>
      <c r="M67" s="54"/>
      <c r="N67" s="54"/>
      <c r="O67" s="109"/>
    </row>
    <row r="68" spans="1:15" s="10" customFormat="1" ht="30" x14ac:dyDescent="0.25">
      <c r="A68" s="24"/>
      <c r="B68" s="25"/>
      <c r="C68" s="45" t="s">
        <v>185</v>
      </c>
      <c r="D68" s="82">
        <v>5000</v>
      </c>
      <c r="E68" s="54">
        <v>5000</v>
      </c>
      <c r="F68" s="54"/>
      <c r="G68" s="109"/>
      <c r="H68" s="82">
        <v>5000</v>
      </c>
      <c r="I68" s="54">
        <v>5000</v>
      </c>
      <c r="J68" s="54"/>
      <c r="K68" s="109"/>
      <c r="L68" s="82">
        <v>5000</v>
      </c>
      <c r="M68" s="54">
        <v>5000</v>
      </c>
      <c r="N68" s="54"/>
      <c r="O68" s="109"/>
    </row>
    <row r="69" spans="1:15" s="10" customFormat="1" ht="30" x14ac:dyDescent="0.25">
      <c r="A69" s="24"/>
      <c r="B69" s="25"/>
      <c r="C69" s="45" t="s">
        <v>186</v>
      </c>
      <c r="D69" s="82">
        <v>8000</v>
      </c>
      <c r="E69" s="54">
        <v>8000</v>
      </c>
      <c r="F69" s="54"/>
      <c r="G69" s="109"/>
      <c r="H69" s="82">
        <v>8000</v>
      </c>
      <c r="I69" s="54">
        <v>8000</v>
      </c>
      <c r="J69" s="54"/>
      <c r="K69" s="109"/>
      <c r="L69" s="82">
        <v>9000</v>
      </c>
      <c r="M69" s="54">
        <v>9000</v>
      </c>
      <c r="N69" s="54"/>
      <c r="O69" s="109"/>
    </row>
    <row r="70" spans="1:15" s="10" customFormat="1" x14ac:dyDescent="0.25">
      <c r="A70" s="24"/>
      <c r="B70" s="25"/>
      <c r="C70" s="45" t="s">
        <v>187</v>
      </c>
      <c r="D70" s="82">
        <v>2000</v>
      </c>
      <c r="E70" s="54">
        <v>2000</v>
      </c>
      <c r="F70" s="54"/>
      <c r="G70" s="109"/>
      <c r="H70" s="82">
        <v>2000</v>
      </c>
      <c r="I70" s="54">
        <v>2000</v>
      </c>
      <c r="J70" s="54"/>
      <c r="K70" s="109"/>
      <c r="L70" s="82">
        <v>2000</v>
      </c>
      <c r="M70" s="54">
        <v>2000</v>
      </c>
      <c r="N70" s="54"/>
      <c r="O70" s="109"/>
    </row>
    <row r="71" spans="1:15" s="22" customFormat="1" x14ac:dyDescent="0.25">
      <c r="A71" s="24"/>
      <c r="B71" s="37"/>
      <c r="C71" s="45" t="s">
        <v>188</v>
      </c>
      <c r="D71" s="82"/>
      <c r="E71" s="54"/>
      <c r="F71" s="54"/>
      <c r="G71" s="109"/>
      <c r="H71" s="82"/>
      <c r="I71" s="54"/>
      <c r="J71" s="54"/>
      <c r="K71" s="109"/>
      <c r="L71" s="82"/>
      <c r="M71" s="54"/>
      <c r="N71" s="54"/>
      <c r="O71" s="109"/>
    </row>
    <row r="72" spans="1:15" s="22" customFormat="1" x14ac:dyDescent="0.25">
      <c r="A72" s="24"/>
      <c r="B72" s="37"/>
      <c r="C72" s="192" t="s">
        <v>189</v>
      </c>
      <c r="D72" s="82">
        <v>15850</v>
      </c>
      <c r="E72" s="54">
        <v>15850</v>
      </c>
      <c r="F72" s="54"/>
      <c r="G72" s="109"/>
      <c r="H72" s="82">
        <v>20850</v>
      </c>
      <c r="I72" s="54">
        <v>20850</v>
      </c>
      <c r="J72" s="54"/>
      <c r="K72" s="109"/>
      <c r="L72" s="82">
        <v>20850</v>
      </c>
      <c r="M72" s="54">
        <v>20850</v>
      </c>
      <c r="N72" s="54"/>
      <c r="O72" s="109"/>
    </row>
    <row r="73" spans="1:15" s="22" customFormat="1" ht="30" x14ac:dyDescent="0.25">
      <c r="A73" s="24"/>
      <c r="B73" s="37"/>
      <c r="C73" s="192" t="s">
        <v>190</v>
      </c>
      <c r="D73" s="82">
        <v>9575</v>
      </c>
      <c r="E73" s="54">
        <v>9575</v>
      </c>
      <c r="F73" s="54"/>
      <c r="G73" s="109"/>
      <c r="H73" s="82">
        <v>9575</v>
      </c>
      <c r="I73" s="54">
        <v>9575</v>
      </c>
      <c r="J73" s="54"/>
      <c r="K73" s="109"/>
      <c r="L73" s="82">
        <v>9575</v>
      </c>
      <c r="M73" s="54">
        <v>9575</v>
      </c>
      <c r="N73" s="54"/>
      <c r="O73" s="109"/>
    </row>
    <row r="74" spans="1:15" s="22" customFormat="1" x14ac:dyDescent="0.25">
      <c r="A74" s="24"/>
      <c r="B74" s="37"/>
      <c r="C74" s="192" t="s">
        <v>191</v>
      </c>
      <c r="D74" s="82">
        <v>5000</v>
      </c>
      <c r="E74" s="54">
        <v>5000</v>
      </c>
      <c r="F74" s="54"/>
      <c r="G74" s="109"/>
      <c r="H74" s="82">
        <v>7553</v>
      </c>
      <c r="I74" s="54">
        <v>7553</v>
      </c>
      <c r="J74" s="54"/>
      <c r="K74" s="109"/>
      <c r="L74" s="82">
        <v>7553</v>
      </c>
      <c r="M74" s="54">
        <v>7553</v>
      </c>
      <c r="N74" s="54"/>
      <c r="O74" s="109"/>
    </row>
    <row r="75" spans="1:15" s="22" customFormat="1" x14ac:dyDescent="0.25">
      <c r="A75" s="24"/>
      <c r="B75" s="37"/>
      <c r="C75" s="192" t="s">
        <v>192</v>
      </c>
      <c r="D75" s="82">
        <v>3000</v>
      </c>
      <c r="E75" s="54">
        <v>3000</v>
      </c>
      <c r="F75" s="54"/>
      <c r="G75" s="109"/>
      <c r="H75" s="82">
        <v>3000</v>
      </c>
      <c r="I75" s="54">
        <v>3000</v>
      </c>
      <c r="J75" s="54"/>
      <c r="K75" s="109"/>
      <c r="L75" s="82">
        <v>3000</v>
      </c>
      <c r="M75" s="54">
        <v>3000</v>
      </c>
      <c r="N75" s="54"/>
      <c r="O75" s="109"/>
    </row>
    <row r="76" spans="1:15" s="22" customFormat="1" x14ac:dyDescent="0.25">
      <c r="A76" s="24"/>
      <c r="B76" s="37"/>
      <c r="C76" s="192" t="s">
        <v>193</v>
      </c>
      <c r="D76" s="82"/>
      <c r="E76" s="54"/>
      <c r="F76" s="54"/>
      <c r="G76" s="109"/>
      <c r="H76" s="82"/>
      <c r="I76" s="54"/>
      <c r="J76" s="54"/>
      <c r="K76" s="109"/>
      <c r="L76" s="82"/>
      <c r="M76" s="54"/>
      <c r="N76" s="54"/>
      <c r="O76" s="109"/>
    </row>
    <row r="77" spans="1:15" s="22" customFormat="1" x14ac:dyDescent="0.25">
      <c r="A77" s="24"/>
      <c r="B77" s="37"/>
      <c r="C77" s="192" t="s">
        <v>194</v>
      </c>
      <c r="D77" s="82">
        <v>8000</v>
      </c>
      <c r="E77" s="54"/>
      <c r="F77" s="54">
        <v>8000</v>
      </c>
      <c r="G77" s="109"/>
      <c r="H77" s="82">
        <v>8000</v>
      </c>
      <c r="I77" s="54"/>
      <c r="J77" s="54">
        <v>8000</v>
      </c>
      <c r="K77" s="109"/>
      <c r="L77" s="82">
        <v>10000</v>
      </c>
      <c r="M77" s="54"/>
      <c r="N77" s="54">
        <v>10000</v>
      </c>
      <c r="O77" s="109"/>
    </row>
    <row r="78" spans="1:15" s="22" customFormat="1" x14ac:dyDescent="0.25">
      <c r="A78" s="24"/>
      <c r="B78" s="37"/>
      <c r="C78" s="192" t="s">
        <v>195</v>
      </c>
      <c r="D78" s="82">
        <v>150</v>
      </c>
      <c r="E78" s="54"/>
      <c r="F78" s="54">
        <v>150</v>
      </c>
      <c r="G78" s="109"/>
      <c r="H78" s="82">
        <v>150</v>
      </c>
      <c r="I78" s="54"/>
      <c r="J78" s="54">
        <v>150</v>
      </c>
      <c r="K78" s="109"/>
      <c r="L78" s="82">
        <v>150</v>
      </c>
      <c r="M78" s="54"/>
      <c r="N78" s="54">
        <v>150</v>
      </c>
      <c r="O78" s="109"/>
    </row>
    <row r="79" spans="1:15" s="22" customFormat="1" x14ac:dyDescent="0.25">
      <c r="A79" s="24"/>
      <c r="B79" s="37"/>
      <c r="C79" s="192" t="s">
        <v>196</v>
      </c>
      <c r="D79" s="88">
        <v>1524</v>
      </c>
      <c r="E79" s="54">
        <v>1524</v>
      </c>
      <c r="F79" s="54"/>
      <c r="G79" s="110"/>
      <c r="H79" s="88">
        <v>7620</v>
      </c>
      <c r="I79" s="54">
        <v>7620</v>
      </c>
      <c r="J79" s="54"/>
      <c r="K79" s="110"/>
      <c r="L79" s="88">
        <v>7620</v>
      </c>
      <c r="M79" s="54">
        <v>7620</v>
      </c>
      <c r="N79" s="54"/>
      <c r="O79" s="110"/>
    </row>
    <row r="80" spans="1:15" s="22" customFormat="1" x14ac:dyDescent="0.25">
      <c r="A80" s="24"/>
      <c r="B80" s="37"/>
      <c r="C80" s="192" t="s">
        <v>197</v>
      </c>
      <c r="D80" s="88">
        <v>10000</v>
      </c>
      <c r="E80" s="54">
        <v>10000</v>
      </c>
      <c r="F80" s="54"/>
      <c r="G80" s="110"/>
      <c r="H80" s="88">
        <v>10000</v>
      </c>
      <c r="I80" s="54">
        <v>10000</v>
      </c>
      <c r="J80" s="54"/>
      <c r="K80" s="110"/>
      <c r="L80" s="88">
        <v>24750</v>
      </c>
      <c r="M80" s="54">
        <v>24750</v>
      </c>
      <c r="N80" s="54"/>
      <c r="O80" s="110"/>
    </row>
    <row r="81" spans="1:15" s="22" customFormat="1" x14ac:dyDescent="0.25">
      <c r="A81" s="24"/>
      <c r="B81" s="37"/>
      <c r="C81" s="192" t="s">
        <v>426</v>
      </c>
      <c r="D81" s="88"/>
      <c r="E81" s="54"/>
      <c r="F81" s="54"/>
      <c r="G81" s="110"/>
      <c r="H81" s="88">
        <v>210</v>
      </c>
      <c r="I81" s="54">
        <v>210</v>
      </c>
      <c r="J81" s="54"/>
      <c r="K81" s="110"/>
      <c r="L81" s="88">
        <v>210</v>
      </c>
      <c r="M81" s="54">
        <v>210</v>
      </c>
      <c r="N81" s="54"/>
      <c r="O81" s="110"/>
    </row>
    <row r="82" spans="1:15" s="22" customFormat="1" x14ac:dyDescent="0.25">
      <c r="A82" s="24"/>
      <c r="B82" s="37"/>
      <c r="C82" s="192" t="s">
        <v>601</v>
      </c>
      <c r="D82" s="88"/>
      <c r="E82" s="54"/>
      <c r="F82" s="54"/>
      <c r="G82" s="110"/>
      <c r="H82" s="88"/>
      <c r="I82" s="54"/>
      <c r="J82" s="54"/>
      <c r="K82" s="110"/>
      <c r="L82" s="88">
        <v>3000</v>
      </c>
      <c r="M82" s="54">
        <v>3000</v>
      </c>
      <c r="N82" s="54"/>
      <c r="O82" s="110"/>
    </row>
    <row r="83" spans="1:15" s="10" customFormat="1" x14ac:dyDescent="0.25">
      <c r="A83" s="24"/>
      <c r="B83" s="25"/>
      <c r="C83" s="65" t="s">
        <v>62</v>
      </c>
      <c r="D83" s="99">
        <f>SUM(D68:D80)</f>
        <v>68099</v>
      </c>
      <c r="E83" s="73">
        <f>SUM(E68:E80)</f>
        <v>59949</v>
      </c>
      <c r="F83" s="73">
        <f>SUM(F68:F80)</f>
        <v>8150</v>
      </c>
      <c r="G83" s="120">
        <f>SUM(G68:G80)</f>
        <v>0</v>
      </c>
      <c r="H83" s="99">
        <f t="shared" ref="H83:K83" si="25">SUM(H68:H81)</f>
        <v>81958</v>
      </c>
      <c r="I83" s="73">
        <f t="shared" si="25"/>
        <v>73808</v>
      </c>
      <c r="J83" s="73">
        <f t="shared" si="25"/>
        <v>8150</v>
      </c>
      <c r="K83" s="120">
        <f t="shared" si="25"/>
        <v>0</v>
      </c>
      <c r="L83" s="99">
        <f>SUM(L68:L82)</f>
        <v>102708</v>
      </c>
      <c r="M83" s="73">
        <f>SUM(M68:M82)</f>
        <v>92558</v>
      </c>
      <c r="N83" s="73">
        <f>SUM(N68:N82)</f>
        <v>10150</v>
      </c>
      <c r="O83" s="120">
        <f>SUM(O68:O82)</f>
        <v>0</v>
      </c>
    </row>
    <row r="84" spans="1:15" s="10" customFormat="1" x14ac:dyDescent="0.25">
      <c r="A84" s="24"/>
      <c r="B84" s="25"/>
      <c r="C84" s="45"/>
      <c r="D84" s="93"/>
      <c r="E84" s="70"/>
      <c r="F84" s="70"/>
      <c r="G84" s="119"/>
      <c r="H84" s="93"/>
      <c r="I84" s="70"/>
      <c r="J84" s="70"/>
      <c r="K84" s="119"/>
      <c r="L84" s="93"/>
      <c r="M84" s="70"/>
      <c r="N84" s="70"/>
      <c r="O84" s="119"/>
    </row>
    <row r="85" spans="1:15" s="10" customFormat="1" x14ac:dyDescent="0.25">
      <c r="A85" s="24"/>
      <c r="B85" s="25" t="s">
        <v>35</v>
      </c>
      <c r="C85" s="45" t="s">
        <v>94</v>
      </c>
      <c r="D85" s="93"/>
      <c r="E85" s="70"/>
      <c r="F85" s="70"/>
      <c r="G85" s="119"/>
      <c r="H85" s="93"/>
      <c r="I85" s="70"/>
      <c r="J85" s="70"/>
      <c r="K85" s="119"/>
      <c r="L85" s="93"/>
      <c r="M85" s="70"/>
      <c r="N85" s="70"/>
      <c r="O85" s="119"/>
    </row>
    <row r="86" spans="1:15" s="10" customFormat="1" x14ac:dyDescent="0.25">
      <c r="A86" s="24"/>
      <c r="B86" s="25"/>
      <c r="C86" s="45" t="s">
        <v>101</v>
      </c>
      <c r="D86" s="82"/>
      <c r="E86" s="54"/>
      <c r="F86" s="54"/>
      <c r="G86" s="109"/>
      <c r="H86" s="82"/>
      <c r="I86" s="54"/>
      <c r="J86" s="54"/>
      <c r="K86" s="109"/>
      <c r="L86" s="82"/>
      <c r="M86" s="54"/>
      <c r="N86" s="54"/>
      <c r="O86" s="109"/>
    </row>
    <row r="87" spans="1:15" s="10" customFormat="1" x14ac:dyDescent="0.25">
      <c r="A87" s="24"/>
      <c r="B87" s="25"/>
      <c r="C87" s="45" t="s">
        <v>112</v>
      </c>
      <c r="D87" s="82">
        <v>70000</v>
      </c>
      <c r="E87" s="54">
        <v>70000</v>
      </c>
      <c r="F87" s="54"/>
      <c r="G87" s="109"/>
      <c r="H87" s="82">
        <v>70000</v>
      </c>
      <c r="I87" s="54">
        <v>70000</v>
      </c>
      <c r="J87" s="54"/>
      <c r="K87" s="109"/>
      <c r="L87" s="82">
        <v>70000</v>
      </c>
      <c r="M87" s="54">
        <v>70000</v>
      </c>
      <c r="N87" s="54"/>
      <c r="O87" s="109"/>
    </row>
    <row r="88" spans="1:15" s="10" customFormat="1" x14ac:dyDescent="0.25">
      <c r="A88" s="24"/>
      <c r="B88" s="25"/>
      <c r="C88" s="45" t="s">
        <v>110</v>
      </c>
      <c r="D88" s="82">
        <v>133000</v>
      </c>
      <c r="E88" s="54">
        <v>133000</v>
      </c>
      <c r="F88" s="54"/>
      <c r="G88" s="109"/>
      <c r="H88" s="82">
        <v>133000</v>
      </c>
      <c r="I88" s="54">
        <v>133000</v>
      </c>
      <c r="J88" s="54"/>
      <c r="K88" s="109"/>
      <c r="L88" s="82">
        <v>133000</v>
      </c>
      <c r="M88" s="54">
        <v>133000</v>
      </c>
      <c r="N88" s="54"/>
      <c r="O88" s="109"/>
    </row>
    <row r="89" spans="1:15" s="10" customFormat="1" x14ac:dyDescent="0.25">
      <c r="A89" s="36"/>
      <c r="B89" s="25"/>
      <c r="C89" s="45" t="s">
        <v>111</v>
      </c>
      <c r="D89" s="82">
        <v>15000</v>
      </c>
      <c r="E89" s="54">
        <v>15000</v>
      </c>
      <c r="F89" s="54"/>
      <c r="G89" s="109"/>
      <c r="H89" s="82">
        <v>15000</v>
      </c>
      <c r="I89" s="54">
        <v>15000</v>
      </c>
      <c r="J89" s="54"/>
      <c r="K89" s="109"/>
      <c r="L89" s="82">
        <v>15000</v>
      </c>
      <c r="M89" s="54">
        <v>15000</v>
      </c>
      <c r="N89" s="54"/>
      <c r="O89" s="109"/>
    </row>
    <row r="90" spans="1:15" s="22" customFormat="1" x14ac:dyDescent="0.25">
      <c r="A90" s="24"/>
      <c r="B90" s="37"/>
      <c r="C90" s="45" t="s">
        <v>113</v>
      </c>
      <c r="D90" s="82">
        <v>500000</v>
      </c>
      <c r="E90" s="54">
        <v>500000</v>
      </c>
      <c r="F90" s="54"/>
      <c r="G90" s="109"/>
      <c r="H90" s="82">
        <v>500000</v>
      </c>
      <c r="I90" s="54">
        <v>500000</v>
      </c>
      <c r="J90" s="54"/>
      <c r="K90" s="109"/>
      <c r="L90" s="82">
        <v>514000</v>
      </c>
      <c r="M90" s="54">
        <v>514000</v>
      </c>
      <c r="N90" s="54"/>
      <c r="O90" s="109"/>
    </row>
    <row r="91" spans="1:15" s="22" customFormat="1" x14ac:dyDescent="0.25">
      <c r="A91" s="24"/>
      <c r="B91" s="37"/>
      <c r="C91" s="45" t="s">
        <v>160</v>
      </c>
      <c r="D91" s="82">
        <v>23000</v>
      </c>
      <c r="E91" s="54">
        <v>23000</v>
      </c>
      <c r="F91" s="54"/>
      <c r="G91" s="109"/>
      <c r="H91" s="82">
        <v>0</v>
      </c>
      <c r="I91" s="54">
        <v>0</v>
      </c>
      <c r="J91" s="54"/>
      <c r="K91" s="109"/>
      <c r="L91" s="82">
        <v>0</v>
      </c>
      <c r="M91" s="54">
        <v>0</v>
      </c>
      <c r="N91" s="54"/>
      <c r="O91" s="109"/>
    </row>
    <row r="92" spans="1:15" s="10" customFormat="1" x14ac:dyDescent="0.25">
      <c r="A92" s="24"/>
      <c r="B92" s="25"/>
      <c r="C92" s="64" t="s">
        <v>50</v>
      </c>
      <c r="D92" s="99">
        <f t="shared" ref="D92:K92" si="26">SUM(D87:D91)</f>
        <v>741000</v>
      </c>
      <c r="E92" s="73">
        <f t="shared" si="26"/>
        <v>741000</v>
      </c>
      <c r="F92" s="73">
        <f t="shared" si="26"/>
        <v>0</v>
      </c>
      <c r="G92" s="118">
        <f t="shared" si="26"/>
        <v>0</v>
      </c>
      <c r="H92" s="99">
        <f t="shared" si="26"/>
        <v>718000</v>
      </c>
      <c r="I92" s="73">
        <f t="shared" si="26"/>
        <v>718000</v>
      </c>
      <c r="J92" s="73">
        <f t="shared" si="26"/>
        <v>0</v>
      </c>
      <c r="K92" s="118">
        <f t="shared" si="26"/>
        <v>0</v>
      </c>
      <c r="L92" s="99">
        <f t="shared" ref="L92:O92" si="27">SUM(L87:L91)</f>
        <v>732000</v>
      </c>
      <c r="M92" s="73">
        <f t="shared" si="27"/>
        <v>732000</v>
      </c>
      <c r="N92" s="73">
        <f t="shared" si="27"/>
        <v>0</v>
      </c>
      <c r="O92" s="118">
        <f t="shared" si="27"/>
        <v>0</v>
      </c>
    </row>
    <row r="93" spans="1:15" s="10" customFormat="1" x14ac:dyDescent="0.25">
      <c r="A93" s="24"/>
      <c r="B93" s="25"/>
      <c r="C93" s="45" t="s">
        <v>102</v>
      </c>
      <c r="D93" s="82"/>
      <c r="E93" s="54"/>
      <c r="F93" s="54"/>
      <c r="G93" s="109"/>
      <c r="H93" s="82"/>
      <c r="I93" s="54"/>
      <c r="J93" s="54"/>
      <c r="K93" s="109"/>
      <c r="L93" s="82"/>
      <c r="M93" s="54"/>
      <c r="N93" s="54"/>
      <c r="O93" s="109"/>
    </row>
    <row r="94" spans="1:15" s="10" customFormat="1" x14ac:dyDescent="0.25">
      <c r="A94" s="36"/>
      <c r="B94" s="25"/>
      <c r="C94" s="45" t="s">
        <v>114</v>
      </c>
      <c r="D94" s="82">
        <v>50000</v>
      </c>
      <c r="E94" s="54">
        <v>50000</v>
      </c>
      <c r="F94" s="54"/>
      <c r="G94" s="109"/>
      <c r="H94" s="82">
        <v>50000</v>
      </c>
      <c r="I94" s="54">
        <v>50000</v>
      </c>
      <c r="J94" s="54"/>
      <c r="K94" s="109"/>
      <c r="L94" s="82">
        <v>50000</v>
      </c>
      <c r="M94" s="54">
        <v>50000</v>
      </c>
      <c r="N94" s="54"/>
      <c r="O94" s="109"/>
    </row>
    <row r="95" spans="1:15" s="10" customFormat="1" x14ac:dyDescent="0.25">
      <c r="A95" s="24"/>
      <c r="B95" s="25"/>
      <c r="C95" s="64" t="s">
        <v>50</v>
      </c>
      <c r="D95" s="92">
        <f t="shared" ref="D95:K95" si="28">SUM(D94:D94)</f>
        <v>50000</v>
      </c>
      <c r="E95" s="73">
        <f t="shared" si="28"/>
        <v>50000</v>
      </c>
      <c r="F95" s="73">
        <f t="shared" si="28"/>
        <v>0</v>
      </c>
      <c r="G95" s="120">
        <f t="shared" si="28"/>
        <v>0</v>
      </c>
      <c r="H95" s="92">
        <f t="shared" si="28"/>
        <v>50000</v>
      </c>
      <c r="I95" s="73">
        <f t="shared" si="28"/>
        <v>50000</v>
      </c>
      <c r="J95" s="73">
        <f t="shared" si="28"/>
        <v>0</v>
      </c>
      <c r="K95" s="120">
        <f t="shared" si="28"/>
        <v>0</v>
      </c>
      <c r="L95" s="92">
        <f t="shared" ref="L95:O95" si="29">SUM(L94:L94)</f>
        <v>50000</v>
      </c>
      <c r="M95" s="73">
        <f t="shared" si="29"/>
        <v>50000</v>
      </c>
      <c r="N95" s="73">
        <f t="shared" si="29"/>
        <v>0</v>
      </c>
      <c r="O95" s="120">
        <f t="shared" si="29"/>
        <v>0</v>
      </c>
    </row>
    <row r="96" spans="1:15" s="22" customFormat="1" x14ac:dyDescent="0.25">
      <c r="A96" s="36"/>
      <c r="B96" s="37"/>
      <c r="C96" s="45" t="s">
        <v>103</v>
      </c>
      <c r="D96" s="82"/>
      <c r="E96" s="54"/>
      <c r="F96" s="54"/>
      <c r="G96" s="109"/>
      <c r="H96" s="82"/>
      <c r="I96" s="54"/>
      <c r="J96" s="54"/>
      <c r="K96" s="109"/>
      <c r="L96" s="82"/>
      <c r="M96" s="54"/>
      <c r="N96" s="54"/>
      <c r="O96" s="109"/>
    </row>
    <row r="97" spans="1:15" s="22" customFormat="1" x14ac:dyDescent="0.25">
      <c r="A97" s="36"/>
      <c r="B97" s="37"/>
      <c r="C97" s="192" t="s">
        <v>115</v>
      </c>
      <c r="D97" s="82">
        <v>9000</v>
      </c>
      <c r="E97" s="54">
        <v>9000</v>
      </c>
      <c r="F97" s="54"/>
      <c r="G97" s="109"/>
      <c r="H97" s="82">
        <v>9000</v>
      </c>
      <c r="I97" s="54">
        <v>9000</v>
      </c>
      <c r="J97" s="54"/>
      <c r="K97" s="109"/>
      <c r="L97" s="82">
        <v>9000</v>
      </c>
      <c r="M97" s="54">
        <v>9000</v>
      </c>
      <c r="N97" s="54"/>
      <c r="O97" s="109"/>
    </row>
    <row r="98" spans="1:15" s="22" customFormat="1" x14ac:dyDescent="0.25">
      <c r="A98" s="36"/>
      <c r="B98" s="37"/>
      <c r="C98" s="192" t="s">
        <v>116</v>
      </c>
      <c r="D98" s="82">
        <v>300</v>
      </c>
      <c r="E98" s="54">
        <v>300</v>
      </c>
      <c r="F98" s="54"/>
      <c r="G98" s="109"/>
      <c r="H98" s="82">
        <v>300</v>
      </c>
      <c r="I98" s="54">
        <v>300</v>
      </c>
      <c r="J98" s="54"/>
      <c r="K98" s="109"/>
      <c r="L98" s="82">
        <v>300</v>
      </c>
      <c r="M98" s="54">
        <v>300</v>
      </c>
      <c r="N98" s="54"/>
      <c r="O98" s="109"/>
    </row>
    <row r="99" spans="1:15" s="22" customFormat="1" x14ac:dyDescent="0.25">
      <c r="A99" s="36"/>
      <c r="B99" s="37"/>
      <c r="C99" s="192" t="s">
        <v>117</v>
      </c>
      <c r="D99" s="82">
        <v>5000</v>
      </c>
      <c r="E99" s="54">
        <v>5000</v>
      </c>
      <c r="F99" s="54"/>
      <c r="G99" s="109"/>
      <c r="H99" s="82">
        <v>5000</v>
      </c>
      <c r="I99" s="54">
        <v>5000</v>
      </c>
      <c r="J99" s="54"/>
      <c r="K99" s="109"/>
      <c r="L99" s="82">
        <v>11000</v>
      </c>
      <c r="M99" s="54">
        <v>11000</v>
      </c>
      <c r="N99" s="54"/>
      <c r="O99" s="109"/>
    </row>
    <row r="100" spans="1:15" s="22" customFormat="1" x14ac:dyDescent="0.25">
      <c r="A100" s="41"/>
      <c r="B100" s="37"/>
      <c r="C100" s="64" t="s">
        <v>50</v>
      </c>
      <c r="D100" s="92">
        <f t="shared" ref="D100:K100" si="30">SUM(D97:D99)</f>
        <v>14300</v>
      </c>
      <c r="E100" s="73">
        <f t="shared" si="30"/>
        <v>14300</v>
      </c>
      <c r="F100" s="73">
        <f t="shared" si="30"/>
        <v>0</v>
      </c>
      <c r="G100" s="120">
        <f t="shared" si="30"/>
        <v>0</v>
      </c>
      <c r="H100" s="92">
        <f t="shared" si="30"/>
        <v>14300</v>
      </c>
      <c r="I100" s="73">
        <f t="shared" si="30"/>
        <v>14300</v>
      </c>
      <c r="J100" s="73">
        <f t="shared" si="30"/>
        <v>0</v>
      </c>
      <c r="K100" s="120">
        <f t="shared" si="30"/>
        <v>0</v>
      </c>
      <c r="L100" s="92">
        <f t="shared" ref="L100:O100" si="31">SUM(L97:L99)</f>
        <v>20300</v>
      </c>
      <c r="M100" s="73">
        <f t="shared" si="31"/>
        <v>20300</v>
      </c>
      <c r="N100" s="73">
        <f t="shared" si="31"/>
        <v>0</v>
      </c>
      <c r="O100" s="120">
        <f t="shared" si="31"/>
        <v>0</v>
      </c>
    </row>
    <row r="101" spans="1:15" s="22" customFormat="1" x14ac:dyDescent="0.25">
      <c r="A101" s="41"/>
      <c r="B101" s="37"/>
      <c r="C101" s="64"/>
      <c r="D101" s="92"/>
      <c r="E101" s="73"/>
      <c r="F101" s="73"/>
      <c r="G101" s="120"/>
      <c r="H101" s="92"/>
      <c r="I101" s="73"/>
      <c r="J101" s="73"/>
      <c r="K101" s="120"/>
      <c r="L101" s="92"/>
      <c r="M101" s="73"/>
      <c r="N101" s="73"/>
      <c r="O101" s="120"/>
    </row>
    <row r="102" spans="1:15" s="10" customFormat="1" x14ac:dyDescent="0.25">
      <c r="A102" s="24"/>
      <c r="B102" s="25"/>
      <c r="C102" s="65" t="s">
        <v>63</v>
      </c>
      <c r="D102" s="94">
        <f t="shared" ref="D102:K102" si="32">D92+D95+D100</f>
        <v>805300</v>
      </c>
      <c r="E102" s="74">
        <f t="shared" si="32"/>
        <v>805300</v>
      </c>
      <c r="F102" s="74">
        <f t="shared" si="32"/>
        <v>0</v>
      </c>
      <c r="G102" s="121">
        <f t="shared" si="32"/>
        <v>0</v>
      </c>
      <c r="H102" s="94">
        <f t="shared" si="32"/>
        <v>782300</v>
      </c>
      <c r="I102" s="74">
        <f t="shared" si="32"/>
        <v>782300</v>
      </c>
      <c r="J102" s="74">
        <f t="shared" si="32"/>
        <v>0</v>
      </c>
      <c r="K102" s="121">
        <f t="shared" si="32"/>
        <v>0</v>
      </c>
      <c r="L102" s="94">
        <f t="shared" ref="L102:O102" si="33">L92+L95+L100</f>
        <v>802300</v>
      </c>
      <c r="M102" s="74">
        <f t="shared" si="33"/>
        <v>802300</v>
      </c>
      <c r="N102" s="74">
        <f t="shared" si="33"/>
        <v>0</v>
      </c>
      <c r="O102" s="121">
        <f t="shared" si="33"/>
        <v>0</v>
      </c>
    </row>
    <row r="103" spans="1:15" s="10" customFormat="1" x14ac:dyDescent="0.25">
      <c r="A103" s="24"/>
      <c r="B103" s="8"/>
      <c r="C103" s="45"/>
      <c r="D103" s="93"/>
      <c r="E103" s="70"/>
      <c r="F103" s="70"/>
      <c r="G103" s="119"/>
      <c r="H103" s="93"/>
      <c r="I103" s="70"/>
      <c r="J103" s="70"/>
      <c r="K103" s="119"/>
      <c r="L103" s="93"/>
      <c r="M103" s="70"/>
      <c r="N103" s="70"/>
      <c r="O103" s="119"/>
    </row>
    <row r="104" spans="1:15" s="10" customFormat="1" x14ac:dyDescent="0.25">
      <c r="A104" s="24"/>
      <c r="B104" s="25" t="s">
        <v>36</v>
      </c>
      <c r="C104" s="45" t="s">
        <v>52</v>
      </c>
      <c r="D104" s="93"/>
      <c r="E104" s="70"/>
      <c r="F104" s="70"/>
      <c r="G104" s="119"/>
      <c r="H104" s="93"/>
      <c r="I104" s="70"/>
      <c r="J104" s="70"/>
      <c r="K104" s="119"/>
      <c r="L104" s="93"/>
      <c r="M104" s="70"/>
      <c r="N104" s="70"/>
      <c r="O104" s="119"/>
    </row>
    <row r="105" spans="1:15" s="10" customFormat="1" ht="30" x14ac:dyDescent="0.25">
      <c r="A105" s="24"/>
      <c r="B105" s="25"/>
      <c r="C105" s="45" t="s">
        <v>60</v>
      </c>
      <c r="D105" s="35"/>
      <c r="E105" s="30"/>
      <c r="F105" s="30"/>
      <c r="G105" s="102"/>
      <c r="H105" s="35"/>
      <c r="I105" s="30"/>
      <c r="J105" s="30"/>
      <c r="K105" s="102"/>
      <c r="L105" s="35"/>
      <c r="M105" s="30"/>
      <c r="N105" s="30"/>
      <c r="O105" s="102"/>
    </row>
    <row r="106" spans="1:15" s="10" customFormat="1" x14ac:dyDescent="0.25">
      <c r="A106" s="24"/>
      <c r="B106" s="25"/>
      <c r="C106" s="45" t="s">
        <v>95</v>
      </c>
      <c r="D106" s="35">
        <v>338186</v>
      </c>
      <c r="E106" s="30">
        <v>338186</v>
      </c>
      <c r="F106" s="30"/>
      <c r="G106" s="102"/>
      <c r="H106" s="35">
        <v>338186</v>
      </c>
      <c r="I106" s="30">
        <v>338186</v>
      </c>
      <c r="J106" s="30"/>
      <c r="K106" s="102"/>
      <c r="L106" s="35">
        <v>338186</v>
      </c>
      <c r="M106" s="30">
        <v>338186</v>
      </c>
      <c r="N106" s="30"/>
      <c r="O106" s="102"/>
    </row>
    <row r="107" spans="1:15" s="10" customFormat="1" x14ac:dyDescent="0.25">
      <c r="A107" s="24"/>
      <c r="B107" s="25"/>
      <c r="C107" s="45" t="s">
        <v>161</v>
      </c>
      <c r="D107" s="35">
        <v>1335</v>
      </c>
      <c r="E107" s="30">
        <v>1335</v>
      </c>
      <c r="F107" s="30"/>
      <c r="G107" s="102"/>
      <c r="H107" s="35">
        <v>1335</v>
      </c>
      <c r="I107" s="30">
        <v>1335</v>
      </c>
      <c r="J107" s="30"/>
      <c r="K107" s="102"/>
      <c r="L107" s="35">
        <v>1335</v>
      </c>
      <c r="M107" s="30">
        <v>1335</v>
      </c>
      <c r="N107" s="30"/>
      <c r="O107" s="102"/>
    </row>
    <row r="108" spans="1:15" s="10" customFormat="1" x14ac:dyDescent="0.25">
      <c r="A108" s="24"/>
      <c r="B108" s="25"/>
      <c r="C108" s="45" t="s">
        <v>96</v>
      </c>
      <c r="D108" s="35">
        <v>225335</v>
      </c>
      <c r="E108" s="30">
        <v>225335</v>
      </c>
      <c r="F108" s="30"/>
      <c r="G108" s="102"/>
      <c r="H108" s="35">
        <v>227619</v>
      </c>
      <c r="I108" s="30">
        <v>227619</v>
      </c>
      <c r="J108" s="30"/>
      <c r="K108" s="102"/>
      <c r="L108" s="35">
        <v>227619</v>
      </c>
      <c r="M108" s="30">
        <v>227619</v>
      </c>
      <c r="N108" s="30"/>
      <c r="O108" s="102"/>
    </row>
    <row r="109" spans="1:15" s="10" customFormat="1" ht="30" x14ac:dyDescent="0.25">
      <c r="A109" s="24"/>
      <c r="B109" s="25"/>
      <c r="C109" s="45" t="s">
        <v>98</v>
      </c>
      <c r="D109" s="35">
        <v>483796</v>
      </c>
      <c r="E109" s="30">
        <v>324494</v>
      </c>
      <c r="F109" s="30">
        <v>159302</v>
      </c>
      <c r="G109" s="102"/>
      <c r="H109" s="35">
        <v>504295</v>
      </c>
      <c r="I109" s="30">
        <v>344993</v>
      </c>
      <c r="J109" s="30">
        <v>159302</v>
      </c>
      <c r="K109" s="102"/>
      <c r="L109" s="35">
        <v>510358</v>
      </c>
      <c r="M109" s="30">
        <v>351056</v>
      </c>
      <c r="N109" s="30">
        <v>159302</v>
      </c>
      <c r="O109" s="102"/>
    </row>
    <row r="110" spans="1:15" s="10" customFormat="1" x14ac:dyDescent="0.25">
      <c r="A110" s="24"/>
      <c r="B110" s="25"/>
      <c r="C110" s="46" t="s">
        <v>427</v>
      </c>
      <c r="D110" s="35"/>
      <c r="E110" s="30"/>
      <c r="F110" s="30"/>
      <c r="G110" s="102"/>
      <c r="H110" s="35">
        <v>49653</v>
      </c>
      <c r="I110" s="30">
        <v>49653</v>
      </c>
      <c r="J110" s="30"/>
      <c r="K110" s="102"/>
      <c r="L110" s="35">
        <v>54234</v>
      </c>
      <c r="M110" s="30">
        <v>54234</v>
      </c>
      <c r="N110" s="30"/>
      <c r="O110" s="102"/>
    </row>
    <row r="111" spans="1:15" s="10" customFormat="1" x14ac:dyDescent="0.25">
      <c r="A111" s="24"/>
      <c r="B111" s="25"/>
      <c r="C111" s="46" t="s">
        <v>428</v>
      </c>
      <c r="D111" s="35"/>
      <c r="E111" s="30"/>
      <c r="F111" s="30"/>
      <c r="G111" s="102"/>
      <c r="H111" s="35">
        <v>5211</v>
      </c>
      <c r="I111" s="30">
        <v>5211</v>
      </c>
      <c r="J111" s="30"/>
      <c r="K111" s="102"/>
      <c r="L111" s="35">
        <v>5740</v>
      </c>
      <c r="M111" s="30">
        <v>5740</v>
      </c>
      <c r="N111" s="30"/>
      <c r="O111" s="102"/>
    </row>
    <row r="112" spans="1:15" s="10" customFormat="1" x14ac:dyDescent="0.25">
      <c r="A112" s="24"/>
      <c r="B112" s="25"/>
      <c r="C112" s="45" t="s">
        <v>97</v>
      </c>
      <c r="D112" s="35">
        <v>21642</v>
      </c>
      <c r="E112" s="30">
        <v>21642</v>
      </c>
      <c r="F112" s="30"/>
      <c r="G112" s="102"/>
      <c r="H112" s="35">
        <v>21642</v>
      </c>
      <c r="I112" s="30">
        <v>21642</v>
      </c>
      <c r="J112" s="30"/>
      <c r="K112" s="102"/>
      <c r="L112" s="35">
        <v>21642</v>
      </c>
      <c r="M112" s="30">
        <v>21642</v>
      </c>
      <c r="N112" s="30"/>
      <c r="O112" s="102"/>
    </row>
    <row r="113" spans="1:15" s="10" customFormat="1" x14ac:dyDescent="0.25">
      <c r="A113" s="24"/>
      <c r="B113" s="25"/>
      <c r="C113" s="45" t="s">
        <v>429</v>
      </c>
      <c r="D113" s="87"/>
      <c r="E113" s="30"/>
      <c r="F113" s="30"/>
      <c r="G113" s="108"/>
      <c r="H113" s="87">
        <v>1598</v>
      </c>
      <c r="I113" s="30">
        <v>1598</v>
      </c>
      <c r="J113" s="30"/>
      <c r="K113" s="108"/>
      <c r="L113" s="87">
        <v>1758</v>
      </c>
      <c r="M113" s="30">
        <v>1758</v>
      </c>
      <c r="N113" s="30"/>
      <c r="O113" s="108"/>
    </row>
    <row r="114" spans="1:15" s="10" customFormat="1" x14ac:dyDescent="0.25">
      <c r="A114" s="24"/>
      <c r="B114" s="25"/>
      <c r="C114" s="45" t="s">
        <v>485</v>
      </c>
      <c r="D114" s="87"/>
      <c r="E114" s="30"/>
      <c r="F114" s="30"/>
      <c r="G114" s="108"/>
      <c r="H114" s="87">
        <v>1257</v>
      </c>
      <c r="I114" s="30">
        <v>1257</v>
      </c>
      <c r="J114" s="30"/>
      <c r="K114" s="108"/>
      <c r="L114" s="87">
        <v>1257</v>
      </c>
      <c r="M114" s="30">
        <v>1257</v>
      </c>
      <c r="N114" s="30"/>
      <c r="O114" s="108"/>
    </row>
    <row r="115" spans="1:15" s="10" customFormat="1" x14ac:dyDescent="0.25">
      <c r="A115" s="24"/>
      <c r="B115" s="25"/>
      <c r="C115" s="64" t="s">
        <v>50</v>
      </c>
      <c r="D115" s="89">
        <f>SUM(D105:D112)</f>
        <v>1070294</v>
      </c>
      <c r="E115" s="40">
        <f>SUM(E105:E112)</f>
        <v>910992</v>
      </c>
      <c r="F115" s="40">
        <f>SUM(F105:F112)</f>
        <v>159302</v>
      </c>
      <c r="G115" s="106">
        <f>SUM(G105:G112)</f>
        <v>0</v>
      </c>
      <c r="H115" s="89">
        <f>SUM(H105:H114)</f>
        <v>1150796</v>
      </c>
      <c r="I115" s="40">
        <f>SUM(I105:I114)</f>
        <v>991494</v>
      </c>
      <c r="J115" s="40">
        <f>SUM(J105:J112)</f>
        <v>159302</v>
      </c>
      <c r="K115" s="106">
        <f>SUM(K105:K112)</f>
        <v>0</v>
      </c>
      <c r="L115" s="89">
        <f>SUM(L105:L114)</f>
        <v>1162129</v>
      </c>
      <c r="M115" s="40">
        <f>SUM(M105:M114)</f>
        <v>1002827</v>
      </c>
      <c r="N115" s="40">
        <f>SUM(N105:N112)</f>
        <v>159302</v>
      </c>
      <c r="O115" s="106">
        <f>SUM(O105:O112)</f>
        <v>0</v>
      </c>
    </row>
    <row r="116" spans="1:15" s="10" customFormat="1" x14ac:dyDescent="0.25">
      <c r="A116" s="24"/>
      <c r="B116" s="25"/>
      <c r="C116" s="45"/>
      <c r="D116" s="35"/>
      <c r="E116" s="30"/>
      <c r="F116" s="30"/>
      <c r="G116" s="102"/>
      <c r="H116" s="35"/>
      <c r="I116" s="30"/>
      <c r="J116" s="30"/>
      <c r="K116" s="102"/>
      <c r="L116" s="35"/>
      <c r="M116" s="30"/>
      <c r="N116" s="30"/>
      <c r="O116" s="102"/>
    </row>
    <row r="117" spans="1:15" s="10" customFormat="1" ht="30" x14ac:dyDescent="0.25">
      <c r="A117" s="24"/>
      <c r="B117" s="25"/>
      <c r="C117" s="45" t="s">
        <v>412</v>
      </c>
      <c r="D117" s="35"/>
      <c r="E117" s="30"/>
      <c r="F117" s="30"/>
      <c r="G117" s="102"/>
      <c r="H117" s="35"/>
      <c r="I117" s="30"/>
      <c r="J117" s="30"/>
      <c r="K117" s="102"/>
      <c r="L117" s="35"/>
      <c r="M117" s="30"/>
      <c r="N117" s="30"/>
      <c r="O117" s="102"/>
    </row>
    <row r="118" spans="1:15" s="10" customFormat="1" ht="30" x14ac:dyDescent="0.25">
      <c r="A118" s="24"/>
      <c r="B118" s="25"/>
      <c r="C118" s="45" t="s">
        <v>430</v>
      </c>
      <c r="D118" s="87"/>
      <c r="E118" s="30"/>
      <c r="F118" s="30"/>
      <c r="G118" s="108"/>
      <c r="H118" s="87">
        <v>10630</v>
      </c>
      <c r="I118" s="30">
        <v>10630</v>
      </c>
      <c r="J118" s="30"/>
      <c r="K118" s="108"/>
      <c r="L118" s="87">
        <v>11574</v>
      </c>
      <c r="M118" s="30">
        <v>11574</v>
      </c>
      <c r="N118" s="30"/>
      <c r="O118" s="108"/>
    </row>
    <row r="119" spans="1:15" s="10" customFormat="1" ht="30" x14ac:dyDescent="0.25">
      <c r="A119" s="24"/>
      <c r="B119" s="25"/>
      <c r="C119" s="45" t="s">
        <v>456</v>
      </c>
      <c r="D119" s="87"/>
      <c r="E119" s="30"/>
      <c r="F119" s="30"/>
      <c r="G119" s="108"/>
      <c r="H119" s="87">
        <v>8074</v>
      </c>
      <c r="I119" s="30">
        <v>8074</v>
      </c>
      <c r="J119" s="30"/>
      <c r="K119" s="108"/>
      <c r="L119" s="87">
        <v>8074</v>
      </c>
      <c r="M119" s="30">
        <v>8074</v>
      </c>
      <c r="N119" s="30"/>
      <c r="O119" s="108"/>
    </row>
    <row r="120" spans="1:15" s="10" customFormat="1" ht="45" x14ac:dyDescent="0.25">
      <c r="A120" s="24"/>
      <c r="B120" s="25"/>
      <c r="C120" s="45" t="s">
        <v>455</v>
      </c>
      <c r="D120" s="87"/>
      <c r="E120" s="30"/>
      <c r="F120" s="30"/>
      <c r="G120" s="108"/>
      <c r="H120" s="87">
        <v>26887</v>
      </c>
      <c r="I120" s="30">
        <v>26887</v>
      </c>
      <c r="J120" s="30"/>
      <c r="K120" s="108"/>
      <c r="L120" s="87">
        <v>26887</v>
      </c>
      <c r="M120" s="30">
        <v>26887</v>
      </c>
      <c r="N120" s="30"/>
      <c r="O120" s="108"/>
    </row>
    <row r="121" spans="1:15" s="10" customFormat="1" x14ac:dyDescent="0.25">
      <c r="A121" s="24"/>
      <c r="B121" s="25"/>
      <c r="C121" s="45" t="s">
        <v>606</v>
      </c>
      <c r="D121" s="87"/>
      <c r="E121" s="30"/>
      <c r="F121" s="30"/>
      <c r="G121" s="108"/>
      <c r="H121" s="87">
        <v>1883</v>
      </c>
      <c r="I121" s="30">
        <v>1883</v>
      </c>
      <c r="J121" s="30"/>
      <c r="K121" s="108"/>
      <c r="L121" s="87">
        <v>1883</v>
      </c>
      <c r="M121" s="30">
        <v>1883</v>
      </c>
      <c r="N121" s="30"/>
      <c r="O121" s="108"/>
    </row>
    <row r="122" spans="1:15" s="10" customFormat="1" x14ac:dyDescent="0.25">
      <c r="A122" s="24"/>
      <c r="B122" s="25"/>
      <c r="C122" s="45" t="s">
        <v>486</v>
      </c>
      <c r="D122" s="87"/>
      <c r="E122" s="30"/>
      <c r="F122" s="30"/>
      <c r="G122" s="108"/>
      <c r="H122" s="87">
        <v>9897</v>
      </c>
      <c r="I122" s="30">
        <v>9897</v>
      </c>
      <c r="J122" s="30"/>
      <c r="K122" s="108"/>
      <c r="L122" s="87">
        <v>9897</v>
      </c>
      <c r="M122" s="30">
        <v>9897</v>
      </c>
      <c r="N122" s="30"/>
      <c r="O122" s="108"/>
    </row>
    <row r="123" spans="1:15" s="10" customFormat="1" x14ac:dyDescent="0.25">
      <c r="A123" s="24"/>
      <c r="B123" s="25"/>
      <c r="C123" s="45" t="s">
        <v>579</v>
      </c>
      <c r="D123" s="87"/>
      <c r="E123" s="30"/>
      <c r="F123" s="30"/>
      <c r="G123" s="108"/>
      <c r="H123" s="87"/>
      <c r="I123" s="30"/>
      <c r="J123" s="30"/>
      <c r="K123" s="108"/>
      <c r="L123" s="87">
        <v>29251</v>
      </c>
      <c r="M123" s="30">
        <v>29251</v>
      </c>
      <c r="N123" s="30"/>
      <c r="O123" s="108"/>
    </row>
    <row r="124" spans="1:15" s="10" customFormat="1" x14ac:dyDescent="0.25">
      <c r="A124" s="24"/>
      <c r="B124" s="25"/>
      <c r="C124" s="78" t="s">
        <v>580</v>
      </c>
      <c r="D124" s="87"/>
      <c r="E124" s="30"/>
      <c r="F124" s="30"/>
      <c r="G124" s="108"/>
      <c r="H124" s="87"/>
      <c r="I124" s="30"/>
      <c r="J124" s="30"/>
      <c r="K124" s="108"/>
      <c r="L124" s="87">
        <v>350</v>
      </c>
      <c r="M124" s="30">
        <v>350</v>
      </c>
      <c r="N124" s="30"/>
      <c r="O124" s="108"/>
    </row>
    <row r="125" spans="1:15" s="10" customFormat="1" x14ac:dyDescent="0.25">
      <c r="A125" s="24"/>
      <c r="B125" s="25"/>
      <c r="C125" s="64" t="s">
        <v>50</v>
      </c>
      <c r="D125" s="89">
        <v>0</v>
      </c>
      <c r="E125" s="40">
        <v>0</v>
      </c>
      <c r="F125" s="40">
        <v>0</v>
      </c>
      <c r="G125" s="106">
        <v>0</v>
      </c>
      <c r="H125" s="89">
        <f>SUM(H118:H122)</f>
        <v>57371</v>
      </c>
      <c r="I125" s="40">
        <f>SUM(I118:I122)</f>
        <v>57371</v>
      </c>
      <c r="J125" s="40">
        <f>SUM(J118:J120)</f>
        <v>0</v>
      </c>
      <c r="K125" s="106">
        <f>SUM(K118)</f>
        <v>0</v>
      </c>
      <c r="L125" s="89">
        <f>SUM(L118:L124)</f>
        <v>87916</v>
      </c>
      <c r="M125" s="40">
        <f>SUM(M118:M124)</f>
        <v>87916</v>
      </c>
      <c r="N125" s="40">
        <f>SUM(N118:N120)</f>
        <v>0</v>
      </c>
      <c r="O125" s="106">
        <f>SUM(O118)</f>
        <v>0</v>
      </c>
    </row>
    <row r="126" spans="1:15" s="10" customFormat="1" x14ac:dyDescent="0.25">
      <c r="A126" s="24"/>
      <c r="B126" s="25"/>
      <c r="C126" s="64"/>
      <c r="D126" s="39"/>
      <c r="E126" s="40"/>
      <c r="F126" s="40"/>
      <c r="G126" s="103"/>
      <c r="H126" s="39"/>
      <c r="I126" s="40"/>
      <c r="J126" s="40"/>
      <c r="K126" s="103"/>
      <c r="L126" s="39"/>
      <c r="M126" s="40"/>
      <c r="N126" s="40"/>
      <c r="O126" s="103"/>
    </row>
    <row r="127" spans="1:15" s="10" customFormat="1" x14ac:dyDescent="0.25">
      <c r="A127" s="24"/>
      <c r="B127" s="25"/>
      <c r="C127" s="45" t="s">
        <v>413</v>
      </c>
      <c r="D127" s="35"/>
      <c r="E127" s="30"/>
      <c r="F127" s="30"/>
      <c r="G127" s="102"/>
      <c r="H127" s="35"/>
      <c r="I127" s="30"/>
      <c r="J127" s="30"/>
      <c r="K127" s="102"/>
      <c r="L127" s="35"/>
      <c r="M127" s="30"/>
      <c r="N127" s="30"/>
      <c r="O127" s="102"/>
    </row>
    <row r="128" spans="1:15" s="10" customFormat="1" x14ac:dyDescent="0.25">
      <c r="A128" s="24"/>
      <c r="B128" s="25"/>
      <c r="C128" s="78" t="s">
        <v>487</v>
      </c>
      <c r="D128" s="87"/>
      <c r="E128" s="30"/>
      <c r="F128" s="30"/>
      <c r="G128" s="108"/>
      <c r="H128" s="87">
        <v>29998</v>
      </c>
      <c r="I128" s="30">
        <v>29998</v>
      </c>
      <c r="J128" s="30"/>
      <c r="K128" s="108"/>
      <c r="L128" s="87">
        <v>29998</v>
      </c>
      <c r="M128" s="30">
        <v>29998</v>
      </c>
      <c r="N128" s="30"/>
      <c r="O128" s="108"/>
    </row>
    <row r="129" spans="1:15" s="10" customFormat="1" x14ac:dyDescent="0.25">
      <c r="A129" s="24"/>
      <c r="B129" s="25"/>
      <c r="C129" s="78" t="s">
        <v>488</v>
      </c>
      <c r="D129" s="87"/>
      <c r="E129" s="30"/>
      <c r="F129" s="30"/>
      <c r="G129" s="108"/>
      <c r="H129" s="87">
        <v>232</v>
      </c>
      <c r="I129" s="30">
        <v>232</v>
      </c>
      <c r="J129" s="30"/>
      <c r="K129" s="108"/>
      <c r="L129" s="87">
        <v>232</v>
      </c>
      <c r="M129" s="30">
        <v>232</v>
      </c>
      <c r="N129" s="30"/>
      <c r="O129" s="108"/>
    </row>
    <row r="130" spans="1:15" s="10" customFormat="1" x14ac:dyDescent="0.25">
      <c r="A130" s="24"/>
      <c r="B130" s="25"/>
      <c r="C130" s="45" t="s">
        <v>489</v>
      </c>
      <c r="D130" s="87"/>
      <c r="E130" s="30"/>
      <c r="F130" s="30"/>
      <c r="G130" s="108"/>
      <c r="H130" s="87">
        <v>1000</v>
      </c>
      <c r="I130" s="30">
        <v>1000</v>
      </c>
      <c r="J130" s="30"/>
      <c r="K130" s="108"/>
      <c r="L130" s="87">
        <v>1000</v>
      </c>
      <c r="M130" s="30">
        <v>1000</v>
      </c>
      <c r="N130" s="30"/>
      <c r="O130" s="108"/>
    </row>
    <row r="131" spans="1:15" s="10" customFormat="1" x14ac:dyDescent="0.25">
      <c r="A131" s="24"/>
      <c r="B131" s="25"/>
      <c r="C131" s="45" t="s">
        <v>490</v>
      </c>
      <c r="D131" s="87"/>
      <c r="E131" s="30"/>
      <c r="F131" s="30"/>
      <c r="G131" s="108"/>
      <c r="H131" s="87">
        <v>1250</v>
      </c>
      <c r="I131" s="30">
        <v>1250</v>
      </c>
      <c r="J131" s="30"/>
      <c r="K131" s="164"/>
      <c r="L131" s="87">
        <v>1250</v>
      </c>
      <c r="M131" s="30">
        <v>1250</v>
      </c>
      <c r="N131" s="30"/>
      <c r="O131" s="164"/>
    </row>
    <row r="132" spans="1:15" s="10" customFormat="1" x14ac:dyDescent="0.25">
      <c r="A132" s="24"/>
      <c r="B132" s="25"/>
      <c r="C132" s="64" t="s">
        <v>50</v>
      </c>
      <c r="D132" s="89">
        <v>0</v>
      </c>
      <c r="E132" s="40">
        <v>0</v>
      </c>
      <c r="F132" s="40">
        <v>0</v>
      </c>
      <c r="G132" s="106">
        <v>0</v>
      </c>
      <c r="H132" s="89">
        <f>SUM(H128:H131)</f>
        <v>32480</v>
      </c>
      <c r="I132" s="40">
        <f t="shared" ref="I132:K132" si="34">SUM(I128:I131)</f>
        <v>32480</v>
      </c>
      <c r="J132" s="40">
        <f t="shared" si="34"/>
        <v>0</v>
      </c>
      <c r="K132" s="163">
        <f t="shared" si="34"/>
        <v>0</v>
      </c>
      <c r="L132" s="89">
        <f>SUM(L128:L131)</f>
        <v>32480</v>
      </c>
      <c r="M132" s="40">
        <f t="shared" ref="M132:O132" si="35">SUM(M128:M131)</f>
        <v>32480</v>
      </c>
      <c r="N132" s="40">
        <f t="shared" si="35"/>
        <v>0</v>
      </c>
      <c r="O132" s="163">
        <f t="shared" si="35"/>
        <v>0</v>
      </c>
    </row>
    <row r="133" spans="1:15" s="10" customFormat="1" x14ac:dyDescent="0.25">
      <c r="A133" s="24"/>
      <c r="B133" s="25"/>
      <c r="C133" s="64"/>
      <c r="D133" s="89"/>
      <c r="E133" s="40"/>
      <c r="F133" s="40"/>
      <c r="G133" s="106"/>
      <c r="H133" s="89"/>
      <c r="I133" s="40"/>
      <c r="J133" s="40"/>
      <c r="K133" s="106"/>
      <c r="L133" s="89"/>
      <c r="M133" s="40"/>
      <c r="N133" s="40"/>
      <c r="O133" s="106"/>
    </row>
    <row r="134" spans="1:15" s="10" customFormat="1" x14ac:dyDescent="0.25">
      <c r="A134" s="24"/>
      <c r="B134" s="25"/>
      <c r="C134" s="45" t="s">
        <v>491</v>
      </c>
      <c r="D134" s="89"/>
      <c r="E134" s="40"/>
      <c r="F134" s="40"/>
      <c r="G134" s="106"/>
      <c r="H134" s="89"/>
      <c r="I134" s="40"/>
      <c r="J134" s="40"/>
      <c r="K134" s="106"/>
      <c r="L134" s="89"/>
      <c r="M134" s="40"/>
      <c r="N134" s="40"/>
      <c r="O134" s="106"/>
    </row>
    <row r="135" spans="1:15" s="10" customFormat="1" x14ac:dyDescent="0.25">
      <c r="A135" s="24"/>
      <c r="B135" s="25"/>
      <c r="C135" s="45" t="s">
        <v>492</v>
      </c>
      <c r="D135" s="87"/>
      <c r="E135" s="30"/>
      <c r="F135" s="30"/>
      <c r="G135" s="108"/>
      <c r="H135" s="87">
        <v>2485</v>
      </c>
      <c r="I135" s="30">
        <v>2485</v>
      </c>
      <c r="J135" s="30">
        <v>0</v>
      </c>
      <c r="K135" s="108">
        <v>0</v>
      </c>
      <c r="L135" s="87">
        <v>2485</v>
      </c>
      <c r="M135" s="30">
        <v>2485</v>
      </c>
      <c r="N135" s="30">
        <v>0</v>
      </c>
      <c r="O135" s="108">
        <v>0</v>
      </c>
    </row>
    <row r="136" spans="1:15" s="22" customFormat="1" x14ac:dyDescent="0.25">
      <c r="A136" s="36"/>
      <c r="B136" s="37"/>
      <c r="C136" s="64" t="s">
        <v>50</v>
      </c>
      <c r="D136" s="89"/>
      <c r="E136" s="40"/>
      <c r="F136" s="40"/>
      <c r="G136" s="106"/>
      <c r="H136" s="89">
        <f>SUM(H135)</f>
        <v>2485</v>
      </c>
      <c r="I136" s="40">
        <f t="shared" ref="I136:K136" si="36">SUM(I135)</f>
        <v>2485</v>
      </c>
      <c r="J136" s="40">
        <f t="shared" si="36"/>
        <v>0</v>
      </c>
      <c r="K136" s="163">
        <f t="shared" si="36"/>
        <v>0</v>
      </c>
      <c r="L136" s="89">
        <f>SUM(L135)</f>
        <v>2485</v>
      </c>
      <c r="M136" s="40">
        <f t="shared" ref="M136:O136" si="37">SUM(M135)</f>
        <v>2485</v>
      </c>
      <c r="N136" s="40">
        <f t="shared" si="37"/>
        <v>0</v>
      </c>
      <c r="O136" s="163">
        <f t="shared" si="37"/>
        <v>0</v>
      </c>
    </row>
    <row r="137" spans="1:15" s="10" customFormat="1" x14ac:dyDescent="0.25">
      <c r="A137" s="24"/>
      <c r="B137" s="25"/>
      <c r="C137" s="64"/>
      <c r="D137" s="39"/>
      <c r="E137" s="40"/>
      <c r="F137" s="40"/>
      <c r="G137" s="103"/>
      <c r="H137" s="39"/>
      <c r="I137" s="40"/>
      <c r="J137" s="40"/>
      <c r="K137" s="103"/>
      <c r="L137" s="39"/>
      <c r="M137" s="40"/>
      <c r="N137" s="40"/>
      <c r="O137" s="103"/>
    </row>
    <row r="138" spans="1:15" s="10" customFormat="1" x14ac:dyDescent="0.25">
      <c r="A138" s="24"/>
      <c r="B138" s="25"/>
      <c r="C138" s="65" t="s">
        <v>64</v>
      </c>
      <c r="D138" s="193">
        <f t="shared" ref="D138:G138" si="38">SUM(D115,D125,D132)</f>
        <v>1070294</v>
      </c>
      <c r="E138" s="74">
        <f t="shared" si="38"/>
        <v>910992</v>
      </c>
      <c r="F138" s="74">
        <f t="shared" si="38"/>
        <v>159302</v>
      </c>
      <c r="G138" s="161">
        <f t="shared" si="38"/>
        <v>0</v>
      </c>
      <c r="H138" s="193">
        <f>SUM(H115,H125,H132,H136)</f>
        <v>1243132</v>
      </c>
      <c r="I138" s="74">
        <f t="shared" ref="I138:K138" si="39">SUM(I115,I125,I132,I136)</f>
        <v>1083830</v>
      </c>
      <c r="J138" s="74">
        <f t="shared" si="39"/>
        <v>159302</v>
      </c>
      <c r="K138" s="161">
        <f t="shared" si="39"/>
        <v>0</v>
      </c>
      <c r="L138" s="193">
        <f>SUM(L115,L125,L132,L136)</f>
        <v>1285010</v>
      </c>
      <c r="M138" s="74">
        <f t="shared" ref="M138:O138" si="40">SUM(M115,M125,M132,M136)</f>
        <v>1125708</v>
      </c>
      <c r="N138" s="74">
        <f t="shared" si="40"/>
        <v>159302</v>
      </c>
      <c r="O138" s="161">
        <f t="shared" si="40"/>
        <v>0</v>
      </c>
    </row>
    <row r="139" spans="1:15" s="10" customFormat="1" x14ac:dyDescent="0.25">
      <c r="A139" s="24"/>
      <c r="B139" s="25"/>
      <c r="C139" s="45"/>
      <c r="D139" s="93"/>
      <c r="E139" s="70"/>
      <c r="F139" s="70"/>
      <c r="G139" s="119"/>
      <c r="H139" s="93"/>
      <c r="I139" s="70"/>
      <c r="J139" s="70"/>
      <c r="K139" s="119"/>
      <c r="L139" s="93"/>
      <c r="M139" s="70"/>
      <c r="N139" s="70"/>
      <c r="O139" s="119"/>
    </row>
    <row r="140" spans="1:15" s="10" customFormat="1" x14ac:dyDescent="0.25">
      <c r="A140" s="24"/>
      <c r="B140" s="25" t="s">
        <v>30</v>
      </c>
      <c r="C140" s="45" t="s">
        <v>109</v>
      </c>
      <c r="D140" s="93"/>
      <c r="E140" s="70"/>
      <c r="F140" s="70"/>
      <c r="G140" s="119"/>
      <c r="H140" s="93"/>
      <c r="I140" s="70"/>
      <c r="J140" s="70"/>
      <c r="K140" s="119"/>
      <c r="L140" s="93"/>
      <c r="M140" s="70"/>
      <c r="N140" s="70"/>
      <c r="O140" s="119"/>
    </row>
    <row r="141" spans="1:15" s="10" customFormat="1" x14ac:dyDescent="0.25">
      <c r="A141" s="24"/>
      <c r="B141" s="25"/>
      <c r="C141" s="45" t="s">
        <v>37</v>
      </c>
      <c r="D141" s="82"/>
      <c r="E141" s="54"/>
      <c r="F141" s="54"/>
      <c r="G141" s="109"/>
      <c r="H141" s="82"/>
      <c r="I141" s="54"/>
      <c r="J141" s="54"/>
      <c r="K141" s="109"/>
      <c r="L141" s="82"/>
      <c r="M141" s="54"/>
      <c r="N141" s="54"/>
      <c r="O141" s="109"/>
    </row>
    <row r="142" spans="1:15" s="10" customFormat="1" x14ac:dyDescent="0.25">
      <c r="A142" s="24"/>
      <c r="B142" s="25"/>
      <c r="C142" s="192" t="s">
        <v>118</v>
      </c>
      <c r="D142" s="82">
        <v>50</v>
      </c>
      <c r="E142" s="54">
        <v>50</v>
      </c>
      <c r="F142" s="54"/>
      <c r="G142" s="109"/>
      <c r="H142" s="82">
        <v>50</v>
      </c>
      <c r="I142" s="54">
        <v>50</v>
      </c>
      <c r="J142" s="54"/>
      <c r="K142" s="109"/>
      <c r="L142" s="82">
        <v>50</v>
      </c>
      <c r="M142" s="54">
        <v>50</v>
      </c>
      <c r="N142" s="54"/>
      <c r="O142" s="109"/>
    </row>
    <row r="143" spans="1:15" s="10" customFormat="1" x14ac:dyDescent="0.25">
      <c r="A143" s="24"/>
      <c r="B143" s="25"/>
      <c r="C143" s="192" t="s">
        <v>119</v>
      </c>
      <c r="D143" s="82">
        <v>2000</v>
      </c>
      <c r="E143" s="54">
        <v>2000</v>
      </c>
      <c r="F143" s="54"/>
      <c r="G143" s="109"/>
      <c r="H143" s="82">
        <v>2000</v>
      </c>
      <c r="I143" s="54">
        <v>2000</v>
      </c>
      <c r="J143" s="54"/>
      <c r="K143" s="109"/>
      <c r="L143" s="82">
        <v>2000</v>
      </c>
      <c r="M143" s="54">
        <v>2000</v>
      </c>
      <c r="N143" s="54"/>
      <c r="O143" s="109"/>
    </row>
    <row r="144" spans="1:15" s="10" customFormat="1" x14ac:dyDescent="0.25">
      <c r="A144" s="24"/>
      <c r="B144" s="25"/>
      <c r="C144" s="192" t="s">
        <v>431</v>
      </c>
      <c r="D144" s="82">
        <v>158311</v>
      </c>
      <c r="E144" s="54">
        <v>158311</v>
      </c>
      <c r="F144" s="54"/>
      <c r="G144" s="109"/>
      <c r="H144" s="82">
        <v>172233</v>
      </c>
      <c r="I144" s="54">
        <v>172233</v>
      </c>
      <c r="J144" s="54"/>
      <c r="K144" s="109"/>
      <c r="L144" s="82">
        <v>172233</v>
      </c>
      <c r="M144" s="54">
        <v>172233</v>
      </c>
      <c r="N144" s="54"/>
      <c r="O144" s="109"/>
    </row>
    <row r="145" spans="1:15" s="10" customFormat="1" ht="18" x14ac:dyDescent="0.25">
      <c r="A145" s="24"/>
      <c r="B145" s="25"/>
      <c r="C145" s="192" t="s">
        <v>198</v>
      </c>
      <c r="D145" s="82">
        <v>1461</v>
      </c>
      <c r="E145" s="54">
        <v>1461</v>
      </c>
      <c r="F145" s="54"/>
      <c r="G145" s="109"/>
      <c r="H145" s="82">
        <v>1461</v>
      </c>
      <c r="I145" s="54">
        <v>1461</v>
      </c>
      <c r="J145" s="54"/>
      <c r="K145" s="109"/>
      <c r="L145" s="82">
        <v>1461</v>
      </c>
      <c r="M145" s="54">
        <v>1461</v>
      </c>
      <c r="N145" s="54"/>
      <c r="O145" s="109"/>
    </row>
    <row r="146" spans="1:15" s="10" customFormat="1" x14ac:dyDescent="0.25">
      <c r="A146" s="24"/>
      <c r="B146" s="25"/>
      <c r="C146" s="192" t="s">
        <v>199</v>
      </c>
      <c r="D146" s="82">
        <v>28700</v>
      </c>
      <c r="E146" s="54">
        <v>28700</v>
      </c>
      <c r="F146" s="54"/>
      <c r="G146" s="109"/>
      <c r="H146" s="82">
        <v>28700</v>
      </c>
      <c r="I146" s="54">
        <v>28700</v>
      </c>
      <c r="J146" s="54"/>
      <c r="K146" s="109"/>
      <c r="L146" s="82">
        <v>28700</v>
      </c>
      <c r="M146" s="54">
        <v>28700</v>
      </c>
      <c r="N146" s="54"/>
      <c r="O146" s="109"/>
    </row>
    <row r="147" spans="1:15" s="10" customFormat="1" x14ac:dyDescent="0.25">
      <c r="A147" s="24"/>
      <c r="B147" s="25"/>
      <c r="C147" s="192" t="s">
        <v>432</v>
      </c>
      <c r="D147" s="82"/>
      <c r="E147" s="54"/>
      <c r="F147" s="54"/>
      <c r="G147" s="109"/>
      <c r="H147" s="82">
        <v>0</v>
      </c>
      <c r="I147" s="54">
        <v>0</v>
      </c>
      <c r="J147" s="54"/>
      <c r="K147" s="109"/>
      <c r="L147" s="82">
        <v>0</v>
      </c>
      <c r="M147" s="54">
        <v>0</v>
      </c>
      <c r="N147" s="54"/>
      <c r="O147" s="109"/>
    </row>
    <row r="148" spans="1:15" s="10" customFormat="1" x14ac:dyDescent="0.25">
      <c r="A148" s="24"/>
      <c r="B148" s="25"/>
      <c r="C148" s="45" t="s">
        <v>200</v>
      </c>
      <c r="D148" s="82"/>
      <c r="E148" s="54"/>
      <c r="F148" s="54"/>
      <c r="G148" s="109"/>
      <c r="H148" s="82"/>
      <c r="I148" s="54"/>
      <c r="J148" s="54"/>
      <c r="K148" s="109"/>
      <c r="L148" s="82"/>
      <c r="M148" s="54"/>
      <c r="N148" s="54"/>
      <c r="O148" s="109"/>
    </row>
    <row r="149" spans="1:15" s="10" customFormat="1" x14ac:dyDescent="0.25">
      <c r="A149" s="24"/>
      <c r="B149" s="25"/>
      <c r="C149" s="45" t="s">
        <v>201</v>
      </c>
      <c r="D149" s="82"/>
      <c r="E149" s="54"/>
      <c r="F149" s="54"/>
      <c r="G149" s="109"/>
      <c r="H149" s="82"/>
      <c r="I149" s="54"/>
      <c r="J149" s="54"/>
      <c r="K149" s="109"/>
      <c r="L149" s="82"/>
      <c r="M149" s="54"/>
      <c r="N149" s="54"/>
      <c r="O149" s="109"/>
    </row>
    <row r="150" spans="1:15" s="10" customFormat="1" x14ac:dyDescent="0.25">
      <c r="A150" s="24"/>
      <c r="B150" s="25"/>
      <c r="C150" s="192" t="s">
        <v>202</v>
      </c>
      <c r="D150" s="82">
        <v>34281</v>
      </c>
      <c r="E150" s="54">
        <v>34281</v>
      </c>
      <c r="F150" s="54"/>
      <c r="G150" s="109"/>
      <c r="H150" s="82">
        <v>34281</v>
      </c>
      <c r="I150" s="54">
        <v>34281</v>
      </c>
      <c r="J150" s="54"/>
      <c r="K150" s="109"/>
      <c r="L150" s="82">
        <v>34281</v>
      </c>
      <c r="M150" s="54">
        <v>34281</v>
      </c>
      <c r="N150" s="54"/>
      <c r="O150" s="109"/>
    </row>
    <row r="151" spans="1:15" s="10" customFormat="1" x14ac:dyDescent="0.25">
      <c r="A151" s="24"/>
      <c r="B151" s="25"/>
      <c r="C151" s="192" t="s">
        <v>203</v>
      </c>
      <c r="D151" s="82">
        <v>67860</v>
      </c>
      <c r="E151" s="54">
        <v>67860</v>
      </c>
      <c r="F151" s="54"/>
      <c r="G151" s="109"/>
      <c r="H151" s="82">
        <v>67860</v>
      </c>
      <c r="I151" s="54">
        <v>67860</v>
      </c>
      <c r="J151" s="54"/>
      <c r="K151" s="109"/>
      <c r="L151" s="82">
        <v>67860</v>
      </c>
      <c r="M151" s="54">
        <v>67860</v>
      </c>
      <c r="N151" s="54"/>
      <c r="O151" s="109"/>
    </row>
    <row r="152" spans="1:15" s="10" customFormat="1" x14ac:dyDescent="0.25">
      <c r="A152" s="24"/>
      <c r="B152" s="25"/>
      <c r="C152" s="65" t="s">
        <v>65</v>
      </c>
      <c r="D152" s="94">
        <f t="shared" ref="D152:G152" si="41">SUM(D141:D151)</f>
        <v>292663</v>
      </c>
      <c r="E152" s="74">
        <f t="shared" si="41"/>
        <v>292663</v>
      </c>
      <c r="F152" s="74">
        <f t="shared" si="41"/>
        <v>0</v>
      </c>
      <c r="G152" s="121">
        <f t="shared" si="41"/>
        <v>0</v>
      </c>
      <c r="H152" s="94">
        <f t="shared" ref="H152:K152" si="42">SUM(H141:H151)</f>
        <v>306585</v>
      </c>
      <c r="I152" s="74">
        <f t="shared" si="42"/>
        <v>306585</v>
      </c>
      <c r="J152" s="74">
        <f t="shared" si="42"/>
        <v>0</v>
      </c>
      <c r="K152" s="121">
        <f t="shared" si="42"/>
        <v>0</v>
      </c>
      <c r="L152" s="94">
        <f t="shared" ref="L152:O152" si="43">SUM(L141:L151)</f>
        <v>306585</v>
      </c>
      <c r="M152" s="74">
        <f t="shared" si="43"/>
        <v>306585</v>
      </c>
      <c r="N152" s="74">
        <f t="shared" si="43"/>
        <v>0</v>
      </c>
      <c r="O152" s="121">
        <f t="shared" si="43"/>
        <v>0</v>
      </c>
    </row>
    <row r="153" spans="1:15" s="10" customFormat="1" x14ac:dyDescent="0.25">
      <c r="A153" s="24"/>
      <c r="B153" s="25"/>
      <c r="C153" s="45"/>
      <c r="D153" s="93"/>
      <c r="E153" s="70"/>
      <c r="F153" s="70"/>
      <c r="G153" s="119"/>
      <c r="H153" s="93"/>
      <c r="I153" s="70"/>
      <c r="J153" s="70"/>
      <c r="K153" s="119"/>
      <c r="L153" s="93"/>
      <c r="M153" s="70"/>
      <c r="N153" s="70"/>
      <c r="O153" s="119"/>
    </row>
    <row r="154" spans="1:15" s="10" customFormat="1" x14ac:dyDescent="0.25">
      <c r="A154" s="24"/>
      <c r="B154" s="25" t="s">
        <v>38</v>
      </c>
      <c r="C154" s="45" t="s">
        <v>61</v>
      </c>
      <c r="D154" s="82"/>
      <c r="E154" s="54"/>
      <c r="F154" s="54"/>
      <c r="G154" s="109"/>
      <c r="H154" s="82"/>
      <c r="I154" s="54"/>
      <c r="J154" s="54"/>
      <c r="K154" s="109"/>
      <c r="L154" s="82"/>
      <c r="M154" s="54"/>
      <c r="N154" s="54"/>
      <c r="O154" s="109"/>
    </row>
    <row r="155" spans="1:15" s="10" customFormat="1" x14ac:dyDescent="0.25">
      <c r="A155" s="24"/>
      <c r="B155" s="25"/>
      <c r="C155" s="45" t="s">
        <v>88</v>
      </c>
      <c r="D155" s="82"/>
      <c r="E155" s="54"/>
      <c r="F155" s="54"/>
      <c r="G155" s="109"/>
      <c r="H155" s="82"/>
      <c r="I155" s="54"/>
      <c r="J155" s="54"/>
      <c r="K155" s="109"/>
      <c r="L155" s="82"/>
      <c r="M155" s="54"/>
      <c r="N155" s="54"/>
      <c r="O155" s="109"/>
    </row>
    <row r="156" spans="1:15" s="10" customFormat="1" x14ac:dyDescent="0.25">
      <c r="A156" s="24"/>
      <c r="B156" s="25"/>
      <c r="C156" s="45" t="s">
        <v>204</v>
      </c>
      <c r="D156" s="82">
        <v>810</v>
      </c>
      <c r="E156" s="54"/>
      <c r="F156" s="54">
        <v>810</v>
      </c>
      <c r="G156" s="109"/>
      <c r="H156" s="82">
        <v>810</v>
      </c>
      <c r="I156" s="54"/>
      <c r="J156" s="54">
        <v>810</v>
      </c>
      <c r="K156" s="109"/>
      <c r="L156" s="82">
        <v>810</v>
      </c>
      <c r="M156" s="54"/>
      <c r="N156" s="54">
        <v>810</v>
      </c>
      <c r="O156" s="109"/>
    </row>
    <row r="157" spans="1:15" s="10" customFormat="1" ht="30" x14ac:dyDescent="0.25">
      <c r="A157" s="24"/>
      <c r="B157" s="25"/>
      <c r="C157" s="45" t="s">
        <v>205</v>
      </c>
      <c r="D157" s="82">
        <v>52040</v>
      </c>
      <c r="E157" s="54">
        <v>52040</v>
      </c>
      <c r="F157" s="54"/>
      <c r="G157" s="109"/>
      <c r="H157" s="82">
        <v>52040</v>
      </c>
      <c r="I157" s="54">
        <v>52040</v>
      </c>
      <c r="J157" s="54"/>
      <c r="K157" s="109"/>
      <c r="L157" s="82">
        <v>52040</v>
      </c>
      <c r="M157" s="54">
        <v>52040</v>
      </c>
      <c r="N157" s="54"/>
      <c r="O157" s="109"/>
    </row>
    <row r="158" spans="1:15" s="22" customFormat="1" x14ac:dyDescent="0.25">
      <c r="A158" s="41"/>
      <c r="B158" s="25"/>
      <c r="C158" s="45" t="s">
        <v>206</v>
      </c>
      <c r="D158" s="82">
        <v>6245</v>
      </c>
      <c r="E158" s="54"/>
      <c r="F158" s="54">
        <v>6245</v>
      </c>
      <c r="G158" s="109"/>
      <c r="H158" s="82">
        <v>6245</v>
      </c>
      <c r="I158" s="54"/>
      <c r="J158" s="54">
        <v>6245</v>
      </c>
      <c r="K158" s="109"/>
      <c r="L158" s="82">
        <v>6245</v>
      </c>
      <c r="M158" s="54"/>
      <c r="N158" s="54">
        <v>6245</v>
      </c>
      <c r="O158" s="109"/>
    </row>
    <row r="159" spans="1:15" s="22" customFormat="1" x14ac:dyDescent="0.25">
      <c r="A159" s="41"/>
      <c r="B159" s="25"/>
      <c r="C159" s="45" t="s">
        <v>207</v>
      </c>
      <c r="D159" s="82"/>
      <c r="E159" s="54"/>
      <c r="F159" s="54"/>
      <c r="G159" s="109"/>
      <c r="H159" s="82"/>
      <c r="I159" s="54"/>
      <c r="J159" s="54"/>
      <c r="K159" s="109"/>
      <c r="L159" s="82"/>
      <c r="M159" s="54"/>
      <c r="N159" s="54"/>
      <c r="O159" s="109"/>
    </row>
    <row r="160" spans="1:15" s="22" customFormat="1" ht="30" x14ac:dyDescent="0.25">
      <c r="A160" s="41"/>
      <c r="B160" s="25"/>
      <c r="C160" s="45" t="s">
        <v>208</v>
      </c>
      <c r="D160" s="82">
        <v>6778</v>
      </c>
      <c r="E160" s="54">
        <v>6778</v>
      </c>
      <c r="F160" s="54"/>
      <c r="G160" s="109"/>
      <c r="H160" s="82">
        <v>6778</v>
      </c>
      <c r="I160" s="54">
        <v>6778</v>
      </c>
      <c r="J160" s="54"/>
      <c r="K160" s="109"/>
      <c r="L160" s="82">
        <v>6778</v>
      </c>
      <c r="M160" s="54">
        <v>6778</v>
      </c>
      <c r="N160" s="54"/>
      <c r="O160" s="109"/>
    </row>
    <row r="161" spans="1:15" s="22" customFormat="1" ht="30" x14ac:dyDescent="0.25">
      <c r="A161" s="41"/>
      <c r="B161" s="25"/>
      <c r="C161" s="45" t="s">
        <v>209</v>
      </c>
      <c r="D161" s="82">
        <v>1419</v>
      </c>
      <c r="E161" s="54">
        <v>1419</v>
      </c>
      <c r="F161" s="54"/>
      <c r="G161" s="109"/>
      <c r="H161" s="82">
        <v>1419</v>
      </c>
      <c r="I161" s="54">
        <v>1419</v>
      </c>
      <c r="J161" s="54"/>
      <c r="K161" s="109"/>
      <c r="L161" s="82">
        <v>1419</v>
      </c>
      <c r="M161" s="54">
        <v>1419</v>
      </c>
      <c r="N161" s="54"/>
      <c r="O161" s="109"/>
    </row>
    <row r="162" spans="1:15" s="22" customFormat="1" ht="30" x14ac:dyDescent="0.25">
      <c r="A162" s="41"/>
      <c r="B162" s="25"/>
      <c r="C162" s="45" t="s">
        <v>210</v>
      </c>
      <c r="D162" s="82">
        <v>1403</v>
      </c>
      <c r="E162" s="54">
        <v>1403</v>
      </c>
      <c r="F162" s="54"/>
      <c r="G162" s="109"/>
      <c r="H162" s="82">
        <v>1403</v>
      </c>
      <c r="I162" s="54">
        <v>1403</v>
      </c>
      <c r="J162" s="54"/>
      <c r="K162" s="109"/>
      <c r="L162" s="82">
        <v>1403</v>
      </c>
      <c r="M162" s="54">
        <v>1403</v>
      </c>
      <c r="N162" s="54"/>
      <c r="O162" s="109"/>
    </row>
    <row r="163" spans="1:15" s="22" customFormat="1" x14ac:dyDescent="0.25">
      <c r="A163" s="41"/>
      <c r="B163" s="25"/>
      <c r="C163" s="78" t="s">
        <v>211</v>
      </c>
      <c r="D163" s="82">
        <v>16154</v>
      </c>
      <c r="E163" s="54">
        <v>16154</v>
      </c>
      <c r="F163" s="54"/>
      <c r="G163" s="109"/>
      <c r="H163" s="82">
        <v>16154</v>
      </c>
      <c r="I163" s="54">
        <v>16154</v>
      </c>
      <c r="J163" s="54"/>
      <c r="K163" s="109"/>
      <c r="L163" s="82">
        <v>16154</v>
      </c>
      <c r="M163" s="54">
        <v>16154</v>
      </c>
      <c r="N163" s="54"/>
      <c r="O163" s="109"/>
    </row>
    <row r="164" spans="1:15" s="22" customFormat="1" x14ac:dyDescent="0.25">
      <c r="A164" s="41"/>
      <c r="B164" s="25"/>
      <c r="C164" s="62" t="s">
        <v>212</v>
      </c>
      <c r="D164" s="82">
        <v>100</v>
      </c>
      <c r="E164" s="54"/>
      <c r="F164" s="54"/>
      <c r="G164" s="109">
        <v>100</v>
      </c>
      <c r="H164" s="82">
        <v>100</v>
      </c>
      <c r="I164" s="54"/>
      <c r="J164" s="54"/>
      <c r="K164" s="109">
        <v>100</v>
      </c>
      <c r="L164" s="82">
        <v>100</v>
      </c>
      <c r="M164" s="54"/>
      <c r="N164" s="54"/>
      <c r="O164" s="109">
        <v>100</v>
      </c>
    </row>
    <row r="165" spans="1:15" s="22" customFormat="1" ht="30" x14ac:dyDescent="0.25">
      <c r="A165" s="41"/>
      <c r="B165" s="25"/>
      <c r="C165" s="62" t="s">
        <v>493</v>
      </c>
      <c r="D165" s="88"/>
      <c r="E165" s="54"/>
      <c r="F165" s="54"/>
      <c r="G165" s="110"/>
      <c r="H165" s="88">
        <v>8964</v>
      </c>
      <c r="I165" s="54">
        <v>8964</v>
      </c>
      <c r="J165" s="54"/>
      <c r="K165" s="110"/>
      <c r="L165" s="88">
        <v>8964</v>
      </c>
      <c r="M165" s="54">
        <v>8964</v>
      </c>
      <c r="N165" s="54"/>
      <c r="O165" s="110"/>
    </row>
    <row r="166" spans="1:15" s="22" customFormat="1" ht="45" x14ac:dyDescent="0.25">
      <c r="A166" s="41"/>
      <c r="B166" s="25"/>
      <c r="C166" s="62" t="s">
        <v>494</v>
      </c>
      <c r="D166" s="88"/>
      <c r="E166" s="54"/>
      <c r="F166" s="54"/>
      <c r="G166" s="110"/>
      <c r="H166" s="88">
        <v>9195</v>
      </c>
      <c r="I166" s="54">
        <v>9195</v>
      </c>
      <c r="J166" s="54"/>
      <c r="K166" s="110"/>
      <c r="L166" s="88">
        <v>9195</v>
      </c>
      <c r="M166" s="54">
        <v>9195</v>
      </c>
      <c r="N166" s="54"/>
      <c r="O166" s="110"/>
    </row>
    <row r="167" spans="1:15" s="22" customFormat="1" ht="45" x14ac:dyDescent="0.25">
      <c r="A167" s="41"/>
      <c r="B167" s="25"/>
      <c r="C167" s="62" t="s">
        <v>495</v>
      </c>
      <c r="D167" s="88"/>
      <c r="E167" s="54"/>
      <c r="F167" s="54"/>
      <c r="G167" s="110"/>
      <c r="H167" s="88">
        <v>7842</v>
      </c>
      <c r="I167" s="54">
        <v>7842</v>
      </c>
      <c r="J167" s="54"/>
      <c r="K167" s="110"/>
      <c r="L167" s="88">
        <v>7842</v>
      </c>
      <c r="M167" s="54">
        <v>7842</v>
      </c>
      <c r="N167" s="54"/>
      <c r="O167" s="110"/>
    </row>
    <row r="168" spans="1:15" s="22" customFormat="1" ht="45" x14ac:dyDescent="0.25">
      <c r="A168" s="41"/>
      <c r="B168" s="25"/>
      <c r="C168" s="62" t="s">
        <v>496</v>
      </c>
      <c r="D168" s="88"/>
      <c r="E168" s="54"/>
      <c r="F168" s="54"/>
      <c r="G168" s="110"/>
      <c r="H168" s="88">
        <v>16738</v>
      </c>
      <c r="I168" s="54">
        <v>16738</v>
      </c>
      <c r="J168" s="54"/>
      <c r="K168" s="110"/>
      <c r="L168" s="88">
        <v>16738</v>
      </c>
      <c r="M168" s="54">
        <v>16738</v>
      </c>
      <c r="N168" s="54"/>
      <c r="O168" s="110"/>
    </row>
    <row r="169" spans="1:15" s="22" customFormat="1" x14ac:dyDescent="0.25">
      <c r="A169" s="41"/>
      <c r="B169" s="25"/>
      <c r="C169" s="62" t="s">
        <v>600</v>
      </c>
      <c r="D169" s="88"/>
      <c r="E169" s="54"/>
      <c r="F169" s="54"/>
      <c r="G169" s="110"/>
      <c r="H169" s="88"/>
      <c r="I169" s="54"/>
      <c r="J169" s="54"/>
      <c r="K169" s="110"/>
      <c r="L169" s="88">
        <v>3176</v>
      </c>
      <c r="M169" s="54">
        <v>3176</v>
      </c>
      <c r="N169" s="54"/>
      <c r="O169" s="110"/>
    </row>
    <row r="170" spans="1:15" s="22" customFormat="1" x14ac:dyDescent="0.25">
      <c r="A170" s="41"/>
      <c r="B170" s="25"/>
      <c r="C170" s="64" t="s">
        <v>50</v>
      </c>
      <c r="D170" s="89">
        <f t="shared" ref="D170:G170" si="44">SUM(D156:D164)</f>
        <v>84949</v>
      </c>
      <c r="E170" s="40">
        <f t="shared" si="44"/>
        <v>77794</v>
      </c>
      <c r="F170" s="40">
        <f t="shared" si="44"/>
        <v>7055</v>
      </c>
      <c r="G170" s="106">
        <f t="shared" si="44"/>
        <v>100</v>
      </c>
      <c r="H170" s="89">
        <f t="shared" ref="H170:K170" si="45">SUM(H156:H168)</f>
        <v>127688</v>
      </c>
      <c r="I170" s="40">
        <f t="shared" si="45"/>
        <v>120533</v>
      </c>
      <c r="J170" s="40">
        <f t="shared" si="45"/>
        <v>7055</v>
      </c>
      <c r="K170" s="106">
        <f t="shared" si="45"/>
        <v>100</v>
      </c>
      <c r="L170" s="89">
        <f>SUM(L156:L169)</f>
        <v>130864</v>
      </c>
      <c r="M170" s="40">
        <f>SUM(M156:M169)</f>
        <v>123709</v>
      </c>
      <c r="N170" s="40">
        <f>SUM(N156:N169)</f>
        <v>7055</v>
      </c>
      <c r="O170" s="106">
        <f>SUM(O156:O169)</f>
        <v>100</v>
      </c>
    </row>
    <row r="171" spans="1:15" s="22" customFormat="1" x14ac:dyDescent="0.25">
      <c r="A171" s="41"/>
      <c r="B171" s="37"/>
      <c r="C171" s="64"/>
      <c r="D171" s="95"/>
      <c r="E171" s="69"/>
      <c r="F171" s="69"/>
      <c r="G171" s="122"/>
      <c r="H171" s="95"/>
      <c r="I171" s="69"/>
      <c r="J171" s="69"/>
      <c r="K171" s="122"/>
      <c r="L171" s="95"/>
      <c r="M171" s="69"/>
      <c r="N171" s="69"/>
      <c r="O171" s="122"/>
    </row>
    <row r="172" spans="1:15" s="22" customFormat="1" x14ac:dyDescent="0.25">
      <c r="A172" s="41"/>
      <c r="C172" s="45" t="s">
        <v>131</v>
      </c>
      <c r="D172" s="82"/>
      <c r="E172" s="54"/>
      <c r="F172" s="54"/>
      <c r="G172" s="109"/>
      <c r="H172" s="82"/>
      <c r="I172" s="54"/>
      <c r="J172" s="54"/>
      <c r="K172" s="109"/>
      <c r="L172" s="82"/>
      <c r="M172" s="54"/>
      <c r="N172" s="54"/>
      <c r="O172" s="109"/>
    </row>
    <row r="173" spans="1:15" s="22" customFormat="1" x14ac:dyDescent="0.25">
      <c r="A173" s="41"/>
      <c r="B173" s="37"/>
      <c r="C173" s="46" t="s">
        <v>21</v>
      </c>
      <c r="D173" s="82">
        <v>8215</v>
      </c>
      <c r="E173" s="54">
        <v>8215</v>
      </c>
      <c r="F173" s="54"/>
      <c r="G173" s="109"/>
      <c r="H173" s="82">
        <v>8215</v>
      </c>
      <c r="I173" s="54">
        <v>8215</v>
      </c>
      <c r="J173" s="54"/>
      <c r="K173" s="109"/>
      <c r="L173" s="82">
        <v>8215</v>
      </c>
      <c r="M173" s="54">
        <v>8215</v>
      </c>
      <c r="N173" s="54"/>
      <c r="O173" s="109"/>
    </row>
    <row r="174" spans="1:15" s="23" customFormat="1" ht="17.25" x14ac:dyDescent="0.3">
      <c r="A174" s="24"/>
      <c r="B174" s="37"/>
      <c r="C174" s="45" t="s">
        <v>120</v>
      </c>
      <c r="D174" s="82">
        <v>112</v>
      </c>
      <c r="E174" s="54">
        <v>112</v>
      </c>
      <c r="F174" s="54"/>
      <c r="G174" s="109"/>
      <c r="H174" s="82">
        <v>112</v>
      </c>
      <c r="I174" s="54">
        <v>112</v>
      </c>
      <c r="J174" s="54"/>
      <c r="K174" s="109"/>
      <c r="L174" s="82">
        <v>112</v>
      </c>
      <c r="M174" s="54">
        <v>112</v>
      </c>
      <c r="N174" s="54"/>
      <c r="O174" s="109"/>
    </row>
    <row r="175" spans="1:15" s="23" customFormat="1" ht="30.75" x14ac:dyDescent="0.3">
      <c r="A175" s="24"/>
      <c r="B175" s="37"/>
      <c r="C175" s="45" t="s">
        <v>121</v>
      </c>
      <c r="D175" s="82">
        <v>14626</v>
      </c>
      <c r="E175" s="54">
        <v>14626</v>
      </c>
      <c r="F175" s="54"/>
      <c r="G175" s="109"/>
      <c r="H175" s="82">
        <v>14626</v>
      </c>
      <c r="I175" s="54">
        <v>14626</v>
      </c>
      <c r="J175" s="54"/>
      <c r="K175" s="109"/>
      <c r="L175" s="82">
        <v>14626</v>
      </c>
      <c r="M175" s="54">
        <v>14626</v>
      </c>
      <c r="N175" s="54"/>
      <c r="O175" s="109"/>
    </row>
    <row r="176" spans="1:15" s="23" customFormat="1" ht="17.25" x14ac:dyDescent="0.3">
      <c r="A176" s="24"/>
      <c r="B176" s="37"/>
      <c r="C176" s="62" t="s">
        <v>213</v>
      </c>
      <c r="D176" s="82">
        <v>24913</v>
      </c>
      <c r="E176" s="54">
        <v>24913</v>
      </c>
      <c r="F176" s="54"/>
      <c r="G176" s="109"/>
      <c r="H176" s="82">
        <v>24913</v>
      </c>
      <c r="I176" s="54">
        <v>24913</v>
      </c>
      <c r="J176" s="54"/>
      <c r="K176" s="109"/>
      <c r="L176" s="82">
        <v>24913</v>
      </c>
      <c r="M176" s="54">
        <v>24913</v>
      </c>
      <c r="N176" s="54"/>
      <c r="O176" s="109"/>
    </row>
    <row r="177" spans="1:15" s="23" customFormat="1" ht="17.25" x14ac:dyDescent="0.3">
      <c r="A177" s="24"/>
      <c r="B177" s="37"/>
      <c r="C177" s="45" t="s">
        <v>497</v>
      </c>
      <c r="D177" s="87"/>
      <c r="E177" s="30"/>
      <c r="F177" s="30"/>
      <c r="G177" s="108"/>
      <c r="H177" s="87">
        <v>2476</v>
      </c>
      <c r="I177" s="30">
        <v>2476</v>
      </c>
      <c r="J177" s="30"/>
      <c r="K177" s="108"/>
      <c r="L177" s="87">
        <v>2476</v>
      </c>
      <c r="M177" s="30">
        <v>2476</v>
      </c>
      <c r="N177" s="30"/>
      <c r="O177" s="108"/>
    </row>
    <row r="178" spans="1:15" s="23" customFormat="1" ht="30.75" x14ac:dyDescent="0.3">
      <c r="A178" s="24"/>
      <c r="B178" s="37"/>
      <c r="C178" s="45" t="s">
        <v>498</v>
      </c>
      <c r="D178" s="87"/>
      <c r="E178" s="30"/>
      <c r="F178" s="30"/>
      <c r="G178" s="108"/>
      <c r="H178" s="87">
        <v>143425</v>
      </c>
      <c r="I178" s="30">
        <v>143425</v>
      </c>
      <c r="J178" s="30"/>
      <c r="K178" s="108"/>
      <c r="L178" s="87">
        <v>143425</v>
      </c>
      <c r="M178" s="30">
        <v>143425</v>
      </c>
      <c r="N178" s="30"/>
      <c r="O178" s="108"/>
    </row>
    <row r="179" spans="1:15" s="23" customFormat="1" ht="48.75" customHeight="1" x14ac:dyDescent="0.3">
      <c r="A179" s="24"/>
      <c r="B179" s="37"/>
      <c r="C179" s="45" t="s">
        <v>499</v>
      </c>
      <c r="D179" s="87"/>
      <c r="E179" s="30"/>
      <c r="F179" s="30"/>
      <c r="G179" s="108"/>
      <c r="H179" s="87">
        <v>67595</v>
      </c>
      <c r="I179" s="30">
        <v>67595</v>
      </c>
      <c r="J179" s="30"/>
      <c r="K179" s="108"/>
      <c r="L179" s="87">
        <v>67595</v>
      </c>
      <c r="M179" s="30">
        <v>67595</v>
      </c>
      <c r="N179" s="30"/>
      <c r="O179" s="108"/>
    </row>
    <row r="180" spans="1:15" s="22" customFormat="1" x14ac:dyDescent="0.25">
      <c r="A180" s="24"/>
      <c r="B180" s="37"/>
      <c r="C180" s="64" t="s">
        <v>50</v>
      </c>
      <c r="D180" s="92">
        <f>SUM(D172:D176)</f>
        <v>47866</v>
      </c>
      <c r="E180" s="73">
        <f>SUM(E172:E176)</f>
        <v>47866</v>
      </c>
      <c r="F180" s="73">
        <f>SUM(F172:F175)</f>
        <v>0</v>
      </c>
      <c r="G180" s="120">
        <f>SUM(G172:G175)</f>
        <v>0</v>
      </c>
      <c r="H180" s="92">
        <f t="shared" ref="H180:K180" si="46">SUM(H173:H179)</f>
        <v>261362</v>
      </c>
      <c r="I180" s="73">
        <f t="shared" si="46"/>
        <v>261362</v>
      </c>
      <c r="J180" s="73">
        <f t="shared" si="46"/>
        <v>0</v>
      </c>
      <c r="K180" s="120">
        <f t="shared" si="46"/>
        <v>0</v>
      </c>
      <c r="L180" s="92">
        <f t="shared" ref="L180:O180" si="47">SUM(L173:L179)</f>
        <v>261362</v>
      </c>
      <c r="M180" s="73">
        <f t="shared" si="47"/>
        <v>261362</v>
      </c>
      <c r="N180" s="73">
        <f t="shared" si="47"/>
        <v>0</v>
      </c>
      <c r="O180" s="120">
        <f t="shared" si="47"/>
        <v>0</v>
      </c>
    </row>
    <row r="181" spans="1:15" s="10" customFormat="1" x14ac:dyDescent="0.25">
      <c r="A181" s="41"/>
      <c r="B181" s="37"/>
      <c r="C181" s="64"/>
      <c r="D181" s="92"/>
      <c r="E181" s="73"/>
      <c r="F181" s="73"/>
      <c r="G181" s="120"/>
      <c r="H181" s="92"/>
      <c r="I181" s="73"/>
      <c r="J181" s="73"/>
      <c r="K181" s="120"/>
      <c r="L181" s="92"/>
      <c r="M181" s="73"/>
      <c r="N181" s="73"/>
      <c r="O181" s="120"/>
    </row>
    <row r="182" spans="1:15" s="10" customFormat="1" x14ac:dyDescent="0.25">
      <c r="A182" s="41"/>
      <c r="B182" s="37"/>
      <c r="C182" s="65" t="s">
        <v>87</v>
      </c>
      <c r="D182" s="94">
        <f t="shared" ref="D182:K182" si="48">D170+D180</f>
        <v>132815</v>
      </c>
      <c r="E182" s="74">
        <f t="shared" si="48"/>
        <v>125660</v>
      </c>
      <c r="F182" s="74">
        <f t="shared" si="48"/>
        <v>7055</v>
      </c>
      <c r="G182" s="121">
        <f t="shared" si="48"/>
        <v>100</v>
      </c>
      <c r="H182" s="94">
        <f t="shared" si="48"/>
        <v>389050</v>
      </c>
      <c r="I182" s="74">
        <f t="shared" si="48"/>
        <v>381895</v>
      </c>
      <c r="J182" s="74">
        <f t="shared" si="48"/>
        <v>7055</v>
      </c>
      <c r="K182" s="121">
        <f t="shared" si="48"/>
        <v>100</v>
      </c>
      <c r="L182" s="94">
        <f t="shared" ref="L182:O182" si="49">L170+L180</f>
        <v>392226</v>
      </c>
      <c r="M182" s="74">
        <f t="shared" si="49"/>
        <v>385071</v>
      </c>
      <c r="N182" s="74">
        <f t="shared" si="49"/>
        <v>7055</v>
      </c>
      <c r="O182" s="121">
        <f t="shared" si="49"/>
        <v>100</v>
      </c>
    </row>
    <row r="183" spans="1:15" s="10" customFormat="1" x14ac:dyDescent="0.25">
      <c r="A183" s="41"/>
      <c r="B183" s="37"/>
      <c r="C183" s="65"/>
      <c r="D183" s="96"/>
      <c r="E183" s="71"/>
      <c r="F183" s="71"/>
      <c r="G183" s="123"/>
      <c r="H183" s="96"/>
      <c r="I183" s="71"/>
      <c r="J183" s="71"/>
      <c r="K183" s="123"/>
      <c r="L183" s="96"/>
      <c r="M183" s="71"/>
      <c r="N183" s="71"/>
      <c r="O183" s="123"/>
    </row>
    <row r="184" spans="1:15" s="10" customFormat="1" x14ac:dyDescent="0.25">
      <c r="A184" s="41"/>
      <c r="B184" s="25" t="s">
        <v>43</v>
      </c>
      <c r="C184" s="45" t="s">
        <v>93</v>
      </c>
      <c r="D184" s="93"/>
      <c r="E184" s="70"/>
      <c r="F184" s="70"/>
      <c r="G184" s="119"/>
      <c r="H184" s="93"/>
      <c r="I184" s="70"/>
      <c r="J184" s="70"/>
      <c r="K184" s="119"/>
      <c r="L184" s="93"/>
      <c r="M184" s="70"/>
      <c r="N184" s="70"/>
      <c r="O184" s="119"/>
    </row>
    <row r="185" spans="1:15" s="10" customFormat="1" x14ac:dyDescent="0.25">
      <c r="A185" s="41"/>
      <c r="B185" s="43"/>
      <c r="C185" s="45" t="s">
        <v>122</v>
      </c>
      <c r="D185" s="93"/>
      <c r="E185" s="70"/>
      <c r="F185" s="70"/>
      <c r="G185" s="119"/>
      <c r="H185" s="93"/>
      <c r="I185" s="70"/>
      <c r="J185" s="70"/>
      <c r="K185" s="119"/>
      <c r="L185" s="93"/>
      <c r="M185" s="70"/>
      <c r="N185" s="70"/>
      <c r="O185" s="119"/>
    </row>
    <row r="186" spans="1:15" s="10" customFormat="1" x14ac:dyDescent="0.25">
      <c r="A186" s="41"/>
      <c r="B186" s="43"/>
      <c r="C186" s="45" t="s">
        <v>4</v>
      </c>
      <c r="D186" s="82">
        <v>2783</v>
      </c>
      <c r="E186" s="54">
        <v>2783</v>
      </c>
      <c r="F186" s="54"/>
      <c r="G186" s="109"/>
      <c r="H186" s="82">
        <v>2783</v>
      </c>
      <c r="I186" s="54">
        <v>2783</v>
      </c>
      <c r="J186" s="54"/>
      <c r="K186" s="109"/>
      <c r="L186" s="82">
        <v>2783</v>
      </c>
      <c r="M186" s="54">
        <v>2783</v>
      </c>
      <c r="N186" s="54"/>
      <c r="O186" s="109"/>
    </row>
    <row r="187" spans="1:15" s="10" customFormat="1" ht="30" x14ac:dyDescent="0.25">
      <c r="A187" s="41"/>
      <c r="B187" s="43"/>
      <c r="C187" s="45" t="s">
        <v>214</v>
      </c>
      <c r="D187" s="88">
        <v>1000</v>
      </c>
      <c r="E187" s="54">
        <v>1000</v>
      </c>
      <c r="F187" s="54"/>
      <c r="G187" s="110"/>
      <c r="H187" s="88">
        <v>1000</v>
      </c>
      <c r="I187" s="54">
        <v>1000</v>
      </c>
      <c r="J187" s="54"/>
      <c r="K187" s="110"/>
      <c r="L187" s="88">
        <v>2653</v>
      </c>
      <c r="M187" s="54">
        <v>2653</v>
      </c>
      <c r="N187" s="54"/>
      <c r="O187" s="110"/>
    </row>
    <row r="188" spans="1:15" s="10" customFormat="1" ht="30" x14ac:dyDescent="0.25">
      <c r="A188" s="41"/>
      <c r="B188" s="43"/>
      <c r="C188" s="45" t="s">
        <v>215</v>
      </c>
      <c r="D188" s="88">
        <v>2500</v>
      </c>
      <c r="E188" s="54">
        <v>2500</v>
      </c>
      <c r="F188" s="54"/>
      <c r="G188" s="110"/>
      <c r="H188" s="88">
        <v>2500</v>
      </c>
      <c r="I188" s="54">
        <v>2500</v>
      </c>
      <c r="J188" s="54"/>
      <c r="K188" s="110"/>
      <c r="L188" s="88">
        <v>2500</v>
      </c>
      <c r="M188" s="54">
        <v>2500</v>
      </c>
      <c r="N188" s="54"/>
      <c r="O188" s="110"/>
    </row>
    <row r="189" spans="1:15" s="23" customFormat="1" ht="17.25" x14ac:dyDescent="0.3">
      <c r="A189" s="100"/>
      <c r="B189" s="37"/>
      <c r="C189" s="64" t="s">
        <v>50</v>
      </c>
      <c r="D189" s="99">
        <f>SUM(D186:D188)</f>
        <v>6283</v>
      </c>
      <c r="E189" s="73">
        <f>SUM(E186:E188)</f>
        <v>6283</v>
      </c>
      <c r="F189" s="73">
        <f>SUM(F186:F187)</f>
        <v>0</v>
      </c>
      <c r="G189" s="118">
        <f>SUM(G186:G187)</f>
        <v>0</v>
      </c>
      <c r="H189" s="99">
        <f>SUM(H186:H188)</f>
        <v>6283</v>
      </c>
      <c r="I189" s="73">
        <f>SUM(I186:I188)</f>
        <v>6283</v>
      </c>
      <c r="J189" s="73">
        <f>SUM(J186:J187)</f>
        <v>0</v>
      </c>
      <c r="K189" s="118">
        <f>SUM(K186:K187)</f>
        <v>0</v>
      </c>
      <c r="L189" s="99">
        <f>SUM(L186:L188)</f>
        <v>7936</v>
      </c>
      <c r="M189" s="73">
        <f>SUM(M186:M188)</f>
        <v>7936</v>
      </c>
      <c r="N189" s="73">
        <f>SUM(N186:N187)</f>
        <v>0</v>
      </c>
      <c r="O189" s="118">
        <f>SUM(O186:O187)</f>
        <v>0</v>
      </c>
    </row>
    <row r="190" spans="1:15" s="21" customFormat="1" x14ac:dyDescent="0.25">
      <c r="A190" s="27"/>
      <c r="B190" s="25"/>
      <c r="C190" s="45"/>
      <c r="D190" s="93"/>
      <c r="E190" s="70"/>
      <c r="F190" s="70"/>
      <c r="G190" s="119"/>
      <c r="H190" s="93"/>
      <c r="I190" s="70"/>
      <c r="J190" s="70"/>
      <c r="K190" s="119"/>
      <c r="L190" s="93"/>
      <c r="M190" s="70"/>
      <c r="N190" s="70"/>
      <c r="O190" s="119"/>
    </row>
    <row r="191" spans="1:15" s="21" customFormat="1" x14ac:dyDescent="0.25">
      <c r="A191" s="27"/>
      <c r="B191" s="25"/>
      <c r="C191" s="45" t="s">
        <v>123</v>
      </c>
      <c r="D191" s="93"/>
      <c r="E191" s="70"/>
      <c r="F191" s="70"/>
      <c r="G191" s="119"/>
      <c r="H191" s="93"/>
      <c r="I191" s="70"/>
      <c r="J191" s="70"/>
      <c r="K191" s="119"/>
      <c r="L191" s="93"/>
      <c r="M191" s="70"/>
      <c r="N191" s="70"/>
      <c r="O191" s="119"/>
    </row>
    <row r="192" spans="1:15" s="21" customFormat="1" x14ac:dyDescent="0.25">
      <c r="A192" s="27"/>
      <c r="B192" s="25"/>
      <c r="C192" s="45" t="s">
        <v>57</v>
      </c>
      <c r="D192" s="82">
        <v>1000</v>
      </c>
      <c r="E192" s="54">
        <v>1000</v>
      </c>
      <c r="F192" s="54"/>
      <c r="G192" s="109"/>
      <c r="H192" s="82">
        <v>1000</v>
      </c>
      <c r="I192" s="54">
        <v>1000</v>
      </c>
      <c r="J192" s="54"/>
      <c r="K192" s="109"/>
      <c r="L192" s="82">
        <v>1000</v>
      </c>
      <c r="M192" s="54">
        <v>1000</v>
      </c>
      <c r="N192" s="54"/>
      <c r="O192" s="109"/>
    </row>
    <row r="193" spans="1:15" s="21" customFormat="1" x14ac:dyDescent="0.25">
      <c r="A193" s="24"/>
      <c r="B193" s="43"/>
      <c r="C193" s="45" t="s">
        <v>5</v>
      </c>
      <c r="D193" s="82">
        <v>5000</v>
      </c>
      <c r="E193" s="54">
        <v>5000</v>
      </c>
      <c r="F193" s="54"/>
      <c r="G193" s="109"/>
      <c r="H193" s="82">
        <v>5000</v>
      </c>
      <c r="I193" s="54">
        <v>5000</v>
      </c>
      <c r="J193" s="54"/>
      <c r="K193" s="109"/>
      <c r="L193" s="82">
        <v>5000</v>
      </c>
      <c r="M193" s="54">
        <v>5000</v>
      </c>
      <c r="N193" s="54"/>
      <c r="O193" s="109"/>
    </row>
    <row r="194" spans="1:15" s="21" customFormat="1" x14ac:dyDescent="0.25">
      <c r="A194" s="24"/>
      <c r="B194" s="43"/>
      <c r="C194" s="45" t="s">
        <v>500</v>
      </c>
      <c r="D194" s="82">
        <v>7016</v>
      </c>
      <c r="E194" s="54">
        <v>7016</v>
      </c>
      <c r="F194" s="54"/>
      <c r="G194" s="109"/>
      <c r="H194" s="82">
        <v>7016</v>
      </c>
      <c r="I194" s="54">
        <v>7016</v>
      </c>
      <c r="J194" s="54"/>
      <c r="K194" s="109"/>
      <c r="L194" s="82">
        <v>7016</v>
      </c>
      <c r="M194" s="54">
        <v>7016</v>
      </c>
      <c r="N194" s="54"/>
      <c r="O194" s="109"/>
    </row>
    <row r="195" spans="1:15" s="21" customFormat="1" x14ac:dyDescent="0.25">
      <c r="A195" s="24"/>
      <c r="B195" s="43"/>
      <c r="C195" s="62" t="s">
        <v>433</v>
      </c>
      <c r="D195" s="82"/>
      <c r="E195" s="54"/>
      <c r="F195" s="54"/>
      <c r="G195" s="109"/>
      <c r="H195" s="82">
        <v>1000</v>
      </c>
      <c r="I195" s="54">
        <v>1000</v>
      </c>
      <c r="J195" s="54"/>
      <c r="K195" s="109"/>
      <c r="L195" s="82">
        <v>1000</v>
      </c>
      <c r="M195" s="54">
        <v>1000</v>
      </c>
      <c r="N195" s="54"/>
      <c r="O195" s="109"/>
    </row>
    <row r="196" spans="1:15" s="21" customFormat="1" x14ac:dyDescent="0.25">
      <c r="A196" s="24"/>
      <c r="B196" s="43"/>
      <c r="C196" s="62" t="s">
        <v>434</v>
      </c>
      <c r="D196" s="82"/>
      <c r="E196" s="54"/>
      <c r="F196" s="54"/>
      <c r="G196" s="109"/>
      <c r="H196" s="82">
        <v>2854</v>
      </c>
      <c r="I196" s="54">
        <v>2854</v>
      </c>
      <c r="J196" s="54"/>
      <c r="K196" s="109"/>
      <c r="L196" s="82">
        <v>2854</v>
      </c>
      <c r="M196" s="54">
        <v>2854</v>
      </c>
      <c r="N196" s="54"/>
      <c r="O196" s="109"/>
    </row>
    <row r="197" spans="1:15" s="21" customFormat="1" x14ac:dyDescent="0.25">
      <c r="A197" s="24"/>
      <c r="B197" s="28"/>
      <c r="C197" s="64" t="s">
        <v>50</v>
      </c>
      <c r="D197" s="92">
        <f>SUM(D192:D194)</f>
        <v>13016</v>
      </c>
      <c r="E197" s="73">
        <f>SUM(E192:E194)</f>
        <v>13016</v>
      </c>
      <c r="F197" s="73">
        <f>SUM(F192:F194)</f>
        <v>0</v>
      </c>
      <c r="G197" s="120">
        <f>SUM(G192:G194)</f>
        <v>0</v>
      </c>
      <c r="H197" s="92">
        <f t="shared" ref="H197:K197" si="50">SUM(H192:H196)</f>
        <v>16870</v>
      </c>
      <c r="I197" s="73">
        <f t="shared" si="50"/>
        <v>16870</v>
      </c>
      <c r="J197" s="73">
        <f t="shared" si="50"/>
        <v>0</v>
      </c>
      <c r="K197" s="120">
        <f t="shared" si="50"/>
        <v>0</v>
      </c>
      <c r="L197" s="92">
        <f t="shared" ref="L197:O197" si="51">SUM(L192:L196)</f>
        <v>16870</v>
      </c>
      <c r="M197" s="73">
        <f t="shared" si="51"/>
        <v>16870</v>
      </c>
      <c r="N197" s="73">
        <f t="shared" si="51"/>
        <v>0</v>
      </c>
      <c r="O197" s="120">
        <f t="shared" si="51"/>
        <v>0</v>
      </c>
    </row>
    <row r="198" spans="1:15" s="21" customFormat="1" x14ac:dyDescent="0.25">
      <c r="A198" s="24"/>
      <c r="B198" s="28"/>
      <c r="C198" s="64"/>
      <c r="D198" s="92"/>
      <c r="E198" s="73"/>
      <c r="F198" s="73"/>
      <c r="G198" s="120"/>
      <c r="H198" s="92"/>
      <c r="I198" s="73"/>
      <c r="J198" s="73"/>
      <c r="K198" s="120"/>
      <c r="L198" s="92"/>
      <c r="M198" s="73"/>
      <c r="N198" s="73"/>
      <c r="O198" s="120"/>
    </row>
    <row r="199" spans="1:15" s="21" customFormat="1" x14ac:dyDescent="0.25">
      <c r="A199" s="24"/>
      <c r="B199" s="28"/>
      <c r="C199" s="65" t="s">
        <v>104</v>
      </c>
      <c r="D199" s="94">
        <f t="shared" ref="D199:K199" si="52">D189+D197</f>
        <v>19299</v>
      </c>
      <c r="E199" s="74">
        <f t="shared" si="52"/>
        <v>19299</v>
      </c>
      <c r="F199" s="74">
        <f t="shared" si="52"/>
        <v>0</v>
      </c>
      <c r="G199" s="121">
        <f t="shared" si="52"/>
        <v>0</v>
      </c>
      <c r="H199" s="94">
        <f t="shared" si="52"/>
        <v>23153</v>
      </c>
      <c r="I199" s="74">
        <f t="shared" si="52"/>
        <v>23153</v>
      </c>
      <c r="J199" s="74">
        <f t="shared" si="52"/>
        <v>0</v>
      </c>
      <c r="K199" s="121">
        <f t="shared" si="52"/>
        <v>0</v>
      </c>
      <c r="L199" s="94">
        <f t="shared" ref="L199:O199" si="53">L189+L197</f>
        <v>24806</v>
      </c>
      <c r="M199" s="74">
        <f t="shared" si="53"/>
        <v>24806</v>
      </c>
      <c r="N199" s="74">
        <f t="shared" si="53"/>
        <v>0</v>
      </c>
      <c r="O199" s="121">
        <f t="shared" si="53"/>
        <v>0</v>
      </c>
    </row>
    <row r="200" spans="1:15" s="21" customFormat="1" x14ac:dyDescent="0.25">
      <c r="A200" s="24"/>
      <c r="B200" s="28"/>
      <c r="C200" s="64"/>
      <c r="D200" s="95"/>
      <c r="E200" s="69"/>
      <c r="F200" s="69"/>
      <c r="G200" s="122"/>
      <c r="H200" s="95"/>
      <c r="I200" s="69"/>
      <c r="J200" s="69"/>
      <c r="K200" s="122"/>
      <c r="L200" s="95"/>
      <c r="M200" s="69"/>
      <c r="N200" s="69"/>
      <c r="O200" s="122"/>
    </row>
    <row r="201" spans="1:15" s="21" customFormat="1" x14ac:dyDescent="0.25">
      <c r="A201" s="24"/>
      <c r="B201" s="25" t="s">
        <v>45</v>
      </c>
      <c r="C201" s="45" t="s">
        <v>20</v>
      </c>
      <c r="D201" s="82"/>
      <c r="E201" s="54"/>
      <c r="F201" s="54"/>
      <c r="G201" s="109"/>
      <c r="H201" s="82"/>
      <c r="I201" s="54"/>
      <c r="J201" s="54"/>
      <c r="K201" s="109"/>
      <c r="L201" s="82"/>
      <c r="M201" s="54"/>
      <c r="N201" s="54"/>
      <c r="O201" s="109"/>
    </row>
    <row r="202" spans="1:15" s="21" customFormat="1" x14ac:dyDescent="0.25">
      <c r="A202" s="24"/>
      <c r="B202" s="28"/>
      <c r="C202" s="45" t="s">
        <v>100</v>
      </c>
      <c r="D202" s="82"/>
      <c r="E202" s="54"/>
      <c r="F202" s="54"/>
      <c r="G202" s="109"/>
      <c r="H202" s="82"/>
      <c r="I202" s="54"/>
      <c r="J202" s="54"/>
      <c r="K202" s="109"/>
      <c r="L202" s="82"/>
      <c r="M202" s="54"/>
      <c r="N202" s="54"/>
      <c r="O202" s="109"/>
    </row>
    <row r="203" spans="1:15" s="21" customFormat="1" x14ac:dyDescent="0.25">
      <c r="A203" s="24"/>
      <c r="B203" s="28"/>
      <c r="C203" s="45" t="s">
        <v>216</v>
      </c>
      <c r="D203" s="82">
        <v>700</v>
      </c>
      <c r="E203" s="54">
        <v>700</v>
      </c>
      <c r="F203" s="54"/>
      <c r="G203" s="109"/>
      <c r="H203" s="82">
        <v>700</v>
      </c>
      <c r="I203" s="54">
        <v>700</v>
      </c>
      <c r="J203" s="54"/>
      <c r="K203" s="109"/>
      <c r="L203" s="82">
        <v>700</v>
      </c>
      <c r="M203" s="54">
        <v>700</v>
      </c>
      <c r="N203" s="54"/>
      <c r="O203" s="109"/>
    </row>
    <row r="204" spans="1:15" s="21" customFormat="1" x14ac:dyDescent="0.25">
      <c r="A204" s="24"/>
      <c r="B204" s="28"/>
      <c r="C204" s="45" t="s">
        <v>217</v>
      </c>
      <c r="D204" s="82">
        <v>325</v>
      </c>
      <c r="E204" s="54">
        <v>325</v>
      </c>
      <c r="F204" s="54"/>
      <c r="G204" s="109"/>
      <c r="H204" s="82">
        <v>325</v>
      </c>
      <c r="I204" s="54">
        <v>325</v>
      </c>
      <c r="J204" s="54"/>
      <c r="K204" s="109"/>
      <c r="L204" s="82">
        <v>325</v>
      </c>
      <c r="M204" s="54">
        <v>325</v>
      </c>
      <c r="N204" s="54"/>
      <c r="O204" s="109"/>
    </row>
    <row r="205" spans="1:15" s="21" customFormat="1" x14ac:dyDescent="0.25">
      <c r="A205" s="24"/>
      <c r="B205" s="28"/>
      <c r="C205" s="45" t="s">
        <v>132</v>
      </c>
      <c r="D205" s="82"/>
      <c r="E205" s="54"/>
      <c r="F205" s="54"/>
      <c r="G205" s="109"/>
      <c r="H205" s="82"/>
      <c r="I205" s="54"/>
      <c r="J205" s="54"/>
      <c r="K205" s="109"/>
      <c r="L205" s="82"/>
      <c r="M205" s="54"/>
      <c r="N205" s="54"/>
      <c r="O205" s="109"/>
    </row>
    <row r="206" spans="1:15" s="21" customFormat="1" x14ac:dyDescent="0.25">
      <c r="A206" s="24"/>
      <c r="B206" s="28"/>
      <c r="C206" s="45" t="s">
        <v>3</v>
      </c>
      <c r="D206" s="82">
        <v>2300</v>
      </c>
      <c r="E206" s="54">
        <v>2300</v>
      </c>
      <c r="F206" s="54"/>
      <c r="G206" s="109"/>
      <c r="H206" s="82">
        <v>0</v>
      </c>
      <c r="I206" s="54">
        <v>0</v>
      </c>
      <c r="J206" s="54"/>
      <c r="K206" s="109"/>
      <c r="L206" s="82">
        <v>0</v>
      </c>
      <c r="M206" s="54">
        <v>0</v>
      </c>
      <c r="N206" s="54"/>
      <c r="O206" s="109"/>
    </row>
    <row r="207" spans="1:15" s="21" customFormat="1" x14ac:dyDescent="0.25">
      <c r="A207" s="24"/>
      <c r="B207" s="28"/>
      <c r="C207" s="45" t="s">
        <v>582</v>
      </c>
      <c r="D207" s="82"/>
      <c r="E207" s="54"/>
      <c r="F207" s="54"/>
      <c r="G207" s="109"/>
      <c r="H207" s="82"/>
      <c r="I207" s="54"/>
      <c r="J207" s="54"/>
      <c r="K207" s="109"/>
      <c r="L207" s="82">
        <v>1400</v>
      </c>
      <c r="M207" s="54">
        <v>1400</v>
      </c>
      <c r="N207" s="54"/>
      <c r="O207" s="109"/>
    </row>
    <row r="208" spans="1:15" s="21" customFormat="1" x14ac:dyDescent="0.25">
      <c r="A208" s="24"/>
      <c r="B208" s="28"/>
      <c r="C208" s="64" t="s">
        <v>50</v>
      </c>
      <c r="D208" s="92">
        <f>SUM(D203:D206)</f>
        <v>3325</v>
      </c>
      <c r="E208" s="73">
        <f>SUM(E203:E206)</f>
        <v>3325</v>
      </c>
      <c r="F208" s="73">
        <f>SUM(F203:F205)</f>
        <v>0</v>
      </c>
      <c r="G208" s="120">
        <f>SUM(G203:G205)</f>
        <v>0</v>
      </c>
      <c r="H208" s="92">
        <f>SUM(H203:H206)</f>
        <v>1025</v>
      </c>
      <c r="I208" s="73">
        <f>SUM(I203:I206)</f>
        <v>1025</v>
      </c>
      <c r="J208" s="73">
        <f>SUM(J203:J205)</f>
        <v>0</v>
      </c>
      <c r="K208" s="120">
        <f>SUM(K203:K205)</f>
        <v>0</v>
      </c>
      <c r="L208" s="92">
        <f>SUM(L203:L207)</f>
        <v>2425</v>
      </c>
      <c r="M208" s="73">
        <f>SUM(M203:M207)</f>
        <v>2425</v>
      </c>
      <c r="N208" s="73">
        <f>SUM(N203:N205)</f>
        <v>0</v>
      </c>
      <c r="O208" s="120">
        <f>SUM(O203:O205)</f>
        <v>0</v>
      </c>
    </row>
    <row r="209" spans="1:15" s="21" customFormat="1" x14ac:dyDescent="0.25">
      <c r="A209" s="24"/>
      <c r="B209" s="28"/>
      <c r="C209" s="64"/>
      <c r="D209" s="92"/>
      <c r="E209" s="73"/>
      <c r="F209" s="73"/>
      <c r="G209" s="120"/>
      <c r="H209" s="92"/>
      <c r="I209" s="73"/>
      <c r="J209" s="73"/>
      <c r="K209" s="120"/>
      <c r="L209" s="92"/>
      <c r="M209" s="73"/>
      <c r="N209" s="73"/>
      <c r="O209" s="120"/>
    </row>
    <row r="210" spans="1:15" s="21" customFormat="1" x14ac:dyDescent="0.25">
      <c r="A210" s="24"/>
      <c r="B210" s="28"/>
      <c r="C210" s="65" t="s">
        <v>67</v>
      </c>
      <c r="D210" s="94">
        <f t="shared" ref="D210:K210" si="54">D208</f>
        <v>3325</v>
      </c>
      <c r="E210" s="74">
        <f t="shared" si="54"/>
        <v>3325</v>
      </c>
      <c r="F210" s="74">
        <f t="shared" si="54"/>
        <v>0</v>
      </c>
      <c r="G210" s="121">
        <f t="shared" si="54"/>
        <v>0</v>
      </c>
      <c r="H210" s="94">
        <f t="shared" si="54"/>
        <v>1025</v>
      </c>
      <c r="I210" s="74">
        <f t="shared" si="54"/>
        <v>1025</v>
      </c>
      <c r="J210" s="74">
        <f t="shared" si="54"/>
        <v>0</v>
      </c>
      <c r="K210" s="121">
        <f t="shared" si="54"/>
        <v>0</v>
      </c>
      <c r="L210" s="94">
        <f t="shared" ref="L210:O210" si="55">L208</f>
        <v>2425</v>
      </c>
      <c r="M210" s="74">
        <f t="shared" si="55"/>
        <v>2425</v>
      </c>
      <c r="N210" s="74">
        <f t="shared" si="55"/>
        <v>0</v>
      </c>
      <c r="O210" s="121">
        <f t="shared" si="55"/>
        <v>0</v>
      </c>
    </row>
    <row r="211" spans="1:15" s="21" customFormat="1" x14ac:dyDescent="0.25">
      <c r="A211" s="24"/>
      <c r="B211" s="28"/>
      <c r="C211" s="45"/>
      <c r="D211" s="82"/>
      <c r="E211" s="54"/>
      <c r="F211" s="54"/>
      <c r="G211" s="109"/>
      <c r="H211" s="82"/>
      <c r="I211" s="54"/>
      <c r="J211" s="54"/>
      <c r="K211" s="109"/>
      <c r="L211" s="82"/>
      <c r="M211" s="54"/>
      <c r="N211" s="54"/>
      <c r="O211" s="109"/>
    </row>
    <row r="212" spans="1:15" s="21" customFormat="1" x14ac:dyDescent="0.25">
      <c r="A212" s="24"/>
      <c r="B212" s="28"/>
      <c r="C212" s="63" t="s">
        <v>34</v>
      </c>
      <c r="D212" s="97">
        <f t="shared" ref="D212:O212" si="56">D83+D102+D138+D152+D182+D199+D210</f>
        <v>2391795</v>
      </c>
      <c r="E212" s="75">
        <f t="shared" si="56"/>
        <v>2217188</v>
      </c>
      <c r="F212" s="75">
        <f t="shared" si="56"/>
        <v>174507</v>
      </c>
      <c r="G212" s="124">
        <f t="shared" si="56"/>
        <v>100</v>
      </c>
      <c r="H212" s="97">
        <f t="shared" si="56"/>
        <v>2827203</v>
      </c>
      <c r="I212" s="75">
        <f t="shared" si="56"/>
        <v>2652596</v>
      </c>
      <c r="J212" s="75">
        <f t="shared" si="56"/>
        <v>174507</v>
      </c>
      <c r="K212" s="124">
        <f t="shared" si="56"/>
        <v>100</v>
      </c>
      <c r="L212" s="97">
        <f t="shared" si="56"/>
        <v>2916060</v>
      </c>
      <c r="M212" s="75">
        <f t="shared" si="56"/>
        <v>2739453</v>
      </c>
      <c r="N212" s="75">
        <f t="shared" si="56"/>
        <v>176507</v>
      </c>
      <c r="O212" s="124">
        <f t="shared" si="56"/>
        <v>100</v>
      </c>
    </row>
    <row r="213" spans="1:15" s="21" customFormat="1" x14ac:dyDescent="0.25">
      <c r="A213" s="24"/>
      <c r="B213" s="28"/>
      <c r="C213" s="29"/>
      <c r="D213" s="27"/>
      <c r="E213" s="34"/>
      <c r="F213" s="34"/>
      <c r="G213" s="105"/>
      <c r="H213" s="27"/>
      <c r="I213" s="34"/>
      <c r="J213" s="34"/>
      <c r="K213" s="105"/>
      <c r="L213" s="27"/>
      <c r="M213" s="34"/>
      <c r="N213" s="34"/>
      <c r="O213" s="105"/>
    </row>
    <row r="214" spans="1:15" s="21" customFormat="1" x14ac:dyDescent="0.25">
      <c r="A214" s="24"/>
      <c r="B214" s="28"/>
      <c r="C214" s="29"/>
      <c r="D214" s="27"/>
      <c r="E214" s="34"/>
      <c r="F214" s="34"/>
      <c r="G214" s="105"/>
      <c r="H214" s="27"/>
      <c r="I214" s="34"/>
      <c r="J214" s="34"/>
      <c r="K214" s="105"/>
      <c r="L214" s="27"/>
      <c r="M214" s="34"/>
      <c r="N214" s="34"/>
      <c r="O214" s="105"/>
    </row>
    <row r="215" spans="1:15" s="21" customFormat="1" x14ac:dyDescent="0.25">
      <c r="A215" s="289" t="s">
        <v>39</v>
      </c>
      <c r="B215" s="290"/>
      <c r="C215" s="291"/>
      <c r="D215" s="264">
        <f t="shared" ref="D215:O215" si="57">D53+D64+D212</f>
        <v>2503896</v>
      </c>
      <c r="E215" s="265">
        <f t="shared" si="57"/>
        <v>2329289</v>
      </c>
      <c r="F215" s="265">
        <f t="shared" si="57"/>
        <v>174507</v>
      </c>
      <c r="G215" s="266">
        <f t="shared" si="57"/>
        <v>100</v>
      </c>
      <c r="H215" s="264">
        <f t="shared" si="57"/>
        <v>2954056</v>
      </c>
      <c r="I215" s="265">
        <f t="shared" si="57"/>
        <v>2779449</v>
      </c>
      <c r="J215" s="265">
        <f t="shared" si="57"/>
        <v>174507</v>
      </c>
      <c r="K215" s="266">
        <f t="shared" si="57"/>
        <v>100</v>
      </c>
      <c r="L215" s="264">
        <f t="shared" si="57"/>
        <v>3054026</v>
      </c>
      <c r="M215" s="265">
        <f t="shared" si="57"/>
        <v>2877419</v>
      </c>
      <c r="N215" s="265">
        <f t="shared" si="57"/>
        <v>176507</v>
      </c>
      <c r="O215" s="266">
        <f t="shared" si="57"/>
        <v>100</v>
      </c>
    </row>
    <row r="216" spans="1:15" s="21" customFormat="1" x14ac:dyDescent="0.25">
      <c r="A216" s="24"/>
      <c r="B216" s="28"/>
      <c r="C216" s="29"/>
      <c r="D216" s="27"/>
      <c r="E216" s="34"/>
      <c r="F216" s="34"/>
      <c r="G216" s="105"/>
      <c r="H216" s="27"/>
      <c r="I216" s="34"/>
      <c r="J216" s="34"/>
      <c r="K216" s="105"/>
      <c r="L216" s="27"/>
      <c r="M216" s="34"/>
      <c r="N216" s="34"/>
      <c r="O216" s="105"/>
    </row>
    <row r="217" spans="1:15" s="21" customFormat="1" ht="30" x14ac:dyDescent="0.25">
      <c r="A217" s="24"/>
      <c r="B217" s="61" t="s">
        <v>53</v>
      </c>
      <c r="C217" s="47" t="s">
        <v>55</v>
      </c>
      <c r="D217" s="98"/>
      <c r="E217" s="76"/>
      <c r="F217" s="76"/>
      <c r="G217" s="125"/>
      <c r="H217" s="98"/>
      <c r="I217" s="76"/>
      <c r="J217" s="76"/>
      <c r="K217" s="125"/>
      <c r="L217" s="98"/>
      <c r="M217" s="76"/>
      <c r="N217" s="76"/>
      <c r="O217" s="125"/>
    </row>
    <row r="218" spans="1:15" s="10" customFormat="1" x14ac:dyDescent="0.25">
      <c r="A218" s="24"/>
      <c r="B218" s="25"/>
      <c r="C218" s="26" t="s">
        <v>6</v>
      </c>
      <c r="D218" s="35"/>
      <c r="E218" s="30"/>
      <c r="F218" s="30"/>
      <c r="G218" s="102"/>
      <c r="H218" s="35"/>
      <c r="I218" s="30"/>
      <c r="J218" s="30"/>
      <c r="K218" s="102"/>
      <c r="L218" s="35"/>
      <c r="M218" s="30"/>
      <c r="N218" s="30"/>
      <c r="O218" s="102"/>
    </row>
    <row r="219" spans="1:15" s="23" customFormat="1" ht="17.25" x14ac:dyDescent="0.3">
      <c r="A219" s="36"/>
      <c r="B219" s="37"/>
      <c r="C219" s="26" t="s">
        <v>7</v>
      </c>
      <c r="D219" s="35"/>
      <c r="E219" s="30"/>
      <c r="F219" s="30"/>
      <c r="G219" s="102"/>
      <c r="H219" s="35">
        <v>131</v>
      </c>
      <c r="I219" s="30">
        <v>131</v>
      </c>
      <c r="J219" s="30"/>
      <c r="K219" s="102"/>
      <c r="L219" s="35">
        <v>131</v>
      </c>
      <c r="M219" s="30">
        <v>131</v>
      </c>
      <c r="N219" s="30"/>
      <c r="O219" s="102"/>
    </row>
    <row r="220" spans="1:15" s="23" customFormat="1" ht="17.25" x14ac:dyDescent="0.3">
      <c r="A220" s="36"/>
      <c r="B220" s="37"/>
      <c r="C220" s="26" t="s">
        <v>8</v>
      </c>
      <c r="D220" s="35"/>
      <c r="E220" s="30"/>
      <c r="F220" s="30"/>
      <c r="G220" s="102"/>
      <c r="H220" s="35">
        <v>514</v>
      </c>
      <c r="I220" s="30">
        <v>514</v>
      </c>
      <c r="J220" s="30"/>
      <c r="K220" s="102"/>
      <c r="L220" s="35">
        <v>514</v>
      </c>
      <c r="M220" s="30">
        <v>514</v>
      </c>
      <c r="N220" s="30"/>
      <c r="O220" s="102"/>
    </row>
    <row r="221" spans="1:15" s="21" customFormat="1" x14ac:dyDescent="0.25">
      <c r="A221" s="24"/>
      <c r="B221" s="25"/>
      <c r="C221" s="26" t="s">
        <v>9</v>
      </c>
      <c r="D221" s="35"/>
      <c r="E221" s="30"/>
      <c r="F221" s="30"/>
      <c r="G221" s="102"/>
      <c r="H221" s="35">
        <v>466</v>
      </c>
      <c r="I221" s="30">
        <v>466</v>
      </c>
      <c r="J221" s="30"/>
      <c r="K221" s="102"/>
      <c r="L221" s="35">
        <v>466</v>
      </c>
      <c r="M221" s="30">
        <v>466</v>
      </c>
      <c r="N221" s="30"/>
      <c r="O221" s="102"/>
    </row>
    <row r="222" spans="1:15" s="22" customFormat="1" x14ac:dyDescent="0.25">
      <c r="A222" s="68"/>
      <c r="B222" s="37"/>
      <c r="C222" s="26" t="s">
        <v>10</v>
      </c>
      <c r="D222" s="35"/>
      <c r="E222" s="30"/>
      <c r="F222" s="30"/>
      <c r="G222" s="102"/>
      <c r="H222" s="35">
        <v>3</v>
      </c>
      <c r="I222" s="30">
        <v>3</v>
      </c>
      <c r="J222" s="30"/>
      <c r="K222" s="102"/>
      <c r="L222" s="35">
        <v>3</v>
      </c>
      <c r="M222" s="30">
        <v>3</v>
      </c>
      <c r="N222" s="30"/>
      <c r="O222" s="102"/>
    </row>
    <row r="223" spans="1:15" s="22" customFormat="1" x14ac:dyDescent="0.25">
      <c r="A223" s="36"/>
      <c r="B223" s="37"/>
      <c r="C223" s="26" t="s">
        <v>11</v>
      </c>
      <c r="D223" s="35"/>
      <c r="E223" s="30"/>
      <c r="F223" s="30"/>
      <c r="G223" s="102"/>
      <c r="H223" s="35"/>
      <c r="I223" s="30"/>
      <c r="J223" s="30"/>
      <c r="K223" s="102"/>
      <c r="L223" s="35"/>
      <c r="M223" s="30"/>
      <c r="N223" s="30"/>
      <c r="O223" s="102"/>
    </row>
    <row r="224" spans="1:15" s="10" customFormat="1" x14ac:dyDescent="0.25">
      <c r="A224" s="24"/>
      <c r="B224" s="25"/>
      <c r="C224" s="26" t="s">
        <v>164</v>
      </c>
      <c r="D224" s="35">
        <v>6097</v>
      </c>
      <c r="E224" s="30">
        <v>6097</v>
      </c>
      <c r="F224" s="30"/>
      <c r="G224" s="102"/>
      <c r="H224" s="35">
        <v>6097</v>
      </c>
      <c r="I224" s="30">
        <v>6097</v>
      </c>
      <c r="J224" s="30"/>
      <c r="K224" s="102"/>
      <c r="L224" s="35">
        <v>6097</v>
      </c>
      <c r="M224" s="30">
        <v>6097</v>
      </c>
      <c r="N224" s="30"/>
      <c r="O224" s="102"/>
    </row>
    <row r="225" spans="1:15" s="10" customFormat="1" x14ac:dyDescent="0.25">
      <c r="A225" s="24"/>
      <c r="B225" s="25"/>
      <c r="C225" s="26" t="s">
        <v>166</v>
      </c>
      <c r="D225" s="35">
        <v>39627</v>
      </c>
      <c r="E225" s="30">
        <v>39627</v>
      </c>
      <c r="F225" s="30"/>
      <c r="G225" s="102"/>
      <c r="H225" s="35">
        <v>39627</v>
      </c>
      <c r="I225" s="30">
        <v>39627</v>
      </c>
      <c r="J225" s="30"/>
      <c r="K225" s="102"/>
      <c r="L225" s="35">
        <v>39627</v>
      </c>
      <c r="M225" s="30">
        <v>39627</v>
      </c>
      <c r="N225" s="30"/>
      <c r="O225" s="102"/>
    </row>
    <row r="226" spans="1:15" s="10" customFormat="1" x14ac:dyDescent="0.25">
      <c r="A226" s="24"/>
      <c r="B226" s="25"/>
      <c r="C226" s="26" t="s">
        <v>167</v>
      </c>
      <c r="D226" s="35">
        <v>21453</v>
      </c>
      <c r="E226" s="30">
        <v>21453</v>
      </c>
      <c r="F226" s="30"/>
      <c r="G226" s="102"/>
      <c r="H226" s="35">
        <v>21453</v>
      </c>
      <c r="I226" s="30">
        <v>21453</v>
      </c>
      <c r="J226" s="30"/>
      <c r="K226" s="102"/>
      <c r="L226" s="35">
        <v>21453</v>
      </c>
      <c r="M226" s="30">
        <v>21453</v>
      </c>
      <c r="N226" s="30"/>
      <c r="O226" s="102"/>
    </row>
    <row r="227" spans="1:15" s="22" customFormat="1" x14ac:dyDescent="0.25">
      <c r="A227" s="36"/>
      <c r="B227" s="37"/>
      <c r="C227" s="38" t="s">
        <v>48</v>
      </c>
      <c r="D227" s="89">
        <f t="shared" ref="D227:G227" si="58">SUM(D219:D226)</f>
        <v>67177</v>
      </c>
      <c r="E227" s="40">
        <f t="shared" si="58"/>
        <v>67177</v>
      </c>
      <c r="F227" s="40">
        <f t="shared" si="58"/>
        <v>0</v>
      </c>
      <c r="G227" s="106">
        <f t="shared" si="58"/>
        <v>0</v>
      </c>
      <c r="H227" s="89">
        <f t="shared" ref="H227:K227" si="59">SUM(H219:H226)</f>
        <v>68291</v>
      </c>
      <c r="I227" s="40">
        <f t="shared" si="59"/>
        <v>68291</v>
      </c>
      <c r="J227" s="40">
        <f t="shared" si="59"/>
        <v>0</v>
      </c>
      <c r="K227" s="106">
        <f t="shared" si="59"/>
        <v>0</v>
      </c>
      <c r="L227" s="89">
        <f t="shared" ref="L227:O227" si="60">SUM(L219:L226)</f>
        <v>68291</v>
      </c>
      <c r="M227" s="40">
        <f t="shared" si="60"/>
        <v>68291</v>
      </c>
      <c r="N227" s="40">
        <f t="shared" si="60"/>
        <v>0</v>
      </c>
      <c r="O227" s="106">
        <f t="shared" si="60"/>
        <v>0</v>
      </c>
    </row>
    <row r="228" spans="1:15" s="10" customFormat="1" x14ac:dyDescent="0.25">
      <c r="A228" s="24"/>
      <c r="B228" s="25"/>
      <c r="C228" s="29"/>
      <c r="D228" s="81"/>
      <c r="E228" s="33"/>
      <c r="F228" s="33"/>
      <c r="G228" s="101"/>
      <c r="H228" s="81"/>
      <c r="I228" s="33"/>
      <c r="J228" s="33"/>
      <c r="K228" s="101"/>
      <c r="L228" s="81"/>
      <c r="M228" s="33"/>
      <c r="N228" s="33"/>
      <c r="O228" s="101"/>
    </row>
    <row r="229" spans="1:15" s="10" customFormat="1" x14ac:dyDescent="0.25">
      <c r="A229" s="24"/>
      <c r="B229" s="25"/>
      <c r="C229" s="26" t="s">
        <v>12</v>
      </c>
      <c r="D229" s="35"/>
      <c r="E229" s="30"/>
      <c r="F229" s="30"/>
      <c r="G229" s="102"/>
      <c r="H229" s="35"/>
      <c r="I229" s="30"/>
      <c r="J229" s="30"/>
      <c r="K229" s="102"/>
      <c r="L229" s="35"/>
      <c r="M229" s="30"/>
      <c r="N229" s="30"/>
      <c r="O229" s="102"/>
    </row>
    <row r="230" spans="1:15" s="10" customFormat="1" x14ac:dyDescent="0.25">
      <c r="A230" s="24"/>
      <c r="B230" s="25"/>
      <c r="C230" s="26" t="s">
        <v>13</v>
      </c>
      <c r="D230" s="35"/>
      <c r="E230" s="30"/>
      <c r="F230" s="30"/>
      <c r="G230" s="102"/>
      <c r="H230" s="35"/>
      <c r="I230" s="30"/>
      <c r="J230" s="30"/>
      <c r="K230" s="102"/>
      <c r="L230" s="35"/>
      <c r="M230" s="30"/>
      <c r="N230" s="30"/>
      <c r="O230" s="102"/>
    </row>
    <row r="231" spans="1:15" s="10" customFormat="1" x14ac:dyDescent="0.25">
      <c r="A231" s="24"/>
      <c r="B231" s="28"/>
      <c r="C231" s="26" t="s">
        <v>14</v>
      </c>
      <c r="D231" s="35"/>
      <c r="E231" s="30"/>
      <c r="F231" s="30"/>
      <c r="G231" s="102"/>
      <c r="H231" s="35"/>
      <c r="I231" s="30"/>
      <c r="J231" s="30"/>
      <c r="K231" s="102"/>
      <c r="L231" s="35"/>
      <c r="M231" s="30"/>
      <c r="N231" s="30"/>
      <c r="O231" s="102"/>
    </row>
    <row r="232" spans="1:15" s="10" customFormat="1" x14ac:dyDescent="0.25">
      <c r="A232" s="24"/>
      <c r="B232" s="25"/>
      <c r="C232" s="26" t="s">
        <v>15</v>
      </c>
      <c r="D232" s="35"/>
      <c r="E232" s="30"/>
      <c r="F232" s="30"/>
      <c r="G232" s="102"/>
      <c r="H232" s="35"/>
      <c r="I232" s="30"/>
      <c r="J232" s="30"/>
      <c r="K232" s="102"/>
      <c r="L232" s="35"/>
      <c r="M232" s="30"/>
      <c r="N232" s="30"/>
      <c r="O232" s="102"/>
    </row>
    <row r="233" spans="1:15" s="10" customFormat="1" x14ac:dyDescent="0.25">
      <c r="A233" s="24"/>
      <c r="B233" s="25"/>
      <c r="C233" s="26" t="s">
        <v>16</v>
      </c>
      <c r="D233" s="35"/>
      <c r="E233" s="30"/>
      <c r="F233" s="30"/>
      <c r="G233" s="102"/>
      <c r="H233" s="35"/>
      <c r="I233" s="30"/>
      <c r="J233" s="30"/>
      <c r="K233" s="102"/>
      <c r="L233" s="35"/>
      <c r="M233" s="30"/>
      <c r="N233" s="30"/>
      <c r="O233" s="102"/>
    </row>
    <row r="234" spans="1:15" s="10" customFormat="1" x14ac:dyDescent="0.25">
      <c r="A234" s="24"/>
      <c r="B234" s="25"/>
      <c r="C234" s="26" t="s">
        <v>17</v>
      </c>
      <c r="D234" s="35"/>
      <c r="E234" s="30"/>
      <c r="F234" s="30"/>
      <c r="G234" s="102"/>
      <c r="H234" s="35"/>
      <c r="I234" s="30"/>
      <c r="J234" s="30"/>
      <c r="K234" s="102"/>
      <c r="L234" s="35"/>
      <c r="M234" s="30"/>
      <c r="N234" s="30"/>
      <c r="O234" s="102"/>
    </row>
    <row r="235" spans="1:15" s="10" customFormat="1" x14ac:dyDescent="0.25">
      <c r="A235" s="24"/>
      <c r="B235" s="25"/>
      <c r="C235" s="26" t="s">
        <v>18</v>
      </c>
      <c r="D235" s="35">
        <v>7620</v>
      </c>
      <c r="E235" s="30">
        <v>7620</v>
      </c>
      <c r="F235" s="30"/>
      <c r="G235" s="102"/>
      <c r="H235" s="35">
        <v>7620</v>
      </c>
      <c r="I235" s="30">
        <v>7620</v>
      </c>
      <c r="J235" s="30"/>
      <c r="K235" s="102"/>
      <c r="L235" s="35">
        <v>7620</v>
      </c>
      <c r="M235" s="30">
        <v>7620</v>
      </c>
      <c r="N235" s="30"/>
      <c r="O235" s="102"/>
    </row>
    <row r="236" spans="1:15" s="10" customFormat="1" x14ac:dyDescent="0.25">
      <c r="A236" s="24"/>
      <c r="B236" s="25"/>
      <c r="C236" s="26" t="s">
        <v>162</v>
      </c>
      <c r="D236" s="35">
        <v>257988</v>
      </c>
      <c r="E236" s="30">
        <v>257988</v>
      </c>
      <c r="F236" s="30"/>
      <c r="G236" s="102"/>
      <c r="H236" s="35">
        <v>257988</v>
      </c>
      <c r="I236" s="30">
        <v>257988</v>
      </c>
      <c r="J236" s="30"/>
      <c r="K236" s="102"/>
      <c r="L236" s="35">
        <v>257988</v>
      </c>
      <c r="M236" s="30">
        <v>257988</v>
      </c>
      <c r="N236" s="30"/>
      <c r="O236" s="102"/>
    </row>
    <row r="237" spans="1:15" s="10" customFormat="1" x14ac:dyDescent="0.25">
      <c r="A237" s="24"/>
      <c r="B237" s="25"/>
      <c r="C237" s="26" t="s">
        <v>163</v>
      </c>
      <c r="D237" s="35">
        <v>24913</v>
      </c>
      <c r="E237" s="30">
        <v>24913</v>
      </c>
      <c r="F237" s="30"/>
      <c r="G237" s="102"/>
      <c r="H237" s="35">
        <v>24913</v>
      </c>
      <c r="I237" s="30">
        <v>24913</v>
      </c>
      <c r="J237" s="30"/>
      <c r="K237" s="102"/>
      <c r="L237" s="35">
        <v>24913</v>
      </c>
      <c r="M237" s="30">
        <v>24913</v>
      </c>
      <c r="N237" s="30"/>
      <c r="O237" s="102"/>
    </row>
    <row r="238" spans="1:15" s="10" customFormat="1" x14ac:dyDescent="0.25">
      <c r="A238" s="24"/>
      <c r="B238" s="25"/>
      <c r="C238" s="26" t="s">
        <v>165</v>
      </c>
      <c r="D238" s="87">
        <v>20330</v>
      </c>
      <c r="E238" s="30">
        <v>20330</v>
      </c>
      <c r="F238" s="30"/>
      <c r="G238" s="108"/>
      <c r="H238" s="87">
        <v>20330</v>
      </c>
      <c r="I238" s="30">
        <v>20330</v>
      </c>
      <c r="J238" s="30"/>
      <c r="K238" s="108"/>
      <c r="L238" s="87">
        <v>20330</v>
      </c>
      <c r="M238" s="30">
        <v>20330</v>
      </c>
      <c r="N238" s="30"/>
      <c r="O238" s="108"/>
    </row>
    <row r="239" spans="1:15" s="22" customFormat="1" x14ac:dyDescent="0.25">
      <c r="A239" s="36"/>
      <c r="B239" s="37"/>
      <c r="C239" s="38" t="s">
        <v>48</v>
      </c>
      <c r="D239" s="89">
        <f t="shared" ref="D239:K239" si="61">SUM(D230:D238)</f>
        <v>310851</v>
      </c>
      <c r="E239" s="40">
        <f t="shared" si="61"/>
        <v>310851</v>
      </c>
      <c r="F239" s="40">
        <f t="shared" si="61"/>
        <v>0</v>
      </c>
      <c r="G239" s="106">
        <f t="shared" si="61"/>
        <v>0</v>
      </c>
      <c r="H239" s="89">
        <f t="shared" si="61"/>
        <v>310851</v>
      </c>
      <c r="I239" s="40">
        <f t="shared" si="61"/>
        <v>310851</v>
      </c>
      <c r="J239" s="40">
        <f t="shared" si="61"/>
        <v>0</v>
      </c>
      <c r="K239" s="106">
        <f t="shared" si="61"/>
        <v>0</v>
      </c>
      <c r="L239" s="89">
        <f t="shared" ref="L239:O239" si="62">SUM(L230:L238)</f>
        <v>310851</v>
      </c>
      <c r="M239" s="40">
        <f t="shared" si="62"/>
        <v>310851</v>
      </c>
      <c r="N239" s="40">
        <f t="shared" si="62"/>
        <v>0</v>
      </c>
      <c r="O239" s="106">
        <f t="shared" si="62"/>
        <v>0</v>
      </c>
    </row>
    <row r="240" spans="1:15" s="10" customFormat="1" x14ac:dyDescent="0.25">
      <c r="A240" s="24"/>
      <c r="B240" s="25"/>
      <c r="C240" s="29"/>
      <c r="D240" s="27"/>
      <c r="E240" s="34"/>
      <c r="F240" s="34"/>
      <c r="G240" s="105"/>
      <c r="H240" s="27"/>
      <c r="I240" s="34"/>
      <c r="J240" s="34"/>
      <c r="K240" s="105"/>
      <c r="L240" s="27"/>
      <c r="M240" s="34"/>
      <c r="N240" s="34"/>
      <c r="O240" s="105"/>
    </row>
    <row r="241" spans="1:15" s="10" customFormat="1" x14ac:dyDescent="0.25">
      <c r="A241" s="24"/>
      <c r="B241" s="25" t="s">
        <v>105</v>
      </c>
      <c r="C241" s="26" t="s">
        <v>40</v>
      </c>
      <c r="D241" s="24"/>
      <c r="E241" s="31"/>
      <c r="F241" s="31"/>
      <c r="G241" s="32"/>
      <c r="H241" s="24"/>
      <c r="I241" s="31"/>
      <c r="J241" s="31"/>
      <c r="K241" s="32"/>
      <c r="L241" s="24"/>
      <c r="M241" s="31"/>
      <c r="N241" s="31"/>
      <c r="O241" s="32"/>
    </row>
    <row r="242" spans="1:15" s="10" customFormat="1" x14ac:dyDescent="0.25">
      <c r="A242" s="24"/>
      <c r="B242" s="28"/>
      <c r="C242" s="26" t="s">
        <v>41</v>
      </c>
      <c r="D242" s="24"/>
      <c r="E242" s="31"/>
      <c r="F242" s="31"/>
      <c r="G242" s="32"/>
      <c r="H242" s="24"/>
      <c r="I242" s="31"/>
      <c r="J242" s="31"/>
      <c r="K242" s="32"/>
      <c r="L242" s="24"/>
      <c r="M242" s="31"/>
      <c r="N242" s="31"/>
      <c r="O242" s="32"/>
    </row>
    <row r="243" spans="1:15" s="10" customFormat="1" x14ac:dyDescent="0.25">
      <c r="A243" s="24"/>
      <c r="B243" s="25"/>
      <c r="C243" s="26" t="s">
        <v>147</v>
      </c>
      <c r="D243" s="24"/>
      <c r="E243" s="31"/>
      <c r="F243" s="31"/>
      <c r="G243" s="32"/>
      <c r="H243" s="24"/>
      <c r="I243" s="31"/>
      <c r="J243" s="31"/>
      <c r="K243" s="32"/>
      <c r="L243" s="24"/>
      <c r="M243" s="31"/>
      <c r="N243" s="31"/>
      <c r="O243" s="32"/>
    </row>
    <row r="244" spans="1:15" s="10" customFormat="1" x14ac:dyDescent="0.25">
      <c r="A244" s="24"/>
      <c r="B244" s="25"/>
      <c r="C244" s="26" t="s">
        <v>148</v>
      </c>
      <c r="D244" s="35">
        <v>40751</v>
      </c>
      <c r="E244" s="30">
        <v>40751</v>
      </c>
      <c r="F244" s="30"/>
      <c r="G244" s="102"/>
      <c r="H244" s="35">
        <v>290751</v>
      </c>
      <c r="I244" s="30">
        <v>290751</v>
      </c>
      <c r="J244" s="30"/>
      <c r="K244" s="102"/>
      <c r="L244" s="35">
        <v>290751</v>
      </c>
      <c r="M244" s="30">
        <v>290751</v>
      </c>
      <c r="N244" s="30"/>
      <c r="O244" s="102"/>
    </row>
    <row r="245" spans="1:15" s="10" customFormat="1" x14ac:dyDescent="0.25">
      <c r="A245" s="24"/>
      <c r="B245" s="25"/>
      <c r="C245" s="26" t="s">
        <v>149</v>
      </c>
      <c r="D245" s="35"/>
      <c r="E245" s="30"/>
      <c r="F245" s="30"/>
      <c r="G245" s="102"/>
      <c r="H245" s="35">
        <v>971833</v>
      </c>
      <c r="I245" s="30">
        <v>971833</v>
      </c>
      <c r="J245" s="30"/>
      <c r="K245" s="102"/>
      <c r="L245" s="35">
        <v>984239</v>
      </c>
      <c r="M245" s="30">
        <v>984239</v>
      </c>
      <c r="N245" s="30"/>
      <c r="O245" s="102"/>
    </row>
    <row r="246" spans="1:15" s="22" customFormat="1" x14ac:dyDescent="0.25">
      <c r="A246" s="36"/>
      <c r="B246" s="37"/>
      <c r="C246" s="38" t="s">
        <v>48</v>
      </c>
      <c r="D246" s="89">
        <f t="shared" ref="D246:K246" si="63">SUM(D243:D245)</f>
        <v>40751</v>
      </c>
      <c r="E246" s="40">
        <f t="shared" si="63"/>
        <v>40751</v>
      </c>
      <c r="F246" s="40">
        <f t="shared" si="63"/>
        <v>0</v>
      </c>
      <c r="G246" s="106">
        <f t="shared" si="63"/>
        <v>0</v>
      </c>
      <c r="H246" s="89">
        <f t="shared" si="63"/>
        <v>1262584</v>
      </c>
      <c r="I246" s="40">
        <f t="shared" si="63"/>
        <v>1262584</v>
      </c>
      <c r="J246" s="40">
        <f t="shared" si="63"/>
        <v>0</v>
      </c>
      <c r="K246" s="106">
        <f t="shared" si="63"/>
        <v>0</v>
      </c>
      <c r="L246" s="89">
        <f t="shared" ref="L246:O246" si="64">SUM(L243:L245)</f>
        <v>1274990</v>
      </c>
      <c r="M246" s="40">
        <f t="shared" si="64"/>
        <v>1274990</v>
      </c>
      <c r="N246" s="40">
        <f t="shared" si="64"/>
        <v>0</v>
      </c>
      <c r="O246" s="106">
        <f t="shared" si="64"/>
        <v>0</v>
      </c>
    </row>
    <row r="247" spans="1:15" s="22" customFormat="1" x14ac:dyDescent="0.25">
      <c r="A247" s="36"/>
      <c r="B247" s="37"/>
      <c r="C247" s="38"/>
      <c r="D247" s="39"/>
      <c r="E247" s="40"/>
      <c r="F247" s="40"/>
      <c r="G247" s="103"/>
      <c r="H247" s="39"/>
      <c r="I247" s="40"/>
      <c r="J247" s="40"/>
      <c r="K247" s="103"/>
      <c r="L247" s="39"/>
      <c r="M247" s="40"/>
      <c r="N247" s="40"/>
      <c r="O247" s="103"/>
    </row>
    <row r="248" spans="1:15" s="10" customFormat="1" x14ac:dyDescent="0.25">
      <c r="A248" s="24"/>
      <c r="B248" s="43"/>
      <c r="C248" s="26" t="s">
        <v>150</v>
      </c>
      <c r="D248" s="87"/>
      <c r="E248" s="30"/>
      <c r="F248" s="31"/>
      <c r="G248" s="32"/>
      <c r="H248" s="87"/>
      <c r="I248" s="30"/>
      <c r="J248" s="31"/>
      <c r="K248" s="32"/>
      <c r="L248" s="87"/>
      <c r="M248" s="30"/>
      <c r="N248" s="31"/>
      <c r="O248" s="32"/>
    </row>
    <row r="249" spans="1:15" s="10" customFormat="1" x14ac:dyDescent="0.25">
      <c r="A249" s="24"/>
      <c r="B249" s="25"/>
      <c r="C249" s="26"/>
      <c r="D249" s="24"/>
      <c r="E249" s="31"/>
      <c r="F249" s="31"/>
      <c r="G249" s="32"/>
      <c r="H249" s="24"/>
      <c r="I249" s="31"/>
      <c r="J249" s="31"/>
      <c r="K249" s="32"/>
      <c r="L249" s="24"/>
      <c r="M249" s="31"/>
      <c r="N249" s="31"/>
      <c r="O249" s="32"/>
    </row>
    <row r="250" spans="1:15" s="10" customFormat="1" ht="17.25" thickBot="1" x14ac:dyDescent="0.3">
      <c r="A250" s="48"/>
      <c r="B250" s="60"/>
      <c r="C250" s="49" t="s">
        <v>39</v>
      </c>
      <c r="D250" s="113">
        <f t="shared" ref="D250:K250" si="65">D215+D239+D227+D246+D248</f>
        <v>2922675</v>
      </c>
      <c r="E250" s="126">
        <f t="shared" si="65"/>
        <v>2748068</v>
      </c>
      <c r="F250" s="126">
        <f t="shared" si="65"/>
        <v>174507</v>
      </c>
      <c r="G250" s="117">
        <f t="shared" si="65"/>
        <v>100</v>
      </c>
      <c r="H250" s="113">
        <f t="shared" si="65"/>
        <v>4595782</v>
      </c>
      <c r="I250" s="126">
        <f t="shared" si="65"/>
        <v>4421175</v>
      </c>
      <c r="J250" s="126">
        <f t="shared" si="65"/>
        <v>174507</v>
      </c>
      <c r="K250" s="117">
        <f t="shared" si="65"/>
        <v>100</v>
      </c>
      <c r="L250" s="113">
        <f t="shared" ref="L250:O250" si="66">L215+L239+L227+L246+L248</f>
        <v>4708158</v>
      </c>
      <c r="M250" s="126">
        <f t="shared" si="66"/>
        <v>4531551</v>
      </c>
      <c r="N250" s="126">
        <f t="shared" si="66"/>
        <v>176507</v>
      </c>
      <c r="O250" s="117">
        <f t="shared" si="66"/>
        <v>100</v>
      </c>
    </row>
    <row r="251" spans="1:15" s="10" customFormat="1" x14ac:dyDescent="0.25">
      <c r="A251" s="13"/>
      <c r="B251" s="20"/>
      <c r="C251" s="58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s="10" customFormat="1" x14ac:dyDescent="0.25">
      <c r="A252" s="7"/>
      <c r="B252" s="8"/>
      <c r="C252" s="31"/>
      <c r="D252" s="83"/>
      <c r="H252" s="83"/>
      <c r="L252" s="83"/>
    </row>
    <row r="253" spans="1:15" s="10" customFormat="1" x14ac:dyDescent="0.25">
      <c r="A253" s="7"/>
      <c r="B253" s="8"/>
      <c r="C253" s="31"/>
    </row>
    <row r="254" spans="1:15" s="10" customFormat="1" x14ac:dyDescent="0.25">
      <c r="A254" s="7"/>
      <c r="B254" s="8"/>
      <c r="C254" s="31"/>
    </row>
    <row r="255" spans="1:15" s="10" customFormat="1" x14ac:dyDescent="0.25">
      <c r="A255" s="7"/>
      <c r="B255" s="8"/>
      <c r="C255" s="31"/>
    </row>
    <row r="256" spans="1:15" s="10" customFormat="1" x14ac:dyDescent="0.25">
      <c r="A256" s="7"/>
      <c r="B256" s="8"/>
      <c r="C256" s="31"/>
    </row>
    <row r="257" spans="1:3" s="10" customFormat="1" x14ac:dyDescent="0.25">
      <c r="A257" s="7"/>
      <c r="B257" s="8"/>
      <c r="C257" s="31"/>
    </row>
    <row r="258" spans="1:3" s="10" customFormat="1" x14ac:dyDescent="0.25">
      <c r="A258" s="7"/>
      <c r="B258" s="8"/>
      <c r="C258" s="31"/>
    </row>
    <row r="259" spans="1:3" s="10" customFormat="1" x14ac:dyDescent="0.25">
      <c r="A259" s="7"/>
      <c r="B259" s="8"/>
      <c r="C259" s="31"/>
    </row>
    <row r="260" spans="1:3" s="10" customFormat="1" x14ac:dyDescent="0.25">
      <c r="A260" s="7"/>
      <c r="B260" s="8"/>
      <c r="C260" s="31"/>
    </row>
    <row r="261" spans="1:3" s="10" customFormat="1" x14ac:dyDescent="0.25">
      <c r="A261" s="7"/>
      <c r="B261" s="8"/>
      <c r="C261" s="31"/>
    </row>
    <row r="262" spans="1:3" s="10" customFormat="1" x14ac:dyDescent="0.25">
      <c r="A262" s="7"/>
      <c r="B262" s="8"/>
      <c r="C262" s="31"/>
    </row>
    <row r="263" spans="1:3" s="10" customFormat="1" x14ac:dyDescent="0.25"/>
    <row r="264" spans="1:3" s="10" customFormat="1" x14ac:dyDescent="0.25"/>
    <row r="265" spans="1:3" s="10" customFormat="1" x14ac:dyDescent="0.25"/>
    <row r="266" spans="1:3" s="10" customFormat="1" x14ac:dyDescent="0.25"/>
    <row r="267" spans="1:3" s="10" customFormat="1" x14ac:dyDescent="0.25"/>
    <row r="268" spans="1:3" s="10" customFormat="1" x14ac:dyDescent="0.25"/>
    <row r="269" spans="1:3" s="10" customFormat="1" x14ac:dyDescent="0.25"/>
    <row r="270" spans="1:3" s="10" customFormat="1" x14ac:dyDescent="0.25"/>
    <row r="271" spans="1:3" s="10" customFormat="1" x14ac:dyDescent="0.25"/>
    <row r="272" spans="1:3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</sheetData>
  <mergeCells count="4">
    <mergeCell ref="D5:G5"/>
    <mergeCell ref="H5:K5"/>
    <mergeCell ref="A215:C215"/>
    <mergeCell ref="L5:O5"/>
  </mergeCells>
  <printOptions horizontalCentered="1"/>
  <pageMargins left="0.19685039370078741" right="0.19685039370078741" top="0.51181102362204722" bottom="0.51181102362204722" header="0.31496062992125984" footer="0.51181102362204722"/>
  <pageSetup paperSize="9" scale="53" fitToHeight="0" orientation="portrait" r:id="rId1"/>
  <headerFooter alignWithMargins="0">
    <oddHeader>&amp;P. oldal</oddHeader>
  </headerFooter>
  <rowBreaks count="2" manualBreakCount="2">
    <brk id="129" max="14" man="1"/>
    <brk id="18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1"/>
  <sheetViews>
    <sheetView view="pageBreakPreview" zoomScale="85" zoomScaleNormal="80" zoomScaleSheetLayoutView="85" workbookViewId="0"/>
  </sheetViews>
  <sheetFormatPr defaultRowHeight="16.5" x14ac:dyDescent="0.25"/>
  <cols>
    <col min="1" max="1" width="5.85546875" style="59" customWidth="1"/>
    <col min="2" max="2" width="7.7109375" style="31" customWidth="1"/>
    <col min="3" max="3" width="65.42578125" style="31" customWidth="1"/>
    <col min="4" max="4" width="10" style="10" customWidth="1"/>
    <col min="5" max="5" width="11.42578125" style="10" customWidth="1"/>
    <col min="6" max="7" width="9.140625" style="10"/>
    <col min="8" max="8" width="10" style="10" customWidth="1"/>
    <col min="9" max="9" width="11.42578125" style="10" customWidth="1"/>
    <col min="10" max="11" width="9.140625" style="10"/>
    <col min="12" max="12" width="10" style="10" customWidth="1"/>
    <col min="13" max="13" width="11.42578125" style="10" customWidth="1"/>
    <col min="14" max="15" width="9.140625" style="10"/>
    <col min="16" max="16" width="16" style="272" bestFit="1" customWidth="1"/>
    <col min="17" max="18" width="9.140625" style="9"/>
    <col min="19" max="19" width="11.5703125" style="280" bestFit="1" customWidth="1"/>
    <col min="20" max="16384" width="9.140625" style="9"/>
  </cols>
  <sheetData>
    <row r="1" spans="1:19" s="12" customFormat="1" x14ac:dyDescent="0.25">
      <c r="A1" s="167"/>
      <c r="B1" s="194"/>
      <c r="C1" s="194"/>
      <c r="D1" s="194"/>
      <c r="E1" s="194"/>
      <c r="F1" s="194"/>
      <c r="G1" s="194"/>
      <c r="H1" s="194"/>
      <c r="I1" s="194"/>
      <c r="J1" s="194"/>
      <c r="K1" s="77"/>
      <c r="L1" s="194"/>
      <c r="M1" s="194"/>
      <c r="N1" s="194"/>
      <c r="O1" s="77" t="s">
        <v>425</v>
      </c>
      <c r="P1" s="271"/>
      <c r="Q1" s="10"/>
      <c r="R1" s="10"/>
      <c r="S1" s="13"/>
    </row>
    <row r="2" spans="1:19" s="12" customFormat="1" x14ac:dyDescent="0.25">
      <c r="A2" s="167"/>
      <c r="B2" s="194"/>
      <c r="C2" s="194"/>
      <c r="D2" s="194"/>
      <c r="E2" s="194"/>
      <c r="F2" s="194"/>
      <c r="G2" s="194"/>
      <c r="H2" s="194"/>
      <c r="I2" s="194"/>
      <c r="J2" s="194"/>
      <c r="K2" s="77"/>
      <c r="L2" s="194"/>
      <c r="M2" s="194"/>
      <c r="N2" s="194"/>
      <c r="O2" s="160" t="s">
        <v>578</v>
      </c>
      <c r="P2" s="271"/>
      <c r="Q2" s="10"/>
      <c r="R2" s="10"/>
      <c r="S2" s="13"/>
    </row>
    <row r="3" spans="1:19" s="10" customFormat="1" x14ac:dyDescent="0.25">
      <c r="A3" s="168"/>
      <c r="B3" s="168"/>
      <c r="C3" s="168" t="s">
        <v>56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272"/>
      <c r="S3" s="7"/>
    </row>
    <row r="4" spans="1:19" s="10" customFormat="1" ht="17.25" thickBot="1" x14ac:dyDescent="0.3">
      <c r="A4" s="195"/>
      <c r="B4" s="195"/>
      <c r="C4" s="195" t="s">
        <v>365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272"/>
      <c r="S4" s="7"/>
    </row>
    <row r="5" spans="1:19" s="10" customFormat="1" ht="17.25" thickBot="1" x14ac:dyDescent="0.3">
      <c r="A5" s="196"/>
      <c r="B5" s="197"/>
      <c r="C5" s="198"/>
      <c r="D5" s="286" t="s">
        <v>363</v>
      </c>
      <c r="E5" s="287"/>
      <c r="F5" s="287"/>
      <c r="G5" s="288"/>
      <c r="H5" s="286" t="s">
        <v>452</v>
      </c>
      <c r="I5" s="287"/>
      <c r="J5" s="287"/>
      <c r="K5" s="288"/>
      <c r="L5" s="286" t="s">
        <v>576</v>
      </c>
      <c r="M5" s="287"/>
      <c r="N5" s="287"/>
      <c r="O5" s="288"/>
      <c r="P5" s="273"/>
      <c r="S5" s="7"/>
    </row>
    <row r="6" spans="1:19" s="50" customFormat="1" ht="45.75" thickBot="1" x14ac:dyDescent="0.3">
      <c r="A6" s="199"/>
      <c r="B6" s="200"/>
      <c r="C6" s="201"/>
      <c r="D6" s="175" t="s">
        <v>49</v>
      </c>
      <c r="E6" s="176" t="s">
        <v>70</v>
      </c>
      <c r="F6" s="177" t="s">
        <v>71</v>
      </c>
      <c r="G6" s="178" t="s">
        <v>72</v>
      </c>
      <c r="H6" s="175" t="s">
        <v>49</v>
      </c>
      <c r="I6" s="176" t="s">
        <v>70</v>
      </c>
      <c r="J6" s="177" t="s">
        <v>71</v>
      </c>
      <c r="K6" s="178" t="s">
        <v>72</v>
      </c>
      <c r="L6" s="175" t="s">
        <v>49</v>
      </c>
      <c r="M6" s="176" t="s">
        <v>70</v>
      </c>
      <c r="N6" s="177" t="s">
        <v>71</v>
      </c>
      <c r="O6" s="178" t="s">
        <v>72</v>
      </c>
      <c r="P6" s="274"/>
      <c r="S6" s="277"/>
    </row>
    <row r="7" spans="1:19" s="10" customFormat="1" x14ac:dyDescent="0.25">
      <c r="A7" s="202" t="s">
        <v>26</v>
      </c>
      <c r="B7" s="203" t="s">
        <v>27</v>
      </c>
      <c r="C7" s="204" t="s">
        <v>28</v>
      </c>
      <c r="D7" s="179"/>
      <c r="E7" s="205"/>
      <c r="F7" s="205"/>
      <c r="G7" s="206"/>
      <c r="H7" s="179"/>
      <c r="I7" s="205"/>
      <c r="J7" s="205"/>
      <c r="K7" s="206"/>
      <c r="L7" s="179"/>
      <c r="M7" s="205"/>
      <c r="N7" s="205"/>
      <c r="O7" s="206"/>
      <c r="P7" s="273"/>
      <c r="S7" s="7"/>
    </row>
    <row r="8" spans="1:19" s="10" customFormat="1" x14ac:dyDescent="0.25">
      <c r="A8" s="187"/>
      <c r="B8" s="207"/>
      <c r="C8" s="67"/>
      <c r="D8" s="81"/>
      <c r="E8" s="33"/>
      <c r="F8" s="33"/>
      <c r="G8" s="101"/>
      <c r="H8" s="81"/>
      <c r="I8" s="33"/>
      <c r="J8" s="33"/>
      <c r="K8" s="101"/>
      <c r="L8" s="81"/>
      <c r="M8" s="33"/>
      <c r="N8" s="33"/>
      <c r="O8" s="101"/>
      <c r="P8" s="273"/>
      <c r="S8" s="7"/>
    </row>
    <row r="9" spans="1:19" s="10" customFormat="1" ht="29.25" x14ac:dyDescent="0.25">
      <c r="A9" s="187">
        <v>101</v>
      </c>
      <c r="B9" s="207"/>
      <c r="C9" s="263" t="s">
        <v>566</v>
      </c>
      <c r="D9" s="185"/>
      <c r="E9" s="33"/>
      <c r="F9" s="33"/>
      <c r="G9" s="101"/>
      <c r="H9" s="185"/>
      <c r="I9" s="33"/>
      <c r="J9" s="33"/>
      <c r="K9" s="101"/>
      <c r="L9" s="185"/>
      <c r="M9" s="33"/>
      <c r="N9" s="33"/>
      <c r="O9" s="101"/>
      <c r="P9" s="273"/>
      <c r="S9" s="7"/>
    </row>
    <row r="10" spans="1:19" s="10" customFormat="1" x14ac:dyDescent="0.25">
      <c r="A10" s="208"/>
      <c r="B10" s="42" t="s">
        <v>29</v>
      </c>
      <c r="C10" s="66" t="s">
        <v>46</v>
      </c>
      <c r="D10" s="87">
        <v>59000</v>
      </c>
      <c r="E10" s="30">
        <v>59000</v>
      </c>
      <c r="F10" s="30"/>
      <c r="G10" s="102"/>
      <c r="H10" s="87">
        <v>115736</v>
      </c>
      <c r="I10" s="30">
        <v>115736</v>
      </c>
      <c r="J10" s="30"/>
      <c r="K10" s="102"/>
      <c r="L10" s="87">
        <v>116664</v>
      </c>
      <c r="M10" s="30">
        <v>116664</v>
      </c>
      <c r="N10" s="30"/>
      <c r="O10" s="102"/>
      <c r="P10" s="273"/>
      <c r="S10" s="7"/>
    </row>
    <row r="11" spans="1:19" s="10" customFormat="1" x14ac:dyDescent="0.25">
      <c r="A11" s="208"/>
      <c r="B11" s="42" t="s">
        <v>35</v>
      </c>
      <c r="C11" s="66" t="s">
        <v>86</v>
      </c>
      <c r="D11" s="87">
        <v>12900</v>
      </c>
      <c r="E11" s="30">
        <v>12900</v>
      </c>
      <c r="F11" s="30"/>
      <c r="G11" s="102"/>
      <c r="H11" s="87">
        <v>24840</v>
      </c>
      <c r="I11" s="30">
        <v>24840</v>
      </c>
      <c r="J11" s="30"/>
      <c r="K11" s="102"/>
      <c r="L11" s="87">
        <v>25200</v>
      </c>
      <c r="M11" s="30">
        <v>25200</v>
      </c>
      <c r="N11" s="30"/>
      <c r="O11" s="102"/>
      <c r="P11" s="273"/>
      <c r="S11" s="7"/>
    </row>
    <row r="12" spans="1:19" s="10" customFormat="1" x14ac:dyDescent="0.25">
      <c r="A12" s="208"/>
      <c r="B12" s="42" t="s">
        <v>36</v>
      </c>
      <c r="C12" s="66" t="s">
        <v>51</v>
      </c>
      <c r="D12" s="87">
        <v>5500</v>
      </c>
      <c r="E12" s="30">
        <v>5500</v>
      </c>
      <c r="F12" s="30"/>
      <c r="G12" s="102"/>
      <c r="H12" s="87">
        <v>12688</v>
      </c>
      <c r="I12" s="30">
        <v>12688</v>
      </c>
      <c r="J12" s="30"/>
      <c r="K12" s="102"/>
      <c r="L12" s="87">
        <v>13684</v>
      </c>
      <c r="M12" s="30">
        <v>13684</v>
      </c>
      <c r="N12" s="30"/>
      <c r="O12" s="102"/>
      <c r="P12" s="273"/>
      <c r="S12" s="7"/>
    </row>
    <row r="13" spans="1:19" s="10" customFormat="1" x14ac:dyDescent="0.25">
      <c r="A13" s="208"/>
      <c r="B13" s="42" t="s">
        <v>43</v>
      </c>
      <c r="C13" s="66" t="s">
        <v>81</v>
      </c>
      <c r="D13" s="87"/>
      <c r="E13" s="30"/>
      <c r="F13" s="30"/>
      <c r="G13" s="102"/>
      <c r="H13" s="87"/>
      <c r="I13" s="30"/>
      <c r="J13" s="30"/>
      <c r="K13" s="102"/>
      <c r="L13" s="87"/>
      <c r="M13" s="30"/>
      <c r="N13" s="30"/>
      <c r="O13" s="102"/>
      <c r="P13" s="273"/>
      <c r="S13" s="7"/>
    </row>
    <row r="14" spans="1:19" s="10" customFormat="1" x14ac:dyDescent="0.25">
      <c r="A14" s="208"/>
      <c r="B14" s="42"/>
      <c r="C14" s="66" t="s">
        <v>137</v>
      </c>
      <c r="D14" s="87">
        <v>500</v>
      </c>
      <c r="E14" s="30">
        <v>500</v>
      </c>
      <c r="F14" s="30"/>
      <c r="G14" s="102"/>
      <c r="H14" s="87">
        <v>740</v>
      </c>
      <c r="I14" s="30">
        <v>740</v>
      </c>
      <c r="J14" s="30"/>
      <c r="K14" s="102"/>
      <c r="L14" s="87">
        <v>755</v>
      </c>
      <c r="M14" s="30">
        <v>755</v>
      </c>
      <c r="N14" s="30"/>
      <c r="O14" s="102"/>
      <c r="P14" s="273"/>
      <c r="S14" s="7"/>
    </row>
    <row r="15" spans="1:19" s="22" customFormat="1" x14ac:dyDescent="0.25">
      <c r="A15" s="209"/>
      <c r="B15" s="210"/>
      <c r="C15" s="211" t="s">
        <v>83</v>
      </c>
      <c r="D15" s="89">
        <f t="shared" ref="D15:G15" si="0">SUM(D14:D14)</f>
        <v>500</v>
      </c>
      <c r="E15" s="40">
        <f t="shared" si="0"/>
        <v>500</v>
      </c>
      <c r="F15" s="40">
        <f t="shared" si="0"/>
        <v>0</v>
      </c>
      <c r="G15" s="103">
        <f t="shared" si="0"/>
        <v>0</v>
      </c>
      <c r="H15" s="89">
        <f t="shared" ref="H15:K15" si="1">SUM(H14:H14)</f>
        <v>740</v>
      </c>
      <c r="I15" s="40">
        <f t="shared" si="1"/>
        <v>740</v>
      </c>
      <c r="J15" s="40">
        <f t="shared" si="1"/>
        <v>0</v>
      </c>
      <c r="K15" s="103">
        <f t="shared" si="1"/>
        <v>0</v>
      </c>
      <c r="L15" s="89">
        <f t="shared" ref="L15:O15" si="2">SUM(L14:L14)</f>
        <v>755</v>
      </c>
      <c r="M15" s="40">
        <f t="shared" si="2"/>
        <v>755</v>
      </c>
      <c r="N15" s="40">
        <f t="shared" si="2"/>
        <v>0</v>
      </c>
      <c r="O15" s="103">
        <f t="shared" si="2"/>
        <v>0</v>
      </c>
      <c r="P15" s="275"/>
      <c r="S15" s="278"/>
    </row>
    <row r="16" spans="1:19" s="10" customFormat="1" x14ac:dyDescent="0.25">
      <c r="A16" s="208"/>
      <c r="B16" s="42"/>
      <c r="C16" s="67" t="s">
        <v>31</v>
      </c>
      <c r="D16" s="90">
        <f>D10+D11+D12+D15</f>
        <v>77900</v>
      </c>
      <c r="E16" s="51">
        <f>E10+E11+E12+E15</f>
        <v>77900</v>
      </c>
      <c r="F16" s="51">
        <f>F10+F11+F12+F15</f>
        <v>0</v>
      </c>
      <c r="G16" s="212">
        <f>G10+G11+G12+G15</f>
        <v>0</v>
      </c>
      <c r="H16" s="90">
        <f t="shared" ref="H16:K16" si="3">H10+H11+H12+H15</f>
        <v>154004</v>
      </c>
      <c r="I16" s="51">
        <f t="shared" si="3"/>
        <v>154004</v>
      </c>
      <c r="J16" s="51">
        <f t="shared" si="3"/>
        <v>0</v>
      </c>
      <c r="K16" s="212">
        <f t="shared" si="3"/>
        <v>0</v>
      </c>
      <c r="L16" s="90">
        <f t="shared" ref="L16:O16" si="4">L10+L11+L12+L15</f>
        <v>156303</v>
      </c>
      <c r="M16" s="51">
        <f t="shared" si="4"/>
        <v>156303</v>
      </c>
      <c r="N16" s="51">
        <f t="shared" si="4"/>
        <v>0</v>
      </c>
      <c r="O16" s="104">
        <f t="shared" si="4"/>
        <v>0</v>
      </c>
      <c r="P16" s="273"/>
      <c r="S16" s="7"/>
    </row>
    <row r="17" spans="1:19" s="10" customFormat="1" x14ac:dyDescent="0.25">
      <c r="A17" s="208"/>
      <c r="B17" s="42"/>
      <c r="C17" s="66"/>
      <c r="D17" s="66"/>
      <c r="E17" s="31"/>
      <c r="F17" s="31"/>
      <c r="G17" s="32"/>
      <c r="H17" s="66"/>
      <c r="I17" s="31"/>
      <c r="J17" s="31"/>
      <c r="K17" s="32"/>
      <c r="L17" s="66"/>
      <c r="M17" s="31"/>
      <c r="N17" s="31"/>
      <c r="O17" s="32"/>
      <c r="P17" s="273"/>
      <c r="S17" s="7"/>
    </row>
    <row r="18" spans="1:19" s="10" customFormat="1" x14ac:dyDescent="0.25">
      <c r="A18" s="187">
        <v>102</v>
      </c>
      <c r="B18" s="207"/>
      <c r="C18" s="67" t="s">
        <v>74</v>
      </c>
      <c r="D18" s="67"/>
      <c r="E18" s="34"/>
      <c r="F18" s="34"/>
      <c r="G18" s="105"/>
      <c r="H18" s="67"/>
      <c r="I18" s="34"/>
      <c r="J18" s="34"/>
      <c r="K18" s="105"/>
      <c r="L18" s="67"/>
      <c r="M18" s="34"/>
      <c r="N18" s="34"/>
      <c r="O18" s="105"/>
      <c r="P18" s="273"/>
      <c r="S18" s="7"/>
    </row>
    <row r="19" spans="1:19" s="10" customFormat="1" x14ac:dyDescent="0.25">
      <c r="A19" s="208"/>
      <c r="B19" s="42" t="s">
        <v>29</v>
      </c>
      <c r="C19" s="66" t="s">
        <v>46</v>
      </c>
      <c r="D19" s="87">
        <v>143500</v>
      </c>
      <c r="E19" s="30">
        <v>143500</v>
      </c>
      <c r="F19" s="30"/>
      <c r="G19" s="102"/>
      <c r="H19" s="87">
        <v>95666</v>
      </c>
      <c r="I19" s="30">
        <v>95666</v>
      </c>
      <c r="J19" s="30"/>
      <c r="K19" s="102"/>
      <c r="L19" s="87">
        <v>95666</v>
      </c>
      <c r="M19" s="30">
        <v>95666</v>
      </c>
      <c r="N19" s="30"/>
      <c r="O19" s="102"/>
      <c r="P19" s="273"/>
      <c r="S19" s="7"/>
    </row>
    <row r="20" spans="1:19" s="10" customFormat="1" x14ac:dyDescent="0.25">
      <c r="A20" s="208"/>
      <c r="B20" s="42" t="s">
        <v>35</v>
      </c>
      <c r="C20" s="66" t="s">
        <v>86</v>
      </c>
      <c r="D20" s="87">
        <v>31000</v>
      </c>
      <c r="E20" s="30">
        <v>31000</v>
      </c>
      <c r="F20" s="30"/>
      <c r="G20" s="102"/>
      <c r="H20" s="87">
        <v>21502</v>
      </c>
      <c r="I20" s="30">
        <v>21502</v>
      </c>
      <c r="J20" s="30"/>
      <c r="K20" s="102"/>
      <c r="L20" s="87">
        <v>21502</v>
      </c>
      <c r="M20" s="30">
        <v>21502</v>
      </c>
      <c r="N20" s="30"/>
      <c r="O20" s="102"/>
      <c r="P20" s="273"/>
      <c r="S20" s="7"/>
    </row>
    <row r="21" spans="1:19" s="10" customFormat="1" x14ac:dyDescent="0.25">
      <c r="A21" s="208"/>
      <c r="B21" s="42" t="s">
        <v>36</v>
      </c>
      <c r="C21" s="66" t="s">
        <v>51</v>
      </c>
      <c r="D21" s="87">
        <v>16500</v>
      </c>
      <c r="E21" s="30">
        <v>16500</v>
      </c>
      <c r="F21" s="30"/>
      <c r="G21" s="102"/>
      <c r="H21" s="87">
        <v>13289</v>
      </c>
      <c r="I21" s="30">
        <v>13289</v>
      </c>
      <c r="J21" s="30"/>
      <c r="K21" s="102"/>
      <c r="L21" s="87">
        <v>13289</v>
      </c>
      <c r="M21" s="30">
        <v>13289</v>
      </c>
      <c r="N21" s="30"/>
      <c r="O21" s="102"/>
      <c r="P21" s="273"/>
      <c r="S21" s="7"/>
    </row>
    <row r="22" spans="1:19" s="10" customFormat="1" x14ac:dyDescent="0.25">
      <c r="A22" s="208"/>
      <c r="B22" s="42" t="s">
        <v>43</v>
      </c>
      <c r="C22" s="66" t="s">
        <v>81</v>
      </c>
      <c r="D22" s="87"/>
      <c r="E22" s="30"/>
      <c r="F22" s="30"/>
      <c r="G22" s="102"/>
      <c r="H22" s="87"/>
      <c r="I22" s="30"/>
      <c r="J22" s="30"/>
      <c r="K22" s="102"/>
      <c r="L22" s="87"/>
      <c r="M22" s="30"/>
      <c r="N22" s="30"/>
      <c r="O22" s="102"/>
      <c r="P22" s="273"/>
      <c r="S22" s="7"/>
    </row>
    <row r="23" spans="1:19" s="10" customFormat="1" x14ac:dyDescent="0.25">
      <c r="A23" s="208"/>
      <c r="B23" s="42"/>
      <c r="C23" s="66" t="s">
        <v>137</v>
      </c>
      <c r="D23" s="87">
        <v>500</v>
      </c>
      <c r="E23" s="30">
        <v>500</v>
      </c>
      <c r="F23" s="30"/>
      <c r="G23" s="102"/>
      <c r="H23" s="87">
        <v>518</v>
      </c>
      <c r="I23" s="30">
        <v>518</v>
      </c>
      <c r="J23" s="30"/>
      <c r="K23" s="102"/>
      <c r="L23" s="87">
        <v>518</v>
      </c>
      <c r="M23" s="30">
        <v>518</v>
      </c>
      <c r="N23" s="30"/>
      <c r="O23" s="102"/>
      <c r="P23" s="273"/>
      <c r="S23" s="7"/>
    </row>
    <row r="24" spans="1:19" s="22" customFormat="1" x14ac:dyDescent="0.25">
      <c r="A24" s="209"/>
      <c r="B24" s="210"/>
      <c r="C24" s="211" t="s">
        <v>83</v>
      </c>
      <c r="D24" s="89">
        <f t="shared" ref="D24:G24" si="5">SUM(D23:D23)</f>
        <v>500</v>
      </c>
      <c r="E24" s="40">
        <f t="shared" si="5"/>
        <v>500</v>
      </c>
      <c r="F24" s="40">
        <f t="shared" si="5"/>
        <v>0</v>
      </c>
      <c r="G24" s="103">
        <f t="shared" si="5"/>
        <v>0</v>
      </c>
      <c r="H24" s="89">
        <f t="shared" ref="H24:K24" si="6">SUM(H23:H23)</f>
        <v>518</v>
      </c>
      <c r="I24" s="40">
        <f t="shared" si="6"/>
        <v>518</v>
      </c>
      <c r="J24" s="40">
        <f t="shared" si="6"/>
        <v>0</v>
      </c>
      <c r="K24" s="103">
        <f t="shared" si="6"/>
        <v>0</v>
      </c>
      <c r="L24" s="89">
        <f t="shared" ref="L24:O24" si="7">SUM(L23:L23)</f>
        <v>518</v>
      </c>
      <c r="M24" s="40">
        <f t="shared" si="7"/>
        <v>518</v>
      </c>
      <c r="N24" s="40">
        <f t="shared" si="7"/>
        <v>0</v>
      </c>
      <c r="O24" s="103">
        <f t="shared" si="7"/>
        <v>0</v>
      </c>
      <c r="P24" s="275"/>
      <c r="S24" s="278"/>
    </row>
    <row r="25" spans="1:19" s="22" customFormat="1" x14ac:dyDescent="0.25">
      <c r="A25" s="209"/>
      <c r="B25" s="42" t="s">
        <v>45</v>
      </c>
      <c r="C25" s="66" t="s">
        <v>44</v>
      </c>
      <c r="D25" s="89"/>
      <c r="E25" s="40"/>
      <c r="F25" s="40"/>
      <c r="G25" s="106"/>
      <c r="H25" s="89"/>
      <c r="I25" s="40"/>
      <c r="J25" s="40"/>
      <c r="K25" s="106"/>
      <c r="L25" s="89"/>
      <c r="M25" s="40"/>
      <c r="N25" s="40"/>
      <c r="O25" s="106"/>
      <c r="P25" s="275"/>
      <c r="S25" s="278"/>
    </row>
    <row r="26" spans="1:19" s="22" customFormat="1" x14ac:dyDescent="0.25">
      <c r="A26" s="209"/>
      <c r="B26" s="42"/>
      <c r="C26" s="66" t="s">
        <v>360</v>
      </c>
      <c r="D26" s="87">
        <v>4000</v>
      </c>
      <c r="E26" s="30">
        <v>4000</v>
      </c>
      <c r="F26" s="30"/>
      <c r="G26" s="108"/>
      <c r="H26" s="87">
        <v>4053</v>
      </c>
      <c r="I26" s="30">
        <v>4053</v>
      </c>
      <c r="J26" s="30"/>
      <c r="K26" s="108"/>
      <c r="L26" s="87">
        <v>4053</v>
      </c>
      <c r="M26" s="30">
        <v>4053</v>
      </c>
      <c r="N26" s="30"/>
      <c r="O26" s="108"/>
      <c r="P26" s="275"/>
      <c r="S26" s="278"/>
    </row>
    <row r="27" spans="1:19" s="22" customFormat="1" x14ac:dyDescent="0.25">
      <c r="A27" s="209"/>
      <c r="B27" s="42"/>
      <c r="C27" s="211" t="s">
        <v>361</v>
      </c>
      <c r="D27" s="89">
        <f t="shared" ref="D27:K27" si="8">SUM(D25:D26)</f>
        <v>4000</v>
      </c>
      <c r="E27" s="40">
        <f t="shared" si="8"/>
        <v>4000</v>
      </c>
      <c r="F27" s="40">
        <f t="shared" si="8"/>
        <v>0</v>
      </c>
      <c r="G27" s="163">
        <f t="shared" si="8"/>
        <v>0</v>
      </c>
      <c r="H27" s="89">
        <f t="shared" si="8"/>
        <v>4053</v>
      </c>
      <c r="I27" s="40">
        <f t="shared" si="8"/>
        <v>4053</v>
      </c>
      <c r="J27" s="40">
        <f t="shared" si="8"/>
        <v>0</v>
      </c>
      <c r="K27" s="163">
        <f t="shared" si="8"/>
        <v>0</v>
      </c>
      <c r="L27" s="89">
        <f t="shared" ref="L27:O27" si="9">SUM(L25:L26)</f>
        <v>4053</v>
      </c>
      <c r="M27" s="40">
        <f t="shared" si="9"/>
        <v>4053</v>
      </c>
      <c r="N27" s="40">
        <f t="shared" si="9"/>
        <v>0</v>
      </c>
      <c r="O27" s="106">
        <f t="shared" si="9"/>
        <v>0</v>
      </c>
      <c r="P27" s="275"/>
      <c r="S27" s="278"/>
    </row>
    <row r="28" spans="1:19" s="10" customFormat="1" x14ac:dyDescent="0.25">
      <c r="A28" s="208"/>
      <c r="B28" s="42"/>
      <c r="C28" s="67" t="s">
        <v>54</v>
      </c>
      <c r="D28" s="90">
        <f>D19+D20+D21+D24+D27</f>
        <v>195500</v>
      </c>
      <c r="E28" s="51">
        <f>E19+E20+E21+E24+E27</f>
        <v>195500</v>
      </c>
      <c r="F28" s="51">
        <f>F19+F20+F21+F24+F27</f>
        <v>0</v>
      </c>
      <c r="G28" s="212">
        <f>G19+G20+G21+G24+G27</f>
        <v>0</v>
      </c>
      <c r="H28" s="90">
        <f t="shared" ref="H28:K28" si="10">H19+H20+H21+H24+H27</f>
        <v>135028</v>
      </c>
      <c r="I28" s="51">
        <f t="shared" si="10"/>
        <v>135028</v>
      </c>
      <c r="J28" s="51">
        <f t="shared" si="10"/>
        <v>0</v>
      </c>
      <c r="K28" s="212">
        <f t="shared" si="10"/>
        <v>0</v>
      </c>
      <c r="L28" s="90">
        <f t="shared" ref="L28:O28" si="11">L19+L20+L21+L24+L27</f>
        <v>135028</v>
      </c>
      <c r="M28" s="51">
        <f t="shared" si="11"/>
        <v>135028</v>
      </c>
      <c r="N28" s="51">
        <f t="shared" si="11"/>
        <v>0</v>
      </c>
      <c r="O28" s="104">
        <f t="shared" si="11"/>
        <v>0</v>
      </c>
      <c r="P28" s="273"/>
      <c r="S28" s="7"/>
    </row>
    <row r="29" spans="1:19" s="10" customFormat="1" x14ac:dyDescent="0.25">
      <c r="A29" s="208"/>
      <c r="B29" s="42"/>
      <c r="C29" s="67"/>
      <c r="D29" s="81"/>
      <c r="E29" s="33"/>
      <c r="F29" s="33"/>
      <c r="G29" s="101"/>
      <c r="H29" s="81"/>
      <c r="I29" s="33"/>
      <c r="J29" s="33"/>
      <c r="K29" s="101"/>
      <c r="L29" s="81"/>
      <c r="M29" s="33"/>
      <c r="N29" s="33"/>
      <c r="O29" s="101"/>
      <c r="P29" s="273"/>
      <c r="S29" s="7"/>
    </row>
    <row r="30" spans="1:19" s="10" customFormat="1" x14ac:dyDescent="0.25">
      <c r="A30" s="187">
        <v>103</v>
      </c>
      <c r="B30" s="207"/>
      <c r="C30" s="67" t="s">
        <v>76</v>
      </c>
      <c r="D30" s="27"/>
      <c r="E30" s="34"/>
      <c r="F30" s="34"/>
      <c r="G30" s="105"/>
      <c r="H30" s="27"/>
      <c r="I30" s="34"/>
      <c r="J30" s="34"/>
      <c r="K30" s="105"/>
      <c r="L30" s="27"/>
      <c r="M30" s="34"/>
      <c r="N30" s="34"/>
      <c r="O30" s="105"/>
      <c r="P30" s="273"/>
      <c r="S30" s="7"/>
    </row>
    <row r="31" spans="1:19" s="10" customFormat="1" x14ac:dyDescent="0.25">
      <c r="A31" s="208"/>
      <c r="B31" s="42" t="s">
        <v>29</v>
      </c>
      <c r="C31" s="66" t="s">
        <v>46</v>
      </c>
      <c r="D31" s="87">
        <v>135000</v>
      </c>
      <c r="E31" s="30">
        <v>135000</v>
      </c>
      <c r="F31" s="30"/>
      <c r="G31" s="102"/>
      <c r="H31" s="87">
        <v>141695</v>
      </c>
      <c r="I31" s="30">
        <v>141695</v>
      </c>
      <c r="J31" s="30"/>
      <c r="K31" s="102"/>
      <c r="L31" s="87">
        <v>137846</v>
      </c>
      <c r="M31" s="30">
        <v>137846</v>
      </c>
      <c r="N31" s="30"/>
      <c r="O31" s="102"/>
      <c r="P31" s="273"/>
      <c r="S31" s="7"/>
    </row>
    <row r="32" spans="1:19" s="10" customFormat="1" x14ac:dyDescent="0.25">
      <c r="A32" s="208"/>
      <c r="B32" s="42" t="s">
        <v>35</v>
      </c>
      <c r="C32" s="66" t="s">
        <v>86</v>
      </c>
      <c r="D32" s="87">
        <v>30600</v>
      </c>
      <c r="E32" s="30">
        <v>30600</v>
      </c>
      <c r="F32" s="30"/>
      <c r="G32" s="102"/>
      <c r="H32" s="87">
        <v>32078</v>
      </c>
      <c r="I32" s="30">
        <v>32078</v>
      </c>
      <c r="J32" s="30"/>
      <c r="K32" s="102"/>
      <c r="L32" s="87">
        <v>32407</v>
      </c>
      <c r="M32" s="30">
        <v>32407</v>
      </c>
      <c r="N32" s="30"/>
      <c r="O32" s="102"/>
      <c r="P32" s="273"/>
      <c r="S32" s="7"/>
    </row>
    <row r="33" spans="1:19" s="10" customFormat="1" x14ac:dyDescent="0.25">
      <c r="A33" s="208"/>
      <c r="B33" s="42" t="s">
        <v>36</v>
      </c>
      <c r="C33" s="66" t="s">
        <v>51</v>
      </c>
      <c r="D33" s="87">
        <v>150000</v>
      </c>
      <c r="E33" s="30">
        <v>150000</v>
      </c>
      <c r="F33" s="30"/>
      <c r="G33" s="102"/>
      <c r="H33" s="87">
        <v>152138</v>
      </c>
      <c r="I33" s="30">
        <v>152138</v>
      </c>
      <c r="J33" s="30"/>
      <c r="K33" s="102"/>
      <c r="L33" s="87">
        <v>165256</v>
      </c>
      <c r="M33" s="30">
        <v>165256</v>
      </c>
      <c r="N33" s="30"/>
      <c r="O33" s="102"/>
      <c r="P33" s="273"/>
      <c r="S33" s="7"/>
    </row>
    <row r="34" spans="1:19" s="10" customFormat="1" x14ac:dyDescent="0.25">
      <c r="A34" s="208"/>
      <c r="B34" s="42" t="s">
        <v>43</v>
      </c>
      <c r="C34" s="66" t="s">
        <v>81</v>
      </c>
      <c r="D34" s="87"/>
      <c r="E34" s="30"/>
      <c r="F34" s="30"/>
      <c r="G34" s="102"/>
      <c r="H34" s="87"/>
      <c r="I34" s="30"/>
      <c r="J34" s="30"/>
      <c r="K34" s="102"/>
      <c r="L34" s="87"/>
      <c r="M34" s="30"/>
      <c r="N34" s="30"/>
      <c r="O34" s="102"/>
      <c r="P34" s="273"/>
      <c r="S34" s="7"/>
    </row>
    <row r="35" spans="1:19" s="10" customFormat="1" x14ac:dyDescent="0.25">
      <c r="A35" s="208"/>
      <c r="B35" s="42"/>
      <c r="C35" s="66" t="s">
        <v>137</v>
      </c>
      <c r="D35" s="87">
        <v>500</v>
      </c>
      <c r="E35" s="30">
        <v>500</v>
      </c>
      <c r="F35" s="30"/>
      <c r="G35" s="102"/>
      <c r="H35" s="87">
        <v>500</v>
      </c>
      <c r="I35" s="30">
        <v>500</v>
      </c>
      <c r="J35" s="30"/>
      <c r="K35" s="102"/>
      <c r="L35" s="87">
        <v>653</v>
      </c>
      <c r="M35" s="30">
        <v>653</v>
      </c>
      <c r="N35" s="30"/>
      <c r="O35" s="102"/>
      <c r="P35" s="273"/>
      <c r="S35" s="7"/>
    </row>
    <row r="36" spans="1:19" s="22" customFormat="1" x14ac:dyDescent="0.25">
      <c r="A36" s="209"/>
      <c r="B36" s="210"/>
      <c r="C36" s="211" t="s">
        <v>83</v>
      </c>
      <c r="D36" s="89">
        <v>500</v>
      </c>
      <c r="E36" s="40">
        <f>SUM(E35:E35)</f>
        <v>500</v>
      </c>
      <c r="F36" s="40">
        <f>SUM(F35:F35)</f>
        <v>0</v>
      </c>
      <c r="G36" s="106">
        <f>SUM(G35:G35)</f>
        <v>0</v>
      </c>
      <c r="H36" s="89">
        <f>SUM(H35)</f>
        <v>500</v>
      </c>
      <c r="I36" s="40">
        <f>SUM(I35:I35)</f>
        <v>500</v>
      </c>
      <c r="J36" s="40">
        <f>SUM(J35:J35)</f>
        <v>0</v>
      </c>
      <c r="K36" s="106">
        <f>SUM(K35:K35)</f>
        <v>0</v>
      </c>
      <c r="L36" s="89">
        <f>SUM(L35)</f>
        <v>653</v>
      </c>
      <c r="M36" s="40">
        <f>SUM(M35:M35)</f>
        <v>653</v>
      </c>
      <c r="N36" s="40">
        <f>SUM(N35:N35)</f>
        <v>0</v>
      </c>
      <c r="O36" s="106">
        <f>SUM(O35:O35)</f>
        <v>0</v>
      </c>
      <c r="P36" s="275"/>
      <c r="S36" s="278"/>
    </row>
    <row r="37" spans="1:19" s="22" customFormat="1" x14ac:dyDescent="0.25">
      <c r="A37" s="209"/>
      <c r="B37" s="42" t="s">
        <v>45</v>
      </c>
      <c r="C37" s="66" t="s">
        <v>44</v>
      </c>
      <c r="D37" s="89"/>
      <c r="E37" s="40"/>
      <c r="F37" s="40"/>
      <c r="G37" s="106"/>
      <c r="H37" s="89"/>
      <c r="I37" s="40"/>
      <c r="J37" s="40"/>
      <c r="K37" s="106"/>
      <c r="L37" s="89"/>
      <c r="M37" s="40"/>
      <c r="N37" s="40"/>
      <c r="O37" s="106"/>
      <c r="P37" s="275"/>
      <c r="S37" s="278"/>
    </row>
    <row r="38" spans="1:19" s="22" customFormat="1" x14ac:dyDescent="0.25">
      <c r="A38" s="209"/>
      <c r="B38" s="42"/>
      <c r="C38" s="66" t="s">
        <v>484</v>
      </c>
      <c r="D38" s="89"/>
      <c r="E38" s="40"/>
      <c r="F38" s="40"/>
      <c r="G38" s="106"/>
      <c r="H38" s="87">
        <v>3721</v>
      </c>
      <c r="I38" s="30">
        <v>3721</v>
      </c>
      <c r="J38" s="40"/>
      <c r="K38" s="106"/>
      <c r="L38" s="87">
        <v>3721</v>
      </c>
      <c r="M38" s="30">
        <v>3721</v>
      </c>
      <c r="N38" s="40"/>
      <c r="O38" s="106"/>
      <c r="P38" s="275"/>
      <c r="S38" s="278"/>
    </row>
    <row r="39" spans="1:19" s="10" customFormat="1" x14ac:dyDescent="0.25">
      <c r="A39" s="208"/>
      <c r="B39" s="42"/>
      <c r="C39" s="67" t="s">
        <v>42</v>
      </c>
      <c r="D39" s="213">
        <f>SUM(D31:D33)+D36</f>
        <v>316100</v>
      </c>
      <c r="E39" s="51">
        <f>SUM(E31:E33)+E36</f>
        <v>316100</v>
      </c>
      <c r="F39" s="51">
        <f>SUM(F31:F33)+F36</f>
        <v>0</v>
      </c>
      <c r="G39" s="214">
        <f>SUM(G31:G33)+G36</f>
        <v>0</v>
      </c>
      <c r="H39" s="90">
        <f>H31+H32+H33+H36+H38</f>
        <v>330132</v>
      </c>
      <c r="I39" s="51">
        <f t="shared" ref="I39:J39" si="12">I31+I32+I33+I36+I38</f>
        <v>330132</v>
      </c>
      <c r="J39" s="51">
        <f t="shared" si="12"/>
        <v>0</v>
      </c>
      <c r="K39" s="214">
        <f>SUM(K31:K33)+K36</f>
        <v>0</v>
      </c>
      <c r="L39" s="90">
        <f>L31+L32+L33+L36+L38</f>
        <v>339883</v>
      </c>
      <c r="M39" s="51">
        <f t="shared" ref="M39:N39" si="13">M31+M32+M33+M36+M38</f>
        <v>339883</v>
      </c>
      <c r="N39" s="51">
        <f t="shared" si="13"/>
        <v>0</v>
      </c>
      <c r="O39" s="214">
        <f>SUM(O31:O33)+O36</f>
        <v>0</v>
      </c>
      <c r="P39" s="273"/>
      <c r="S39" s="7"/>
    </row>
    <row r="40" spans="1:19" s="10" customFormat="1" x14ac:dyDescent="0.25">
      <c r="A40" s="208"/>
      <c r="B40" s="42"/>
      <c r="C40" s="66"/>
      <c r="D40" s="24"/>
      <c r="E40" s="31"/>
      <c r="F40" s="31"/>
      <c r="G40" s="32"/>
      <c r="H40" s="24"/>
      <c r="I40" s="31"/>
      <c r="J40" s="31"/>
      <c r="K40" s="32"/>
      <c r="L40" s="24"/>
      <c r="M40" s="31"/>
      <c r="N40" s="31"/>
      <c r="O40" s="32"/>
      <c r="P40" s="273"/>
      <c r="S40" s="7"/>
    </row>
    <row r="41" spans="1:19" s="10" customFormat="1" x14ac:dyDescent="0.25">
      <c r="A41" s="187">
        <v>104</v>
      </c>
      <c r="B41" s="42"/>
      <c r="C41" s="67" t="s">
        <v>457</v>
      </c>
      <c r="D41" s="27"/>
      <c r="E41" s="34"/>
      <c r="F41" s="34"/>
      <c r="G41" s="105"/>
      <c r="H41" s="27"/>
      <c r="I41" s="34"/>
      <c r="J41" s="34"/>
      <c r="K41" s="105"/>
      <c r="L41" s="27"/>
      <c r="M41" s="34"/>
      <c r="N41" s="34"/>
      <c r="O41" s="105"/>
      <c r="P41" s="273"/>
      <c r="S41" s="7"/>
    </row>
    <row r="42" spans="1:19" s="10" customFormat="1" x14ac:dyDescent="0.25">
      <c r="A42" s="208"/>
      <c r="B42" s="42" t="s">
        <v>29</v>
      </c>
      <c r="C42" s="66" t="s">
        <v>46</v>
      </c>
      <c r="D42" s="87">
        <v>14800</v>
      </c>
      <c r="E42" s="30">
        <v>14800</v>
      </c>
      <c r="F42" s="30"/>
      <c r="G42" s="102"/>
      <c r="H42" s="87">
        <v>20802</v>
      </c>
      <c r="I42" s="30">
        <v>20802</v>
      </c>
      <c r="J42" s="30"/>
      <c r="K42" s="102"/>
      <c r="L42" s="87">
        <v>22077</v>
      </c>
      <c r="M42" s="30">
        <v>22077</v>
      </c>
      <c r="N42" s="30"/>
      <c r="O42" s="102"/>
      <c r="P42" s="273"/>
      <c r="S42" s="7"/>
    </row>
    <row r="43" spans="1:19" s="10" customFormat="1" x14ac:dyDescent="0.25">
      <c r="A43" s="208"/>
      <c r="B43" s="42" t="s">
        <v>35</v>
      </c>
      <c r="C43" s="66" t="s">
        <v>86</v>
      </c>
      <c r="D43" s="87">
        <v>3250</v>
      </c>
      <c r="E43" s="30">
        <v>3250</v>
      </c>
      <c r="F43" s="30"/>
      <c r="G43" s="102"/>
      <c r="H43" s="87">
        <v>4571</v>
      </c>
      <c r="I43" s="30">
        <v>4571</v>
      </c>
      <c r="J43" s="30"/>
      <c r="K43" s="102"/>
      <c r="L43" s="87">
        <v>4642</v>
      </c>
      <c r="M43" s="30">
        <v>4642</v>
      </c>
      <c r="N43" s="30"/>
      <c r="O43" s="102"/>
      <c r="P43" s="273"/>
      <c r="S43" s="7"/>
    </row>
    <row r="44" spans="1:19" s="10" customFormat="1" x14ac:dyDescent="0.25">
      <c r="A44" s="208"/>
      <c r="B44" s="42" t="s">
        <v>36</v>
      </c>
      <c r="C44" s="66" t="s">
        <v>51</v>
      </c>
      <c r="D44" s="87">
        <v>12000</v>
      </c>
      <c r="E44" s="30">
        <v>12000</v>
      </c>
      <c r="F44" s="30"/>
      <c r="G44" s="102"/>
      <c r="H44" s="87">
        <v>16073</v>
      </c>
      <c r="I44" s="30">
        <v>16073</v>
      </c>
      <c r="J44" s="30"/>
      <c r="K44" s="102"/>
      <c r="L44" s="87">
        <v>16054</v>
      </c>
      <c r="M44" s="30">
        <v>16054</v>
      </c>
      <c r="N44" s="30"/>
      <c r="O44" s="102"/>
      <c r="P44" s="273"/>
      <c r="S44" s="7"/>
    </row>
    <row r="45" spans="1:19" s="10" customFormat="1" x14ac:dyDescent="0.25">
      <c r="A45" s="208"/>
      <c r="B45" s="42" t="s">
        <v>43</v>
      </c>
      <c r="C45" s="66" t="s">
        <v>81</v>
      </c>
      <c r="D45" s="87"/>
      <c r="E45" s="30"/>
      <c r="F45" s="30"/>
      <c r="G45" s="102"/>
      <c r="H45" s="87"/>
      <c r="I45" s="30"/>
      <c r="J45" s="30"/>
      <c r="K45" s="102"/>
      <c r="L45" s="87"/>
      <c r="M45" s="30"/>
      <c r="N45" s="30"/>
      <c r="O45" s="102"/>
      <c r="P45" s="273"/>
      <c r="S45" s="7"/>
    </row>
    <row r="46" spans="1:19" s="10" customFormat="1" x14ac:dyDescent="0.25">
      <c r="A46" s="208"/>
      <c r="B46" s="42"/>
      <c r="C46" s="66" t="s">
        <v>137</v>
      </c>
      <c r="D46" s="87">
        <v>1000</v>
      </c>
      <c r="E46" s="30">
        <v>1000</v>
      </c>
      <c r="F46" s="30"/>
      <c r="G46" s="102"/>
      <c r="H46" s="87">
        <v>1900</v>
      </c>
      <c r="I46" s="30">
        <v>1900</v>
      </c>
      <c r="J46" s="30"/>
      <c r="K46" s="102"/>
      <c r="L46" s="87">
        <v>1900</v>
      </c>
      <c r="M46" s="30">
        <v>1900</v>
      </c>
      <c r="N46" s="30"/>
      <c r="O46" s="102"/>
      <c r="P46" s="273"/>
      <c r="S46" s="7"/>
    </row>
    <row r="47" spans="1:19" s="10" customFormat="1" x14ac:dyDescent="0.25">
      <c r="A47" s="208"/>
      <c r="B47" s="42"/>
      <c r="C47" s="66" t="s">
        <v>501</v>
      </c>
      <c r="D47" s="87"/>
      <c r="E47" s="30"/>
      <c r="F47" s="30"/>
      <c r="G47" s="108"/>
      <c r="H47" s="87">
        <v>2000</v>
      </c>
      <c r="I47" s="30">
        <v>2000</v>
      </c>
      <c r="J47" s="30"/>
      <c r="K47" s="108"/>
      <c r="L47" s="87">
        <v>2000</v>
      </c>
      <c r="M47" s="30">
        <v>2000</v>
      </c>
      <c r="N47" s="30"/>
      <c r="O47" s="108"/>
      <c r="P47" s="273"/>
      <c r="S47" s="7"/>
    </row>
    <row r="48" spans="1:19" s="22" customFormat="1" x14ac:dyDescent="0.25">
      <c r="A48" s="209"/>
      <c r="B48" s="210"/>
      <c r="C48" s="211" t="s">
        <v>83</v>
      </c>
      <c r="D48" s="89">
        <f t="shared" ref="D48:G48" si="14">SUM(D46:D46)</f>
        <v>1000</v>
      </c>
      <c r="E48" s="40">
        <f t="shared" si="14"/>
        <v>1000</v>
      </c>
      <c r="F48" s="40">
        <f t="shared" si="14"/>
        <v>0</v>
      </c>
      <c r="G48" s="106">
        <f t="shared" si="14"/>
        <v>0</v>
      </c>
      <c r="H48" s="89">
        <f>SUM(H46:H47)</f>
        <v>3900</v>
      </c>
      <c r="I48" s="40">
        <f t="shared" ref="I48:K48" si="15">SUM(I46:I47)</f>
        <v>3900</v>
      </c>
      <c r="J48" s="40">
        <f t="shared" si="15"/>
        <v>0</v>
      </c>
      <c r="K48" s="163">
        <f t="shared" si="15"/>
        <v>0</v>
      </c>
      <c r="L48" s="89">
        <f>SUM(L46:L47)</f>
        <v>3900</v>
      </c>
      <c r="M48" s="40">
        <f t="shared" ref="M48:O48" si="16">SUM(M46:M47)</f>
        <v>3900</v>
      </c>
      <c r="N48" s="40">
        <f t="shared" si="16"/>
        <v>0</v>
      </c>
      <c r="O48" s="106">
        <f t="shared" si="16"/>
        <v>0</v>
      </c>
      <c r="P48" s="275"/>
      <c r="S48" s="278"/>
    </row>
    <row r="49" spans="1:19" s="22" customFormat="1" x14ac:dyDescent="0.25">
      <c r="A49" s="209"/>
      <c r="B49" s="42" t="s">
        <v>45</v>
      </c>
      <c r="C49" s="66" t="s">
        <v>44</v>
      </c>
      <c r="D49" s="89"/>
      <c r="E49" s="40"/>
      <c r="F49" s="40"/>
      <c r="G49" s="106"/>
      <c r="H49" s="89"/>
      <c r="I49" s="40"/>
      <c r="J49" s="40"/>
      <c r="K49" s="106"/>
      <c r="L49" s="89"/>
      <c r="M49" s="40"/>
      <c r="N49" s="40"/>
      <c r="O49" s="106"/>
      <c r="P49" s="275"/>
      <c r="S49" s="278"/>
    </row>
    <row r="50" spans="1:19" s="22" customFormat="1" x14ac:dyDescent="0.25">
      <c r="A50" s="209"/>
      <c r="B50" s="42"/>
      <c r="C50" s="66" t="s">
        <v>502</v>
      </c>
      <c r="D50" s="87"/>
      <c r="E50" s="30"/>
      <c r="F50" s="30"/>
      <c r="G50" s="108"/>
      <c r="H50" s="87">
        <v>2246</v>
      </c>
      <c r="I50" s="30">
        <v>2246</v>
      </c>
      <c r="J50" s="30"/>
      <c r="K50" s="108"/>
      <c r="L50" s="87">
        <v>2946</v>
      </c>
      <c r="M50" s="30">
        <v>2946</v>
      </c>
      <c r="N50" s="30"/>
      <c r="O50" s="108"/>
      <c r="P50" s="275"/>
      <c r="S50" s="278"/>
    </row>
    <row r="51" spans="1:19" s="22" customFormat="1" x14ac:dyDescent="0.25">
      <c r="A51" s="209"/>
      <c r="B51" s="42"/>
      <c r="C51" s="211" t="s">
        <v>503</v>
      </c>
      <c r="D51" s="89">
        <f t="shared" ref="D51:K51" si="17">SUM(D49:D50)</f>
        <v>0</v>
      </c>
      <c r="E51" s="40">
        <f t="shared" si="17"/>
        <v>0</v>
      </c>
      <c r="F51" s="40">
        <f t="shared" si="17"/>
        <v>0</v>
      </c>
      <c r="G51" s="163">
        <f t="shared" si="17"/>
        <v>0</v>
      </c>
      <c r="H51" s="89">
        <f t="shared" si="17"/>
        <v>2246</v>
      </c>
      <c r="I51" s="40">
        <f t="shared" si="17"/>
        <v>2246</v>
      </c>
      <c r="J51" s="40">
        <f t="shared" si="17"/>
        <v>0</v>
      </c>
      <c r="K51" s="163">
        <f t="shared" si="17"/>
        <v>0</v>
      </c>
      <c r="L51" s="89">
        <f t="shared" ref="L51:O51" si="18">SUM(L49:L50)</f>
        <v>2946</v>
      </c>
      <c r="M51" s="40">
        <f t="shared" si="18"/>
        <v>2946</v>
      </c>
      <c r="N51" s="40">
        <f t="shared" si="18"/>
        <v>0</v>
      </c>
      <c r="O51" s="106">
        <f t="shared" si="18"/>
        <v>0</v>
      </c>
      <c r="P51" s="275"/>
      <c r="S51" s="278"/>
    </row>
    <row r="52" spans="1:19" s="10" customFormat="1" x14ac:dyDescent="0.25">
      <c r="A52" s="208"/>
      <c r="B52" s="42"/>
      <c r="C52" s="67" t="s">
        <v>78</v>
      </c>
      <c r="D52" s="213">
        <f t="shared" ref="D52:G52" si="19">SUM(D42:D44)+D48</f>
        <v>31050</v>
      </c>
      <c r="E52" s="51">
        <f t="shared" si="19"/>
        <v>31050</v>
      </c>
      <c r="F52" s="51">
        <f t="shared" si="19"/>
        <v>0</v>
      </c>
      <c r="G52" s="214">
        <f t="shared" si="19"/>
        <v>0</v>
      </c>
      <c r="H52" s="90">
        <f>SUM(H42:H44)+H48+H51</f>
        <v>47592</v>
      </c>
      <c r="I52" s="51">
        <f t="shared" ref="I52:K52" si="20">SUM(I42:I44)+I48+I51</f>
        <v>47592</v>
      </c>
      <c r="J52" s="51">
        <f t="shared" si="20"/>
        <v>0</v>
      </c>
      <c r="K52" s="215">
        <f t="shared" si="20"/>
        <v>0</v>
      </c>
      <c r="L52" s="90">
        <f>SUM(L42:L44)+L48+L51</f>
        <v>49619</v>
      </c>
      <c r="M52" s="51">
        <f t="shared" ref="M52:O52" si="21">SUM(M42:M44)+M48+M51</f>
        <v>49619</v>
      </c>
      <c r="N52" s="51">
        <f t="shared" si="21"/>
        <v>0</v>
      </c>
      <c r="O52" s="104">
        <f t="shared" si="21"/>
        <v>0</v>
      </c>
      <c r="P52" s="273"/>
      <c r="S52" s="7"/>
    </row>
    <row r="53" spans="1:19" s="10" customFormat="1" x14ac:dyDescent="0.25">
      <c r="A53" s="208"/>
      <c r="B53" s="42"/>
      <c r="C53" s="67"/>
      <c r="D53" s="27"/>
      <c r="E53" s="34"/>
      <c r="F53" s="34"/>
      <c r="G53" s="105"/>
      <c r="H53" s="27"/>
      <c r="I53" s="34"/>
      <c r="J53" s="34"/>
      <c r="K53" s="105"/>
      <c r="L53" s="27"/>
      <c r="M53" s="34"/>
      <c r="N53" s="34"/>
      <c r="O53" s="105"/>
      <c r="P53" s="273"/>
      <c r="S53" s="7"/>
    </row>
    <row r="54" spans="1:19" s="10" customFormat="1" x14ac:dyDescent="0.25">
      <c r="A54" s="208"/>
      <c r="B54" s="42"/>
      <c r="C54" s="67" t="s">
        <v>75</v>
      </c>
      <c r="D54" s="213">
        <f t="shared" ref="D54:K54" si="22">SUM(D16,D28,D39,D52)</f>
        <v>620550</v>
      </c>
      <c r="E54" s="51">
        <f t="shared" si="22"/>
        <v>620550</v>
      </c>
      <c r="F54" s="51">
        <f t="shared" si="22"/>
        <v>0</v>
      </c>
      <c r="G54" s="214">
        <f t="shared" si="22"/>
        <v>0</v>
      </c>
      <c r="H54" s="213">
        <f t="shared" si="22"/>
        <v>666756</v>
      </c>
      <c r="I54" s="51">
        <f t="shared" si="22"/>
        <v>666756</v>
      </c>
      <c r="J54" s="51">
        <f t="shared" si="22"/>
        <v>0</v>
      </c>
      <c r="K54" s="214">
        <f t="shared" si="22"/>
        <v>0</v>
      </c>
      <c r="L54" s="213">
        <f t="shared" ref="L54:O54" si="23">SUM(L16,L28,L39,L52)</f>
        <v>680833</v>
      </c>
      <c r="M54" s="51">
        <f t="shared" si="23"/>
        <v>680833</v>
      </c>
      <c r="N54" s="51">
        <f t="shared" si="23"/>
        <v>0</v>
      </c>
      <c r="O54" s="214">
        <f t="shared" si="23"/>
        <v>0</v>
      </c>
      <c r="P54" s="273"/>
      <c r="S54" s="7"/>
    </row>
    <row r="55" spans="1:19" s="10" customFormat="1" x14ac:dyDescent="0.25">
      <c r="A55" s="208"/>
      <c r="B55" s="42"/>
      <c r="C55" s="67"/>
      <c r="D55" s="27"/>
      <c r="E55" s="34"/>
      <c r="F55" s="34"/>
      <c r="G55" s="105"/>
      <c r="H55" s="27"/>
      <c r="I55" s="34"/>
      <c r="J55" s="34"/>
      <c r="K55" s="105"/>
      <c r="L55" s="27"/>
      <c r="M55" s="34"/>
      <c r="N55" s="34"/>
      <c r="O55" s="105"/>
      <c r="P55" s="273"/>
      <c r="S55" s="7"/>
    </row>
    <row r="56" spans="1:19" s="10" customFormat="1" x14ac:dyDescent="0.25">
      <c r="A56" s="187">
        <v>105</v>
      </c>
      <c r="B56" s="42"/>
      <c r="C56" s="67" t="s">
        <v>77</v>
      </c>
      <c r="D56" s="67"/>
      <c r="E56" s="34"/>
      <c r="F56" s="34"/>
      <c r="G56" s="105"/>
      <c r="H56" s="67"/>
      <c r="I56" s="34"/>
      <c r="J56" s="34"/>
      <c r="K56" s="105"/>
      <c r="L56" s="67"/>
      <c r="M56" s="34"/>
      <c r="N56" s="34"/>
      <c r="O56" s="105"/>
      <c r="P56" s="273"/>
      <c r="S56" s="7"/>
    </row>
    <row r="57" spans="1:19" s="10" customFormat="1" x14ac:dyDescent="0.25">
      <c r="A57" s="208"/>
      <c r="B57" s="42" t="s">
        <v>29</v>
      </c>
      <c r="C57" s="66" t="s">
        <v>46</v>
      </c>
      <c r="D57" s="87">
        <v>230068</v>
      </c>
      <c r="E57" s="30">
        <v>230068</v>
      </c>
      <c r="F57" s="30"/>
      <c r="G57" s="102"/>
      <c r="H57" s="87">
        <v>232064</v>
      </c>
      <c r="I57" s="30">
        <v>232064</v>
      </c>
      <c r="J57" s="30"/>
      <c r="K57" s="102"/>
      <c r="L57" s="87">
        <v>232174</v>
      </c>
      <c r="M57" s="30">
        <v>232174</v>
      </c>
      <c r="N57" s="30"/>
      <c r="O57" s="102"/>
      <c r="P57" s="273"/>
      <c r="S57" s="7"/>
    </row>
    <row r="58" spans="1:19" s="10" customFormat="1" x14ac:dyDescent="0.25">
      <c r="A58" s="208"/>
      <c r="B58" s="42" t="s">
        <v>35</v>
      </c>
      <c r="C58" s="66" t="s">
        <v>86</v>
      </c>
      <c r="D58" s="87">
        <v>49632</v>
      </c>
      <c r="E58" s="30">
        <v>49632</v>
      </c>
      <c r="F58" s="30"/>
      <c r="G58" s="102"/>
      <c r="H58" s="87">
        <v>50225</v>
      </c>
      <c r="I58" s="30">
        <v>50225</v>
      </c>
      <c r="J58" s="30"/>
      <c r="K58" s="102"/>
      <c r="L58" s="87">
        <v>50248</v>
      </c>
      <c r="M58" s="30">
        <v>50248</v>
      </c>
      <c r="N58" s="30"/>
      <c r="O58" s="102"/>
      <c r="P58" s="273"/>
      <c r="S58" s="7"/>
    </row>
    <row r="59" spans="1:19" s="10" customFormat="1" x14ac:dyDescent="0.25">
      <c r="A59" s="208"/>
      <c r="B59" s="42" t="s">
        <v>36</v>
      </c>
      <c r="C59" s="66" t="s">
        <v>51</v>
      </c>
      <c r="D59" s="87">
        <v>80000</v>
      </c>
      <c r="E59" s="30">
        <v>80000</v>
      </c>
      <c r="F59" s="30"/>
      <c r="G59" s="102"/>
      <c r="H59" s="87">
        <v>79110</v>
      </c>
      <c r="I59" s="30">
        <v>79110</v>
      </c>
      <c r="J59" s="30"/>
      <c r="K59" s="102"/>
      <c r="L59" s="87">
        <v>79110</v>
      </c>
      <c r="M59" s="30">
        <v>79110</v>
      </c>
      <c r="N59" s="30"/>
      <c r="O59" s="102"/>
      <c r="P59" s="273"/>
      <c r="S59" s="7"/>
    </row>
    <row r="60" spans="1:19" s="10" customFormat="1" x14ac:dyDescent="0.25">
      <c r="A60" s="208"/>
      <c r="B60" s="42" t="s">
        <v>43</v>
      </c>
      <c r="C60" s="66" t="s">
        <v>81</v>
      </c>
      <c r="D60" s="87"/>
      <c r="E60" s="30"/>
      <c r="F60" s="30"/>
      <c r="G60" s="102"/>
      <c r="H60" s="87"/>
      <c r="I60" s="30"/>
      <c r="J60" s="30"/>
      <c r="K60" s="102"/>
      <c r="L60" s="87"/>
      <c r="M60" s="30"/>
      <c r="N60" s="30"/>
      <c r="O60" s="102"/>
      <c r="P60" s="273"/>
      <c r="S60" s="7"/>
    </row>
    <row r="61" spans="1:19" s="10" customFormat="1" x14ac:dyDescent="0.25">
      <c r="A61" s="208"/>
      <c r="B61" s="42"/>
      <c r="C61" s="66" t="s">
        <v>0</v>
      </c>
      <c r="D61" s="87">
        <v>3000</v>
      </c>
      <c r="E61" s="30">
        <v>3000</v>
      </c>
      <c r="F61" s="30"/>
      <c r="G61" s="102"/>
      <c r="H61" s="87">
        <v>3000</v>
      </c>
      <c r="I61" s="30">
        <v>3000</v>
      </c>
      <c r="J61" s="30"/>
      <c r="K61" s="102"/>
      <c r="L61" s="87">
        <v>3000</v>
      </c>
      <c r="M61" s="30">
        <v>3000</v>
      </c>
      <c r="N61" s="30"/>
      <c r="O61" s="102"/>
      <c r="P61" s="273"/>
      <c r="S61" s="7"/>
    </row>
    <row r="62" spans="1:19" s="10" customFormat="1" x14ac:dyDescent="0.25">
      <c r="A62" s="208"/>
      <c r="B62" s="42"/>
      <c r="C62" s="66" t="s">
        <v>124</v>
      </c>
      <c r="D62" s="87">
        <v>600</v>
      </c>
      <c r="E62" s="30">
        <v>600</v>
      </c>
      <c r="F62" s="30"/>
      <c r="G62" s="102"/>
      <c r="H62" s="87">
        <v>725</v>
      </c>
      <c r="I62" s="30">
        <v>725</v>
      </c>
      <c r="J62" s="30"/>
      <c r="K62" s="102"/>
      <c r="L62" s="87">
        <v>725</v>
      </c>
      <c r="M62" s="30">
        <v>725</v>
      </c>
      <c r="N62" s="30"/>
      <c r="O62" s="102"/>
      <c r="P62" s="273"/>
      <c r="S62" s="7"/>
    </row>
    <row r="63" spans="1:19" s="10" customFormat="1" x14ac:dyDescent="0.25">
      <c r="A63" s="208"/>
      <c r="B63" s="42"/>
      <c r="C63" s="66" t="s">
        <v>1</v>
      </c>
      <c r="D63" s="87">
        <v>5000</v>
      </c>
      <c r="E63" s="30">
        <v>5000</v>
      </c>
      <c r="F63" s="30"/>
      <c r="G63" s="102"/>
      <c r="H63" s="87">
        <v>5000</v>
      </c>
      <c r="I63" s="30">
        <v>5000</v>
      </c>
      <c r="J63" s="30"/>
      <c r="K63" s="102"/>
      <c r="L63" s="87">
        <v>5000</v>
      </c>
      <c r="M63" s="30">
        <v>5000</v>
      </c>
      <c r="N63" s="30"/>
      <c r="O63" s="102"/>
      <c r="P63" s="273"/>
      <c r="S63" s="7"/>
    </row>
    <row r="64" spans="1:19" s="10" customFormat="1" x14ac:dyDescent="0.25">
      <c r="A64" s="208"/>
      <c r="B64" s="42"/>
      <c r="C64" s="66" t="s">
        <v>362</v>
      </c>
      <c r="D64" s="87">
        <v>4700</v>
      </c>
      <c r="E64" s="30">
        <v>4700</v>
      </c>
      <c r="F64" s="30"/>
      <c r="G64" s="102"/>
      <c r="H64" s="87">
        <v>4700</v>
      </c>
      <c r="I64" s="30">
        <v>4700</v>
      </c>
      <c r="J64" s="30"/>
      <c r="K64" s="102"/>
      <c r="L64" s="87">
        <v>4700</v>
      </c>
      <c r="M64" s="30">
        <v>4700</v>
      </c>
      <c r="N64" s="30"/>
      <c r="O64" s="102"/>
      <c r="P64" s="273"/>
      <c r="S64" s="7"/>
    </row>
    <row r="65" spans="1:19" s="10" customFormat="1" x14ac:dyDescent="0.25">
      <c r="A65" s="208"/>
      <c r="B65" s="42"/>
      <c r="C65" s="66" t="s">
        <v>145</v>
      </c>
      <c r="D65" s="87">
        <v>1500</v>
      </c>
      <c r="E65" s="30">
        <v>1500</v>
      </c>
      <c r="F65" s="30"/>
      <c r="G65" s="102"/>
      <c r="H65" s="87">
        <v>1500</v>
      </c>
      <c r="I65" s="30">
        <v>1500</v>
      </c>
      <c r="J65" s="30"/>
      <c r="K65" s="102"/>
      <c r="L65" s="87">
        <v>1500</v>
      </c>
      <c r="M65" s="30">
        <v>1500</v>
      </c>
      <c r="N65" s="30"/>
      <c r="O65" s="102"/>
      <c r="P65" s="273"/>
      <c r="S65" s="7"/>
    </row>
    <row r="66" spans="1:19" s="10" customFormat="1" x14ac:dyDescent="0.25">
      <c r="A66" s="208"/>
      <c r="B66" s="42"/>
      <c r="C66" s="62" t="s">
        <v>316</v>
      </c>
      <c r="D66" s="87"/>
      <c r="E66" s="30"/>
      <c r="F66" s="30"/>
      <c r="G66" s="108"/>
      <c r="H66" s="87">
        <v>500</v>
      </c>
      <c r="I66" s="30">
        <v>500</v>
      </c>
      <c r="J66" s="30"/>
      <c r="K66" s="108"/>
      <c r="L66" s="87">
        <v>500</v>
      </c>
      <c r="M66" s="30">
        <v>500</v>
      </c>
      <c r="N66" s="30"/>
      <c r="O66" s="108"/>
      <c r="P66" s="273"/>
      <c r="S66" s="7"/>
    </row>
    <row r="67" spans="1:19" s="10" customFormat="1" x14ac:dyDescent="0.25">
      <c r="A67" s="209"/>
      <c r="B67" s="210"/>
      <c r="C67" s="211" t="s">
        <v>83</v>
      </c>
      <c r="D67" s="89">
        <f t="shared" ref="D67:G67" si="24">SUM(D61:D65)</f>
        <v>14800</v>
      </c>
      <c r="E67" s="40">
        <f t="shared" si="24"/>
        <v>14800</v>
      </c>
      <c r="F67" s="40">
        <f t="shared" si="24"/>
        <v>0</v>
      </c>
      <c r="G67" s="106">
        <f t="shared" si="24"/>
        <v>0</v>
      </c>
      <c r="H67" s="89">
        <f>SUM(H61:H66)</f>
        <v>15425</v>
      </c>
      <c r="I67" s="40">
        <f>SUM(I61:I66)</f>
        <v>15425</v>
      </c>
      <c r="J67" s="40">
        <f t="shared" ref="J67:K67" si="25">SUM(J61:J65)</f>
        <v>0</v>
      </c>
      <c r="K67" s="106">
        <f t="shared" si="25"/>
        <v>0</v>
      </c>
      <c r="L67" s="89">
        <f>SUM(L61:L66)</f>
        <v>15425</v>
      </c>
      <c r="M67" s="40">
        <f>SUM(M61:M66)</f>
        <v>15425</v>
      </c>
      <c r="N67" s="40">
        <f t="shared" ref="N67:O67" si="26">SUM(N61:N65)</f>
        <v>0</v>
      </c>
      <c r="O67" s="106">
        <f t="shared" si="26"/>
        <v>0</v>
      </c>
      <c r="P67" s="273"/>
      <c r="S67" s="7"/>
    </row>
    <row r="68" spans="1:19" s="10" customFormat="1" x14ac:dyDescent="0.25">
      <c r="A68" s="208"/>
      <c r="B68" s="42"/>
      <c r="C68" s="67" t="s">
        <v>33</v>
      </c>
      <c r="D68" s="185">
        <f>D57+D58+D59+D67</f>
        <v>374500</v>
      </c>
      <c r="E68" s="33">
        <f>E57+E58+E59+E67</f>
        <v>374500</v>
      </c>
      <c r="F68" s="33">
        <f>F57+F58+F59+F67</f>
        <v>0</v>
      </c>
      <c r="G68" s="186">
        <f>G57+G58+G59+G67</f>
        <v>0</v>
      </c>
      <c r="H68" s="185">
        <f t="shared" ref="H68:K68" si="27">H57+H58+H59+H67</f>
        <v>376824</v>
      </c>
      <c r="I68" s="33">
        <f t="shared" si="27"/>
        <v>376824</v>
      </c>
      <c r="J68" s="33">
        <f t="shared" si="27"/>
        <v>0</v>
      </c>
      <c r="K68" s="186">
        <f t="shared" si="27"/>
        <v>0</v>
      </c>
      <c r="L68" s="185">
        <f t="shared" ref="L68:O68" si="28">L57+L58+L59+L67</f>
        <v>376957</v>
      </c>
      <c r="M68" s="33">
        <f t="shared" si="28"/>
        <v>376957</v>
      </c>
      <c r="N68" s="33">
        <f t="shared" si="28"/>
        <v>0</v>
      </c>
      <c r="O68" s="186">
        <f t="shared" si="28"/>
        <v>0</v>
      </c>
      <c r="P68" s="273"/>
      <c r="S68" s="7"/>
    </row>
    <row r="69" spans="1:19" s="10" customFormat="1" x14ac:dyDescent="0.25">
      <c r="A69" s="208"/>
      <c r="B69" s="42"/>
      <c r="C69" s="84"/>
      <c r="D69" s="41"/>
      <c r="E69" s="72"/>
      <c r="F69" s="72"/>
      <c r="G69" s="107"/>
      <c r="H69" s="41"/>
      <c r="I69" s="72"/>
      <c r="J69" s="72"/>
      <c r="K69" s="107"/>
      <c r="L69" s="41"/>
      <c r="M69" s="72"/>
      <c r="N69" s="72"/>
      <c r="O69" s="107"/>
      <c r="P69" s="273"/>
      <c r="S69" s="7"/>
    </row>
    <row r="70" spans="1:19" s="10" customFormat="1" x14ac:dyDescent="0.25">
      <c r="A70" s="187">
        <v>106</v>
      </c>
      <c r="B70" s="42"/>
      <c r="C70" s="67" t="s">
        <v>56</v>
      </c>
      <c r="D70" s="27"/>
      <c r="E70" s="34"/>
      <c r="F70" s="34"/>
      <c r="G70" s="105"/>
      <c r="H70" s="27"/>
      <c r="I70" s="34"/>
      <c r="J70" s="34"/>
      <c r="K70" s="105"/>
      <c r="L70" s="27"/>
      <c r="M70" s="34"/>
      <c r="N70" s="34"/>
      <c r="O70" s="105"/>
      <c r="P70" s="273"/>
      <c r="S70" s="7"/>
    </row>
    <row r="71" spans="1:19" s="10" customFormat="1" x14ac:dyDescent="0.25">
      <c r="A71" s="208"/>
      <c r="B71" s="42" t="s">
        <v>29</v>
      </c>
      <c r="C71" s="66" t="s">
        <v>46</v>
      </c>
      <c r="D71" s="216"/>
      <c r="E71" s="44"/>
      <c r="F71" s="44"/>
      <c r="G71" s="217"/>
      <c r="H71" s="216"/>
      <c r="I71" s="44"/>
      <c r="J71" s="44"/>
      <c r="K71" s="217"/>
      <c r="L71" s="216"/>
      <c r="M71" s="44"/>
      <c r="N71" s="44"/>
      <c r="O71" s="217"/>
      <c r="P71" s="273"/>
      <c r="S71" s="7"/>
    </row>
    <row r="72" spans="1:19" s="10" customFormat="1" x14ac:dyDescent="0.25">
      <c r="A72" s="208"/>
      <c r="B72" s="42"/>
      <c r="C72" s="66" t="s">
        <v>138</v>
      </c>
      <c r="D72" s="35">
        <v>322</v>
      </c>
      <c r="E72" s="30"/>
      <c r="F72" s="30">
        <v>322</v>
      </c>
      <c r="G72" s="102"/>
      <c r="H72" s="35">
        <v>322</v>
      </c>
      <c r="I72" s="30"/>
      <c r="J72" s="30">
        <v>322</v>
      </c>
      <c r="K72" s="102"/>
      <c r="L72" s="35">
        <v>1120</v>
      </c>
      <c r="M72" s="30"/>
      <c r="N72" s="30">
        <v>1120</v>
      </c>
      <c r="O72" s="102"/>
      <c r="P72" s="273"/>
      <c r="Q72" s="281"/>
      <c r="S72" s="7"/>
    </row>
    <row r="73" spans="1:19" s="10" customFormat="1" x14ac:dyDescent="0.25">
      <c r="A73" s="208"/>
      <c r="B73" s="42"/>
      <c r="C73" s="66" t="s">
        <v>89</v>
      </c>
      <c r="D73" s="35">
        <v>16565</v>
      </c>
      <c r="E73" s="30"/>
      <c r="F73" s="30">
        <v>16565</v>
      </c>
      <c r="G73" s="102"/>
      <c r="H73" s="35">
        <v>16565</v>
      </c>
      <c r="I73" s="30"/>
      <c r="J73" s="30">
        <v>16565</v>
      </c>
      <c r="K73" s="102"/>
      <c r="L73" s="35">
        <v>16565</v>
      </c>
      <c r="M73" s="30"/>
      <c r="N73" s="30">
        <v>16565</v>
      </c>
      <c r="O73" s="102"/>
      <c r="P73" s="273"/>
      <c r="Q73" s="281"/>
      <c r="S73" s="7"/>
    </row>
    <row r="74" spans="1:19" s="10" customFormat="1" x14ac:dyDescent="0.25">
      <c r="A74" s="208"/>
      <c r="B74" s="42"/>
      <c r="C74" s="66" t="s">
        <v>139</v>
      </c>
      <c r="D74" s="35">
        <v>29764</v>
      </c>
      <c r="E74" s="30">
        <v>29764</v>
      </c>
      <c r="F74" s="30"/>
      <c r="G74" s="102"/>
      <c r="H74" s="35">
        <v>29764</v>
      </c>
      <c r="I74" s="30">
        <v>29764</v>
      </c>
      <c r="J74" s="30"/>
      <c r="K74" s="102"/>
      <c r="L74" s="35">
        <v>29764</v>
      </c>
      <c r="M74" s="30">
        <v>29764</v>
      </c>
      <c r="N74" s="30"/>
      <c r="O74" s="102"/>
      <c r="P74" s="273"/>
      <c r="Q74" s="281"/>
      <c r="S74" s="7"/>
    </row>
    <row r="75" spans="1:19" s="10" customFormat="1" x14ac:dyDescent="0.25">
      <c r="A75" s="208"/>
      <c r="B75" s="42"/>
      <c r="C75" s="66" t="s">
        <v>90</v>
      </c>
      <c r="D75" s="35">
        <v>10398</v>
      </c>
      <c r="E75" s="30">
        <v>10398</v>
      </c>
      <c r="F75" s="30"/>
      <c r="G75" s="102"/>
      <c r="H75" s="35">
        <v>11628</v>
      </c>
      <c r="I75" s="30">
        <v>11628</v>
      </c>
      <c r="J75" s="30"/>
      <c r="K75" s="102"/>
      <c r="L75" s="35">
        <v>11628</v>
      </c>
      <c r="M75" s="30">
        <v>11628</v>
      </c>
      <c r="N75" s="30"/>
      <c r="O75" s="102"/>
      <c r="P75" s="273"/>
      <c r="Q75" s="282"/>
      <c r="S75" s="7"/>
    </row>
    <row r="76" spans="1:19" s="10" customFormat="1" x14ac:dyDescent="0.25">
      <c r="A76" s="208"/>
      <c r="B76" s="42"/>
      <c r="C76" s="62" t="s">
        <v>140</v>
      </c>
      <c r="D76" s="87">
        <v>15177</v>
      </c>
      <c r="E76" s="30">
        <v>15177</v>
      </c>
      <c r="F76" s="30"/>
      <c r="G76" s="108"/>
      <c r="H76" s="87">
        <v>15177</v>
      </c>
      <c r="I76" s="30">
        <v>15177</v>
      </c>
      <c r="J76" s="30"/>
      <c r="K76" s="108"/>
      <c r="L76" s="87">
        <v>15177</v>
      </c>
      <c r="M76" s="30">
        <v>15177</v>
      </c>
      <c r="N76" s="30"/>
      <c r="O76" s="108"/>
      <c r="P76" s="273"/>
      <c r="Q76" s="281"/>
      <c r="S76" s="7"/>
    </row>
    <row r="77" spans="1:19" s="10" customFormat="1" x14ac:dyDescent="0.25">
      <c r="A77" s="208"/>
      <c r="B77" s="42"/>
      <c r="C77" s="62" t="s">
        <v>141</v>
      </c>
      <c r="D77" s="87">
        <v>3305</v>
      </c>
      <c r="E77" s="30"/>
      <c r="F77" s="30">
        <v>3305</v>
      </c>
      <c r="G77" s="108"/>
      <c r="H77" s="87">
        <v>3305</v>
      </c>
      <c r="I77" s="30"/>
      <c r="J77" s="30">
        <v>3305</v>
      </c>
      <c r="K77" s="108"/>
      <c r="L77" s="87">
        <v>3305</v>
      </c>
      <c r="M77" s="30"/>
      <c r="N77" s="30">
        <v>3305</v>
      </c>
      <c r="O77" s="108"/>
      <c r="P77" s="273"/>
      <c r="Q77" s="281"/>
      <c r="S77" s="7"/>
    </row>
    <row r="78" spans="1:19" s="10" customFormat="1" x14ac:dyDescent="0.25">
      <c r="A78" s="208"/>
      <c r="B78" s="42"/>
      <c r="C78" s="62" t="s">
        <v>142</v>
      </c>
      <c r="D78" s="87">
        <v>2760</v>
      </c>
      <c r="E78" s="30">
        <v>2760</v>
      </c>
      <c r="F78" s="30"/>
      <c r="G78" s="108"/>
      <c r="H78" s="87">
        <v>2760</v>
      </c>
      <c r="I78" s="30">
        <v>2760</v>
      </c>
      <c r="J78" s="30"/>
      <c r="K78" s="108"/>
      <c r="L78" s="87">
        <v>2760</v>
      </c>
      <c r="M78" s="30">
        <v>2760</v>
      </c>
      <c r="N78" s="30"/>
      <c r="O78" s="108"/>
      <c r="P78" s="273"/>
      <c r="Q78" s="281"/>
      <c r="S78" s="7"/>
    </row>
    <row r="79" spans="1:19" s="10" customFormat="1" ht="30" x14ac:dyDescent="0.25">
      <c r="A79" s="208"/>
      <c r="B79" s="42"/>
      <c r="C79" s="62" t="s">
        <v>504</v>
      </c>
      <c r="D79" s="87"/>
      <c r="E79" s="30"/>
      <c r="F79" s="30"/>
      <c r="G79" s="108"/>
      <c r="H79" s="87">
        <v>406</v>
      </c>
      <c r="I79" s="30">
        <v>406</v>
      </c>
      <c r="J79" s="30"/>
      <c r="K79" s="108"/>
      <c r="L79" s="87">
        <v>406</v>
      </c>
      <c r="M79" s="30">
        <v>406</v>
      </c>
      <c r="N79" s="30"/>
      <c r="O79" s="108"/>
      <c r="P79" s="273"/>
      <c r="S79" s="7"/>
    </row>
    <row r="80" spans="1:19" s="10" customFormat="1" ht="45" x14ac:dyDescent="0.25">
      <c r="A80" s="208"/>
      <c r="B80" s="42"/>
      <c r="C80" s="62" t="s">
        <v>505</v>
      </c>
      <c r="D80" s="87"/>
      <c r="E80" s="30"/>
      <c r="F80" s="30"/>
      <c r="G80" s="108"/>
      <c r="H80" s="87">
        <v>3000</v>
      </c>
      <c r="I80" s="30">
        <v>3000</v>
      </c>
      <c r="J80" s="30"/>
      <c r="K80" s="108"/>
      <c r="L80" s="87">
        <v>3000</v>
      </c>
      <c r="M80" s="30">
        <v>3000</v>
      </c>
      <c r="N80" s="30"/>
      <c r="O80" s="108"/>
      <c r="P80" s="273"/>
      <c r="S80" s="7"/>
    </row>
    <row r="81" spans="1:19" s="10" customFormat="1" ht="30" customHeight="1" x14ac:dyDescent="0.25">
      <c r="A81" s="208"/>
      <c r="B81" s="42"/>
      <c r="C81" s="62" t="s">
        <v>506</v>
      </c>
      <c r="D81" s="87"/>
      <c r="E81" s="30"/>
      <c r="F81" s="30"/>
      <c r="G81" s="108"/>
      <c r="H81" s="87">
        <v>2386</v>
      </c>
      <c r="I81" s="30">
        <v>2386</v>
      </c>
      <c r="J81" s="30"/>
      <c r="K81" s="108"/>
      <c r="L81" s="87">
        <v>2386</v>
      </c>
      <c r="M81" s="30">
        <v>2386</v>
      </c>
      <c r="N81" s="30"/>
      <c r="O81" s="108"/>
      <c r="P81" s="273"/>
      <c r="S81" s="7"/>
    </row>
    <row r="82" spans="1:19" s="10" customFormat="1" ht="45" x14ac:dyDescent="0.25">
      <c r="A82" s="208"/>
      <c r="B82" s="42"/>
      <c r="C82" s="62" t="s">
        <v>507</v>
      </c>
      <c r="D82" s="87"/>
      <c r="E82" s="30"/>
      <c r="F82" s="30"/>
      <c r="G82" s="108"/>
      <c r="H82" s="87">
        <v>2650</v>
      </c>
      <c r="I82" s="30">
        <v>2650</v>
      </c>
      <c r="J82" s="30"/>
      <c r="K82" s="108"/>
      <c r="L82" s="87">
        <v>2650</v>
      </c>
      <c r="M82" s="30">
        <v>2650</v>
      </c>
      <c r="N82" s="30"/>
      <c r="O82" s="108"/>
      <c r="P82" s="273"/>
      <c r="S82" s="7"/>
    </row>
    <row r="83" spans="1:19" s="10" customFormat="1" x14ac:dyDescent="0.25">
      <c r="A83" s="208"/>
      <c r="B83" s="42"/>
      <c r="C83" s="62" t="s">
        <v>593</v>
      </c>
      <c r="D83" s="87"/>
      <c r="E83" s="30"/>
      <c r="F83" s="30"/>
      <c r="G83" s="108"/>
      <c r="H83" s="87"/>
      <c r="I83" s="30"/>
      <c r="J83" s="30"/>
      <c r="K83" s="108"/>
      <c r="L83" s="87">
        <v>2565</v>
      </c>
      <c r="M83" s="30">
        <v>2565</v>
      </c>
      <c r="N83" s="30"/>
      <c r="O83" s="108"/>
      <c r="P83" s="273"/>
      <c r="S83" s="7"/>
    </row>
    <row r="84" spans="1:19" s="10" customFormat="1" x14ac:dyDescent="0.25">
      <c r="A84" s="208"/>
      <c r="B84" s="42"/>
      <c r="C84" s="84" t="s">
        <v>62</v>
      </c>
      <c r="D84" s="91">
        <f t="shared" ref="D84:G84" si="29">SUM(D72:D78)</f>
        <v>78291</v>
      </c>
      <c r="E84" s="44">
        <f t="shared" si="29"/>
        <v>58099</v>
      </c>
      <c r="F84" s="44">
        <f t="shared" si="29"/>
        <v>20192</v>
      </c>
      <c r="G84" s="116">
        <f t="shared" si="29"/>
        <v>0</v>
      </c>
      <c r="H84" s="91">
        <f>SUM(H72:H82)</f>
        <v>87963</v>
      </c>
      <c r="I84" s="44">
        <f>SUM(I72:I82)</f>
        <v>67771</v>
      </c>
      <c r="J84" s="44">
        <f t="shared" ref="J84:K84" si="30">SUM(J72:J78)</f>
        <v>20192</v>
      </c>
      <c r="K84" s="116">
        <f t="shared" si="30"/>
        <v>0</v>
      </c>
      <c r="L84" s="91">
        <f>SUM(L72:L83)</f>
        <v>91326</v>
      </c>
      <c r="M84" s="44">
        <f>SUM(M72:M83)</f>
        <v>70336</v>
      </c>
      <c r="N84" s="44">
        <f>SUM(N72:N83)</f>
        <v>20990</v>
      </c>
      <c r="O84" s="116">
        <f>SUM(O72:O83)</f>
        <v>0</v>
      </c>
      <c r="P84" s="273"/>
      <c r="S84" s="7"/>
    </row>
    <row r="85" spans="1:19" s="10" customFormat="1" x14ac:dyDescent="0.25">
      <c r="A85" s="208"/>
      <c r="B85" s="42"/>
      <c r="C85" s="84"/>
      <c r="D85" s="216"/>
      <c r="E85" s="44"/>
      <c r="F85" s="44"/>
      <c r="G85" s="217"/>
      <c r="H85" s="216"/>
      <c r="I85" s="44"/>
      <c r="J85" s="44"/>
      <c r="K85" s="217"/>
      <c r="L85" s="216"/>
      <c r="M85" s="44"/>
      <c r="N85" s="44"/>
      <c r="O85" s="217"/>
      <c r="P85" s="273"/>
      <c r="S85" s="7"/>
    </row>
    <row r="86" spans="1:19" s="10" customFormat="1" x14ac:dyDescent="0.25">
      <c r="A86" s="208"/>
      <c r="B86" s="42" t="s">
        <v>35</v>
      </c>
      <c r="C86" s="66" t="s">
        <v>86</v>
      </c>
      <c r="D86" s="216"/>
      <c r="E86" s="44"/>
      <c r="F86" s="44"/>
      <c r="G86" s="217"/>
      <c r="H86" s="216"/>
      <c r="I86" s="44"/>
      <c r="J86" s="44"/>
      <c r="K86" s="217"/>
      <c r="L86" s="216"/>
      <c r="M86" s="44"/>
      <c r="N86" s="44"/>
      <c r="O86" s="217"/>
      <c r="P86" s="273"/>
      <c r="S86" s="7"/>
    </row>
    <row r="87" spans="1:19" s="10" customFormat="1" x14ac:dyDescent="0.25">
      <c r="A87" s="208"/>
      <c r="B87" s="42"/>
      <c r="C87" s="66" t="s">
        <v>138</v>
      </c>
      <c r="D87" s="87">
        <v>71</v>
      </c>
      <c r="E87" s="30"/>
      <c r="F87" s="30">
        <v>71</v>
      </c>
      <c r="G87" s="102"/>
      <c r="H87" s="87">
        <v>71</v>
      </c>
      <c r="I87" s="30"/>
      <c r="J87" s="30">
        <v>71</v>
      </c>
      <c r="K87" s="102"/>
      <c r="L87" s="87">
        <v>273</v>
      </c>
      <c r="M87" s="30"/>
      <c r="N87" s="30">
        <v>273</v>
      </c>
      <c r="O87" s="102"/>
      <c r="P87" s="273"/>
      <c r="Q87" s="281"/>
      <c r="S87" s="7"/>
    </row>
    <row r="88" spans="1:19" s="22" customFormat="1" x14ac:dyDescent="0.25">
      <c r="A88" s="209"/>
      <c r="B88" s="210"/>
      <c r="C88" s="66" t="s">
        <v>89</v>
      </c>
      <c r="D88" s="87">
        <v>2044</v>
      </c>
      <c r="E88" s="30"/>
      <c r="F88" s="30">
        <v>2044</v>
      </c>
      <c r="G88" s="102"/>
      <c r="H88" s="87">
        <v>2044</v>
      </c>
      <c r="I88" s="30"/>
      <c r="J88" s="30">
        <v>2044</v>
      </c>
      <c r="K88" s="102"/>
      <c r="L88" s="87">
        <v>2044</v>
      </c>
      <c r="M88" s="30"/>
      <c r="N88" s="30">
        <v>2044</v>
      </c>
      <c r="O88" s="102"/>
      <c r="P88" s="273"/>
      <c r="Q88" s="281"/>
      <c r="S88" s="278"/>
    </row>
    <row r="89" spans="1:19" s="10" customFormat="1" x14ac:dyDescent="0.25">
      <c r="A89" s="208"/>
      <c r="B89" s="42"/>
      <c r="C89" s="66" t="s">
        <v>139</v>
      </c>
      <c r="D89" s="87">
        <v>6144</v>
      </c>
      <c r="E89" s="30">
        <v>6144</v>
      </c>
      <c r="F89" s="30"/>
      <c r="G89" s="102"/>
      <c r="H89" s="87">
        <v>6144</v>
      </c>
      <c r="I89" s="30">
        <v>6144</v>
      </c>
      <c r="J89" s="30"/>
      <c r="K89" s="102"/>
      <c r="L89" s="87">
        <v>6144</v>
      </c>
      <c r="M89" s="30">
        <v>6144</v>
      </c>
      <c r="N89" s="30"/>
      <c r="O89" s="102"/>
      <c r="P89" s="273"/>
      <c r="Q89" s="281"/>
      <c r="S89" s="7"/>
    </row>
    <row r="90" spans="1:19" s="10" customFormat="1" x14ac:dyDescent="0.25">
      <c r="A90" s="208"/>
      <c r="B90" s="42"/>
      <c r="C90" s="66" t="s">
        <v>90</v>
      </c>
      <c r="D90" s="87">
        <v>2922</v>
      </c>
      <c r="E90" s="30">
        <v>2922</v>
      </c>
      <c r="F90" s="30"/>
      <c r="G90" s="102"/>
      <c r="H90" s="87">
        <v>3192</v>
      </c>
      <c r="I90" s="30">
        <v>3192</v>
      </c>
      <c r="J90" s="30"/>
      <c r="K90" s="102"/>
      <c r="L90" s="87">
        <v>3192</v>
      </c>
      <c r="M90" s="30">
        <v>3192</v>
      </c>
      <c r="N90" s="30"/>
      <c r="O90" s="102"/>
      <c r="P90" s="273"/>
      <c r="Q90" s="281"/>
      <c r="S90" s="7"/>
    </row>
    <row r="91" spans="1:19" s="10" customFormat="1" x14ac:dyDescent="0.25">
      <c r="A91" s="208"/>
      <c r="B91" s="42"/>
      <c r="C91" s="62" t="s">
        <v>140</v>
      </c>
      <c r="D91" s="87">
        <v>3292</v>
      </c>
      <c r="E91" s="30">
        <v>3292</v>
      </c>
      <c r="F91" s="30"/>
      <c r="G91" s="102"/>
      <c r="H91" s="87">
        <v>3292</v>
      </c>
      <c r="I91" s="30">
        <v>3292</v>
      </c>
      <c r="J91" s="30"/>
      <c r="K91" s="102"/>
      <c r="L91" s="87">
        <v>3292</v>
      </c>
      <c r="M91" s="30">
        <v>3292</v>
      </c>
      <c r="N91" s="30"/>
      <c r="O91" s="102"/>
      <c r="P91" s="273"/>
      <c r="Q91" s="281"/>
      <c r="S91" s="7"/>
    </row>
    <row r="92" spans="1:19" s="10" customFormat="1" x14ac:dyDescent="0.25">
      <c r="A92" s="208"/>
      <c r="B92" s="42"/>
      <c r="C92" s="62" t="s">
        <v>141</v>
      </c>
      <c r="D92" s="87">
        <v>507</v>
      </c>
      <c r="E92" s="30"/>
      <c r="F92" s="30">
        <v>507</v>
      </c>
      <c r="G92" s="102"/>
      <c r="H92" s="87">
        <v>507</v>
      </c>
      <c r="I92" s="30"/>
      <c r="J92" s="30">
        <v>507</v>
      </c>
      <c r="K92" s="102"/>
      <c r="L92" s="87">
        <v>507</v>
      </c>
      <c r="M92" s="30"/>
      <c r="N92" s="30">
        <v>507</v>
      </c>
      <c r="O92" s="102"/>
      <c r="P92" s="273"/>
      <c r="Q92" s="281"/>
      <c r="S92" s="7"/>
    </row>
    <row r="93" spans="1:19" s="10" customFormat="1" x14ac:dyDescent="0.25">
      <c r="A93" s="208"/>
      <c r="B93" s="42"/>
      <c r="C93" s="62" t="s">
        <v>142</v>
      </c>
      <c r="D93" s="87">
        <v>607</v>
      </c>
      <c r="E93" s="30">
        <v>607</v>
      </c>
      <c r="F93" s="30"/>
      <c r="G93" s="108"/>
      <c r="H93" s="87">
        <v>607</v>
      </c>
      <c r="I93" s="30">
        <v>607</v>
      </c>
      <c r="J93" s="30"/>
      <c r="K93" s="108"/>
      <c r="L93" s="87">
        <v>607</v>
      </c>
      <c r="M93" s="30">
        <v>607</v>
      </c>
      <c r="N93" s="30"/>
      <c r="O93" s="108"/>
      <c r="P93" s="273"/>
      <c r="Q93" s="281"/>
      <c r="S93" s="7"/>
    </row>
    <row r="94" spans="1:19" s="10" customFormat="1" ht="30" x14ac:dyDescent="0.25">
      <c r="A94" s="208"/>
      <c r="B94" s="42"/>
      <c r="C94" s="62" t="s">
        <v>504</v>
      </c>
      <c r="D94" s="87"/>
      <c r="E94" s="30"/>
      <c r="F94" s="30"/>
      <c r="G94" s="108"/>
      <c r="H94" s="87">
        <v>80</v>
      </c>
      <c r="I94" s="30">
        <v>80</v>
      </c>
      <c r="J94" s="30"/>
      <c r="K94" s="108"/>
      <c r="L94" s="87">
        <v>80</v>
      </c>
      <c r="M94" s="30">
        <v>80</v>
      </c>
      <c r="N94" s="30"/>
      <c r="O94" s="108"/>
      <c r="P94" s="273"/>
      <c r="S94" s="7"/>
    </row>
    <row r="95" spans="1:19" s="10" customFormat="1" ht="45" x14ac:dyDescent="0.25">
      <c r="A95" s="208"/>
      <c r="B95" s="42"/>
      <c r="C95" s="62" t="s">
        <v>505</v>
      </c>
      <c r="D95" s="87"/>
      <c r="E95" s="30"/>
      <c r="F95" s="30"/>
      <c r="G95" s="108"/>
      <c r="H95" s="87">
        <v>810</v>
      </c>
      <c r="I95" s="30">
        <v>810</v>
      </c>
      <c r="J95" s="30"/>
      <c r="K95" s="108"/>
      <c r="L95" s="87">
        <v>810</v>
      </c>
      <c r="M95" s="30">
        <v>810</v>
      </c>
      <c r="N95" s="30"/>
      <c r="O95" s="108"/>
      <c r="P95" s="273"/>
      <c r="S95" s="7"/>
    </row>
    <row r="96" spans="1:19" s="10" customFormat="1" ht="45" x14ac:dyDescent="0.25">
      <c r="A96" s="208"/>
      <c r="B96" s="42"/>
      <c r="C96" s="62" t="s">
        <v>506</v>
      </c>
      <c r="D96" s="87"/>
      <c r="E96" s="30"/>
      <c r="F96" s="30"/>
      <c r="G96" s="108"/>
      <c r="H96" s="87">
        <v>644</v>
      </c>
      <c r="I96" s="30">
        <v>644</v>
      </c>
      <c r="J96" s="30"/>
      <c r="K96" s="108"/>
      <c r="L96" s="87">
        <v>644</v>
      </c>
      <c r="M96" s="30">
        <v>644</v>
      </c>
      <c r="N96" s="30"/>
      <c r="O96" s="108"/>
      <c r="P96" s="273"/>
      <c r="S96" s="7"/>
    </row>
    <row r="97" spans="1:19" s="10" customFormat="1" ht="45" x14ac:dyDescent="0.25">
      <c r="A97" s="208"/>
      <c r="B97" s="42"/>
      <c r="C97" s="62" t="s">
        <v>507</v>
      </c>
      <c r="D97" s="87"/>
      <c r="E97" s="30"/>
      <c r="F97" s="30"/>
      <c r="G97" s="108"/>
      <c r="H97" s="87">
        <v>716</v>
      </c>
      <c r="I97" s="30">
        <v>716</v>
      </c>
      <c r="J97" s="30"/>
      <c r="K97" s="108"/>
      <c r="L97" s="87">
        <v>716</v>
      </c>
      <c r="M97" s="30">
        <v>716</v>
      </c>
      <c r="N97" s="30"/>
      <c r="O97" s="108"/>
      <c r="P97" s="273"/>
      <c r="S97" s="7"/>
    </row>
    <row r="98" spans="1:19" s="10" customFormat="1" x14ac:dyDescent="0.25">
      <c r="A98" s="208"/>
      <c r="B98" s="42"/>
      <c r="C98" s="62" t="s">
        <v>593</v>
      </c>
      <c r="D98" s="87"/>
      <c r="E98" s="30"/>
      <c r="F98" s="30"/>
      <c r="G98" s="108"/>
      <c r="H98" s="87"/>
      <c r="I98" s="30"/>
      <c r="J98" s="30"/>
      <c r="K98" s="108"/>
      <c r="L98" s="87">
        <v>565</v>
      </c>
      <c r="M98" s="30">
        <v>565</v>
      </c>
      <c r="N98" s="30"/>
      <c r="O98" s="108"/>
      <c r="P98" s="273"/>
      <c r="S98" s="7"/>
    </row>
    <row r="99" spans="1:19" s="10" customFormat="1" x14ac:dyDescent="0.25">
      <c r="A99" s="208"/>
      <c r="B99" s="42"/>
      <c r="C99" s="84" t="s">
        <v>63</v>
      </c>
      <c r="D99" s="91">
        <f t="shared" ref="D99:G99" si="31">SUM(D87:D93)</f>
        <v>15587</v>
      </c>
      <c r="E99" s="44">
        <f t="shared" si="31"/>
        <v>12965</v>
      </c>
      <c r="F99" s="44">
        <f t="shared" si="31"/>
        <v>2622</v>
      </c>
      <c r="G99" s="116">
        <f t="shared" si="31"/>
        <v>0</v>
      </c>
      <c r="H99" s="91">
        <f t="shared" ref="H99:K99" si="32">SUM(H87:H97)</f>
        <v>18107</v>
      </c>
      <c r="I99" s="44">
        <f t="shared" si="32"/>
        <v>15485</v>
      </c>
      <c r="J99" s="44">
        <f t="shared" si="32"/>
        <v>2622</v>
      </c>
      <c r="K99" s="116">
        <f t="shared" si="32"/>
        <v>0</v>
      </c>
      <c r="L99" s="91">
        <f>SUM(L87:L98)</f>
        <v>18874</v>
      </c>
      <c r="M99" s="44">
        <f>SUM(M87:M98)</f>
        <v>16050</v>
      </c>
      <c r="N99" s="44">
        <f>SUM(N87:N98)</f>
        <v>2824</v>
      </c>
      <c r="O99" s="116">
        <f>SUM(O87:O98)</f>
        <v>0</v>
      </c>
      <c r="P99" s="273"/>
      <c r="S99" s="7"/>
    </row>
    <row r="100" spans="1:19" s="10" customFormat="1" x14ac:dyDescent="0.25">
      <c r="A100" s="208"/>
      <c r="B100" s="42"/>
      <c r="C100" s="84"/>
      <c r="D100" s="41"/>
      <c r="E100" s="72"/>
      <c r="F100" s="72"/>
      <c r="G100" s="107"/>
      <c r="H100" s="41"/>
      <c r="I100" s="72"/>
      <c r="J100" s="72"/>
      <c r="K100" s="107"/>
      <c r="L100" s="41"/>
      <c r="M100" s="72"/>
      <c r="N100" s="72"/>
      <c r="O100" s="107"/>
      <c r="P100" s="273"/>
      <c r="S100" s="7"/>
    </row>
    <row r="101" spans="1:19" s="10" customFormat="1" x14ac:dyDescent="0.25">
      <c r="A101" s="208"/>
      <c r="B101" s="42" t="s">
        <v>36</v>
      </c>
      <c r="C101" s="66" t="s">
        <v>51</v>
      </c>
      <c r="D101" s="216"/>
      <c r="E101" s="44"/>
      <c r="F101" s="44"/>
      <c r="G101" s="217"/>
      <c r="H101" s="216"/>
      <c r="I101" s="44"/>
      <c r="J101" s="44"/>
      <c r="K101" s="217"/>
      <c r="L101" s="216"/>
      <c r="M101" s="44"/>
      <c r="N101" s="44"/>
      <c r="O101" s="217"/>
      <c r="P101" s="273"/>
      <c r="S101" s="7"/>
    </row>
    <row r="102" spans="1:19" s="10" customFormat="1" x14ac:dyDescent="0.25">
      <c r="A102" s="208"/>
      <c r="B102" s="31"/>
      <c r="C102" s="66" t="s">
        <v>58</v>
      </c>
      <c r="D102" s="35">
        <v>2000</v>
      </c>
      <c r="E102" s="30"/>
      <c r="F102" s="30">
        <v>2000</v>
      </c>
      <c r="G102" s="102"/>
      <c r="H102" s="35">
        <v>1863</v>
      </c>
      <c r="I102" s="30"/>
      <c r="J102" s="30">
        <v>1863</v>
      </c>
      <c r="K102" s="102"/>
      <c r="L102" s="35">
        <v>1863</v>
      </c>
      <c r="M102" s="30"/>
      <c r="N102" s="30">
        <v>1863</v>
      </c>
      <c r="O102" s="102"/>
      <c r="P102" s="273"/>
      <c r="S102" s="7"/>
    </row>
    <row r="103" spans="1:19" s="10" customFormat="1" x14ac:dyDescent="0.25">
      <c r="A103" s="208"/>
      <c r="B103" s="42"/>
      <c r="C103" s="66" t="s">
        <v>168</v>
      </c>
      <c r="D103" s="35">
        <f>2048+152</f>
        <v>2200</v>
      </c>
      <c r="E103" s="30">
        <v>2200</v>
      </c>
      <c r="F103" s="30"/>
      <c r="G103" s="102"/>
      <c r="H103" s="35">
        <v>2200</v>
      </c>
      <c r="I103" s="30">
        <v>2200</v>
      </c>
      <c r="J103" s="30"/>
      <c r="K103" s="102"/>
      <c r="L103" s="35">
        <v>2341</v>
      </c>
      <c r="M103" s="30">
        <v>2341</v>
      </c>
      <c r="N103" s="30"/>
      <c r="O103" s="102"/>
      <c r="P103" s="273"/>
      <c r="S103" s="7"/>
    </row>
    <row r="104" spans="1:19" s="10" customFormat="1" x14ac:dyDescent="0.25">
      <c r="A104" s="208"/>
      <c r="B104" s="42"/>
      <c r="C104" s="66" t="s">
        <v>218</v>
      </c>
      <c r="D104" s="35">
        <v>870</v>
      </c>
      <c r="E104" s="30">
        <v>870</v>
      </c>
      <c r="F104" s="30"/>
      <c r="G104" s="102"/>
      <c r="H104" s="35">
        <v>870</v>
      </c>
      <c r="I104" s="30">
        <v>870</v>
      </c>
      <c r="J104" s="30"/>
      <c r="K104" s="102"/>
      <c r="L104" s="35">
        <v>870</v>
      </c>
      <c r="M104" s="30">
        <v>870</v>
      </c>
      <c r="N104" s="30"/>
      <c r="O104" s="102"/>
      <c r="P104" s="273"/>
      <c r="S104" s="7"/>
    </row>
    <row r="105" spans="1:19" s="10" customFormat="1" x14ac:dyDescent="0.25">
      <c r="A105" s="208"/>
      <c r="B105" s="42"/>
      <c r="C105" s="66" t="s">
        <v>219</v>
      </c>
      <c r="D105" s="35">
        <v>1240</v>
      </c>
      <c r="E105" s="30">
        <v>1240</v>
      </c>
      <c r="F105" s="30"/>
      <c r="G105" s="102"/>
      <c r="H105" s="35">
        <v>1240</v>
      </c>
      <c r="I105" s="30">
        <v>1240</v>
      </c>
      <c r="J105" s="30"/>
      <c r="K105" s="102"/>
      <c r="L105" s="35">
        <v>1345</v>
      </c>
      <c r="M105" s="30">
        <v>1345</v>
      </c>
      <c r="N105" s="30"/>
      <c r="O105" s="102"/>
      <c r="P105" s="273"/>
      <c r="S105" s="7"/>
    </row>
    <row r="106" spans="1:19" s="10" customFormat="1" x14ac:dyDescent="0.25">
      <c r="A106" s="208"/>
      <c r="B106" s="42"/>
      <c r="C106" s="66" t="s">
        <v>220</v>
      </c>
      <c r="D106" s="35">
        <v>2200</v>
      </c>
      <c r="E106" s="30">
        <v>2200</v>
      </c>
      <c r="F106" s="30"/>
      <c r="G106" s="102"/>
      <c r="H106" s="35">
        <v>2200</v>
      </c>
      <c r="I106" s="30">
        <v>2200</v>
      </c>
      <c r="J106" s="30"/>
      <c r="K106" s="102"/>
      <c r="L106" s="35">
        <v>2209</v>
      </c>
      <c r="M106" s="30">
        <v>2209</v>
      </c>
      <c r="N106" s="30"/>
      <c r="O106" s="102"/>
      <c r="P106" s="273"/>
      <c r="S106" s="7"/>
    </row>
    <row r="107" spans="1:19" s="10" customFormat="1" x14ac:dyDescent="0.25">
      <c r="A107" s="208"/>
      <c r="B107" s="42"/>
      <c r="C107" s="66" t="s">
        <v>221</v>
      </c>
      <c r="D107" s="35">
        <v>35160</v>
      </c>
      <c r="E107" s="30">
        <v>35160</v>
      </c>
      <c r="F107" s="30"/>
      <c r="G107" s="102"/>
      <c r="H107" s="35">
        <v>33170</v>
      </c>
      <c r="I107" s="30">
        <v>33170</v>
      </c>
      <c r="J107" s="30"/>
      <c r="K107" s="102"/>
      <c r="L107" s="35">
        <v>30000</v>
      </c>
      <c r="M107" s="30">
        <v>30000</v>
      </c>
      <c r="N107" s="30"/>
      <c r="O107" s="102"/>
      <c r="P107" s="273"/>
      <c r="S107" s="7"/>
    </row>
    <row r="108" spans="1:19" s="10" customFormat="1" x14ac:dyDescent="0.25">
      <c r="A108" s="208"/>
      <c r="B108" s="42"/>
      <c r="C108" s="66" t="s">
        <v>222</v>
      </c>
      <c r="D108" s="35">
        <v>4500</v>
      </c>
      <c r="E108" s="30">
        <v>4500</v>
      </c>
      <c r="F108" s="30"/>
      <c r="G108" s="102"/>
      <c r="H108" s="35">
        <v>2130</v>
      </c>
      <c r="I108" s="30">
        <v>2130</v>
      </c>
      <c r="J108" s="30"/>
      <c r="K108" s="102"/>
      <c r="L108" s="35">
        <v>2130</v>
      </c>
      <c r="M108" s="30">
        <v>2130</v>
      </c>
      <c r="N108" s="30"/>
      <c r="O108" s="102"/>
      <c r="P108" s="273"/>
      <c r="S108" s="7"/>
    </row>
    <row r="109" spans="1:19" s="10" customFormat="1" x14ac:dyDescent="0.25">
      <c r="A109" s="208"/>
      <c r="B109" s="42"/>
      <c r="C109" s="66" t="s">
        <v>223</v>
      </c>
      <c r="D109" s="35">
        <v>5000</v>
      </c>
      <c r="E109" s="30">
        <v>5000</v>
      </c>
      <c r="F109" s="30"/>
      <c r="G109" s="102"/>
      <c r="H109" s="35">
        <v>500</v>
      </c>
      <c r="I109" s="30">
        <v>500</v>
      </c>
      <c r="J109" s="30"/>
      <c r="K109" s="102"/>
      <c r="L109" s="35">
        <v>500</v>
      </c>
      <c r="M109" s="30">
        <v>500</v>
      </c>
      <c r="N109" s="30"/>
      <c r="O109" s="102"/>
      <c r="P109" s="273"/>
      <c r="S109" s="7"/>
    </row>
    <row r="110" spans="1:19" s="10" customFormat="1" x14ac:dyDescent="0.25">
      <c r="A110" s="208"/>
      <c r="B110" s="42"/>
      <c r="C110" s="66" t="s">
        <v>224</v>
      </c>
      <c r="D110" s="35">
        <v>18775</v>
      </c>
      <c r="E110" s="30">
        <v>18775</v>
      </c>
      <c r="F110" s="30"/>
      <c r="G110" s="102"/>
      <c r="H110" s="35">
        <v>21504</v>
      </c>
      <c r="I110" s="30">
        <v>21504</v>
      </c>
      <c r="J110" s="30"/>
      <c r="K110" s="102"/>
      <c r="L110" s="35">
        <v>21504</v>
      </c>
      <c r="M110" s="30">
        <v>21504</v>
      </c>
      <c r="N110" s="30"/>
      <c r="O110" s="102"/>
      <c r="P110" s="273"/>
      <c r="S110" s="7"/>
    </row>
    <row r="111" spans="1:19" s="10" customFormat="1" x14ac:dyDescent="0.25">
      <c r="A111" s="208"/>
      <c r="B111" s="42"/>
      <c r="C111" s="66" t="s">
        <v>225</v>
      </c>
      <c r="D111" s="35">
        <v>4800</v>
      </c>
      <c r="E111" s="30">
        <v>4800</v>
      </c>
      <c r="F111" s="30"/>
      <c r="G111" s="102"/>
      <c r="H111" s="35">
        <v>4800</v>
      </c>
      <c r="I111" s="30">
        <v>4800</v>
      </c>
      <c r="J111" s="30"/>
      <c r="K111" s="102"/>
      <c r="L111" s="35">
        <v>4800</v>
      </c>
      <c r="M111" s="30">
        <v>4800</v>
      </c>
      <c r="N111" s="30"/>
      <c r="O111" s="102"/>
      <c r="P111" s="273"/>
      <c r="S111" s="7"/>
    </row>
    <row r="112" spans="1:19" s="10" customFormat="1" x14ac:dyDescent="0.25">
      <c r="A112" s="208"/>
      <c r="B112" s="42"/>
      <c r="C112" s="66" t="s">
        <v>226</v>
      </c>
      <c r="D112" s="35">
        <v>6395</v>
      </c>
      <c r="E112" s="30">
        <v>6395</v>
      </c>
      <c r="F112" s="30"/>
      <c r="G112" s="102"/>
      <c r="H112" s="35">
        <v>6395</v>
      </c>
      <c r="I112" s="30">
        <v>6395</v>
      </c>
      <c r="J112" s="30"/>
      <c r="K112" s="102"/>
      <c r="L112" s="35">
        <v>10100</v>
      </c>
      <c r="M112" s="30">
        <v>10100</v>
      </c>
      <c r="N112" s="30"/>
      <c r="O112" s="102"/>
      <c r="P112" s="273"/>
      <c r="S112" s="7"/>
    </row>
    <row r="113" spans="1:19" s="10" customFormat="1" ht="32.25" customHeight="1" x14ac:dyDescent="0.25">
      <c r="A113" s="208"/>
      <c r="B113" s="42"/>
      <c r="C113" s="66" t="s">
        <v>227</v>
      </c>
      <c r="D113" s="35">
        <v>14589</v>
      </c>
      <c r="E113" s="30">
        <v>14589</v>
      </c>
      <c r="F113" s="30"/>
      <c r="G113" s="102"/>
      <c r="H113" s="35">
        <v>16265</v>
      </c>
      <c r="I113" s="30">
        <v>16265</v>
      </c>
      <c r="J113" s="30"/>
      <c r="K113" s="102"/>
      <c r="L113" s="35">
        <v>27600</v>
      </c>
      <c r="M113" s="30">
        <v>27600</v>
      </c>
      <c r="N113" s="30"/>
      <c r="O113" s="102"/>
      <c r="P113" s="273"/>
      <c r="Q113" s="115"/>
      <c r="S113" s="7"/>
    </row>
    <row r="114" spans="1:19" s="10" customFormat="1" x14ac:dyDescent="0.25">
      <c r="A114" s="208"/>
      <c r="B114" s="42"/>
      <c r="C114" s="66" t="s">
        <v>228</v>
      </c>
      <c r="D114" s="35"/>
      <c r="E114" s="30"/>
      <c r="F114" s="30"/>
      <c r="G114" s="102"/>
      <c r="H114" s="35"/>
      <c r="I114" s="30"/>
      <c r="J114" s="30"/>
      <c r="K114" s="102"/>
      <c r="L114" s="35"/>
      <c r="M114" s="30"/>
      <c r="N114" s="30"/>
      <c r="O114" s="102"/>
      <c r="P114" s="273"/>
      <c r="S114" s="7"/>
    </row>
    <row r="115" spans="1:19" s="10" customFormat="1" ht="30" x14ac:dyDescent="0.25">
      <c r="A115" s="208"/>
      <c r="B115" s="42"/>
      <c r="C115" s="62" t="s">
        <v>229</v>
      </c>
      <c r="D115" s="35">
        <v>62291</v>
      </c>
      <c r="E115" s="30">
        <v>62291</v>
      </c>
      <c r="F115" s="30"/>
      <c r="G115" s="102"/>
      <c r="H115" s="35">
        <v>24404</v>
      </c>
      <c r="I115" s="30">
        <v>24404</v>
      </c>
      <c r="J115" s="30"/>
      <c r="K115" s="102"/>
      <c r="L115" s="35">
        <v>34600</v>
      </c>
      <c r="M115" s="30">
        <v>34600</v>
      </c>
      <c r="N115" s="30"/>
      <c r="O115" s="102"/>
      <c r="P115" s="273"/>
      <c r="Q115" s="115"/>
      <c r="S115" s="7"/>
    </row>
    <row r="116" spans="1:19" s="10" customFormat="1" x14ac:dyDescent="0.25">
      <c r="A116" s="208"/>
      <c r="B116" s="42"/>
      <c r="C116" s="66" t="s">
        <v>230</v>
      </c>
      <c r="D116" s="35">
        <v>22656</v>
      </c>
      <c r="E116" s="30">
        <v>22656</v>
      </c>
      <c r="F116" s="30"/>
      <c r="G116" s="102"/>
      <c r="H116" s="35">
        <v>22656</v>
      </c>
      <c r="I116" s="30">
        <v>22656</v>
      </c>
      <c r="J116" s="30"/>
      <c r="K116" s="102"/>
      <c r="L116" s="35">
        <v>16000</v>
      </c>
      <c r="M116" s="30">
        <v>16000</v>
      </c>
      <c r="N116" s="30"/>
      <c r="O116" s="102"/>
      <c r="P116" s="273"/>
      <c r="S116" s="7"/>
    </row>
    <row r="117" spans="1:19" s="10" customFormat="1" x14ac:dyDescent="0.25">
      <c r="A117" s="208"/>
      <c r="B117" s="42"/>
      <c r="C117" s="66" t="s">
        <v>231</v>
      </c>
      <c r="D117" s="35">
        <v>57226</v>
      </c>
      <c r="E117" s="30">
        <v>57226</v>
      </c>
      <c r="F117" s="30"/>
      <c r="G117" s="102"/>
      <c r="H117" s="35">
        <v>57226</v>
      </c>
      <c r="I117" s="30">
        <v>57226</v>
      </c>
      <c r="J117" s="30"/>
      <c r="K117" s="102"/>
      <c r="L117" s="35">
        <v>40000</v>
      </c>
      <c r="M117" s="30">
        <v>40000</v>
      </c>
      <c r="N117" s="30"/>
      <c r="O117" s="102"/>
      <c r="P117" s="273"/>
      <c r="S117" s="7"/>
    </row>
    <row r="118" spans="1:19" s="10" customFormat="1" x14ac:dyDescent="0.25">
      <c r="A118" s="208"/>
      <c r="B118" s="42"/>
      <c r="C118" s="66" t="s">
        <v>508</v>
      </c>
      <c r="D118" s="35"/>
      <c r="E118" s="30"/>
      <c r="F118" s="30"/>
      <c r="G118" s="102"/>
      <c r="H118" s="35">
        <v>21272</v>
      </c>
      <c r="I118" s="30">
        <v>21272</v>
      </c>
      <c r="J118" s="30"/>
      <c r="K118" s="102"/>
      <c r="L118" s="35">
        <v>21272</v>
      </c>
      <c r="M118" s="30">
        <v>21272</v>
      </c>
      <c r="N118" s="30"/>
      <c r="O118" s="102"/>
      <c r="P118" s="273"/>
      <c r="S118" s="7"/>
    </row>
    <row r="119" spans="1:19" s="10" customFormat="1" ht="30" x14ac:dyDescent="0.25">
      <c r="A119" s="208"/>
      <c r="B119" s="42"/>
      <c r="C119" s="62" t="s">
        <v>232</v>
      </c>
      <c r="D119" s="35"/>
      <c r="E119" s="30"/>
      <c r="F119" s="30"/>
      <c r="G119" s="102"/>
      <c r="H119" s="35"/>
      <c r="I119" s="30"/>
      <c r="J119" s="30"/>
      <c r="K119" s="102"/>
      <c r="L119" s="35"/>
      <c r="M119" s="30"/>
      <c r="N119" s="30"/>
      <c r="O119" s="102"/>
      <c r="P119" s="273"/>
      <c r="Q119" s="281"/>
      <c r="S119" s="7"/>
    </row>
    <row r="120" spans="1:19" s="10" customFormat="1" x14ac:dyDescent="0.25">
      <c r="A120" s="208"/>
      <c r="B120" s="42"/>
      <c r="C120" s="66" t="s">
        <v>233</v>
      </c>
      <c r="D120" s="35">
        <v>1500</v>
      </c>
      <c r="E120" s="30">
        <v>1500</v>
      </c>
      <c r="F120" s="30"/>
      <c r="G120" s="102"/>
      <c r="H120" s="35">
        <v>1500</v>
      </c>
      <c r="I120" s="30">
        <v>1500</v>
      </c>
      <c r="J120" s="30"/>
      <c r="K120" s="102"/>
      <c r="L120" s="35">
        <v>1500</v>
      </c>
      <c r="M120" s="30">
        <v>1500</v>
      </c>
      <c r="N120" s="30"/>
      <c r="O120" s="102"/>
      <c r="P120" s="273"/>
      <c r="Q120" s="282"/>
      <c r="S120" s="7"/>
    </row>
    <row r="121" spans="1:19" s="10" customFormat="1" x14ac:dyDescent="0.25">
      <c r="A121" s="208"/>
      <c r="B121" s="42"/>
      <c r="C121" s="66" t="s">
        <v>234</v>
      </c>
      <c r="D121" s="35">
        <v>1800</v>
      </c>
      <c r="E121" s="30">
        <v>1800</v>
      </c>
      <c r="F121" s="30"/>
      <c r="G121" s="102"/>
      <c r="H121" s="35">
        <v>1800</v>
      </c>
      <c r="I121" s="30">
        <v>1800</v>
      </c>
      <c r="J121" s="30"/>
      <c r="K121" s="102"/>
      <c r="L121" s="35">
        <v>1800</v>
      </c>
      <c r="M121" s="30">
        <v>1800</v>
      </c>
      <c r="N121" s="30"/>
      <c r="O121" s="102"/>
      <c r="P121" s="273"/>
      <c r="Q121" s="281"/>
      <c r="S121" s="7"/>
    </row>
    <row r="122" spans="1:19" s="10" customFormat="1" x14ac:dyDescent="0.25">
      <c r="A122" s="208"/>
      <c r="B122" s="42"/>
      <c r="C122" s="66" t="s">
        <v>235</v>
      </c>
      <c r="D122" s="35">
        <v>3500</v>
      </c>
      <c r="E122" s="30">
        <v>3500</v>
      </c>
      <c r="F122" s="30"/>
      <c r="G122" s="102"/>
      <c r="H122" s="35">
        <v>3500</v>
      </c>
      <c r="I122" s="30">
        <v>3500</v>
      </c>
      <c r="J122" s="30"/>
      <c r="K122" s="102"/>
      <c r="L122" s="35">
        <v>3500</v>
      </c>
      <c r="M122" s="30">
        <v>3500</v>
      </c>
      <c r="N122" s="30"/>
      <c r="O122" s="102"/>
      <c r="P122" s="273"/>
      <c r="Q122" s="281"/>
      <c r="S122" s="7"/>
    </row>
    <row r="123" spans="1:19" s="10" customFormat="1" x14ac:dyDescent="0.25">
      <c r="A123" s="208"/>
      <c r="B123" s="42"/>
      <c r="C123" s="66" t="s">
        <v>236</v>
      </c>
      <c r="D123" s="35">
        <v>1000</v>
      </c>
      <c r="E123" s="30">
        <v>1000</v>
      </c>
      <c r="F123" s="30"/>
      <c r="G123" s="102"/>
      <c r="H123" s="35">
        <v>1000</v>
      </c>
      <c r="I123" s="30">
        <v>1000</v>
      </c>
      <c r="J123" s="30"/>
      <c r="K123" s="102"/>
      <c r="L123" s="35">
        <v>1300</v>
      </c>
      <c r="M123" s="30">
        <v>1300</v>
      </c>
      <c r="N123" s="30"/>
      <c r="O123" s="102"/>
      <c r="P123" s="273"/>
      <c r="Q123" s="281"/>
      <c r="S123" s="7"/>
    </row>
    <row r="124" spans="1:19" s="10" customFormat="1" x14ac:dyDescent="0.25">
      <c r="A124" s="208"/>
      <c r="B124" s="42"/>
      <c r="C124" s="66" t="s">
        <v>237</v>
      </c>
      <c r="D124" s="35">
        <v>260</v>
      </c>
      <c r="E124" s="30">
        <v>260</v>
      </c>
      <c r="F124" s="30"/>
      <c r="G124" s="102"/>
      <c r="H124" s="35">
        <v>260</v>
      </c>
      <c r="I124" s="30">
        <v>260</v>
      </c>
      <c r="J124" s="30"/>
      <c r="K124" s="102"/>
      <c r="L124" s="35">
        <v>260</v>
      </c>
      <c r="M124" s="30">
        <v>260</v>
      </c>
      <c r="N124" s="30"/>
      <c r="O124" s="102"/>
      <c r="P124" s="273"/>
      <c r="Q124" s="281"/>
      <c r="S124" s="7"/>
    </row>
    <row r="125" spans="1:19" s="10" customFormat="1" x14ac:dyDescent="0.25">
      <c r="A125" s="208"/>
      <c r="B125" s="42"/>
      <c r="C125" s="66" t="s">
        <v>238</v>
      </c>
      <c r="D125" s="35">
        <v>56485</v>
      </c>
      <c r="E125" s="30">
        <v>56485</v>
      </c>
      <c r="F125" s="30"/>
      <c r="G125" s="102"/>
      <c r="H125" s="35">
        <v>57770</v>
      </c>
      <c r="I125" s="30">
        <v>57770</v>
      </c>
      <c r="J125" s="30"/>
      <c r="K125" s="102"/>
      <c r="L125" s="35">
        <v>57770</v>
      </c>
      <c r="M125" s="30">
        <v>57770</v>
      </c>
      <c r="N125" s="30"/>
      <c r="O125" s="102"/>
      <c r="P125" s="273"/>
      <c r="Q125" s="281"/>
      <c r="S125" s="7"/>
    </row>
    <row r="126" spans="1:19" s="10" customFormat="1" x14ac:dyDescent="0.25">
      <c r="A126" s="208"/>
      <c r="B126" s="42"/>
      <c r="C126" s="66" t="s">
        <v>239</v>
      </c>
      <c r="D126" s="35">
        <v>500</v>
      </c>
      <c r="E126" s="30">
        <v>500</v>
      </c>
      <c r="F126" s="30"/>
      <c r="G126" s="102"/>
      <c r="H126" s="35">
        <v>500</v>
      </c>
      <c r="I126" s="30">
        <v>500</v>
      </c>
      <c r="J126" s="30"/>
      <c r="K126" s="102"/>
      <c r="L126" s="35">
        <v>500</v>
      </c>
      <c r="M126" s="30">
        <v>500</v>
      </c>
      <c r="N126" s="30"/>
      <c r="O126" s="102"/>
      <c r="P126" s="273"/>
      <c r="Q126" s="281"/>
      <c r="S126" s="7"/>
    </row>
    <row r="127" spans="1:19" s="10" customFormat="1" x14ac:dyDescent="0.25">
      <c r="A127" s="208"/>
      <c r="B127" s="42"/>
      <c r="C127" s="66" t="s">
        <v>240</v>
      </c>
      <c r="D127" s="35">
        <v>2500</v>
      </c>
      <c r="E127" s="30">
        <v>2500</v>
      </c>
      <c r="F127" s="30"/>
      <c r="G127" s="102"/>
      <c r="H127" s="35">
        <v>2500</v>
      </c>
      <c r="I127" s="30">
        <v>2500</v>
      </c>
      <c r="J127" s="30"/>
      <c r="K127" s="102"/>
      <c r="L127" s="35">
        <v>2500</v>
      </c>
      <c r="M127" s="30">
        <v>2500</v>
      </c>
      <c r="N127" s="30"/>
      <c r="O127" s="102"/>
      <c r="P127" s="273"/>
      <c r="Q127" s="281"/>
      <c r="S127" s="7"/>
    </row>
    <row r="128" spans="1:19" s="10" customFormat="1" x14ac:dyDescent="0.25">
      <c r="A128" s="208"/>
      <c r="B128" s="42"/>
      <c r="C128" s="66" t="s">
        <v>590</v>
      </c>
      <c r="D128" s="35">
        <v>5000</v>
      </c>
      <c r="E128" s="30">
        <v>5000</v>
      </c>
      <c r="F128" s="30"/>
      <c r="G128" s="102"/>
      <c r="H128" s="35">
        <v>2000</v>
      </c>
      <c r="I128" s="30">
        <v>2000</v>
      </c>
      <c r="J128" s="30"/>
      <c r="K128" s="102"/>
      <c r="L128" s="35">
        <v>2000</v>
      </c>
      <c r="M128" s="30">
        <v>2000</v>
      </c>
      <c r="N128" s="30"/>
      <c r="O128" s="102"/>
      <c r="P128" s="273"/>
      <c r="Q128" s="282"/>
      <c r="S128" s="7"/>
    </row>
    <row r="129" spans="1:19" s="10" customFormat="1" x14ac:dyDescent="0.25">
      <c r="A129" s="208"/>
      <c r="B129" s="42"/>
      <c r="C129" s="66" t="s">
        <v>241</v>
      </c>
      <c r="D129" s="35"/>
      <c r="E129" s="30"/>
      <c r="F129" s="30"/>
      <c r="G129" s="102"/>
      <c r="H129" s="35"/>
      <c r="I129" s="30"/>
      <c r="J129" s="30"/>
      <c r="K129" s="102"/>
      <c r="L129" s="35"/>
      <c r="M129" s="30"/>
      <c r="N129" s="30"/>
      <c r="O129" s="102"/>
      <c r="P129" s="273"/>
      <c r="S129" s="7"/>
    </row>
    <row r="130" spans="1:19" s="10" customFormat="1" x14ac:dyDescent="0.25">
      <c r="A130" s="208"/>
      <c r="B130" s="42"/>
      <c r="C130" s="66" t="s">
        <v>242</v>
      </c>
      <c r="D130" s="35">
        <v>7000</v>
      </c>
      <c r="E130" s="30">
        <v>7000</v>
      </c>
      <c r="F130" s="30"/>
      <c r="G130" s="102"/>
      <c r="H130" s="35">
        <v>7000</v>
      </c>
      <c r="I130" s="30">
        <v>7000</v>
      </c>
      <c r="J130" s="30"/>
      <c r="K130" s="102"/>
      <c r="L130" s="35">
        <v>4886</v>
      </c>
      <c r="M130" s="30">
        <v>4886</v>
      </c>
      <c r="N130" s="30"/>
      <c r="O130" s="102"/>
      <c r="P130" s="273"/>
      <c r="S130" s="7"/>
    </row>
    <row r="131" spans="1:19" s="10" customFormat="1" x14ac:dyDescent="0.25">
      <c r="A131" s="208"/>
      <c r="B131" s="42"/>
      <c r="C131" s="66" t="s">
        <v>243</v>
      </c>
      <c r="D131" s="35">
        <v>3600</v>
      </c>
      <c r="E131" s="30">
        <v>3600</v>
      </c>
      <c r="F131" s="30"/>
      <c r="G131" s="102"/>
      <c r="H131" s="35">
        <v>3600</v>
      </c>
      <c r="I131" s="30">
        <v>3600</v>
      </c>
      <c r="J131" s="30"/>
      <c r="K131" s="102"/>
      <c r="L131" s="35">
        <v>3600</v>
      </c>
      <c r="M131" s="30">
        <v>3600</v>
      </c>
      <c r="N131" s="30"/>
      <c r="O131" s="102"/>
      <c r="P131" s="273"/>
      <c r="S131" s="7"/>
    </row>
    <row r="132" spans="1:19" s="10" customFormat="1" ht="18.75" customHeight="1" x14ac:dyDescent="0.25">
      <c r="A132" s="208"/>
      <c r="B132" s="42"/>
      <c r="C132" s="66" t="s">
        <v>244</v>
      </c>
      <c r="D132" s="35">
        <v>2715</v>
      </c>
      <c r="E132" s="30">
        <v>2715</v>
      </c>
      <c r="F132" s="30"/>
      <c r="G132" s="102"/>
      <c r="H132" s="35">
        <v>2715</v>
      </c>
      <c r="I132" s="30">
        <v>2715</v>
      </c>
      <c r="J132" s="30"/>
      <c r="K132" s="102"/>
      <c r="L132" s="35">
        <v>2941</v>
      </c>
      <c r="M132" s="30">
        <v>2941</v>
      </c>
      <c r="N132" s="30"/>
      <c r="O132" s="102"/>
      <c r="P132" s="273"/>
      <c r="S132" s="7"/>
    </row>
    <row r="133" spans="1:19" s="10" customFormat="1" x14ac:dyDescent="0.25">
      <c r="A133" s="208"/>
      <c r="B133" s="42"/>
      <c r="C133" s="62" t="s">
        <v>245</v>
      </c>
      <c r="D133" s="82">
        <v>250</v>
      </c>
      <c r="E133" s="54"/>
      <c r="F133" s="54">
        <v>250</v>
      </c>
      <c r="G133" s="109"/>
      <c r="H133" s="82">
        <v>250</v>
      </c>
      <c r="I133" s="54"/>
      <c r="J133" s="54">
        <v>250</v>
      </c>
      <c r="K133" s="109"/>
      <c r="L133" s="82">
        <v>250</v>
      </c>
      <c r="M133" s="54"/>
      <c r="N133" s="54">
        <v>250</v>
      </c>
      <c r="O133" s="109"/>
      <c r="P133" s="273"/>
      <c r="S133" s="7"/>
    </row>
    <row r="134" spans="1:19" s="10" customFormat="1" x14ac:dyDescent="0.25">
      <c r="A134" s="208"/>
      <c r="B134" s="42"/>
      <c r="C134" s="62" t="s">
        <v>246</v>
      </c>
      <c r="D134" s="82">
        <v>17425</v>
      </c>
      <c r="E134" s="54"/>
      <c r="F134" s="54">
        <v>17425</v>
      </c>
      <c r="G134" s="109"/>
      <c r="H134" s="82">
        <v>18125</v>
      </c>
      <c r="I134" s="54"/>
      <c r="J134" s="54">
        <v>18125</v>
      </c>
      <c r="K134" s="109"/>
      <c r="L134" s="82">
        <v>9000</v>
      </c>
      <c r="M134" s="54"/>
      <c r="N134" s="54">
        <v>9000</v>
      </c>
      <c r="O134" s="109"/>
      <c r="P134" s="273"/>
      <c r="Q134" s="115"/>
      <c r="S134" s="7"/>
    </row>
    <row r="135" spans="1:19" s="10" customFormat="1" x14ac:dyDescent="0.25">
      <c r="A135" s="208"/>
      <c r="B135" s="42"/>
      <c r="C135" s="62" t="s">
        <v>247</v>
      </c>
      <c r="D135" s="82">
        <v>17648</v>
      </c>
      <c r="E135" s="54"/>
      <c r="F135" s="54">
        <v>17648</v>
      </c>
      <c r="G135" s="109"/>
      <c r="H135" s="82">
        <v>22648</v>
      </c>
      <c r="I135" s="54"/>
      <c r="J135" s="54">
        <v>22648</v>
      </c>
      <c r="K135" s="109"/>
      <c r="L135" s="82">
        <v>22648</v>
      </c>
      <c r="M135" s="54"/>
      <c r="N135" s="54">
        <v>22648</v>
      </c>
      <c r="O135" s="109"/>
      <c r="P135" s="273"/>
      <c r="Q135" s="115"/>
      <c r="S135" s="7"/>
    </row>
    <row r="136" spans="1:19" s="10" customFormat="1" x14ac:dyDescent="0.25">
      <c r="A136" s="208"/>
      <c r="B136" s="42"/>
      <c r="C136" s="62" t="s">
        <v>248</v>
      </c>
      <c r="D136" s="82">
        <v>1500</v>
      </c>
      <c r="E136" s="54"/>
      <c r="F136" s="54">
        <v>1500</v>
      </c>
      <c r="G136" s="109"/>
      <c r="H136" s="82">
        <v>1500</v>
      </c>
      <c r="I136" s="54"/>
      <c r="J136" s="54">
        <v>1500</v>
      </c>
      <c r="K136" s="109"/>
      <c r="L136" s="82">
        <v>1500</v>
      </c>
      <c r="M136" s="54"/>
      <c r="N136" s="54">
        <v>1500</v>
      </c>
      <c r="O136" s="109"/>
      <c r="P136" s="273"/>
      <c r="S136" s="7"/>
    </row>
    <row r="137" spans="1:19" s="10" customFormat="1" x14ac:dyDescent="0.25">
      <c r="A137" s="208"/>
      <c r="B137" s="42"/>
      <c r="C137" s="62" t="s">
        <v>249</v>
      </c>
      <c r="D137" s="82">
        <v>25726</v>
      </c>
      <c r="E137" s="54">
        <v>25726</v>
      </c>
      <c r="F137" s="54"/>
      <c r="G137" s="109"/>
      <c r="H137" s="82">
        <v>25726</v>
      </c>
      <c r="I137" s="54">
        <v>25726</v>
      </c>
      <c r="J137" s="54"/>
      <c r="K137" s="109"/>
      <c r="L137" s="82">
        <v>25726</v>
      </c>
      <c r="M137" s="54">
        <v>25726</v>
      </c>
      <c r="N137" s="54"/>
      <c r="O137" s="109"/>
      <c r="P137" s="273"/>
      <c r="Q137" s="115"/>
      <c r="S137" s="7"/>
    </row>
    <row r="138" spans="1:19" s="10" customFormat="1" x14ac:dyDescent="0.25">
      <c r="A138" s="208"/>
      <c r="B138" s="42"/>
      <c r="C138" s="62" t="s">
        <v>250</v>
      </c>
      <c r="D138" s="82">
        <v>45000</v>
      </c>
      <c r="E138" s="54"/>
      <c r="F138" s="54">
        <v>45000</v>
      </c>
      <c r="G138" s="109"/>
      <c r="H138" s="82">
        <v>45000</v>
      </c>
      <c r="I138" s="54"/>
      <c r="J138" s="54">
        <v>45000</v>
      </c>
      <c r="K138" s="109"/>
      <c r="L138" s="82">
        <v>55400</v>
      </c>
      <c r="M138" s="54"/>
      <c r="N138" s="54">
        <v>55400</v>
      </c>
      <c r="O138" s="109"/>
      <c r="P138" s="273"/>
      <c r="S138" s="7"/>
    </row>
    <row r="139" spans="1:19" s="10" customFormat="1" x14ac:dyDescent="0.25">
      <c r="A139" s="208"/>
      <c r="B139" s="42"/>
      <c r="C139" s="62" t="s">
        <v>251</v>
      </c>
      <c r="D139" s="82">
        <v>26000</v>
      </c>
      <c r="E139" s="54"/>
      <c r="F139" s="54">
        <v>26000</v>
      </c>
      <c r="G139" s="109"/>
      <c r="H139" s="82">
        <v>31000</v>
      </c>
      <c r="I139" s="54"/>
      <c r="J139" s="54">
        <v>31000</v>
      </c>
      <c r="K139" s="109"/>
      <c r="L139" s="82">
        <v>31000</v>
      </c>
      <c r="M139" s="54"/>
      <c r="N139" s="54">
        <v>31000</v>
      </c>
      <c r="O139" s="109"/>
      <c r="P139" s="273"/>
      <c r="S139" s="7"/>
    </row>
    <row r="140" spans="1:19" s="10" customFormat="1" x14ac:dyDescent="0.25">
      <c r="A140" s="208"/>
      <c r="B140" s="42"/>
      <c r="C140" s="62" t="s">
        <v>252</v>
      </c>
      <c r="D140" s="82">
        <v>2881</v>
      </c>
      <c r="E140" s="54"/>
      <c r="F140" s="54">
        <v>2881</v>
      </c>
      <c r="G140" s="109"/>
      <c r="H140" s="82">
        <v>1800</v>
      </c>
      <c r="I140" s="54"/>
      <c r="J140" s="54">
        <v>1800</v>
      </c>
      <c r="K140" s="109"/>
      <c r="L140" s="82">
        <v>1800</v>
      </c>
      <c r="M140" s="54"/>
      <c r="N140" s="54">
        <v>1800</v>
      </c>
      <c r="O140" s="109"/>
      <c r="P140" s="273"/>
      <c r="S140" s="7"/>
    </row>
    <row r="141" spans="1:19" s="10" customFormat="1" x14ac:dyDescent="0.25">
      <c r="A141" s="208"/>
      <c r="B141" s="42"/>
      <c r="C141" s="62" t="s">
        <v>253</v>
      </c>
      <c r="D141" s="82">
        <v>11976</v>
      </c>
      <c r="E141" s="54">
        <v>11976</v>
      </c>
      <c r="F141" s="54"/>
      <c r="G141" s="109"/>
      <c r="H141" s="82">
        <v>11976</v>
      </c>
      <c r="I141" s="54">
        <v>11976</v>
      </c>
      <c r="J141" s="54"/>
      <c r="K141" s="109"/>
      <c r="L141" s="82">
        <v>11976</v>
      </c>
      <c r="M141" s="54">
        <v>11976</v>
      </c>
      <c r="N141" s="54"/>
      <c r="O141" s="109"/>
      <c r="P141" s="273"/>
      <c r="S141" s="7"/>
    </row>
    <row r="142" spans="1:19" s="10" customFormat="1" ht="30" x14ac:dyDescent="0.25">
      <c r="A142" s="208"/>
      <c r="B142" s="42"/>
      <c r="C142" s="62" t="s">
        <v>254</v>
      </c>
      <c r="D142" s="35">
        <v>2000</v>
      </c>
      <c r="E142" s="30">
        <v>2000</v>
      </c>
      <c r="F142" s="30"/>
      <c r="G142" s="102"/>
      <c r="H142" s="35">
        <v>2000</v>
      </c>
      <c r="I142" s="30">
        <v>2000</v>
      </c>
      <c r="J142" s="30"/>
      <c r="K142" s="102"/>
      <c r="L142" s="35">
        <v>2000</v>
      </c>
      <c r="M142" s="30">
        <v>2000</v>
      </c>
      <c r="N142" s="30"/>
      <c r="O142" s="102"/>
      <c r="P142" s="273"/>
      <c r="Q142" s="115"/>
      <c r="S142" s="7"/>
    </row>
    <row r="143" spans="1:19" s="10" customFormat="1" x14ac:dyDescent="0.25">
      <c r="A143" s="208"/>
      <c r="B143" s="42"/>
      <c r="C143" s="62" t="s">
        <v>255</v>
      </c>
      <c r="D143" s="88">
        <v>23085</v>
      </c>
      <c r="E143" s="54">
        <v>23085</v>
      </c>
      <c r="F143" s="54"/>
      <c r="G143" s="109"/>
      <c r="H143" s="88">
        <v>0</v>
      </c>
      <c r="I143" s="54">
        <v>0</v>
      </c>
      <c r="J143" s="54"/>
      <c r="K143" s="109"/>
      <c r="L143" s="88">
        <v>0</v>
      </c>
      <c r="M143" s="54">
        <v>0</v>
      </c>
      <c r="N143" s="54"/>
      <c r="O143" s="109"/>
      <c r="P143" s="273"/>
      <c r="S143" s="7"/>
    </row>
    <row r="144" spans="1:19" s="10" customFormat="1" x14ac:dyDescent="0.25">
      <c r="A144" s="208"/>
      <c r="B144" s="42"/>
      <c r="C144" s="62" t="s">
        <v>256</v>
      </c>
      <c r="D144" s="88">
        <v>1715</v>
      </c>
      <c r="E144" s="54">
        <v>1715</v>
      </c>
      <c r="F144" s="54"/>
      <c r="G144" s="109"/>
      <c r="H144" s="88">
        <v>1715</v>
      </c>
      <c r="I144" s="54">
        <v>1715</v>
      </c>
      <c r="J144" s="54"/>
      <c r="K144" s="109"/>
      <c r="L144" s="88">
        <v>1715</v>
      </c>
      <c r="M144" s="54">
        <v>1715</v>
      </c>
      <c r="N144" s="54"/>
      <c r="O144" s="109"/>
      <c r="P144" s="273"/>
      <c r="S144" s="7"/>
    </row>
    <row r="145" spans="1:19" s="10" customFormat="1" x14ac:dyDescent="0.25">
      <c r="A145" s="208"/>
      <c r="B145" s="42"/>
      <c r="C145" s="62" t="s">
        <v>257</v>
      </c>
      <c r="D145" s="88">
        <v>1088</v>
      </c>
      <c r="E145" s="54">
        <v>1088</v>
      </c>
      <c r="F145" s="54"/>
      <c r="G145" s="109"/>
      <c r="H145" s="88">
        <v>1088</v>
      </c>
      <c r="I145" s="54">
        <v>1088</v>
      </c>
      <c r="J145" s="54"/>
      <c r="K145" s="109"/>
      <c r="L145" s="88">
        <v>1096</v>
      </c>
      <c r="M145" s="54">
        <v>1096</v>
      </c>
      <c r="N145" s="54"/>
      <c r="O145" s="109"/>
      <c r="P145" s="273"/>
      <c r="S145" s="7"/>
    </row>
    <row r="146" spans="1:19" s="10" customFormat="1" x14ac:dyDescent="0.25">
      <c r="A146" s="208"/>
      <c r="B146" s="42"/>
      <c r="C146" s="62" t="s">
        <v>258</v>
      </c>
      <c r="D146" s="88"/>
      <c r="E146" s="54"/>
      <c r="F146" s="54"/>
      <c r="G146" s="110"/>
      <c r="H146" s="88"/>
      <c r="I146" s="54"/>
      <c r="J146" s="54"/>
      <c r="K146" s="110"/>
      <c r="L146" s="88"/>
      <c r="M146" s="54"/>
      <c r="N146" s="54"/>
      <c r="O146" s="110"/>
      <c r="P146" s="273"/>
      <c r="S146" s="7"/>
    </row>
    <row r="147" spans="1:19" s="10" customFormat="1" x14ac:dyDescent="0.25">
      <c r="A147" s="208"/>
      <c r="B147" s="42"/>
      <c r="C147" s="62" t="s">
        <v>259</v>
      </c>
      <c r="D147" s="88">
        <v>7500</v>
      </c>
      <c r="E147" s="54"/>
      <c r="F147" s="54">
        <v>7500</v>
      </c>
      <c r="G147" s="110"/>
      <c r="H147" s="88">
        <v>7500</v>
      </c>
      <c r="I147" s="54"/>
      <c r="J147" s="54">
        <v>7500</v>
      </c>
      <c r="K147" s="110"/>
      <c r="L147" s="88">
        <v>10000</v>
      </c>
      <c r="M147" s="54"/>
      <c r="N147" s="54">
        <v>10000</v>
      </c>
      <c r="O147" s="110"/>
      <c r="P147" s="273"/>
      <c r="S147" s="7"/>
    </row>
    <row r="148" spans="1:19" s="10" customFormat="1" x14ac:dyDescent="0.25">
      <c r="A148" s="208"/>
      <c r="B148" s="42"/>
      <c r="C148" s="62" t="s">
        <v>260</v>
      </c>
      <c r="D148" s="88">
        <v>400</v>
      </c>
      <c r="E148" s="54"/>
      <c r="F148" s="54">
        <v>400</v>
      </c>
      <c r="G148" s="110"/>
      <c r="H148" s="88">
        <v>400</v>
      </c>
      <c r="I148" s="54"/>
      <c r="J148" s="54">
        <v>400</v>
      </c>
      <c r="K148" s="110"/>
      <c r="L148" s="88">
        <v>400</v>
      </c>
      <c r="M148" s="54"/>
      <c r="N148" s="54">
        <v>400</v>
      </c>
      <c r="O148" s="110"/>
      <c r="P148" s="273"/>
      <c r="S148" s="7"/>
    </row>
    <row r="149" spans="1:19" s="10" customFormat="1" x14ac:dyDescent="0.25">
      <c r="A149" s="208"/>
      <c r="B149" s="42"/>
      <c r="C149" s="62" t="s">
        <v>261</v>
      </c>
      <c r="D149" s="88">
        <v>1000</v>
      </c>
      <c r="E149" s="54">
        <v>1000</v>
      </c>
      <c r="F149" s="54"/>
      <c r="G149" s="110"/>
      <c r="H149" s="88">
        <v>1000</v>
      </c>
      <c r="I149" s="54">
        <v>1000</v>
      </c>
      <c r="J149" s="54"/>
      <c r="K149" s="110"/>
      <c r="L149" s="88">
        <v>1000</v>
      </c>
      <c r="M149" s="54">
        <v>1000</v>
      </c>
      <c r="N149" s="54"/>
      <c r="O149" s="110"/>
      <c r="P149" s="273"/>
      <c r="Q149" s="115"/>
      <c r="S149" s="7"/>
    </row>
    <row r="150" spans="1:19" s="10" customFormat="1" x14ac:dyDescent="0.25">
      <c r="A150" s="208"/>
      <c r="B150" s="42"/>
      <c r="C150" s="62" t="s">
        <v>262</v>
      </c>
      <c r="D150" s="88">
        <v>2000</v>
      </c>
      <c r="E150" s="54">
        <v>2000</v>
      </c>
      <c r="F150" s="54"/>
      <c r="G150" s="110"/>
      <c r="H150" s="88">
        <v>2000</v>
      </c>
      <c r="I150" s="54">
        <v>2000</v>
      </c>
      <c r="J150" s="54"/>
      <c r="K150" s="110"/>
      <c r="L150" s="88">
        <v>2000</v>
      </c>
      <c r="M150" s="54">
        <v>2000</v>
      </c>
      <c r="N150" s="54"/>
      <c r="O150" s="110"/>
      <c r="P150" s="273"/>
      <c r="S150" s="7"/>
    </row>
    <row r="151" spans="1:19" s="10" customFormat="1" x14ac:dyDescent="0.25">
      <c r="A151" s="208"/>
      <c r="B151" s="42"/>
      <c r="C151" s="62" t="s">
        <v>263</v>
      </c>
      <c r="D151" s="88">
        <v>1500</v>
      </c>
      <c r="E151" s="54">
        <v>1500</v>
      </c>
      <c r="F151" s="54"/>
      <c r="G151" s="110"/>
      <c r="H151" s="88">
        <v>1500</v>
      </c>
      <c r="I151" s="54">
        <v>1500</v>
      </c>
      <c r="J151" s="54"/>
      <c r="K151" s="110"/>
      <c r="L151" s="88">
        <v>1500</v>
      </c>
      <c r="M151" s="54">
        <v>1500</v>
      </c>
      <c r="N151" s="54"/>
      <c r="O151" s="110"/>
      <c r="P151" s="273"/>
      <c r="S151" s="7"/>
    </row>
    <row r="152" spans="1:19" s="10" customFormat="1" x14ac:dyDescent="0.25">
      <c r="A152" s="208"/>
      <c r="B152" s="42"/>
      <c r="C152" s="62" t="s">
        <v>264</v>
      </c>
      <c r="D152" s="88">
        <v>20000</v>
      </c>
      <c r="E152" s="54">
        <v>20000</v>
      </c>
      <c r="F152" s="54"/>
      <c r="G152" s="110"/>
      <c r="H152" s="88">
        <v>14120</v>
      </c>
      <c r="I152" s="54">
        <v>14120</v>
      </c>
      <c r="J152" s="54"/>
      <c r="K152" s="110"/>
      <c r="L152" s="88">
        <v>15800</v>
      </c>
      <c r="M152" s="54">
        <v>15800</v>
      </c>
      <c r="N152" s="54"/>
      <c r="O152" s="110"/>
      <c r="P152" s="273"/>
      <c r="S152" s="7"/>
    </row>
    <row r="153" spans="1:19" s="10" customFormat="1" x14ac:dyDescent="0.25">
      <c r="A153" s="208"/>
      <c r="B153" s="42"/>
      <c r="C153" s="62" t="s">
        <v>265</v>
      </c>
      <c r="D153" s="88"/>
      <c r="E153" s="54"/>
      <c r="F153" s="54"/>
      <c r="G153" s="110"/>
      <c r="H153" s="88"/>
      <c r="I153" s="54"/>
      <c r="J153" s="54"/>
      <c r="K153" s="110"/>
      <c r="L153" s="88"/>
      <c r="M153" s="54"/>
      <c r="N153" s="54"/>
      <c r="O153" s="110"/>
      <c r="P153" s="273"/>
      <c r="S153" s="7"/>
    </row>
    <row r="154" spans="1:19" s="10" customFormat="1" x14ac:dyDescent="0.25">
      <c r="A154" s="208"/>
      <c r="B154" s="42"/>
      <c r="C154" s="62" t="s">
        <v>415</v>
      </c>
      <c r="D154" s="88">
        <f>2783+17770</f>
        <v>20553</v>
      </c>
      <c r="E154" s="54">
        <v>20553</v>
      </c>
      <c r="F154" s="54"/>
      <c r="G154" s="110"/>
      <c r="H154" s="88">
        <v>21636</v>
      </c>
      <c r="I154" s="54">
        <v>21636</v>
      </c>
      <c r="J154" s="54"/>
      <c r="K154" s="110"/>
      <c r="L154" s="88">
        <v>25200</v>
      </c>
      <c r="M154" s="54">
        <v>25200</v>
      </c>
      <c r="N154" s="54"/>
      <c r="O154" s="110"/>
      <c r="P154" s="273"/>
      <c r="Q154" s="115"/>
      <c r="S154" s="7"/>
    </row>
    <row r="155" spans="1:19" s="10" customFormat="1" x14ac:dyDescent="0.25">
      <c r="A155" s="208"/>
      <c r="B155" s="42"/>
      <c r="C155" s="62" t="s">
        <v>416</v>
      </c>
      <c r="D155" s="88">
        <v>3397</v>
      </c>
      <c r="E155" s="54">
        <v>3397</v>
      </c>
      <c r="F155" s="54"/>
      <c r="G155" s="110"/>
      <c r="H155" s="88">
        <v>3397</v>
      </c>
      <c r="I155" s="54">
        <v>3397</v>
      </c>
      <c r="J155" s="54"/>
      <c r="K155" s="110"/>
      <c r="L155" s="88">
        <v>3397</v>
      </c>
      <c r="M155" s="54">
        <v>3397</v>
      </c>
      <c r="N155" s="54"/>
      <c r="O155" s="110"/>
      <c r="P155" s="273"/>
      <c r="S155" s="7"/>
    </row>
    <row r="156" spans="1:19" s="10" customFormat="1" x14ac:dyDescent="0.25">
      <c r="A156" s="208"/>
      <c r="B156" s="42"/>
      <c r="C156" s="62" t="s">
        <v>266</v>
      </c>
      <c r="D156" s="88">
        <v>7753</v>
      </c>
      <c r="E156" s="54">
        <v>7753</v>
      </c>
      <c r="F156" s="54"/>
      <c r="G156" s="110"/>
      <c r="H156" s="88">
        <v>7753</v>
      </c>
      <c r="I156" s="54">
        <v>7753</v>
      </c>
      <c r="J156" s="54"/>
      <c r="K156" s="110"/>
      <c r="L156" s="88">
        <v>7753</v>
      </c>
      <c r="M156" s="54">
        <v>7753</v>
      </c>
      <c r="N156" s="54"/>
      <c r="O156" s="110"/>
      <c r="P156" s="273"/>
      <c r="S156" s="7"/>
    </row>
    <row r="157" spans="1:19" s="10" customFormat="1" ht="30" x14ac:dyDescent="0.25">
      <c r="A157" s="208"/>
      <c r="B157" s="42"/>
      <c r="C157" s="62" t="s">
        <v>267</v>
      </c>
      <c r="D157" s="88">
        <v>3500</v>
      </c>
      <c r="E157" s="54">
        <v>3500</v>
      </c>
      <c r="F157" s="54"/>
      <c r="G157" s="110"/>
      <c r="H157" s="88">
        <v>3500</v>
      </c>
      <c r="I157" s="54">
        <v>3500</v>
      </c>
      <c r="J157" s="54"/>
      <c r="K157" s="110"/>
      <c r="L157" s="88">
        <v>3514</v>
      </c>
      <c r="M157" s="54">
        <v>3514</v>
      </c>
      <c r="N157" s="54"/>
      <c r="O157" s="110"/>
      <c r="P157" s="273"/>
      <c r="S157" s="7"/>
    </row>
    <row r="158" spans="1:19" s="10" customFormat="1" x14ac:dyDescent="0.25">
      <c r="A158" s="208"/>
      <c r="B158" s="42"/>
      <c r="C158" s="62" t="s">
        <v>268</v>
      </c>
      <c r="D158" s="88">
        <v>2500</v>
      </c>
      <c r="E158" s="54"/>
      <c r="F158" s="54">
        <v>2500</v>
      </c>
      <c r="G158" s="110"/>
      <c r="H158" s="88">
        <v>2500</v>
      </c>
      <c r="I158" s="54"/>
      <c r="J158" s="54">
        <v>2500</v>
      </c>
      <c r="K158" s="110"/>
      <c r="L158" s="88">
        <v>2500</v>
      </c>
      <c r="M158" s="54"/>
      <c r="N158" s="54">
        <v>2500</v>
      </c>
      <c r="O158" s="110"/>
      <c r="P158" s="273"/>
      <c r="S158" s="7"/>
    </row>
    <row r="159" spans="1:19" s="10" customFormat="1" x14ac:dyDescent="0.25">
      <c r="A159" s="208"/>
      <c r="B159" s="42"/>
      <c r="C159" s="62" t="s">
        <v>269</v>
      </c>
      <c r="D159" s="88">
        <v>3120</v>
      </c>
      <c r="E159" s="54"/>
      <c r="F159" s="54">
        <v>3120</v>
      </c>
      <c r="G159" s="110"/>
      <c r="H159" s="88">
        <v>3120</v>
      </c>
      <c r="I159" s="54"/>
      <c r="J159" s="54">
        <v>3120</v>
      </c>
      <c r="K159" s="110"/>
      <c r="L159" s="88">
        <v>4381</v>
      </c>
      <c r="M159" s="54"/>
      <c r="N159" s="54">
        <v>4381</v>
      </c>
      <c r="O159" s="110"/>
      <c r="P159" s="273"/>
      <c r="S159" s="7"/>
    </row>
    <row r="160" spans="1:19" s="10" customFormat="1" x14ac:dyDescent="0.25">
      <c r="A160" s="208"/>
      <c r="B160" s="42"/>
      <c r="C160" s="62" t="s">
        <v>270</v>
      </c>
      <c r="D160" s="88">
        <v>1245</v>
      </c>
      <c r="E160" s="54"/>
      <c r="F160" s="54">
        <v>1245</v>
      </c>
      <c r="G160" s="110"/>
      <c r="H160" s="88">
        <v>1245</v>
      </c>
      <c r="I160" s="54"/>
      <c r="J160" s="54">
        <v>1245</v>
      </c>
      <c r="K160" s="110"/>
      <c r="L160" s="88">
        <v>1245</v>
      </c>
      <c r="M160" s="54"/>
      <c r="N160" s="54">
        <v>1245</v>
      </c>
      <c r="O160" s="110"/>
      <c r="P160" s="273"/>
      <c r="S160" s="7"/>
    </row>
    <row r="161" spans="1:19" s="10" customFormat="1" x14ac:dyDescent="0.25">
      <c r="A161" s="208"/>
      <c r="B161" s="42"/>
      <c r="C161" s="62" t="s">
        <v>271</v>
      </c>
      <c r="D161" s="88">
        <v>5000</v>
      </c>
      <c r="E161" s="54">
        <v>5000</v>
      </c>
      <c r="F161" s="54"/>
      <c r="G161" s="110"/>
      <c r="H161" s="88">
        <v>0</v>
      </c>
      <c r="I161" s="54">
        <v>0</v>
      </c>
      <c r="J161" s="54"/>
      <c r="K161" s="110"/>
      <c r="L161" s="88">
        <v>0</v>
      </c>
      <c r="M161" s="54">
        <v>0</v>
      </c>
      <c r="N161" s="54"/>
      <c r="O161" s="110"/>
      <c r="P161" s="273"/>
      <c r="S161" s="7"/>
    </row>
    <row r="162" spans="1:19" s="10" customFormat="1" x14ac:dyDescent="0.25">
      <c r="A162" s="208"/>
      <c r="B162" s="42"/>
      <c r="C162" s="62" t="s">
        <v>272</v>
      </c>
      <c r="D162" s="88">
        <v>500</v>
      </c>
      <c r="E162" s="54"/>
      <c r="F162" s="54">
        <v>500</v>
      </c>
      <c r="G162" s="110"/>
      <c r="H162" s="88">
        <v>500</v>
      </c>
      <c r="I162" s="54"/>
      <c r="J162" s="54">
        <v>500</v>
      </c>
      <c r="K162" s="110"/>
      <c r="L162" s="88">
        <v>500</v>
      </c>
      <c r="M162" s="54"/>
      <c r="N162" s="54">
        <v>500</v>
      </c>
      <c r="O162" s="110"/>
      <c r="P162" s="273"/>
      <c r="S162" s="7"/>
    </row>
    <row r="163" spans="1:19" s="10" customFormat="1" x14ac:dyDescent="0.25">
      <c r="A163" s="208"/>
      <c r="B163" s="42"/>
      <c r="C163" s="62" t="s">
        <v>273</v>
      </c>
      <c r="D163" s="88">
        <v>3050</v>
      </c>
      <c r="E163" s="54"/>
      <c r="F163" s="54">
        <v>3050</v>
      </c>
      <c r="G163" s="110"/>
      <c r="H163" s="88">
        <v>3050</v>
      </c>
      <c r="I163" s="54"/>
      <c r="J163" s="54">
        <v>3050</v>
      </c>
      <c r="K163" s="110"/>
      <c r="L163" s="88">
        <v>3050</v>
      </c>
      <c r="M163" s="54"/>
      <c r="N163" s="54">
        <v>3050</v>
      </c>
      <c r="O163" s="110"/>
      <c r="P163" s="273"/>
      <c r="S163" s="7"/>
    </row>
    <row r="164" spans="1:19" s="10" customFormat="1" x14ac:dyDescent="0.25">
      <c r="A164" s="208"/>
      <c r="B164" s="42"/>
      <c r="C164" s="62" t="s">
        <v>274</v>
      </c>
      <c r="D164" s="88">
        <v>1270</v>
      </c>
      <c r="E164" s="54"/>
      <c r="F164" s="54">
        <v>1270</v>
      </c>
      <c r="G164" s="110"/>
      <c r="H164" s="88">
        <v>1270</v>
      </c>
      <c r="I164" s="54"/>
      <c r="J164" s="54">
        <v>1270</v>
      </c>
      <c r="K164" s="110"/>
      <c r="L164" s="88">
        <v>1270</v>
      </c>
      <c r="M164" s="54"/>
      <c r="N164" s="54">
        <v>1270</v>
      </c>
      <c r="O164" s="110"/>
      <c r="P164" s="273"/>
      <c r="S164" s="7"/>
    </row>
    <row r="165" spans="1:19" s="10" customFormat="1" x14ac:dyDescent="0.25">
      <c r="A165" s="208"/>
      <c r="B165" s="42"/>
      <c r="C165" s="62" t="s">
        <v>275</v>
      </c>
      <c r="D165" s="88">
        <v>3000</v>
      </c>
      <c r="E165" s="54">
        <v>3000</v>
      </c>
      <c r="F165" s="54"/>
      <c r="G165" s="110"/>
      <c r="H165" s="88">
        <v>4500</v>
      </c>
      <c r="I165" s="54">
        <v>4500</v>
      </c>
      <c r="J165" s="54"/>
      <c r="K165" s="110"/>
      <c r="L165" s="88">
        <v>4500</v>
      </c>
      <c r="M165" s="54">
        <v>4500</v>
      </c>
      <c r="N165" s="54"/>
      <c r="O165" s="110"/>
      <c r="P165" s="273"/>
      <c r="S165" s="7"/>
    </row>
    <row r="166" spans="1:19" s="10" customFormat="1" x14ac:dyDescent="0.25">
      <c r="A166" s="208"/>
      <c r="B166" s="42"/>
      <c r="C166" s="62" t="s">
        <v>276</v>
      </c>
      <c r="D166" s="88">
        <v>2000</v>
      </c>
      <c r="E166" s="54"/>
      <c r="F166" s="54">
        <v>2000</v>
      </c>
      <c r="G166" s="110"/>
      <c r="H166" s="88">
        <v>2000</v>
      </c>
      <c r="I166" s="54"/>
      <c r="J166" s="54">
        <v>2000</v>
      </c>
      <c r="K166" s="110"/>
      <c r="L166" s="88">
        <v>2000</v>
      </c>
      <c r="M166" s="54"/>
      <c r="N166" s="54">
        <v>2000</v>
      </c>
      <c r="O166" s="110"/>
      <c r="P166" s="273"/>
      <c r="S166" s="7"/>
    </row>
    <row r="167" spans="1:19" s="10" customFormat="1" ht="30" x14ac:dyDescent="0.25">
      <c r="A167" s="208"/>
      <c r="B167" s="42"/>
      <c r="C167" s="62" t="s">
        <v>277</v>
      </c>
      <c r="D167" s="88">
        <v>500</v>
      </c>
      <c r="E167" s="54">
        <v>500</v>
      </c>
      <c r="F167" s="54"/>
      <c r="G167" s="110"/>
      <c r="H167" s="88">
        <v>500</v>
      </c>
      <c r="I167" s="54">
        <v>500</v>
      </c>
      <c r="J167" s="54"/>
      <c r="K167" s="110"/>
      <c r="L167" s="88">
        <v>500</v>
      </c>
      <c r="M167" s="54">
        <v>500</v>
      </c>
      <c r="N167" s="54"/>
      <c r="O167" s="110"/>
      <c r="P167" s="273"/>
      <c r="S167" s="7"/>
    </row>
    <row r="168" spans="1:19" s="10" customFormat="1" x14ac:dyDescent="0.25">
      <c r="A168" s="208"/>
      <c r="B168" s="42"/>
      <c r="C168" s="62" t="s">
        <v>278</v>
      </c>
      <c r="D168" s="88">
        <v>762</v>
      </c>
      <c r="E168" s="54">
        <v>762</v>
      </c>
      <c r="F168" s="54"/>
      <c r="G168" s="110"/>
      <c r="H168" s="88">
        <v>762</v>
      </c>
      <c r="I168" s="54">
        <v>762</v>
      </c>
      <c r="J168" s="54"/>
      <c r="K168" s="110"/>
      <c r="L168" s="88">
        <v>762</v>
      </c>
      <c r="M168" s="54">
        <v>762</v>
      </c>
      <c r="N168" s="54"/>
      <c r="O168" s="110"/>
      <c r="P168" s="273"/>
      <c r="S168" s="7"/>
    </row>
    <row r="169" spans="1:19" s="10" customFormat="1" x14ac:dyDescent="0.25">
      <c r="A169" s="208"/>
      <c r="B169" s="42"/>
      <c r="C169" s="62" t="s">
        <v>279</v>
      </c>
      <c r="D169" s="88">
        <v>3810</v>
      </c>
      <c r="E169" s="54">
        <v>3810</v>
      </c>
      <c r="F169" s="54"/>
      <c r="G169" s="110"/>
      <c r="H169" s="88">
        <v>3810</v>
      </c>
      <c r="I169" s="54">
        <v>3810</v>
      </c>
      <c r="J169" s="54"/>
      <c r="K169" s="110"/>
      <c r="L169" s="88">
        <v>3810</v>
      </c>
      <c r="M169" s="54">
        <v>3810</v>
      </c>
      <c r="N169" s="54"/>
      <c r="O169" s="110"/>
      <c r="P169" s="273"/>
      <c r="S169" s="7"/>
    </row>
    <row r="170" spans="1:19" s="10" customFormat="1" x14ac:dyDescent="0.25">
      <c r="A170" s="208"/>
      <c r="B170" s="42"/>
      <c r="C170" s="62" t="s">
        <v>280</v>
      </c>
      <c r="D170" s="88">
        <v>943</v>
      </c>
      <c r="E170" s="54">
        <v>943</v>
      </c>
      <c r="F170" s="54"/>
      <c r="G170" s="110"/>
      <c r="H170" s="88">
        <v>943</v>
      </c>
      <c r="I170" s="54">
        <v>943</v>
      </c>
      <c r="J170" s="54"/>
      <c r="K170" s="110"/>
      <c r="L170" s="88">
        <v>943</v>
      </c>
      <c r="M170" s="54">
        <v>943</v>
      </c>
      <c r="N170" s="54"/>
      <c r="O170" s="110"/>
      <c r="P170" s="273"/>
      <c r="S170" s="7"/>
    </row>
    <row r="171" spans="1:19" s="10" customFormat="1" ht="30" x14ac:dyDescent="0.25">
      <c r="A171" s="208"/>
      <c r="B171" s="42"/>
      <c r="C171" s="62" t="s">
        <v>281</v>
      </c>
      <c r="D171" s="88">
        <v>2413</v>
      </c>
      <c r="E171" s="54">
        <v>2413</v>
      </c>
      <c r="F171" s="54"/>
      <c r="G171" s="110"/>
      <c r="H171" s="88">
        <v>2413</v>
      </c>
      <c r="I171" s="54">
        <v>2413</v>
      </c>
      <c r="J171" s="54"/>
      <c r="K171" s="110"/>
      <c r="L171" s="88">
        <v>2413</v>
      </c>
      <c r="M171" s="54">
        <v>2413</v>
      </c>
      <c r="N171" s="54"/>
      <c r="O171" s="110"/>
      <c r="P171" s="273"/>
      <c r="S171" s="7"/>
    </row>
    <row r="172" spans="1:19" s="10" customFormat="1" ht="30" x14ac:dyDescent="0.25">
      <c r="A172" s="208"/>
      <c r="B172" s="42"/>
      <c r="C172" s="62" t="s">
        <v>282</v>
      </c>
      <c r="D172" s="88">
        <v>1715</v>
      </c>
      <c r="E172" s="54">
        <v>1715</v>
      </c>
      <c r="F172" s="54"/>
      <c r="G172" s="110"/>
      <c r="H172" s="88">
        <v>1715</v>
      </c>
      <c r="I172" s="54">
        <v>1715</v>
      </c>
      <c r="J172" s="54"/>
      <c r="K172" s="110"/>
      <c r="L172" s="88">
        <v>1715</v>
      </c>
      <c r="M172" s="54">
        <v>1715</v>
      </c>
      <c r="N172" s="54"/>
      <c r="O172" s="110"/>
      <c r="P172" s="273"/>
      <c r="S172" s="7"/>
    </row>
    <row r="173" spans="1:19" s="10" customFormat="1" x14ac:dyDescent="0.25">
      <c r="A173" s="208"/>
      <c r="B173" s="42"/>
      <c r="C173" s="62" t="s">
        <v>283</v>
      </c>
      <c r="D173" s="88">
        <v>558</v>
      </c>
      <c r="E173" s="54">
        <v>558</v>
      </c>
      <c r="F173" s="54"/>
      <c r="G173" s="110"/>
      <c r="H173" s="88">
        <v>558</v>
      </c>
      <c r="I173" s="54">
        <v>558</v>
      </c>
      <c r="J173" s="54"/>
      <c r="K173" s="110"/>
      <c r="L173" s="88">
        <v>558</v>
      </c>
      <c r="M173" s="54">
        <v>558</v>
      </c>
      <c r="N173" s="54"/>
      <c r="O173" s="110"/>
      <c r="P173" s="273"/>
      <c r="S173" s="7"/>
    </row>
    <row r="174" spans="1:19" s="10" customFormat="1" x14ac:dyDescent="0.25">
      <c r="A174" s="208"/>
      <c r="B174" s="42"/>
      <c r="C174" s="62" t="s">
        <v>284</v>
      </c>
      <c r="D174" s="88">
        <v>1530</v>
      </c>
      <c r="E174" s="54">
        <v>1530</v>
      </c>
      <c r="F174" s="54"/>
      <c r="G174" s="110"/>
      <c r="H174" s="88">
        <v>1530</v>
      </c>
      <c r="I174" s="54">
        <v>1530</v>
      </c>
      <c r="J174" s="54"/>
      <c r="K174" s="110"/>
      <c r="L174" s="88">
        <v>3110</v>
      </c>
      <c r="M174" s="54">
        <v>3110</v>
      </c>
      <c r="N174" s="54"/>
      <c r="O174" s="110"/>
      <c r="P174" s="273"/>
      <c r="S174" s="7"/>
    </row>
    <row r="175" spans="1:19" s="10" customFormat="1" x14ac:dyDescent="0.25">
      <c r="A175" s="208"/>
      <c r="B175" s="42"/>
      <c r="C175" s="62" t="s">
        <v>285</v>
      </c>
      <c r="D175" s="88">
        <v>1270</v>
      </c>
      <c r="E175" s="54">
        <v>1270</v>
      </c>
      <c r="F175" s="54"/>
      <c r="G175" s="110"/>
      <c r="H175" s="88">
        <v>1270</v>
      </c>
      <c r="I175" s="54">
        <v>1270</v>
      </c>
      <c r="J175" s="54"/>
      <c r="K175" s="110"/>
      <c r="L175" s="88">
        <v>1670</v>
      </c>
      <c r="M175" s="54">
        <v>1670</v>
      </c>
      <c r="N175" s="54"/>
      <c r="O175" s="110"/>
      <c r="P175" s="273"/>
      <c r="Q175" s="115"/>
      <c r="S175" s="7"/>
    </row>
    <row r="176" spans="1:19" s="10" customFormat="1" x14ac:dyDescent="0.25">
      <c r="A176" s="208"/>
      <c r="B176" s="42"/>
      <c r="C176" s="62" t="s">
        <v>286</v>
      </c>
      <c r="D176" s="88">
        <v>2840</v>
      </c>
      <c r="E176" s="54">
        <v>2840</v>
      </c>
      <c r="F176" s="54"/>
      <c r="G176" s="110"/>
      <c r="H176" s="88">
        <v>2840</v>
      </c>
      <c r="I176" s="54">
        <v>2840</v>
      </c>
      <c r="J176" s="54"/>
      <c r="K176" s="110"/>
      <c r="L176" s="88">
        <v>2840</v>
      </c>
      <c r="M176" s="54">
        <v>2840</v>
      </c>
      <c r="N176" s="54"/>
      <c r="O176" s="110"/>
      <c r="P176" s="273"/>
      <c r="S176" s="7"/>
    </row>
    <row r="177" spans="1:19" s="10" customFormat="1" ht="30" x14ac:dyDescent="0.25">
      <c r="A177" s="208"/>
      <c r="B177" s="42"/>
      <c r="C177" s="62" t="s">
        <v>287</v>
      </c>
      <c r="D177" s="88">
        <v>3384</v>
      </c>
      <c r="E177" s="54">
        <v>3384</v>
      </c>
      <c r="F177" s="54"/>
      <c r="G177" s="110"/>
      <c r="H177" s="88">
        <v>3384</v>
      </c>
      <c r="I177" s="54">
        <v>3384</v>
      </c>
      <c r="J177" s="54"/>
      <c r="K177" s="110"/>
      <c r="L177" s="88">
        <v>3384</v>
      </c>
      <c r="M177" s="54">
        <v>3384</v>
      </c>
      <c r="N177" s="54"/>
      <c r="O177" s="110"/>
      <c r="P177" s="273"/>
      <c r="S177" s="7"/>
    </row>
    <row r="178" spans="1:19" s="10" customFormat="1" ht="30" x14ac:dyDescent="0.25">
      <c r="A178" s="208"/>
      <c r="B178" s="42"/>
      <c r="C178" s="62" t="s">
        <v>288</v>
      </c>
      <c r="D178" s="88">
        <v>1214</v>
      </c>
      <c r="E178" s="54"/>
      <c r="F178" s="54">
        <v>1214</v>
      </c>
      <c r="G178" s="110"/>
      <c r="H178" s="88">
        <v>1214</v>
      </c>
      <c r="I178" s="54"/>
      <c r="J178" s="54">
        <v>1214</v>
      </c>
      <c r="K178" s="110"/>
      <c r="L178" s="88">
        <v>1214</v>
      </c>
      <c r="M178" s="54"/>
      <c r="N178" s="54">
        <v>1214</v>
      </c>
      <c r="O178" s="110"/>
      <c r="P178" s="273"/>
      <c r="S178" s="7"/>
    </row>
    <row r="179" spans="1:19" s="10" customFormat="1" ht="30" x14ac:dyDescent="0.25">
      <c r="A179" s="208"/>
      <c r="B179" s="42"/>
      <c r="C179" s="62" t="s">
        <v>289</v>
      </c>
      <c r="D179" s="88">
        <v>1600</v>
      </c>
      <c r="E179" s="54">
        <v>1600</v>
      </c>
      <c r="F179" s="54"/>
      <c r="G179" s="110"/>
      <c r="H179" s="88">
        <v>0</v>
      </c>
      <c r="I179" s="54">
        <v>0</v>
      </c>
      <c r="J179" s="54"/>
      <c r="K179" s="110"/>
      <c r="L179" s="88">
        <v>0</v>
      </c>
      <c r="M179" s="54">
        <v>0</v>
      </c>
      <c r="N179" s="54"/>
      <c r="O179" s="110"/>
      <c r="P179" s="273"/>
      <c r="S179" s="7"/>
    </row>
    <row r="180" spans="1:19" s="10" customFormat="1" x14ac:dyDescent="0.25">
      <c r="A180" s="208"/>
      <c r="B180" s="42"/>
      <c r="C180" s="62" t="s">
        <v>290</v>
      </c>
      <c r="D180" s="88">
        <v>5000</v>
      </c>
      <c r="E180" s="54">
        <v>5000</v>
      </c>
      <c r="F180" s="54"/>
      <c r="G180" s="110"/>
      <c r="H180" s="88">
        <v>0</v>
      </c>
      <c r="I180" s="54">
        <v>0</v>
      </c>
      <c r="J180" s="54"/>
      <c r="K180" s="110"/>
      <c r="L180" s="88">
        <v>0</v>
      </c>
      <c r="M180" s="54">
        <v>0</v>
      </c>
      <c r="N180" s="54"/>
      <c r="O180" s="110"/>
      <c r="P180" s="273"/>
      <c r="S180" s="7"/>
    </row>
    <row r="181" spans="1:19" s="10" customFormat="1" x14ac:dyDescent="0.25">
      <c r="A181" s="208"/>
      <c r="B181" s="42"/>
      <c r="C181" s="62" t="s">
        <v>291</v>
      </c>
      <c r="D181" s="88">
        <v>3000</v>
      </c>
      <c r="E181" s="54"/>
      <c r="F181" s="54">
        <v>3000</v>
      </c>
      <c r="G181" s="110"/>
      <c r="H181" s="88">
        <v>3000</v>
      </c>
      <c r="I181" s="54"/>
      <c r="J181" s="54">
        <v>3000</v>
      </c>
      <c r="K181" s="110"/>
      <c r="L181" s="88">
        <v>3000</v>
      </c>
      <c r="M181" s="54"/>
      <c r="N181" s="54">
        <v>3000</v>
      </c>
      <c r="O181" s="110"/>
      <c r="P181" s="273"/>
      <c r="S181" s="7"/>
    </row>
    <row r="182" spans="1:19" s="10" customFormat="1" x14ac:dyDescent="0.25">
      <c r="A182" s="208"/>
      <c r="B182" s="42"/>
      <c r="C182" s="62" t="s">
        <v>292</v>
      </c>
      <c r="D182" s="88">
        <v>2500</v>
      </c>
      <c r="E182" s="54">
        <v>2500</v>
      </c>
      <c r="F182" s="54"/>
      <c r="G182" s="110"/>
      <c r="H182" s="88">
        <v>2500</v>
      </c>
      <c r="I182" s="54">
        <v>2500</v>
      </c>
      <c r="J182" s="54"/>
      <c r="K182" s="110"/>
      <c r="L182" s="88">
        <v>2500</v>
      </c>
      <c r="M182" s="54">
        <v>2500</v>
      </c>
      <c r="N182" s="54"/>
      <c r="O182" s="110"/>
      <c r="P182" s="273"/>
      <c r="S182" s="7"/>
    </row>
    <row r="183" spans="1:19" s="10" customFormat="1" x14ac:dyDescent="0.25">
      <c r="A183" s="208"/>
      <c r="B183" s="42"/>
      <c r="C183" s="62" t="s">
        <v>293</v>
      </c>
      <c r="D183" s="88">
        <v>1000</v>
      </c>
      <c r="E183" s="54">
        <v>1000</v>
      </c>
      <c r="F183" s="54"/>
      <c r="G183" s="110"/>
      <c r="H183" s="88">
        <v>1000</v>
      </c>
      <c r="I183" s="54">
        <v>1000</v>
      </c>
      <c r="J183" s="54"/>
      <c r="K183" s="110"/>
      <c r="L183" s="88">
        <v>1000</v>
      </c>
      <c r="M183" s="54">
        <v>1000</v>
      </c>
      <c r="N183" s="54"/>
      <c r="O183" s="110"/>
      <c r="P183" s="273"/>
      <c r="S183" s="7"/>
    </row>
    <row r="184" spans="1:19" s="10" customFormat="1" ht="30" x14ac:dyDescent="0.25">
      <c r="A184" s="208"/>
      <c r="B184" s="42"/>
      <c r="C184" s="62" t="s">
        <v>294</v>
      </c>
      <c r="D184" s="88">
        <v>2500</v>
      </c>
      <c r="E184" s="54">
        <v>2500</v>
      </c>
      <c r="F184" s="54"/>
      <c r="G184" s="110"/>
      <c r="H184" s="88">
        <v>0</v>
      </c>
      <c r="I184" s="54">
        <v>0</v>
      </c>
      <c r="J184" s="54"/>
      <c r="K184" s="110"/>
      <c r="L184" s="88">
        <v>0</v>
      </c>
      <c r="M184" s="54">
        <v>0</v>
      </c>
      <c r="N184" s="54"/>
      <c r="O184" s="110"/>
      <c r="P184" s="273"/>
      <c r="S184" s="7"/>
    </row>
    <row r="185" spans="1:19" s="10" customFormat="1" ht="30" x14ac:dyDescent="0.25">
      <c r="A185" s="208"/>
      <c r="B185" s="42"/>
      <c r="C185" s="62" t="s">
        <v>295</v>
      </c>
      <c r="D185" s="88">
        <v>671</v>
      </c>
      <c r="E185" s="54">
        <v>671</v>
      </c>
      <c r="F185" s="54"/>
      <c r="G185" s="110"/>
      <c r="H185" s="88">
        <v>671</v>
      </c>
      <c r="I185" s="54">
        <v>671</v>
      </c>
      <c r="J185" s="54"/>
      <c r="K185" s="110"/>
      <c r="L185" s="88">
        <v>886</v>
      </c>
      <c r="M185" s="54">
        <v>886</v>
      </c>
      <c r="N185" s="54"/>
      <c r="O185" s="110"/>
      <c r="P185" s="273"/>
      <c r="S185" s="7"/>
    </row>
    <row r="186" spans="1:19" s="10" customFormat="1" x14ac:dyDescent="0.25">
      <c r="A186" s="208"/>
      <c r="B186" s="42"/>
      <c r="C186" s="62" t="s">
        <v>296</v>
      </c>
      <c r="D186" s="88">
        <v>1245</v>
      </c>
      <c r="E186" s="54">
        <v>1245</v>
      </c>
      <c r="F186" s="54"/>
      <c r="G186" s="110"/>
      <c r="H186" s="88">
        <v>1245</v>
      </c>
      <c r="I186" s="54">
        <v>1245</v>
      </c>
      <c r="J186" s="54"/>
      <c r="K186" s="110"/>
      <c r="L186" s="88">
        <v>1245</v>
      </c>
      <c r="M186" s="54">
        <v>1245</v>
      </c>
      <c r="N186" s="54"/>
      <c r="O186" s="110"/>
      <c r="P186" s="273"/>
      <c r="S186" s="7"/>
    </row>
    <row r="187" spans="1:19" s="10" customFormat="1" ht="30" x14ac:dyDescent="0.25">
      <c r="A187" s="208"/>
      <c r="B187" s="42"/>
      <c r="C187" s="62" t="s">
        <v>297</v>
      </c>
      <c r="D187" s="88">
        <v>2000</v>
      </c>
      <c r="E187" s="54"/>
      <c r="F187" s="54">
        <v>2000</v>
      </c>
      <c r="G187" s="110"/>
      <c r="H187" s="88">
        <v>2000</v>
      </c>
      <c r="I187" s="54"/>
      <c r="J187" s="54">
        <v>2000</v>
      </c>
      <c r="K187" s="110"/>
      <c r="L187" s="88">
        <v>2000</v>
      </c>
      <c r="M187" s="54"/>
      <c r="N187" s="54">
        <v>2000</v>
      </c>
      <c r="O187" s="110"/>
      <c r="P187" s="273"/>
      <c r="S187" s="7"/>
    </row>
    <row r="188" spans="1:19" s="10" customFormat="1" x14ac:dyDescent="0.25">
      <c r="A188" s="208"/>
      <c r="B188" s="42"/>
      <c r="C188" s="62" t="s">
        <v>298</v>
      </c>
      <c r="D188" s="88">
        <v>2000</v>
      </c>
      <c r="E188" s="54">
        <v>2000</v>
      </c>
      <c r="F188" s="54"/>
      <c r="G188" s="110"/>
      <c r="H188" s="88">
        <v>2000</v>
      </c>
      <c r="I188" s="54">
        <v>2000</v>
      </c>
      <c r="J188" s="54"/>
      <c r="K188" s="110"/>
      <c r="L188" s="88">
        <v>2000</v>
      </c>
      <c r="M188" s="54">
        <v>2000</v>
      </c>
      <c r="N188" s="54"/>
      <c r="O188" s="110"/>
      <c r="P188" s="273"/>
      <c r="S188" s="7"/>
    </row>
    <row r="189" spans="1:19" s="10" customFormat="1" x14ac:dyDescent="0.25">
      <c r="A189" s="208"/>
      <c r="B189" s="42"/>
      <c r="C189" s="62" t="s">
        <v>299</v>
      </c>
      <c r="D189" s="88">
        <v>3000</v>
      </c>
      <c r="E189" s="54">
        <v>3000</v>
      </c>
      <c r="F189" s="54"/>
      <c r="G189" s="110"/>
      <c r="H189" s="88">
        <v>0</v>
      </c>
      <c r="I189" s="54">
        <v>0</v>
      </c>
      <c r="J189" s="54"/>
      <c r="K189" s="110"/>
      <c r="L189" s="88">
        <v>0</v>
      </c>
      <c r="M189" s="54">
        <v>0</v>
      </c>
      <c r="N189" s="54"/>
      <c r="O189" s="110"/>
      <c r="P189" s="273"/>
      <c r="S189" s="7"/>
    </row>
    <row r="190" spans="1:19" s="10" customFormat="1" x14ac:dyDescent="0.25">
      <c r="A190" s="208"/>
      <c r="B190" s="42"/>
      <c r="C190" s="62" t="s">
        <v>423</v>
      </c>
      <c r="D190" s="88">
        <v>500</v>
      </c>
      <c r="E190" s="54">
        <v>500</v>
      </c>
      <c r="F190" s="54"/>
      <c r="G190" s="110"/>
      <c r="H190" s="88">
        <v>0</v>
      </c>
      <c r="I190" s="54">
        <v>0</v>
      </c>
      <c r="J190" s="54"/>
      <c r="K190" s="110"/>
      <c r="L190" s="88">
        <v>0</v>
      </c>
      <c r="M190" s="54">
        <v>0</v>
      </c>
      <c r="N190" s="54"/>
      <c r="O190" s="110"/>
      <c r="P190" s="273"/>
      <c r="S190" s="7"/>
    </row>
    <row r="191" spans="1:19" s="10" customFormat="1" ht="45" x14ac:dyDescent="0.25">
      <c r="A191" s="208"/>
      <c r="B191" s="42"/>
      <c r="C191" s="62" t="s">
        <v>435</v>
      </c>
      <c r="D191" s="88"/>
      <c r="E191" s="54"/>
      <c r="F191" s="54"/>
      <c r="G191" s="162"/>
      <c r="H191" s="88">
        <v>6250</v>
      </c>
      <c r="I191" s="54">
        <v>6250</v>
      </c>
      <c r="J191" s="54"/>
      <c r="K191" s="162"/>
      <c r="L191" s="88">
        <v>6250</v>
      </c>
      <c r="M191" s="54">
        <v>6250</v>
      </c>
      <c r="N191" s="54"/>
      <c r="O191" s="110"/>
      <c r="P191" s="273"/>
      <c r="S191" s="7"/>
    </row>
    <row r="192" spans="1:19" s="10" customFormat="1" x14ac:dyDescent="0.25">
      <c r="A192" s="208"/>
      <c r="B192" s="42"/>
      <c r="C192" s="62" t="s">
        <v>436</v>
      </c>
      <c r="D192" s="88"/>
      <c r="E192" s="54"/>
      <c r="F192" s="54"/>
      <c r="G192" s="162"/>
      <c r="H192" s="88">
        <v>5842</v>
      </c>
      <c r="I192" s="54">
        <v>5842</v>
      </c>
      <c r="J192" s="54"/>
      <c r="K192" s="162"/>
      <c r="L192" s="88">
        <v>5842</v>
      </c>
      <c r="M192" s="54">
        <v>5842</v>
      </c>
      <c r="N192" s="54"/>
      <c r="O192" s="110"/>
      <c r="P192" s="273"/>
      <c r="S192" s="7"/>
    </row>
    <row r="193" spans="1:19" s="10" customFormat="1" x14ac:dyDescent="0.25">
      <c r="A193" s="208"/>
      <c r="B193" s="42"/>
      <c r="C193" s="62" t="s">
        <v>437</v>
      </c>
      <c r="D193" s="88"/>
      <c r="E193" s="54"/>
      <c r="F193" s="54"/>
      <c r="G193" s="162"/>
      <c r="H193" s="88">
        <v>2096</v>
      </c>
      <c r="I193" s="54">
        <v>2096</v>
      </c>
      <c r="J193" s="54"/>
      <c r="K193" s="162"/>
      <c r="L193" s="88">
        <v>2096</v>
      </c>
      <c r="M193" s="54">
        <v>2096</v>
      </c>
      <c r="N193" s="54"/>
      <c r="O193" s="110"/>
      <c r="P193" s="273"/>
      <c r="S193" s="7"/>
    </row>
    <row r="194" spans="1:19" s="10" customFormat="1" x14ac:dyDescent="0.25">
      <c r="A194" s="208"/>
      <c r="B194" s="42"/>
      <c r="C194" s="62" t="s">
        <v>438</v>
      </c>
      <c r="D194" s="88"/>
      <c r="E194" s="54"/>
      <c r="F194" s="54"/>
      <c r="G194" s="162"/>
      <c r="H194" s="88">
        <v>180</v>
      </c>
      <c r="I194" s="54">
        <v>180</v>
      </c>
      <c r="J194" s="54"/>
      <c r="K194" s="162"/>
      <c r="L194" s="88">
        <v>180</v>
      </c>
      <c r="M194" s="54">
        <v>180</v>
      </c>
      <c r="N194" s="54"/>
      <c r="O194" s="110"/>
      <c r="P194" s="273"/>
      <c r="S194" s="7"/>
    </row>
    <row r="195" spans="1:19" s="10" customFormat="1" x14ac:dyDescent="0.25">
      <c r="A195" s="208"/>
      <c r="B195" s="42"/>
      <c r="C195" s="62" t="s">
        <v>439</v>
      </c>
      <c r="D195" s="88"/>
      <c r="E195" s="54"/>
      <c r="F195" s="54"/>
      <c r="G195" s="162"/>
      <c r="H195" s="88">
        <v>500</v>
      </c>
      <c r="I195" s="54">
        <v>500</v>
      </c>
      <c r="J195" s="54"/>
      <c r="K195" s="162"/>
      <c r="L195" s="88">
        <v>500</v>
      </c>
      <c r="M195" s="54">
        <v>500</v>
      </c>
      <c r="N195" s="54"/>
      <c r="O195" s="110"/>
      <c r="P195" s="273"/>
      <c r="S195" s="7"/>
    </row>
    <row r="196" spans="1:19" s="10" customFormat="1" x14ac:dyDescent="0.25">
      <c r="A196" s="208"/>
      <c r="B196" s="42"/>
      <c r="C196" s="62" t="s">
        <v>483</v>
      </c>
      <c r="D196" s="88"/>
      <c r="E196" s="54"/>
      <c r="F196" s="54"/>
      <c r="G196" s="162"/>
      <c r="H196" s="88">
        <v>500</v>
      </c>
      <c r="I196" s="54">
        <v>500</v>
      </c>
      <c r="J196" s="54"/>
      <c r="K196" s="162"/>
      <c r="L196" s="88">
        <v>500</v>
      </c>
      <c r="M196" s="54">
        <v>500</v>
      </c>
      <c r="N196" s="54"/>
      <c r="O196" s="110"/>
      <c r="P196" s="273"/>
      <c r="S196" s="7"/>
    </row>
    <row r="197" spans="1:19" s="10" customFormat="1" x14ac:dyDescent="0.25">
      <c r="A197" s="208"/>
      <c r="B197" s="42"/>
      <c r="C197" s="62" t="s">
        <v>482</v>
      </c>
      <c r="D197" s="88"/>
      <c r="E197" s="54"/>
      <c r="F197" s="54"/>
      <c r="G197" s="162"/>
      <c r="H197" s="88">
        <v>1000</v>
      </c>
      <c r="I197" s="54">
        <v>1000</v>
      </c>
      <c r="J197" s="54"/>
      <c r="K197" s="162"/>
      <c r="L197" s="88">
        <v>1000</v>
      </c>
      <c r="M197" s="54">
        <v>1000</v>
      </c>
      <c r="N197" s="54"/>
      <c r="O197" s="110"/>
      <c r="P197" s="273"/>
      <c r="S197" s="7"/>
    </row>
    <row r="198" spans="1:19" s="10" customFormat="1" x14ac:dyDescent="0.25">
      <c r="A198" s="208"/>
      <c r="B198" s="42"/>
      <c r="C198" s="62" t="s">
        <v>481</v>
      </c>
      <c r="D198" s="88"/>
      <c r="E198" s="54"/>
      <c r="F198" s="54"/>
      <c r="G198" s="162"/>
      <c r="H198" s="88">
        <v>490</v>
      </c>
      <c r="I198" s="54">
        <v>490</v>
      </c>
      <c r="J198" s="54"/>
      <c r="K198" s="162"/>
      <c r="L198" s="88">
        <v>490</v>
      </c>
      <c r="M198" s="54">
        <v>490</v>
      </c>
      <c r="N198" s="54"/>
      <c r="O198" s="110"/>
      <c r="P198" s="273"/>
      <c r="S198" s="7"/>
    </row>
    <row r="199" spans="1:19" s="10" customFormat="1" x14ac:dyDescent="0.25">
      <c r="A199" s="208"/>
      <c r="B199" s="42"/>
      <c r="C199" s="62" t="s">
        <v>480</v>
      </c>
      <c r="D199" s="88"/>
      <c r="E199" s="54"/>
      <c r="F199" s="54"/>
      <c r="G199" s="162"/>
      <c r="H199" s="88">
        <v>360</v>
      </c>
      <c r="I199" s="54">
        <v>360</v>
      </c>
      <c r="J199" s="54"/>
      <c r="K199" s="162"/>
      <c r="L199" s="88">
        <v>360</v>
      </c>
      <c r="M199" s="54">
        <v>360</v>
      </c>
      <c r="N199" s="54"/>
      <c r="O199" s="110"/>
      <c r="P199" s="273"/>
      <c r="S199" s="7"/>
    </row>
    <row r="200" spans="1:19" s="10" customFormat="1" ht="30" x14ac:dyDescent="0.25">
      <c r="A200" s="208"/>
      <c r="B200" s="42"/>
      <c r="C200" s="62" t="s">
        <v>509</v>
      </c>
      <c r="D200" s="88"/>
      <c r="E200" s="54"/>
      <c r="F200" s="54"/>
      <c r="G200" s="162"/>
      <c r="H200" s="88">
        <v>6343</v>
      </c>
      <c r="I200" s="54">
        <v>6343</v>
      </c>
      <c r="J200" s="54"/>
      <c r="K200" s="162"/>
      <c r="L200" s="88">
        <v>6343</v>
      </c>
      <c r="M200" s="54">
        <v>6343</v>
      </c>
      <c r="N200" s="54"/>
      <c r="O200" s="110"/>
      <c r="P200" s="273"/>
      <c r="S200" s="7"/>
    </row>
    <row r="201" spans="1:19" s="10" customFormat="1" x14ac:dyDescent="0.25">
      <c r="A201" s="208"/>
      <c r="B201" s="42"/>
      <c r="C201" s="62" t="s">
        <v>510</v>
      </c>
      <c r="D201" s="88"/>
      <c r="E201" s="54"/>
      <c r="F201" s="54"/>
      <c r="G201" s="162"/>
      <c r="H201" s="88">
        <v>704</v>
      </c>
      <c r="I201" s="54">
        <v>704</v>
      </c>
      <c r="J201" s="54"/>
      <c r="K201" s="162"/>
      <c r="L201" s="88">
        <v>1782</v>
      </c>
      <c r="M201" s="54">
        <v>1782</v>
      </c>
      <c r="N201" s="54"/>
      <c r="O201" s="110"/>
      <c r="P201" s="273"/>
      <c r="S201" s="7"/>
    </row>
    <row r="202" spans="1:19" s="10" customFormat="1" x14ac:dyDescent="0.25">
      <c r="A202" s="208"/>
      <c r="B202" s="42"/>
      <c r="C202" s="62" t="s">
        <v>511</v>
      </c>
      <c r="D202" s="88"/>
      <c r="E202" s="54"/>
      <c r="F202" s="54"/>
      <c r="G202" s="162"/>
      <c r="H202" s="88">
        <v>1990</v>
      </c>
      <c r="I202" s="54">
        <v>1990</v>
      </c>
      <c r="J202" s="54"/>
      <c r="K202" s="162"/>
      <c r="L202" s="88">
        <v>1990</v>
      </c>
      <c r="M202" s="54">
        <v>1990</v>
      </c>
      <c r="N202" s="54"/>
      <c r="O202" s="110"/>
      <c r="P202" s="273"/>
      <c r="S202" s="7"/>
    </row>
    <row r="203" spans="1:19" s="10" customFormat="1" ht="30" x14ac:dyDescent="0.25">
      <c r="A203" s="208"/>
      <c r="B203" s="42"/>
      <c r="C203" s="62" t="s">
        <v>512</v>
      </c>
      <c r="D203" s="88"/>
      <c r="E203" s="54"/>
      <c r="F203" s="54"/>
      <c r="G203" s="162"/>
      <c r="H203" s="88">
        <v>2513</v>
      </c>
      <c r="I203" s="54">
        <v>2513</v>
      </c>
      <c r="J203" s="54"/>
      <c r="K203" s="162"/>
      <c r="L203" s="88">
        <v>2513</v>
      </c>
      <c r="M203" s="54">
        <v>2513</v>
      </c>
      <c r="N203" s="54"/>
      <c r="O203" s="110"/>
      <c r="P203" s="273"/>
      <c r="S203" s="7"/>
    </row>
    <row r="204" spans="1:19" s="10" customFormat="1" ht="30" x14ac:dyDescent="0.25">
      <c r="A204" s="208"/>
      <c r="B204" s="42"/>
      <c r="C204" s="62" t="s">
        <v>513</v>
      </c>
      <c r="D204" s="88"/>
      <c r="E204" s="54"/>
      <c r="F204" s="54"/>
      <c r="G204" s="162"/>
      <c r="H204" s="88">
        <v>1037</v>
      </c>
      <c r="I204" s="54">
        <v>1037</v>
      </c>
      <c r="J204" s="54"/>
      <c r="K204" s="162"/>
      <c r="L204" s="88">
        <v>1037</v>
      </c>
      <c r="M204" s="54">
        <v>1037</v>
      </c>
      <c r="N204" s="54"/>
      <c r="O204" s="110"/>
      <c r="P204" s="273"/>
      <c r="S204" s="7"/>
    </row>
    <row r="205" spans="1:19" s="10" customFormat="1" ht="30" customHeight="1" x14ac:dyDescent="0.25">
      <c r="A205" s="208"/>
      <c r="B205" s="42"/>
      <c r="C205" s="62" t="s">
        <v>514</v>
      </c>
      <c r="D205" s="88"/>
      <c r="E205" s="54"/>
      <c r="F205" s="54"/>
      <c r="G205" s="162"/>
      <c r="H205" s="88">
        <v>3150</v>
      </c>
      <c r="I205" s="54">
        <v>3150</v>
      </c>
      <c r="J205" s="54"/>
      <c r="K205" s="162"/>
      <c r="L205" s="88">
        <v>3150</v>
      </c>
      <c r="M205" s="54">
        <v>3150</v>
      </c>
      <c r="N205" s="54"/>
      <c r="O205" s="110"/>
      <c r="P205" s="273"/>
      <c r="S205" s="7"/>
    </row>
    <row r="206" spans="1:19" s="10" customFormat="1" ht="30.75" customHeight="1" x14ac:dyDescent="0.25">
      <c r="A206" s="208"/>
      <c r="B206" s="42"/>
      <c r="C206" s="62" t="s">
        <v>515</v>
      </c>
      <c r="D206" s="88"/>
      <c r="E206" s="54"/>
      <c r="F206" s="54"/>
      <c r="G206" s="162"/>
      <c r="H206" s="88">
        <v>3288</v>
      </c>
      <c r="I206" s="54">
        <v>3288</v>
      </c>
      <c r="J206" s="54"/>
      <c r="K206" s="162"/>
      <c r="L206" s="88">
        <v>3288</v>
      </c>
      <c r="M206" s="54">
        <v>3288</v>
      </c>
      <c r="N206" s="54"/>
      <c r="O206" s="110"/>
      <c r="P206" s="273"/>
      <c r="S206" s="7"/>
    </row>
    <row r="207" spans="1:19" s="10" customFormat="1" ht="45" x14ac:dyDescent="0.25">
      <c r="A207" s="208"/>
      <c r="B207" s="42"/>
      <c r="C207" s="62" t="s">
        <v>516</v>
      </c>
      <c r="D207" s="88"/>
      <c r="E207" s="54"/>
      <c r="F207" s="54"/>
      <c r="G207" s="162"/>
      <c r="H207" s="88">
        <v>9562</v>
      </c>
      <c r="I207" s="54">
        <v>9562</v>
      </c>
      <c r="J207" s="54"/>
      <c r="K207" s="162"/>
      <c r="L207" s="88">
        <v>9562</v>
      </c>
      <c r="M207" s="54">
        <v>9562</v>
      </c>
      <c r="N207" s="54"/>
      <c r="O207" s="110"/>
      <c r="P207" s="273"/>
      <c r="S207" s="7"/>
    </row>
    <row r="208" spans="1:19" s="10" customFormat="1" ht="30" x14ac:dyDescent="0.25">
      <c r="A208" s="208"/>
      <c r="B208" s="42"/>
      <c r="C208" s="62" t="s">
        <v>517</v>
      </c>
      <c r="D208" s="88"/>
      <c r="E208" s="54"/>
      <c r="F208" s="54"/>
      <c r="G208" s="162"/>
      <c r="H208" s="88">
        <v>1000</v>
      </c>
      <c r="I208" s="54"/>
      <c r="J208" s="54">
        <v>1000</v>
      </c>
      <c r="K208" s="162"/>
      <c r="L208" s="88">
        <v>1000</v>
      </c>
      <c r="M208" s="54"/>
      <c r="N208" s="54">
        <v>1000</v>
      </c>
      <c r="O208" s="110"/>
      <c r="P208" s="273"/>
      <c r="S208" s="7"/>
    </row>
    <row r="209" spans="1:22" s="10" customFormat="1" x14ac:dyDescent="0.25">
      <c r="A209" s="208"/>
      <c r="B209" s="42"/>
      <c r="C209" s="62" t="s">
        <v>518</v>
      </c>
      <c r="D209" s="88"/>
      <c r="E209" s="54"/>
      <c r="F209" s="54"/>
      <c r="G209" s="162"/>
      <c r="H209" s="88">
        <v>1787</v>
      </c>
      <c r="I209" s="54">
        <v>1787</v>
      </c>
      <c r="J209" s="54"/>
      <c r="K209" s="162"/>
      <c r="L209" s="88">
        <v>1787</v>
      </c>
      <c r="M209" s="54">
        <v>1787</v>
      </c>
      <c r="N209" s="54"/>
      <c r="O209" s="110"/>
      <c r="P209" s="273"/>
      <c r="S209" s="7"/>
    </row>
    <row r="210" spans="1:22" s="10" customFormat="1" ht="30" x14ac:dyDescent="0.25">
      <c r="A210" s="208"/>
      <c r="B210" s="42"/>
      <c r="C210" s="62" t="s">
        <v>583</v>
      </c>
      <c r="D210" s="88"/>
      <c r="E210" s="54"/>
      <c r="F210" s="54"/>
      <c r="G210" s="162"/>
      <c r="H210" s="88"/>
      <c r="I210" s="54"/>
      <c r="J210" s="54"/>
      <c r="K210" s="162"/>
      <c r="L210" s="88">
        <v>2412</v>
      </c>
      <c r="M210" s="54">
        <v>2412</v>
      </c>
      <c r="N210" s="54"/>
      <c r="O210" s="110"/>
      <c r="P210" s="273"/>
      <c r="S210" s="7"/>
    </row>
    <row r="211" spans="1:22" s="10" customFormat="1" ht="30" x14ac:dyDescent="0.25">
      <c r="A211" s="208"/>
      <c r="B211" s="42"/>
      <c r="C211" s="62" t="s">
        <v>587</v>
      </c>
      <c r="D211" s="88"/>
      <c r="E211" s="54"/>
      <c r="F211" s="54"/>
      <c r="G211" s="162"/>
      <c r="H211" s="88"/>
      <c r="I211" s="54"/>
      <c r="J211" s="54"/>
      <c r="K211" s="162"/>
      <c r="L211" s="88">
        <v>15203</v>
      </c>
      <c r="M211" s="54">
        <v>15203</v>
      </c>
      <c r="N211" s="54"/>
      <c r="O211" s="110"/>
      <c r="P211" s="273"/>
      <c r="S211" s="7"/>
    </row>
    <row r="212" spans="1:22" s="10" customFormat="1" x14ac:dyDescent="0.25">
      <c r="A212" s="208"/>
      <c r="B212" s="42"/>
      <c r="C212" s="84" t="s">
        <v>64</v>
      </c>
      <c r="D212" s="91">
        <f>SUM(D102:D190)</f>
        <v>637299</v>
      </c>
      <c r="E212" s="44">
        <f>SUM(E102:E190)</f>
        <v>496796</v>
      </c>
      <c r="F212" s="44">
        <f>SUM(F102:F190)</f>
        <v>140503</v>
      </c>
      <c r="G212" s="218">
        <f>SUM(G102:G190)</f>
        <v>0</v>
      </c>
      <c r="H212" s="91">
        <f>SUM(H102:H209)</f>
        <v>628606</v>
      </c>
      <c r="I212" s="44">
        <f t="shared" ref="I212:K212" si="33">SUM(I102:I209)</f>
        <v>477621</v>
      </c>
      <c r="J212" s="44">
        <f t="shared" si="33"/>
        <v>150985</v>
      </c>
      <c r="K212" s="218">
        <f t="shared" si="33"/>
        <v>0</v>
      </c>
      <c r="L212" s="91">
        <f>SUM(L102:L211)</f>
        <v>656647</v>
      </c>
      <c r="M212" s="44">
        <f>SUM(M102:M211)</f>
        <v>500626</v>
      </c>
      <c r="N212" s="44">
        <f>SUM(N102:N211)</f>
        <v>156021</v>
      </c>
      <c r="O212" s="116">
        <f>SUM(O102:O211)</f>
        <v>0</v>
      </c>
      <c r="P212" s="273"/>
      <c r="S212" s="7"/>
    </row>
    <row r="213" spans="1:22" s="10" customFormat="1" x14ac:dyDescent="0.25">
      <c r="A213" s="208"/>
      <c r="B213" s="42"/>
      <c r="C213" s="84"/>
      <c r="D213" s="219"/>
      <c r="E213" s="83"/>
      <c r="F213" s="83"/>
      <c r="G213" s="111"/>
      <c r="H213" s="219"/>
      <c r="I213" s="83"/>
      <c r="J213" s="83"/>
      <c r="K213" s="220"/>
      <c r="L213" s="219"/>
      <c r="M213" s="83"/>
      <c r="N213" s="83"/>
      <c r="O213" s="220"/>
      <c r="P213" s="273"/>
      <c r="S213" s="7"/>
    </row>
    <row r="214" spans="1:22" s="10" customFormat="1" x14ac:dyDescent="0.25">
      <c r="A214" s="208"/>
      <c r="B214" s="42" t="s">
        <v>30</v>
      </c>
      <c r="C214" s="66" t="s">
        <v>79</v>
      </c>
      <c r="D214" s="80"/>
      <c r="E214" s="83"/>
      <c r="F214" s="83"/>
      <c r="G214" s="111"/>
      <c r="H214" s="80"/>
      <c r="I214" s="83"/>
      <c r="J214" s="83"/>
      <c r="K214" s="111"/>
      <c r="L214" s="80"/>
      <c r="M214" s="83"/>
      <c r="N214" s="83"/>
      <c r="O214" s="111"/>
      <c r="P214" s="273"/>
      <c r="S214" s="7"/>
    </row>
    <row r="215" spans="1:22" s="115" customFormat="1" x14ac:dyDescent="0.25">
      <c r="A215" s="221"/>
      <c r="B215" s="42"/>
      <c r="C215" s="62" t="s">
        <v>172</v>
      </c>
      <c r="D215" s="35"/>
      <c r="E215" s="30"/>
      <c r="F215" s="30"/>
      <c r="G215" s="102"/>
      <c r="H215" s="35"/>
      <c r="I215" s="30"/>
      <c r="J215" s="30"/>
      <c r="K215" s="102"/>
      <c r="L215" s="35"/>
      <c r="M215" s="30"/>
      <c r="N215" s="30"/>
      <c r="O215" s="102"/>
      <c r="P215" s="276"/>
      <c r="S215" s="279"/>
      <c r="V215" s="10"/>
    </row>
    <row r="216" spans="1:22" s="115" customFormat="1" x14ac:dyDescent="0.25">
      <c r="A216" s="221"/>
      <c r="B216" s="42"/>
      <c r="C216" s="62" t="s">
        <v>173</v>
      </c>
      <c r="D216" s="35">
        <v>10000</v>
      </c>
      <c r="E216" s="30"/>
      <c r="F216" s="30"/>
      <c r="G216" s="108">
        <v>10000</v>
      </c>
      <c r="H216" s="35">
        <v>10000</v>
      </c>
      <c r="I216" s="30"/>
      <c r="J216" s="30"/>
      <c r="K216" s="108">
        <v>10000</v>
      </c>
      <c r="L216" s="35">
        <v>10000</v>
      </c>
      <c r="M216" s="30"/>
      <c r="N216" s="30"/>
      <c r="O216" s="108">
        <v>10000</v>
      </c>
      <c r="P216" s="276"/>
      <c r="S216" s="279"/>
      <c r="V216" s="10"/>
    </row>
    <row r="217" spans="1:22" s="115" customFormat="1" ht="30" x14ac:dyDescent="0.25">
      <c r="A217" s="221"/>
      <c r="B217" s="42"/>
      <c r="C217" s="62" t="s">
        <v>174</v>
      </c>
      <c r="D217" s="35">
        <v>1000</v>
      </c>
      <c r="E217" s="30"/>
      <c r="F217" s="30"/>
      <c r="G217" s="108">
        <v>1000</v>
      </c>
      <c r="H217" s="35">
        <v>1000</v>
      </c>
      <c r="I217" s="30"/>
      <c r="J217" s="30"/>
      <c r="K217" s="108">
        <v>1000</v>
      </c>
      <c r="L217" s="35">
        <v>1000</v>
      </c>
      <c r="M217" s="30"/>
      <c r="N217" s="30"/>
      <c r="O217" s="108">
        <v>1000</v>
      </c>
      <c r="P217" s="276"/>
      <c r="S217" s="279"/>
      <c r="V217" s="10"/>
    </row>
    <row r="218" spans="1:22" s="115" customFormat="1" x14ac:dyDescent="0.25">
      <c r="A218" s="221"/>
      <c r="B218" s="42"/>
      <c r="C218" s="62" t="s">
        <v>175</v>
      </c>
      <c r="D218" s="35">
        <v>400</v>
      </c>
      <c r="E218" s="30"/>
      <c r="F218" s="30"/>
      <c r="G218" s="108">
        <v>400</v>
      </c>
      <c r="H218" s="35">
        <v>1500</v>
      </c>
      <c r="I218" s="30"/>
      <c r="J218" s="30"/>
      <c r="K218" s="108">
        <v>1500</v>
      </c>
      <c r="L218" s="35">
        <v>1500</v>
      </c>
      <c r="M218" s="30"/>
      <c r="N218" s="30"/>
      <c r="O218" s="108">
        <v>1500</v>
      </c>
      <c r="P218" s="276"/>
      <c r="S218" s="279"/>
      <c r="V218" s="10"/>
    </row>
    <row r="219" spans="1:22" s="115" customFormat="1" x14ac:dyDescent="0.25">
      <c r="A219" s="221"/>
      <c r="B219" s="42"/>
      <c r="C219" s="62" t="s">
        <v>176</v>
      </c>
      <c r="D219" s="35">
        <v>8000</v>
      </c>
      <c r="E219" s="30"/>
      <c r="F219" s="30"/>
      <c r="G219" s="108">
        <v>8000</v>
      </c>
      <c r="H219" s="35">
        <v>8000</v>
      </c>
      <c r="I219" s="30"/>
      <c r="J219" s="30"/>
      <c r="K219" s="108">
        <v>8000</v>
      </c>
      <c r="L219" s="35">
        <v>8000</v>
      </c>
      <c r="M219" s="30"/>
      <c r="N219" s="30"/>
      <c r="O219" s="108">
        <v>8000</v>
      </c>
      <c r="P219" s="276"/>
      <c r="S219" s="279"/>
      <c r="V219" s="10"/>
    </row>
    <row r="220" spans="1:22" s="115" customFormat="1" ht="30" customHeight="1" x14ac:dyDescent="0.25">
      <c r="A220" s="221"/>
      <c r="B220" s="42"/>
      <c r="C220" s="62" t="s">
        <v>177</v>
      </c>
      <c r="D220" s="35">
        <v>200</v>
      </c>
      <c r="E220" s="30"/>
      <c r="F220" s="30"/>
      <c r="G220" s="108">
        <v>200</v>
      </c>
      <c r="H220" s="35">
        <v>200</v>
      </c>
      <c r="I220" s="30"/>
      <c r="J220" s="30"/>
      <c r="K220" s="108">
        <v>200</v>
      </c>
      <c r="L220" s="35">
        <v>200</v>
      </c>
      <c r="M220" s="30"/>
      <c r="N220" s="30"/>
      <c r="O220" s="108">
        <v>200</v>
      </c>
      <c r="P220" s="276"/>
      <c r="S220" s="279"/>
      <c r="V220" s="10"/>
    </row>
    <row r="221" spans="1:22" s="115" customFormat="1" x14ac:dyDescent="0.25">
      <c r="A221" s="221"/>
      <c r="B221" s="42"/>
      <c r="C221" s="62" t="s">
        <v>178</v>
      </c>
      <c r="D221" s="35">
        <v>200</v>
      </c>
      <c r="E221" s="30"/>
      <c r="F221" s="30"/>
      <c r="G221" s="108">
        <v>200</v>
      </c>
      <c r="H221" s="35">
        <v>200</v>
      </c>
      <c r="I221" s="30"/>
      <c r="J221" s="30"/>
      <c r="K221" s="108">
        <v>200</v>
      </c>
      <c r="L221" s="35">
        <v>200</v>
      </c>
      <c r="M221" s="30"/>
      <c r="N221" s="30"/>
      <c r="O221" s="108">
        <v>200</v>
      </c>
      <c r="P221" s="276"/>
      <c r="S221" s="279"/>
      <c r="V221" s="10"/>
    </row>
    <row r="222" spans="1:22" s="115" customFormat="1" x14ac:dyDescent="0.25">
      <c r="A222" s="221"/>
      <c r="B222" s="42"/>
      <c r="C222" s="62" t="s">
        <v>179</v>
      </c>
      <c r="D222" s="35">
        <v>50</v>
      </c>
      <c r="E222" s="30"/>
      <c r="F222" s="30"/>
      <c r="G222" s="108">
        <v>50</v>
      </c>
      <c r="H222" s="35">
        <v>50</v>
      </c>
      <c r="I222" s="30"/>
      <c r="J222" s="30"/>
      <c r="K222" s="108">
        <v>50</v>
      </c>
      <c r="L222" s="35">
        <v>50</v>
      </c>
      <c r="M222" s="30"/>
      <c r="N222" s="30"/>
      <c r="O222" s="108">
        <v>50</v>
      </c>
      <c r="P222" s="276"/>
      <c r="S222" s="279"/>
      <c r="V222" s="10"/>
    </row>
    <row r="223" spans="1:22" s="115" customFormat="1" x14ac:dyDescent="0.25">
      <c r="A223" s="221"/>
      <c r="B223" s="42"/>
      <c r="C223" s="62" t="s">
        <v>300</v>
      </c>
      <c r="D223" s="35">
        <v>6000</v>
      </c>
      <c r="E223" s="30"/>
      <c r="F223" s="30"/>
      <c r="G223" s="108">
        <v>6000</v>
      </c>
      <c r="H223" s="35">
        <v>1500</v>
      </c>
      <c r="I223" s="30"/>
      <c r="J223" s="30"/>
      <c r="K223" s="108">
        <v>1500</v>
      </c>
      <c r="L223" s="35">
        <v>1500</v>
      </c>
      <c r="M223" s="30"/>
      <c r="N223" s="30"/>
      <c r="O223" s="108">
        <v>1500</v>
      </c>
      <c r="P223" s="276"/>
      <c r="S223" s="279"/>
      <c r="V223" s="10"/>
    </row>
    <row r="224" spans="1:22" s="115" customFormat="1" x14ac:dyDescent="0.25">
      <c r="A224" s="221"/>
      <c r="B224" s="42"/>
      <c r="C224" s="62" t="s">
        <v>301</v>
      </c>
      <c r="D224" s="35">
        <v>10000</v>
      </c>
      <c r="E224" s="30"/>
      <c r="F224" s="30"/>
      <c r="G224" s="108">
        <v>10000</v>
      </c>
      <c r="H224" s="35">
        <v>7000</v>
      </c>
      <c r="I224" s="30"/>
      <c r="J224" s="30"/>
      <c r="K224" s="108">
        <v>7000</v>
      </c>
      <c r="L224" s="35">
        <v>7000</v>
      </c>
      <c r="M224" s="30"/>
      <c r="N224" s="30"/>
      <c r="O224" s="108">
        <v>7000</v>
      </c>
      <c r="P224" s="276"/>
      <c r="S224" s="279"/>
      <c r="V224" s="10"/>
    </row>
    <row r="225" spans="1:22" s="115" customFormat="1" x14ac:dyDescent="0.25">
      <c r="A225" s="221"/>
      <c r="B225" s="42"/>
      <c r="C225" s="222" t="s">
        <v>479</v>
      </c>
      <c r="D225" s="35"/>
      <c r="E225" s="30"/>
      <c r="F225" s="30"/>
      <c r="G225" s="108"/>
      <c r="H225" s="35">
        <v>1500</v>
      </c>
      <c r="I225" s="30"/>
      <c r="J225" s="30"/>
      <c r="K225" s="108">
        <v>1500</v>
      </c>
      <c r="L225" s="35">
        <v>1500</v>
      </c>
      <c r="M225" s="30"/>
      <c r="N225" s="30"/>
      <c r="O225" s="108">
        <v>1500</v>
      </c>
      <c r="P225" s="276"/>
      <c r="S225" s="279"/>
      <c r="V225" s="10"/>
    </row>
    <row r="226" spans="1:22" s="115" customFormat="1" x14ac:dyDescent="0.25">
      <c r="A226" s="221"/>
      <c r="B226" s="42"/>
      <c r="C226" s="222" t="s">
        <v>478</v>
      </c>
      <c r="D226" s="35"/>
      <c r="E226" s="30"/>
      <c r="F226" s="30"/>
      <c r="G226" s="108"/>
      <c r="H226" s="35">
        <v>1500</v>
      </c>
      <c r="I226" s="30"/>
      <c r="J226" s="30"/>
      <c r="K226" s="108">
        <v>1500</v>
      </c>
      <c r="L226" s="35">
        <v>1500</v>
      </c>
      <c r="M226" s="30"/>
      <c r="N226" s="30"/>
      <c r="O226" s="108">
        <v>1500</v>
      </c>
      <c r="P226" s="276"/>
      <c r="S226" s="279"/>
      <c r="V226" s="10"/>
    </row>
    <row r="227" spans="1:22" s="115" customFormat="1" x14ac:dyDescent="0.25">
      <c r="A227" s="221"/>
      <c r="B227" s="42"/>
      <c r="C227" s="222" t="s">
        <v>477</v>
      </c>
      <c r="D227" s="35"/>
      <c r="E227" s="30"/>
      <c r="F227" s="30"/>
      <c r="G227" s="108"/>
      <c r="H227" s="35">
        <v>4000</v>
      </c>
      <c r="I227" s="30"/>
      <c r="J227" s="30"/>
      <c r="K227" s="108">
        <v>4000</v>
      </c>
      <c r="L227" s="35">
        <v>4000</v>
      </c>
      <c r="M227" s="30"/>
      <c r="N227" s="30"/>
      <c r="O227" s="108">
        <v>4000</v>
      </c>
      <c r="P227" s="276"/>
      <c r="S227" s="279"/>
      <c r="V227" s="10"/>
    </row>
    <row r="228" spans="1:22" s="115" customFormat="1" x14ac:dyDescent="0.25">
      <c r="A228" s="221"/>
      <c r="B228" s="42"/>
      <c r="C228" s="62" t="s">
        <v>476</v>
      </c>
      <c r="D228" s="35"/>
      <c r="E228" s="30"/>
      <c r="F228" s="30"/>
      <c r="G228" s="108"/>
      <c r="H228" s="35">
        <v>2000</v>
      </c>
      <c r="I228" s="30"/>
      <c r="J228" s="30"/>
      <c r="K228" s="108">
        <v>2000</v>
      </c>
      <c r="L228" s="35">
        <v>2000</v>
      </c>
      <c r="M228" s="30"/>
      <c r="N228" s="30"/>
      <c r="O228" s="108">
        <v>2000</v>
      </c>
      <c r="P228" s="276"/>
      <c r="S228" s="279"/>
      <c r="V228" s="10"/>
    </row>
    <row r="229" spans="1:22" s="115" customFormat="1" x14ac:dyDescent="0.25">
      <c r="A229" s="221"/>
      <c r="B229" s="42"/>
      <c r="C229" s="62" t="s">
        <v>180</v>
      </c>
      <c r="D229" s="35">
        <v>2200</v>
      </c>
      <c r="E229" s="30"/>
      <c r="F229" s="30"/>
      <c r="G229" s="108">
        <v>2200</v>
      </c>
      <c r="H229" s="35">
        <v>2200</v>
      </c>
      <c r="I229" s="30"/>
      <c r="J229" s="30"/>
      <c r="K229" s="108">
        <v>2200</v>
      </c>
      <c r="L229" s="35">
        <v>2200</v>
      </c>
      <c r="M229" s="30"/>
      <c r="N229" s="30"/>
      <c r="O229" s="108">
        <v>2200</v>
      </c>
      <c r="P229" s="276"/>
      <c r="S229" s="279"/>
      <c r="V229" s="10"/>
    </row>
    <row r="230" spans="1:22" s="115" customFormat="1" x14ac:dyDescent="0.25">
      <c r="A230" s="221"/>
      <c r="B230" s="42"/>
      <c r="C230" s="62" t="s">
        <v>181</v>
      </c>
      <c r="D230" s="35">
        <v>100</v>
      </c>
      <c r="E230" s="30"/>
      <c r="F230" s="30"/>
      <c r="G230" s="108">
        <v>100</v>
      </c>
      <c r="H230" s="35">
        <v>100</v>
      </c>
      <c r="I230" s="30"/>
      <c r="J230" s="30"/>
      <c r="K230" s="108">
        <v>100</v>
      </c>
      <c r="L230" s="35">
        <v>100</v>
      </c>
      <c r="M230" s="30"/>
      <c r="N230" s="30"/>
      <c r="O230" s="108">
        <v>100</v>
      </c>
      <c r="P230" s="276"/>
      <c r="S230" s="279"/>
      <c r="V230" s="10"/>
    </row>
    <row r="231" spans="1:22" s="10" customFormat="1" x14ac:dyDescent="0.25">
      <c r="A231" s="208"/>
      <c r="B231" s="52"/>
      <c r="C231" s="84" t="s">
        <v>65</v>
      </c>
      <c r="D231" s="216">
        <f>SUM(D215:D230)</f>
        <v>38150</v>
      </c>
      <c r="E231" s="44">
        <f>SUM(E215:E229)</f>
        <v>0</v>
      </c>
      <c r="F231" s="44">
        <f>SUM(F215:F229)</f>
        <v>0</v>
      </c>
      <c r="G231" s="217">
        <f>SUM(G215:G230)</f>
        <v>38150</v>
      </c>
      <c r="H231" s="216">
        <f>SUM(H215:H230)</f>
        <v>40750</v>
      </c>
      <c r="I231" s="44">
        <f>SUM(I215:I229)</f>
        <v>0</v>
      </c>
      <c r="J231" s="44">
        <f>SUM(J215:J229)</f>
        <v>0</v>
      </c>
      <c r="K231" s="217">
        <f>SUM(K215:K230)</f>
        <v>40750</v>
      </c>
      <c r="L231" s="216">
        <f>SUM(L215:L230)</f>
        <v>40750</v>
      </c>
      <c r="M231" s="44">
        <f>SUM(M215:M229)</f>
        <v>0</v>
      </c>
      <c r="N231" s="44">
        <f>SUM(N215:N229)</f>
        <v>0</v>
      </c>
      <c r="O231" s="217">
        <f>SUM(O215:O230)</f>
        <v>40750</v>
      </c>
      <c r="P231" s="273"/>
      <c r="S231" s="7"/>
    </row>
    <row r="232" spans="1:22" s="10" customFormat="1" x14ac:dyDescent="0.25">
      <c r="A232" s="208"/>
      <c r="B232" s="42"/>
      <c r="C232" s="84"/>
      <c r="D232" s="80"/>
      <c r="E232" s="83"/>
      <c r="F232" s="83"/>
      <c r="G232" s="111"/>
      <c r="H232" s="80"/>
      <c r="I232" s="83"/>
      <c r="J232" s="83"/>
      <c r="K232" s="111"/>
      <c r="L232" s="80"/>
      <c r="M232" s="83"/>
      <c r="N232" s="83"/>
      <c r="O232" s="111"/>
      <c r="P232" s="273"/>
      <c r="S232" s="7"/>
    </row>
    <row r="233" spans="1:22" s="10" customFormat="1" x14ac:dyDescent="0.25">
      <c r="A233" s="208"/>
      <c r="B233" s="42" t="s">
        <v>38</v>
      </c>
      <c r="C233" s="66" t="s">
        <v>80</v>
      </c>
      <c r="D233" s="80"/>
      <c r="E233" s="83"/>
      <c r="F233" s="83"/>
      <c r="G233" s="111"/>
      <c r="H233" s="80"/>
      <c r="I233" s="83"/>
      <c r="J233" s="83"/>
      <c r="K233" s="111"/>
      <c r="L233" s="80"/>
      <c r="M233" s="83"/>
      <c r="N233" s="83"/>
      <c r="O233" s="111"/>
      <c r="P233" s="273"/>
      <c r="S233" s="7"/>
    </row>
    <row r="234" spans="1:22" s="10" customFormat="1" x14ac:dyDescent="0.25">
      <c r="A234" s="208"/>
      <c r="B234" s="42"/>
      <c r="C234" s="66" t="s">
        <v>84</v>
      </c>
      <c r="D234" s="80"/>
      <c r="E234" s="83"/>
      <c r="F234" s="83"/>
      <c r="G234" s="111"/>
      <c r="H234" s="80"/>
      <c r="I234" s="83"/>
      <c r="J234" s="83"/>
      <c r="K234" s="111"/>
      <c r="L234" s="80"/>
      <c r="M234" s="83"/>
      <c r="N234" s="83"/>
      <c r="O234" s="111"/>
      <c r="P234" s="273"/>
      <c r="S234" s="7"/>
    </row>
    <row r="235" spans="1:22" s="10" customFormat="1" ht="16.5" customHeight="1" x14ac:dyDescent="0.25">
      <c r="A235" s="208"/>
      <c r="B235" s="42"/>
      <c r="C235" s="66" t="s">
        <v>59</v>
      </c>
      <c r="D235" s="35">
        <v>600</v>
      </c>
      <c r="E235" s="30">
        <v>600</v>
      </c>
      <c r="F235" s="30"/>
      <c r="G235" s="102"/>
      <c r="H235" s="35">
        <v>600</v>
      </c>
      <c r="I235" s="30">
        <v>600</v>
      </c>
      <c r="J235" s="30"/>
      <c r="K235" s="102"/>
      <c r="L235" s="35">
        <v>600</v>
      </c>
      <c r="M235" s="30">
        <v>600</v>
      </c>
      <c r="N235" s="30"/>
      <c r="O235" s="102"/>
      <c r="P235" s="273"/>
      <c r="S235" s="7"/>
    </row>
    <row r="236" spans="1:22" s="10" customFormat="1" ht="16.5" customHeight="1" x14ac:dyDescent="0.25">
      <c r="A236" s="208"/>
      <c r="B236" s="42"/>
      <c r="C236" s="66" t="s">
        <v>91</v>
      </c>
      <c r="D236" s="35">
        <v>3550</v>
      </c>
      <c r="E236" s="30"/>
      <c r="F236" s="30">
        <v>3550</v>
      </c>
      <c r="G236" s="102"/>
      <c r="H236" s="35">
        <v>3550</v>
      </c>
      <c r="I236" s="30"/>
      <c r="J236" s="30">
        <v>3550</v>
      </c>
      <c r="K236" s="102"/>
      <c r="L236" s="35">
        <v>3550</v>
      </c>
      <c r="M236" s="30"/>
      <c r="N236" s="30">
        <v>3550</v>
      </c>
      <c r="O236" s="102"/>
      <c r="P236" s="273"/>
      <c r="S236" s="7"/>
    </row>
    <row r="237" spans="1:22" s="10" customFormat="1" ht="30" x14ac:dyDescent="0.25">
      <c r="A237" s="208"/>
      <c r="B237" s="42"/>
      <c r="C237" s="62" t="s">
        <v>146</v>
      </c>
      <c r="D237" s="82">
        <v>314133</v>
      </c>
      <c r="E237" s="54">
        <v>154831</v>
      </c>
      <c r="F237" s="54">
        <v>159302</v>
      </c>
      <c r="G237" s="109"/>
      <c r="H237" s="82">
        <v>366484</v>
      </c>
      <c r="I237" s="54">
        <v>207182</v>
      </c>
      <c r="J237" s="54">
        <v>159302</v>
      </c>
      <c r="K237" s="109"/>
      <c r="L237" s="82">
        <v>417200</v>
      </c>
      <c r="M237" s="54">
        <v>257898</v>
      </c>
      <c r="N237" s="54">
        <v>159302</v>
      </c>
      <c r="O237" s="109"/>
      <c r="P237" s="273"/>
      <c r="S237" s="7"/>
    </row>
    <row r="238" spans="1:22" s="10" customFormat="1" ht="15" customHeight="1" x14ac:dyDescent="0.25">
      <c r="A238" s="208"/>
      <c r="B238" s="42"/>
      <c r="C238" s="62" t="s">
        <v>302</v>
      </c>
      <c r="D238" s="88">
        <v>150</v>
      </c>
      <c r="E238" s="54"/>
      <c r="F238" s="54">
        <v>150</v>
      </c>
      <c r="G238" s="110"/>
      <c r="H238" s="88">
        <v>150</v>
      </c>
      <c r="I238" s="54"/>
      <c r="J238" s="54">
        <v>150</v>
      </c>
      <c r="K238" s="110"/>
      <c r="L238" s="88">
        <v>370</v>
      </c>
      <c r="M238" s="54"/>
      <c r="N238" s="54">
        <v>370</v>
      </c>
      <c r="O238" s="110"/>
      <c r="P238" s="273"/>
      <c r="S238" s="7"/>
    </row>
    <row r="239" spans="1:22" s="10" customFormat="1" ht="30" x14ac:dyDescent="0.25">
      <c r="A239" s="208"/>
      <c r="B239" s="42"/>
      <c r="C239" s="223" t="s">
        <v>475</v>
      </c>
      <c r="D239" s="88"/>
      <c r="E239" s="54"/>
      <c r="F239" s="54"/>
      <c r="G239" s="110"/>
      <c r="H239" s="88">
        <v>1735</v>
      </c>
      <c r="I239" s="54">
        <v>1735</v>
      </c>
      <c r="J239" s="54"/>
      <c r="K239" s="110"/>
      <c r="L239" s="88">
        <v>1735</v>
      </c>
      <c r="M239" s="54">
        <v>1735</v>
      </c>
      <c r="N239" s="54"/>
      <c r="O239" s="110"/>
      <c r="P239" s="273"/>
      <c r="Q239" s="115"/>
      <c r="S239" s="7"/>
    </row>
    <row r="240" spans="1:22" s="10" customFormat="1" ht="45" x14ac:dyDescent="0.25">
      <c r="A240" s="208"/>
      <c r="B240" s="42"/>
      <c r="C240" s="223" t="s">
        <v>519</v>
      </c>
      <c r="D240" s="88"/>
      <c r="E240" s="54"/>
      <c r="F240" s="54"/>
      <c r="G240" s="110"/>
      <c r="H240" s="88">
        <v>953</v>
      </c>
      <c r="I240" s="54">
        <v>953</v>
      </c>
      <c r="J240" s="54"/>
      <c r="K240" s="110"/>
      <c r="L240" s="88">
        <v>953</v>
      </c>
      <c r="M240" s="54">
        <v>953</v>
      </c>
      <c r="N240" s="54"/>
      <c r="O240" s="110"/>
      <c r="P240" s="273"/>
      <c r="S240" s="7"/>
    </row>
    <row r="241" spans="1:22" s="10" customFormat="1" ht="30" x14ac:dyDescent="0.25">
      <c r="A241" s="208"/>
      <c r="B241" s="42"/>
      <c r="C241" s="223" t="s">
        <v>588</v>
      </c>
      <c r="D241" s="88"/>
      <c r="E241" s="54"/>
      <c r="F241" s="54"/>
      <c r="G241" s="110"/>
      <c r="H241" s="88"/>
      <c r="I241" s="54"/>
      <c r="J241" s="54"/>
      <c r="K241" s="110"/>
      <c r="L241" s="88">
        <v>577</v>
      </c>
      <c r="M241" s="54">
        <v>577</v>
      </c>
      <c r="N241" s="54"/>
      <c r="O241" s="110"/>
      <c r="P241" s="273"/>
      <c r="S241" s="7"/>
    </row>
    <row r="242" spans="1:22" s="10" customFormat="1" x14ac:dyDescent="0.25">
      <c r="A242" s="208"/>
      <c r="B242" s="42"/>
      <c r="C242" s="211" t="s">
        <v>48</v>
      </c>
      <c r="D242" s="89">
        <f>SUM(D235:D238)</f>
        <v>318433</v>
      </c>
      <c r="E242" s="40">
        <f>SUM(E235:E238)</f>
        <v>155431</v>
      </c>
      <c r="F242" s="40">
        <f>SUM(F235:F238)</f>
        <v>163002</v>
      </c>
      <c r="G242" s="106">
        <f>SUM(G235:G238)</f>
        <v>0</v>
      </c>
      <c r="H242" s="89">
        <f t="shared" ref="H242:K242" si="34">SUM(H235:H240)</f>
        <v>373472</v>
      </c>
      <c r="I242" s="40">
        <f t="shared" si="34"/>
        <v>210470</v>
      </c>
      <c r="J242" s="40">
        <f t="shared" si="34"/>
        <v>163002</v>
      </c>
      <c r="K242" s="106">
        <f t="shared" si="34"/>
        <v>0</v>
      </c>
      <c r="L242" s="89">
        <f>SUM(L235:L241)</f>
        <v>424985</v>
      </c>
      <c r="M242" s="40">
        <f>SUM(M235:M241)</f>
        <v>261763</v>
      </c>
      <c r="N242" s="40">
        <f>SUM(N235:N241)</f>
        <v>163222</v>
      </c>
      <c r="O242" s="106">
        <f>SUM(O235:O241)</f>
        <v>0</v>
      </c>
      <c r="P242" s="273"/>
      <c r="S242" s="7"/>
    </row>
    <row r="243" spans="1:22" s="10" customFormat="1" x14ac:dyDescent="0.25">
      <c r="A243" s="208"/>
      <c r="B243" s="42"/>
      <c r="C243" s="211"/>
      <c r="D243" s="80"/>
      <c r="E243" s="83"/>
      <c r="F243" s="83"/>
      <c r="G243" s="111"/>
      <c r="H243" s="80"/>
      <c r="I243" s="83"/>
      <c r="J243" s="83"/>
      <c r="K243" s="111"/>
      <c r="L243" s="80"/>
      <c r="M243" s="83"/>
      <c r="N243" s="83"/>
      <c r="O243" s="111"/>
      <c r="P243" s="273"/>
      <c r="S243" s="7"/>
    </row>
    <row r="244" spans="1:22" s="10" customFormat="1" x14ac:dyDescent="0.25">
      <c r="A244" s="208"/>
      <c r="B244" s="42"/>
      <c r="C244" s="66" t="s">
        <v>85</v>
      </c>
      <c r="D244" s="80"/>
      <c r="E244" s="83"/>
      <c r="F244" s="83"/>
      <c r="G244" s="111"/>
      <c r="H244" s="80"/>
      <c r="I244" s="83"/>
      <c r="J244" s="83"/>
      <c r="K244" s="111"/>
      <c r="L244" s="80"/>
      <c r="M244" s="83"/>
      <c r="N244" s="83"/>
      <c r="O244" s="111"/>
      <c r="P244" s="273"/>
      <c r="S244" s="7"/>
    </row>
    <row r="245" spans="1:22" s="10" customFormat="1" x14ac:dyDescent="0.25">
      <c r="A245" s="208"/>
      <c r="B245" s="42"/>
      <c r="C245" s="66" t="s">
        <v>170</v>
      </c>
      <c r="D245" s="35">
        <v>35000</v>
      </c>
      <c r="E245" s="30">
        <v>35000</v>
      </c>
      <c r="F245" s="30"/>
      <c r="G245" s="102"/>
      <c r="H245" s="35">
        <v>41000</v>
      </c>
      <c r="I245" s="30">
        <v>41000</v>
      </c>
      <c r="J245" s="30"/>
      <c r="K245" s="102"/>
      <c r="L245" s="35">
        <v>41000</v>
      </c>
      <c r="M245" s="30">
        <v>41000</v>
      </c>
      <c r="N245" s="30"/>
      <c r="O245" s="102"/>
      <c r="P245" s="273"/>
      <c r="S245" s="7"/>
    </row>
    <row r="246" spans="1:22" s="10" customFormat="1" x14ac:dyDescent="0.25">
      <c r="A246" s="208"/>
      <c r="B246" s="42"/>
      <c r="C246" s="66" t="s">
        <v>303</v>
      </c>
      <c r="D246" s="35">
        <v>1000</v>
      </c>
      <c r="E246" s="30">
        <v>1000</v>
      </c>
      <c r="F246" s="30"/>
      <c r="G246" s="102"/>
      <c r="H246" s="35">
        <v>1000</v>
      </c>
      <c r="I246" s="30">
        <v>1000</v>
      </c>
      <c r="J246" s="30"/>
      <c r="K246" s="102"/>
      <c r="L246" s="35">
        <v>1200</v>
      </c>
      <c r="M246" s="30">
        <v>1200</v>
      </c>
      <c r="N246" s="30"/>
      <c r="O246" s="102"/>
      <c r="P246" s="273"/>
      <c r="S246" s="7"/>
    </row>
    <row r="247" spans="1:22" s="10" customFormat="1" x14ac:dyDescent="0.25">
      <c r="A247" s="208"/>
      <c r="B247" s="42"/>
      <c r="C247" s="66" t="s">
        <v>304</v>
      </c>
      <c r="D247" s="80"/>
      <c r="E247" s="83"/>
      <c r="F247" s="83"/>
      <c r="G247" s="111"/>
      <c r="H247" s="80"/>
      <c r="I247" s="83"/>
      <c r="J247" s="83"/>
      <c r="K247" s="111"/>
      <c r="L247" s="80"/>
      <c r="M247" s="83"/>
      <c r="N247" s="83"/>
      <c r="O247" s="111"/>
      <c r="P247" s="273"/>
      <c r="Q247" s="283"/>
      <c r="S247" s="7"/>
    </row>
    <row r="248" spans="1:22" s="10" customFormat="1" x14ac:dyDescent="0.25">
      <c r="A248" s="208"/>
      <c r="B248" s="42"/>
      <c r="C248" s="66" t="s">
        <v>305</v>
      </c>
      <c r="D248" s="35">
        <v>20000</v>
      </c>
      <c r="E248" s="30">
        <v>20000</v>
      </c>
      <c r="F248" s="30"/>
      <c r="G248" s="102"/>
      <c r="H248" s="35">
        <v>16500</v>
      </c>
      <c r="I248" s="30">
        <v>16500</v>
      </c>
      <c r="J248" s="30"/>
      <c r="K248" s="102"/>
      <c r="L248" s="35">
        <v>17100</v>
      </c>
      <c r="M248" s="30">
        <v>17100</v>
      </c>
      <c r="N248" s="30"/>
      <c r="O248" s="102"/>
      <c r="P248" s="273"/>
      <c r="S248" s="7"/>
    </row>
    <row r="249" spans="1:22" s="10" customFormat="1" x14ac:dyDescent="0.25">
      <c r="A249" s="208"/>
      <c r="B249" s="42"/>
      <c r="C249" s="62" t="s">
        <v>306</v>
      </c>
      <c r="D249" s="35">
        <v>10368</v>
      </c>
      <c r="E249" s="30">
        <v>10368</v>
      </c>
      <c r="F249" s="30"/>
      <c r="G249" s="102"/>
      <c r="H249" s="35">
        <v>8368</v>
      </c>
      <c r="I249" s="30">
        <v>8368</v>
      </c>
      <c r="J249" s="30"/>
      <c r="K249" s="102"/>
      <c r="L249" s="35">
        <v>8368</v>
      </c>
      <c r="M249" s="30">
        <v>8368</v>
      </c>
      <c r="N249" s="30"/>
      <c r="O249" s="102"/>
      <c r="P249" s="273"/>
      <c r="S249" s="7"/>
    </row>
    <row r="250" spans="1:22" s="10" customFormat="1" x14ac:dyDescent="0.25">
      <c r="A250" s="208"/>
      <c r="B250" s="42"/>
      <c r="C250" s="66" t="s">
        <v>307</v>
      </c>
      <c r="D250" s="35">
        <v>4000</v>
      </c>
      <c r="E250" s="30"/>
      <c r="F250" s="30">
        <v>4000</v>
      </c>
      <c r="G250" s="102"/>
      <c r="H250" s="35">
        <v>4000</v>
      </c>
      <c r="I250" s="30"/>
      <c r="J250" s="30">
        <v>4000</v>
      </c>
      <c r="K250" s="102"/>
      <c r="L250" s="35">
        <v>4000</v>
      </c>
      <c r="M250" s="30"/>
      <c r="N250" s="30">
        <v>4000</v>
      </c>
      <c r="O250" s="102"/>
      <c r="P250" s="273"/>
      <c r="S250" s="7"/>
    </row>
    <row r="251" spans="1:22" s="10" customFormat="1" x14ac:dyDescent="0.25">
      <c r="A251" s="208"/>
      <c r="B251" s="42"/>
      <c r="C251" s="66" t="s">
        <v>308</v>
      </c>
      <c r="D251" s="35">
        <v>612</v>
      </c>
      <c r="E251" s="30">
        <v>612</v>
      </c>
      <c r="F251" s="30"/>
      <c r="G251" s="102"/>
      <c r="H251" s="35">
        <v>612</v>
      </c>
      <c r="I251" s="30">
        <v>612</v>
      </c>
      <c r="J251" s="30"/>
      <c r="K251" s="102"/>
      <c r="L251" s="35">
        <v>612</v>
      </c>
      <c r="M251" s="30">
        <v>612</v>
      </c>
      <c r="N251" s="30"/>
      <c r="O251" s="102"/>
      <c r="P251" s="273"/>
      <c r="S251" s="7"/>
    </row>
    <row r="252" spans="1:22" s="10" customFormat="1" x14ac:dyDescent="0.25">
      <c r="A252" s="208"/>
      <c r="B252" s="42"/>
      <c r="C252" s="66" t="s">
        <v>309</v>
      </c>
      <c r="D252" s="35">
        <v>14179</v>
      </c>
      <c r="E252" s="30">
        <v>14179</v>
      </c>
      <c r="F252" s="30"/>
      <c r="G252" s="102"/>
      <c r="H252" s="35">
        <v>14179</v>
      </c>
      <c r="I252" s="30">
        <v>14179</v>
      </c>
      <c r="J252" s="30"/>
      <c r="K252" s="102"/>
      <c r="L252" s="35">
        <v>14179</v>
      </c>
      <c r="M252" s="30">
        <v>14179</v>
      </c>
      <c r="N252" s="30"/>
      <c r="O252" s="102"/>
      <c r="P252" s="273"/>
      <c r="S252" s="7"/>
    </row>
    <row r="253" spans="1:22" s="10" customFormat="1" x14ac:dyDescent="0.25">
      <c r="A253" s="208"/>
      <c r="B253" s="42"/>
      <c r="C253" s="66" t="s">
        <v>310</v>
      </c>
      <c r="D253" s="35">
        <v>1900</v>
      </c>
      <c r="E253" s="30">
        <v>1900</v>
      </c>
      <c r="F253" s="30"/>
      <c r="G253" s="102"/>
      <c r="H253" s="35">
        <v>1900</v>
      </c>
      <c r="I253" s="30">
        <v>1900</v>
      </c>
      <c r="J253" s="30"/>
      <c r="K253" s="102"/>
      <c r="L253" s="35">
        <v>1900</v>
      </c>
      <c r="M253" s="30">
        <v>1900</v>
      </c>
      <c r="N253" s="30"/>
      <c r="O253" s="102"/>
      <c r="P253" s="273"/>
      <c r="S253" s="7"/>
    </row>
    <row r="254" spans="1:22" s="10" customFormat="1" x14ac:dyDescent="0.25">
      <c r="A254" s="208"/>
      <c r="B254" s="42"/>
      <c r="C254" s="62" t="s">
        <v>125</v>
      </c>
      <c r="D254" s="82">
        <v>3000</v>
      </c>
      <c r="E254" s="54"/>
      <c r="F254" s="54">
        <v>3000</v>
      </c>
      <c r="G254" s="109"/>
      <c r="H254" s="82">
        <v>3000</v>
      </c>
      <c r="I254" s="54"/>
      <c r="J254" s="54">
        <v>3000</v>
      </c>
      <c r="K254" s="109"/>
      <c r="L254" s="82">
        <v>3000</v>
      </c>
      <c r="M254" s="54"/>
      <c r="N254" s="54">
        <v>3000</v>
      </c>
      <c r="O254" s="109"/>
      <c r="P254" s="273"/>
      <c r="Q254" s="115"/>
      <c r="S254" s="7"/>
    </row>
    <row r="255" spans="1:22" s="22" customFormat="1" x14ac:dyDescent="0.25">
      <c r="A255" s="209"/>
      <c r="B255" s="42"/>
      <c r="C255" s="62" t="s">
        <v>126</v>
      </c>
      <c r="D255" s="82">
        <v>1000</v>
      </c>
      <c r="E255" s="54"/>
      <c r="F255" s="54">
        <v>1000</v>
      </c>
      <c r="G255" s="109"/>
      <c r="H255" s="82">
        <v>1000</v>
      </c>
      <c r="I255" s="54"/>
      <c r="J255" s="54">
        <v>1000</v>
      </c>
      <c r="K255" s="109"/>
      <c r="L255" s="82">
        <v>1000</v>
      </c>
      <c r="M255" s="54"/>
      <c r="N255" s="54">
        <v>1000</v>
      </c>
      <c r="O255" s="109"/>
      <c r="P255" s="273"/>
      <c r="Q255" s="10"/>
      <c r="S255" s="278"/>
      <c r="V255" s="10"/>
    </row>
    <row r="256" spans="1:22" s="10" customFormat="1" x14ac:dyDescent="0.25">
      <c r="A256" s="208"/>
      <c r="B256" s="42"/>
      <c r="C256" s="62" t="s">
        <v>127</v>
      </c>
      <c r="D256" s="82">
        <v>2000</v>
      </c>
      <c r="E256" s="54"/>
      <c r="F256" s="54">
        <v>2000</v>
      </c>
      <c r="G256" s="109"/>
      <c r="H256" s="82">
        <v>581</v>
      </c>
      <c r="I256" s="54"/>
      <c r="J256" s="54">
        <v>581</v>
      </c>
      <c r="K256" s="109"/>
      <c r="L256" s="82">
        <v>581</v>
      </c>
      <c r="M256" s="54"/>
      <c r="N256" s="54">
        <v>581</v>
      </c>
      <c r="O256" s="109"/>
      <c r="P256" s="273"/>
      <c r="S256" s="7"/>
    </row>
    <row r="257" spans="1:19" s="10" customFormat="1" x14ac:dyDescent="0.25">
      <c r="A257" s="208"/>
      <c r="B257" s="42"/>
      <c r="C257" s="62" t="s">
        <v>128</v>
      </c>
      <c r="D257" s="82">
        <v>1000</v>
      </c>
      <c r="E257" s="54"/>
      <c r="F257" s="54">
        <v>1000</v>
      </c>
      <c r="G257" s="109"/>
      <c r="H257" s="82">
        <v>1000</v>
      </c>
      <c r="I257" s="54"/>
      <c r="J257" s="54">
        <v>1000</v>
      </c>
      <c r="K257" s="109"/>
      <c r="L257" s="82">
        <v>1000</v>
      </c>
      <c r="M257" s="54"/>
      <c r="N257" s="54">
        <v>1000</v>
      </c>
      <c r="O257" s="109"/>
      <c r="P257" s="273"/>
      <c r="S257" s="7"/>
    </row>
    <row r="258" spans="1:19" s="10" customFormat="1" x14ac:dyDescent="0.25">
      <c r="A258" s="208"/>
      <c r="B258" s="42"/>
      <c r="C258" s="62" t="s">
        <v>129</v>
      </c>
      <c r="D258" s="82">
        <v>100</v>
      </c>
      <c r="E258" s="54"/>
      <c r="F258" s="54">
        <v>100</v>
      </c>
      <c r="G258" s="109"/>
      <c r="H258" s="82">
        <v>100</v>
      </c>
      <c r="I258" s="54"/>
      <c r="J258" s="54">
        <v>100</v>
      </c>
      <c r="K258" s="109"/>
      <c r="L258" s="82">
        <v>100</v>
      </c>
      <c r="M258" s="54"/>
      <c r="N258" s="54">
        <v>100</v>
      </c>
      <c r="O258" s="109"/>
      <c r="P258" s="273"/>
      <c r="S258" s="7"/>
    </row>
    <row r="259" spans="1:19" s="10" customFormat="1" x14ac:dyDescent="0.25">
      <c r="A259" s="208"/>
      <c r="B259" s="42"/>
      <c r="C259" s="223" t="s">
        <v>2</v>
      </c>
      <c r="D259" s="88">
        <v>500</v>
      </c>
      <c r="E259" s="54">
        <v>500</v>
      </c>
      <c r="F259" s="54"/>
      <c r="G259" s="110"/>
      <c r="H259" s="88">
        <v>500</v>
      </c>
      <c r="I259" s="54">
        <v>500</v>
      </c>
      <c r="J259" s="54"/>
      <c r="K259" s="110"/>
      <c r="L259" s="88">
        <v>500</v>
      </c>
      <c r="M259" s="54">
        <v>500</v>
      </c>
      <c r="N259" s="54"/>
      <c r="O259" s="110"/>
      <c r="P259" s="273"/>
      <c r="Q259" s="282"/>
      <c r="S259" s="7"/>
    </row>
    <row r="260" spans="1:19" s="10" customFormat="1" x14ac:dyDescent="0.25">
      <c r="A260" s="208"/>
      <c r="B260" s="42"/>
      <c r="C260" s="223" t="s">
        <v>311</v>
      </c>
      <c r="D260" s="88">
        <v>1000</v>
      </c>
      <c r="E260" s="54"/>
      <c r="F260" s="54">
        <v>1000</v>
      </c>
      <c r="G260" s="110"/>
      <c r="H260" s="88">
        <v>1000</v>
      </c>
      <c r="I260" s="54"/>
      <c r="J260" s="54">
        <v>1000</v>
      </c>
      <c r="K260" s="110"/>
      <c r="L260" s="88">
        <v>1000</v>
      </c>
      <c r="M260" s="54"/>
      <c r="N260" s="54">
        <v>1000</v>
      </c>
      <c r="O260" s="110"/>
      <c r="P260" s="273"/>
      <c r="S260" s="7"/>
    </row>
    <row r="261" spans="1:19" s="10" customFormat="1" ht="30" x14ac:dyDescent="0.25">
      <c r="A261" s="208"/>
      <c r="B261" s="42"/>
      <c r="C261" s="223" t="s">
        <v>366</v>
      </c>
      <c r="D261" s="88">
        <v>67000</v>
      </c>
      <c r="E261" s="54">
        <v>67000</v>
      </c>
      <c r="F261" s="54"/>
      <c r="G261" s="110"/>
      <c r="H261" s="88">
        <v>67000</v>
      </c>
      <c r="I261" s="54">
        <v>67000</v>
      </c>
      <c r="J261" s="54"/>
      <c r="K261" s="110"/>
      <c r="L261" s="88">
        <v>67000</v>
      </c>
      <c r="M261" s="54">
        <v>67000</v>
      </c>
      <c r="N261" s="54"/>
      <c r="O261" s="110"/>
      <c r="P261" s="273"/>
      <c r="Q261" s="115"/>
      <c r="S261" s="7"/>
    </row>
    <row r="262" spans="1:19" s="10" customFormat="1" x14ac:dyDescent="0.25">
      <c r="A262" s="208"/>
      <c r="B262" s="42"/>
      <c r="C262" s="223" t="s">
        <v>367</v>
      </c>
      <c r="D262" s="88">
        <v>2362</v>
      </c>
      <c r="E262" s="54"/>
      <c r="F262" s="54">
        <v>2362</v>
      </c>
      <c r="G262" s="110"/>
      <c r="H262" s="88">
        <v>2362</v>
      </c>
      <c r="I262" s="54"/>
      <c r="J262" s="54">
        <v>2362</v>
      </c>
      <c r="K262" s="110"/>
      <c r="L262" s="88">
        <v>2362</v>
      </c>
      <c r="M262" s="54"/>
      <c r="N262" s="54">
        <v>2362</v>
      </c>
      <c r="O262" s="110"/>
      <c r="P262" s="273"/>
      <c r="S262" s="7"/>
    </row>
    <row r="263" spans="1:19" s="10" customFormat="1" x14ac:dyDescent="0.25">
      <c r="A263" s="208"/>
      <c r="B263" s="42"/>
      <c r="C263" s="223" t="s">
        <v>368</v>
      </c>
      <c r="D263" s="88">
        <v>1600</v>
      </c>
      <c r="E263" s="54">
        <v>1600</v>
      </c>
      <c r="F263" s="54"/>
      <c r="G263" s="110"/>
      <c r="H263" s="88">
        <v>3000</v>
      </c>
      <c r="I263" s="54">
        <v>3000</v>
      </c>
      <c r="J263" s="54"/>
      <c r="K263" s="110"/>
      <c r="L263" s="88">
        <v>3000</v>
      </c>
      <c r="M263" s="54">
        <v>3000</v>
      </c>
      <c r="N263" s="54"/>
      <c r="O263" s="110"/>
      <c r="P263" s="273"/>
      <c r="S263" s="7"/>
    </row>
    <row r="264" spans="1:19" s="10" customFormat="1" x14ac:dyDescent="0.25">
      <c r="A264" s="208"/>
      <c r="B264" s="42"/>
      <c r="C264" s="223" t="s">
        <v>440</v>
      </c>
      <c r="D264" s="88"/>
      <c r="E264" s="54"/>
      <c r="F264" s="54"/>
      <c r="G264" s="110"/>
      <c r="H264" s="88">
        <v>2500</v>
      </c>
      <c r="I264" s="54">
        <v>2500</v>
      </c>
      <c r="J264" s="54"/>
      <c r="K264" s="110"/>
      <c r="L264" s="88">
        <v>2500</v>
      </c>
      <c r="M264" s="54">
        <v>2500</v>
      </c>
      <c r="N264" s="54"/>
      <c r="O264" s="110"/>
      <c r="P264" s="273"/>
      <c r="S264" s="7"/>
    </row>
    <row r="265" spans="1:19" s="10" customFormat="1" x14ac:dyDescent="0.25">
      <c r="A265" s="208"/>
      <c r="B265" s="42"/>
      <c r="C265" s="223" t="s">
        <v>441</v>
      </c>
      <c r="D265" s="88"/>
      <c r="E265" s="54"/>
      <c r="F265" s="54"/>
      <c r="G265" s="110"/>
      <c r="H265" s="88">
        <v>1200</v>
      </c>
      <c r="I265" s="54">
        <v>1200</v>
      </c>
      <c r="J265" s="54"/>
      <c r="K265" s="110"/>
      <c r="L265" s="88">
        <v>1200</v>
      </c>
      <c r="M265" s="54">
        <v>1200</v>
      </c>
      <c r="N265" s="54"/>
      <c r="O265" s="110"/>
      <c r="P265" s="273"/>
      <c r="S265" s="7"/>
    </row>
    <row r="266" spans="1:19" s="10" customFormat="1" x14ac:dyDescent="0.25">
      <c r="A266" s="208"/>
      <c r="B266" s="42"/>
      <c r="C266" s="223" t="s">
        <v>442</v>
      </c>
      <c r="D266" s="88"/>
      <c r="E266" s="54"/>
      <c r="F266" s="54"/>
      <c r="G266" s="110"/>
      <c r="H266" s="88">
        <v>5000</v>
      </c>
      <c r="I266" s="54">
        <v>5000</v>
      </c>
      <c r="J266" s="54"/>
      <c r="K266" s="110"/>
      <c r="L266" s="88">
        <v>5000</v>
      </c>
      <c r="M266" s="54">
        <v>5000</v>
      </c>
      <c r="N266" s="54"/>
      <c r="O266" s="110"/>
      <c r="P266" s="273"/>
      <c r="Q266" s="282"/>
      <c r="S266" s="7"/>
    </row>
    <row r="267" spans="1:19" s="10" customFormat="1" x14ac:dyDescent="0.25">
      <c r="A267" s="208"/>
      <c r="B267" s="42"/>
      <c r="C267" s="223" t="s">
        <v>474</v>
      </c>
      <c r="D267" s="88"/>
      <c r="E267" s="54"/>
      <c r="F267" s="54"/>
      <c r="G267" s="110"/>
      <c r="H267" s="88">
        <v>7001</v>
      </c>
      <c r="I267" s="54">
        <v>7001</v>
      </c>
      <c r="J267" s="54"/>
      <c r="K267" s="110"/>
      <c r="L267" s="88">
        <v>7001</v>
      </c>
      <c r="M267" s="54">
        <v>7001</v>
      </c>
      <c r="N267" s="54"/>
      <c r="O267" s="110"/>
      <c r="P267" s="273"/>
      <c r="S267" s="7"/>
    </row>
    <row r="268" spans="1:19" s="10" customFormat="1" x14ac:dyDescent="0.25">
      <c r="A268" s="208"/>
      <c r="B268" s="42"/>
      <c r="C268" s="223" t="s">
        <v>473</v>
      </c>
      <c r="D268" s="88"/>
      <c r="E268" s="54"/>
      <c r="F268" s="54"/>
      <c r="G268" s="110"/>
      <c r="H268" s="88">
        <v>5000</v>
      </c>
      <c r="I268" s="54">
        <v>5000</v>
      </c>
      <c r="J268" s="54"/>
      <c r="K268" s="110"/>
      <c r="L268" s="88">
        <v>5000</v>
      </c>
      <c r="M268" s="54">
        <v>5000</v>
      </c>
      <c r="N268" s="54"/>
      <c r="O268" s="110"/>
      <c r="P268" s="273"/>
      <c r="S268" s="7"/>
    </row>
    <row r="269" spans="1:19" s="10" customFormat="1" x14ac:dyDescent="0.25">
      <c r="A269" s="208"/>
      <c r="B269" s="42"/>
      <c r="C269" s="223" t="s">
        <v>520</v>
      </c>
      <c r="D269" s="88"/>
      <c r="E269" s="54"/>
      <c r="F269" s="54"/>
      <c r="G269" s="110"/>
      <c r="H269" s="88">
        <v>3000</v>
      </c>
      <c r="I269" s="54">
        <v>3000</v>
      </c>
      <c r="J269" s="54"/>
      <c r="K269" s="110"/>
      <c r="L269" s="88">
        <v>3000</v>
      </c>
      <c r="M269" s="54">
        <v>3000</v>
      </c>
      <c r="N269" s="54"/>
      <c r="O269" s="110"/>
      <c r="P269" s="273"/>
      <c r="S269" s="7"/>
    </row>
    <row r="270" spans="1:19" s="10" customFormat="1" x14ac:dyDescent="0.25">
      <c r="A270" s="208"/>
      <c r="B270" s="42"/>
      <c r="C270" s="223" t="s">
        <v>569</v>
      </c>
      <c r="D270" s="88"/>
      <c r="E270" s="54"/>
      <c r="F270" s="54"/>
      <c r="G270" s="110"/>
      <c r="H270" s="88">
        <v>1937</v>
      </c>
      <c r="I270" s="54">
        <v>1937</v>
      </c>
      <c r="J270" s="54"/>
      <c r="K270" s="110"/>
      <c r="L270" s="88">
        <v>1937</v>
      </c>
      <c r="M270" s="54">
        <v>1937</v>
      </c>
      <c r="N270" s="54"/>
      <c r="O270" s="110"/>
      <c r="P270" s="273"/>
      <c r="S270" s="7"/>
    </row>
    <row r="271" spans="1:19" s="10" customFormat="1" x14ac:dyDescent="0.25">
      <c r="A271" s="208"/>
      <c r="B271" s="42"/>
      <c r="C271" s="223" t="s">
        <v>570</v>
      </c>
      <c r="D271" s="88"/>
      <c r="E271" s="54"/>
      <c r="F271" s="54"/>
      <c r="G271" s="110"/>
      <c r="H271" s="88">
        <v>30</v>
      </c>
      <c r="I271" s="54">
        <v>30</v>
      </c>
      <c r="J271" s="54"/>
      <c r="K271" s="162"/>
      <c r="L271" s="88">
        <v>30</v>
      </c>
      <c r="M271" s="54">
        <v>30</v>
      </c>
      <c r="N271" s="54"/>
      <c r="O271" s="110"/>
      <c r="P271" s="273"/>
      <c r="S271" s="7"/>
    </row>
    <row r="272" spans="1:19" s="10" customFormat="1" ht="30" x14ac:dyDescent="0.25">
      <c r="A272" s="208"/>
      <c r="B272" s="42"/>
      <c r="C272" s="223" t="s">
        <v>571</v>
      </c>
      <c r="D272" s="88"/>
      <c r="E272" s="54"/>
      <c r="F272" s="54"/>
      <c r="G272" s="110"/>
      <c r="H272" s="88">
        <v>5000</v>
      </c>
      <c r="I272" s="54">
        <v>5000</v>
      </c>
      <c r="J272" s="54"/>
      <c r="K272" s="162"/>
      <c r="L272" s="88">
        <v>5000</v>
      </c>
      <c r="M272" s="54">
        <v>5000</v>
      </c>
      <c r="N272" s="54"/>
      <c r="O272" s="110"/>
      <c r="P272" s="273"/>
      <c r="S272" s="7"/>
    </row>
    <row r="273" spans="1:19" s="10" customFormat="1" x14ac:dyDescent="0.25">
      <c r="A273" s="208"/>
      <c r="B273" s="42"/>
      <c r="C273" s="223" t="s">
        <v>592</v>
      </c>
      <c r="D273" s="88"/>
      <c r="E273" s="54"/>
      <c r="F273" s="54"/>
      <c r="G273" s="110"/>
      <c r="H273" s="88"/>
      <c r="I273" s="54"/>
      <c r="J273" s="54"/>
      <c r="K273" s="162"/>
      <c r="L273" s="88">
        <v>243</v>
      </c>
      <c r="M273" s="54">
        <v>243</v>
      </c>
      <c r="N273" s="54"/>
      <c r="O273" s="110"/>
      <c r="P273" s="273"/>
      <c r="S273" s="7"/>
    </row>
    <row r="274" spans="1:19" s="10" customFormat="1" x14ac:dyDescent="0.25">
      <c r="A274" s="208"/>
      <c r="B274" s="42"/>
      <c r="C274" s="211" t="s">
        <v>48</v>
      </c>
      <c r="D274" s="89">
        <f>SUM(D245:D263)</f>
        <v>166621</v>
      </c>
      <c r="E274" s="40">
        <f>SUM(E245:E263)</f>
        <v>152159</v>
      </c>
      <c r="F274" s="40">
        <f>SUM(F245:F263)</f>
        <v>14462</v>
      </c>
      <c r="G274" s="106">
        <f>SUM(G245:G263)</f>
        <v>0</v>
      </c>
      <c r="H274" s="89">
        <f>SUM(H245:H272)</f>
        <v>197770</v>
      </c>
      <c r="I274" s="40">
        <f>SUM(I245:I272)</f>
        <v>184727</v>
      </c>
      <c r="J274" s="40">
        <f>SUM(J245:J270)</f>
        <v>13043</v>
      </c>
      <c r="K274" s="163">
        <f>SUM(K245:K270)</f>
        <v>0</v>
      </c>
      <c r="L274" s="89">
        <f>SUM(L245:L273)</f>
        <v>198813</v>
      </c>
      <c r="M274" s="40">
        <f>SUM(M245:M273)</f>
        <v>185770</v>
      </c>
      <c r="N274" s="40">
        <f>SUM(N245:N273)</f>
        <v>13043</v>
      </c>
      <c r="O274" s="106">
        <f>SUM(O245:O273)</f>
        <v>0</v>
      </c>
      <c r="P274" s="273"/>
      <c r="S274" s="7"/>
    </row>
    <row r="275" spans="1:19" s="10" customFormat="1" x14ac:dyDescent="0.25">
      <c r="A275" s="208"/>
      <c r="B275" s="42"/>
      <c r="C275" s="84"/>
      <c r="D275" s="80"/>
      <c r="E275" s="83"/>
      <c r="F275" s="83"/>
      <c r="G275" s="111"/>
      <c r="H275" s="80"/>
      <c r="I275" s="83"/>
      <c r="J275" s="83"/>
      <c r="K275" s="111"/>
      <c r="L275" s="80"/>
      <c r="M275" s="83"/>
      <c r="N275" s="83"/>
      <c r="O275" s="111"/>
      <c r="P275" s="273"/>
      <c r="S275" s="7"/>
    </row>
    <row r="276" spans="1:19" s="10" customFormat="1" x14ac:dyDescent="0.25">
      <c r="A276" s="24"/>
      <c r="B276" s="52"/>
      <c r="C276" s="66" t="s">
        <v>108</v>
      </c>
      <c r="D276" s="80"/>
      <c r="E276" s="83"/>
      <c r="F276" s="83"/>
      <c r="G276" s="111"/>
      <c r="H276" s="80"/>
      <c r="I276" s="83"/>
      <c r="J276" s="83"/>
      <c r="K276" s="111"/>
      <c r="L276" s="80"/>
      <c r="M276" s="83"/>
      <c r="N276" s="83"/>
      <c r="O276" s="111"/>
      <c r="P276" s="273"/>
      <c r="S276" s="7"/>
    </row>
    <row r="277" spans="1:19" s="10" customFormat="1" ht="30" x14ac:dyDescent="0.25">
      <c r="A277" s="24"/>
      <c r="B277" s="52"/>
      <c r="C277" s="62" t="s">
        <v>143</v>
      </c>
      <c r="D277" s="82">
        <v>1000</v>
      </c>
      <c r="E277" s="54">
        <v>1000</v>
      </c>
      <c r="F277" s="54"/>
      <c r="G277" s="109"/>
      <c r="H277" s="82">
        <v>0</v>
      </c>
      <c r="I277" s="54">
        <v>0</v>
      </c>
      <c r="J277" s="54"/>
      <c r="K277" s="109"/>
      <c r="L277" s="82">
        <v>0</v>
      </c>
      <c r="M277" s="54">
        <v>0</v>
      </c>
      <c r="N277" s="54"/>
      <c r="O277" s="109"/>
      <c r="P277" s="273"/>
      <c r="S277" s="7"/>
    </row>
    <row r="278" spans="1:19" s="10" customFormat="1" ht="30" x14ac:dyDescent="0.25">
      <c r="A278" s="24"/>
      <c r="B278" s="52"/>
      <c r="C278" s="62" t="s">
        <v>159</v>
      </c>
      <c r="D278" s="82">
        <v>21453</v>
      </c>
      <c r="E278" s="54">
        <v>21453</v>
      </c>
      <c r="F278" s="54"/>
      <c r="G278" s="109"/>
      <c r="H278" s="82">
        <v>15203</v>
      </c>
      <c r="I278" s="54">
        <v>15203</v>
      </c>
      <c r="J278" s="54"/>
      <c r="K278" s="109"/>
      <c r="L278" s="82">
        <v>0</v>
      </c>
      <c r="M278" s="54">
        <v>0</v>
      </c>
      <c r="N278" s="54"/>
      <c r="O278" s="109"/>
      <c r="P278" s="273"/>
      <c r="S278" s="7"/>
    </row>
    <row r="279" spans="1:19" s="10" customFormat="1" x14ac:dyDescent="0.25">
      <c r="A279" s="24"/>
      <c r="B279" s="52"/>
      <c r="C279" s="62" t="s">
        <v>312</v>
      </c>
      <c r="D279" s="88">
        <v>1715</v>
      </c>
      <c r="E279" s="54">
        <v>1715</v>
      </c>
      <c r="F279" s="54"/>
      <c r="G279" s="110"/>
      <c r="H279" s="88">
        <v>1715</v>
      </c>
      <c r="I279" s="54">
        <v>1715</v>
      </c>
      <c r="J279" s="54"/>
      <c r="K279" s="110"/>
      <c r="L279" s="88">
        <v>1715</v>
      </c>
      <c r="M279" s="54">
        <v>1715</v>
      </c>
      <c r="N279" s="54"/>
      <c r="O279" s="110"/>
      <c r="P279" s="273"/>
      <c r="S279" s="7"/>
    </row>
    <row r="280" spans="1:19" s="10" customFormat="1" ht="45" x14ac:dyDescent="0.25">
      <c r="A280" s="24"/>
      <c r="B280" s="52"/>
      <c r="C280" s="62" t="s">
        <v>521</v>
      </c>
      <c r="D280" s="88"/>
      <c r="E280" s="54"/>
      <c r="F280" s="54"/>
      <c r="G280" s="110"/>
      <c r="H280" s="88">
        <v>635</v>
      </c>
      <c r="I280" s="54">
        <v>635</v>
      </c>
      <c r="J280" s="54"/>
      <c r="K280" s="110"/>
      <c r="L280" s="88">
        <v>635</v>
      </c>
      <c r="M280" s="54">
        <v>635</v>
      </c>
      <c r="N280" s="54"/>
      <c r="O280" s="110"/>
      <c r="P280" s="273"/>
      <c r="S280" s="7"/>
    </row>
    <row r="281" spans="1:19" s="10" customFormat="1" ht="45" x14ac:dyDescent="0.25">
      <c r="A281" s="24"/>
      <c r="B281" s="52"/>
      <c r="C281" s="62" t="s">
        <v>522</v>
      </c>
      <c r="D281" s="88"/>
      <c r="E281" s="54"/>
      <c r="F281" s="54"/>
      <c r="G281" s="110"/>
      <c r="H281" s="88">
        <v>1524</v>
      </c>
      <c r="I281" s="54">
        <v>1524</v>
      </c>
      <c r="J281" s="54"/>
      <c r="K281" s="110"/>
      <c r="L281" s="88">
        <v>1524</v>
      </c>
      <c r="M281" s="54">
        <v>1524</v>
      </c>
      <c r="N281" s="54"/>
      <c r="O281" s="110"/>
      <c r="P281" s="273"/>
      <c r="S281" s="7"/>
    </row>
    <row r="282" spans="1:19" s="10" customFormat="1" ht="45" x14ac:dyDescent="0.25">
      <c r="A282" s="24"/>
      <c r="B282" s="52"/>
      <c r="C282" s="62" t="s">
        <v>523</v>
      </c>
      <c r="D282" s="88"/>
      <c r="E282" s="54"/>
      <c r="F282" s="54"/>
      <c r="G282" s="110"/>
      <c r="H282" s="88">
        <v>3810</v>
      </c>
      <c r="I282" s="54">
        <v>3810</v>
      </c>
      <c r="J282" s="54"/>
      <c r="K282" s="110"/>
      <c r="L282" s="88">
        <v>3810</v>
      </c>
      <c r="M282" s="54">
        <v>3810</v>
      </c>
      <c r="N282" s="54"/>
      <c r="O282" s="110"/>
      <c r="P282" s="273"/>
      <c r="S282" s="7"/>
    </row>
    <row r="283" spans="1:19" s="10" customFormat="1" x14ac:dyDescent="0.25">
      <c r="A283" s="24"/>
      <c r="B283" s="42"/>
      <c r="C283" s="211" t="s">
        <v>48</v>
      </c>
      <c r="D283" s="91">
        <f t="shared" ref="D283:G283" si="35">SUM(D277:D279)</f>
        <v>24168</v>
      </c>
      <c r="E283" s="44">
        <f t="shared" si="35"/>
        <v>24168</v>
      </c>
      <c r="F283" s="44">
        <f t="shared" si="35"/>
        <v>0</v>
      </c>
      <c r="G283" s="116">
        <f t="shared" si="35"/>
        <v>0</v>
      </c>
      <c r="H283" s="91">
        <f t="shared" ref="H283:K283" si="36">SUM(H277:H282)</f>
        <v>22887</v>
      </c>
      <c r="I283" s="44">
        <f t="shared" si="36"/>
        <v>22887</v>
      </c>
      <c r="J283" s="44">
        <f t="shared" si="36"/>
        <v>0</v>
      </c>
      <c r="K283" s="116">
        <f t="shared" si="36"/>
        <v>0</v>
      </c>
      <c r="L283" s="91">
        <f t="shared" ref="L283:O283" si="37">SUM(L277:L282)</f>
        <v>7684</v>
      </c>
      <c r="M283" s="44">
        <f t="shared" si="37"/>
        <v>7684</v>
      </c>
      <c r="N283" s="44">
        <f t="shared" si="37"/>
        <v>0</v>
      </c>
      <c r="O283" s="116">
        <f t="shared" si="37"/>
        <v>0</v>
      </c>
      <c r="P283" s="273"/>
      <c r="S283" s="7"/>
    </row>
    <row r="284" spans="1:19" s="10" customFormat="1" x14ac:dyDescent="0.25">
      <c r="A284" s="24"/>
      <c r="B284" s="42"/>
      <c r="C284" s="84"/>
      <c r="D284" s="80"/>
      <c r="E284" s="83"/>
      <c r="F284" s="83"/>
      <c r="G284" s="111"/>
      <c r="H284" s="80"/>
      <c r="I284" s="83"/>
      <c r="J284" s="83"/>
      <c r="K284" s="111"/>
      <c r="L284" s="80"/>
      <c r="M284" s="83"/>
      <c r="N284" s="83"/>
      <c r="O284" s="111"/>
      <c r="P284" s="273"/>
      <c r="S284" s="7"/>
    </row>
    <row r="285" spans="1:19" s="10" customFormat="1" x14ac:dyDescent="0.25">
      <c r="A285" s="24"/>
      <c r="B285" s="52"/>
      <c r="C285" s="66" t="s">
        <v>92</v>
      </c>
      <c r="D285" s="35">
        <v>5000</v>
      </c>
      <c r="E285" s="30">
        <v>5000</v>
      </c>
      <c r="F285" s="30"/>
      <c r="G285" s="102"/>
      <c r="H285" s="35">
        <v>0</v>
      </c>
      <c r="I285" s="30">
        <v>0</v>
      </c>
      <c r="J285" s="30"/>
      <c r="K285" s="102"/>
      <c r="L285" s="35">
        <v>0</v>
      </c>
      <c r="M285" s="30">
        <v>0</v>
      </c>
      <c r="N285" s="30"/>
      <c r="O285" s="102"/>
      <c r="P285" s="273"/>
      <c r="S285" s="7"/>
    </row>
    <row r="286" spans="1:19" s="10" customFormat="1" x14ac:dyDescent="0.25">
      <c r="A286" s="24"/>
      <c r="B286" s="52"/>
      <c r="C286" s="66"/>
      <c r="D286" s="35"/>
      <c r="E286" s="30"/>
      <c r="F286" s="30"/>
      <c r="G286" s="102"/>
      <c r="H286" s="35"/>
      <c r="I286" s="30"/>
      <c r="J286" s="30"/>
      <c r="K286" s="102"/>
      <c r="L286" s="35"/>
      <c r="M286" s="30"/>
      <c r="N286" s="30"/>
      <c r="O286" s="102"/>
      <c r="P286" s="273"/>
      <c r="S286" s="7"/>
    </row>
    <row r="287" spans="1:19" s="10" customFormat="1" ht="30" x14ac:dyDescent="0.25">
      <c r="A287" s="24"/>
      <c r="B287" s="52"/>
      <c r="C287" s="62" t="s">
        <v>151</v>
      </c>
      <c r="D287" s="35"/>
      <c r="E287" s="30"/>
      <c r="F287" s="30"/>
      <c r="G287" s="102"/>
      <c r="H287" s="35"/>
      <c r="I287" s="30"/>
      <c r="J287" s="30"/>
      <c r="K287" s="102"/>
      <c r="L287" s="35"/>
      <c r="M287" s="30"/>
      <c r="N287" s="30"/>
      <c r="O287" s="102"/>
      <c r="P287" s="273"/>
      <c r="S287" s="7"/>
    </row>
    <row r="288" spans="1:19" s="10" customFormat="1" x14ac:dyDescent="0.25">
      <c r="A288" s="24"/>
      <c r="B288" s="52"/>
      <c r="C288" s="223" t="s">
        <v>313</v>
      </c>
      <c r="D288" s="88">
        <v>1400</v>
      </c>
      <c r="E288" s="54">
        <v>1400</v>
      </c>
      <c r="F288" s="54"/>
      <c r="G288" s="110"/>
      <c r="H288" s="88">
        <v>1400</v>
      </c>
      <c r="I288" s="54">
        <v>1400</v>
      </c>
      <c r="J288" s="54"/>
      <c r="K288" s="110"/>
      <c r="L288" s="88">
        <v>1400</v>
      </c>
      <c r="M288" s="54">
        <v>1400</v>
      </c>
      <c r="N288" s="54"/>
      <c r="O288" s="110"/>
      <c r="P288" s="273"/>
      <c r="S288" s="7"/>
    </row>
    <row r="289" spans="1:19" s="10" customFormat="1" ht="30" x14ac:dyDescent="0.25">
      <c r="A289" s="24"/>
      <c r="B289" s="52"/>
      <c r="C289" s="223" t="s">
        <v>581</v>
      </c>
      <c r="D289" s="88"/>
      <c r="E289" s="54"/>
      <c r="F289" s="54"/>
      <c r="G289" s="110"/>
      <c r="H289" s="88"/>
      <c r="I289" s="54"/>
      <c r="J289" s="54"/>
      <c r="K289" s="110"/>
      <c r="L289" s="88">
        <v>8000</v>
      </c>
      <c r="M289" s="54">
        <v>8000</v>
      </c>
      <c r="N289" s="54"/>
      <c r="O289" s="110"/>
      <c r="P289" s="273"/>
      <c r="S289" s="7"/>
    </row>
    <row r="290" spans="1:19" s="10" customFormat="1" x14ac:dyDescent="0.25">
      <c r="A290" s="24"/>
      <c r="B290" s="42"/>
      <c r="C290" s="211" t="s">
        <v>48</v>
      </c>
      <c r="D290" s="91">
        <f t="shared" ref="D290:K290" si="38">SUM(D288:D288)</f>
        <v>1400</v>
      </c>
      <c r="E290" s="44">
        <f t="shared" si="38"/>
        <v>1400</v>
      </c>
      <c r="F290" s="44">
        <f t="shared" si="38"/>
        <v>0</v>
      </c>
      <c r="G290" s="116">
        <f t="shared" si="38"/>
        <v>0</v>
      </c>
      <c r="H290" s="91">
        <f t="shared" si="38"/>
        <v>1400</v>
      </c>
      <c r="I290" s="44">
        <f t="shared" si="38"/>
        <v>1400</v>
      </c>
      <c r="J290" s="44">
        <f t="shared" si="38"/>
        <v>0</v>
      </c>
      <c r="K290" s="116">
        <f t="shared" si="38"/>
        <v>0</v>
      </c>
      <c r="L290" s="91">
        <f>SUM(L288:L289)</f>
        <v>9400</v>
      </c>
      <c r="M290" s="44">
        <f t="shared" ref="M290:O290" si="39">SUM(M288:M289)</f>
        <v>9400</v>
      </c>
      <c r="N290" s="44">
        <f t="shared" si="39"/>
        <v>0</v>
      </c>
      <c r="O290" s="116">
        <f t="shared" si="39"/>
        <v>0</v>
      </c>
      <c r="P290" s="273"/>
      <c r="S290" s="7"/>
    </row>
    <row r="291" spans="1:19" s="10" customFormat="1" x14ac:dyDescent="0.25">
      <c r="A291" s="24"/>
      <c r="B291" s="42"/>
      <c r="C291" s="66"/>
      <c r="D291" s="80"/>
      <c r="E291" s="83"/>
      <c r="F291" s="83"/>
      <c r="G291" s="111"/>
      <c r="H291" s="80"/>
      <c r="I291" s="83"/>
      <c r="J291" s="83"/>
      <c r="K291" s="111"/>
      <c r="L291" s="80"/>
      <c r="M291" s="83"/>
      <c r="N291" s="83"/>
      <c r="O291" s="111"/>
      <c r="P291" s="273"/>
      <c r="S291" s="7"/>
    </row>
    <row r="292" spans="1:19" s="10" customFormat="1" x14ac:dyDescent="0.25">
      <c r="A292" s="24"/>
      <c r="B292" s="42"/>
      <c r="C292" s="84" t="s">
        <v>87</v>
      </c>
      <c r="D292" s="91">
        <f t="shared" ref="D292:K292" si="40">D242+D274+D283+D285+D290</f>
        <v>515622</v>
      </c>
      <c r="E292" s="44">
        <f t="shared" si="40"/>
        <v>338158</v>
      </c>
      <c r="F292" s="44">
        <f t="shared" si="40"/>
        <v>177464</v>
      </c>
      <c r="G292" s="116">
        <f t="shared" si="40"/>
        <v>0</v>
      </c>
      <c r="H292" s="91">
        <f t="shared" si="40"/>
        <v>595529</v>
      </c>
      <c r="I292" s="44">
        <f t="shared" si="40"/>
        <v>419484</v>
      </c>
      <c r="J292" s="44">
        <f t="shared" si="40"/>
        <v>176045</v>
      </c>
      <c r="K292" s="116">
        <f t="shared" si="40"/>
        <v>0</v>
      </c>
      <c r="L292" s="91">
        <f t="shared" ref="L292:O292" si="41">L242+L274+L283+L285+L290</f>
        <v>640882</v>
      </c>
      <c r="M292" s="44">
        <f t="shared" si="41"/>
        <v>464617</v>
      </c>
      <c r="N292" s="44">
        <f t="shared" si="41"/>
        <v>176265</v>
      </c>
      <c r="O292" s="116">
        <f t="shared" si="41"/>
        <v>0</v>
      </c>
      <c r="P292" s="273"/>
      <c r="S292" s="7"/>
    </row>
    <row r="293" spans="1:19" s="10" customFormat="1" x14ac:dyDescent="0.25">
      <c r="A293" s="208"/>
      <c r="B293" s="42"/>
      <c r="C293" s="84"/>
      <c r="D293" s="80"/>
      <c r="E293" s="83"/>
      <c r="F293" s="83"/>
      <c r="G293" s="111"/>
      <c r="H293" s="80"/>
      <c r="I293" s="83"/>
      <c r="J293" s="83"/>
      <c r="K293" s="111"/>
      <c r="L293" s="80"/>
      <c r="M293" s="83"/>
      <c r="N293" s="83"/>
      <c r="O293" s="111"/>
      <c r="P293" s="273"/>
      <c r="S293" s="7"/>
    </row>
    <row r="294" spans="1:19" s="10" customFormat="1" x14ac:dyDescent="0.25">
      <c r="A294" s="208"/>
      <c r="B294" s="42" t="s">
        <v>43</v>
      </c>
      <c r="C294" s="66" t="s">
        <v>81</v>
      </c>
      <c r="D294" s="80"/>
      <c r="E294" s="83"/>
      <c r="F294" s="83"/>
      <c r="G294" s="111"/>
      <c r="H294" s="80"/>
      <c r="I294" s="83"/>
      <c r="J294" s="83"/>
      <c r="K294" s="111"/>
      <c r="L294" s="80"/>
      <c r="M294" s="83"/>
      <c r="N294" s="83"/>
      <c r="O294" s="111"/>
      <c r="P294" s="273"/>
      <c r="S294" s="7"/>
    </row>
    <row r="295" spans="1:19" s="10" customFormat="1" x14ac:dyDescent="0.25">
      <c r="A295" s="208"/>
      <c r="B295" s="42"/>
      <c r="C295" s="66" t="s">
        <v>144</v>
      </c>
      <c r="D295" s="35">
        <v>7100</v>
      </c>
      <c r="E295" s="30">
        <v>7100</v>
      </c>
      <c r="F295" s="30"/>
      <c r="G295" s="102"/>
      <c r="H295" s="35">
        <v>8797</v>
      </c>
      <c r="I295" s="30">
        <v>8797</v>
      </c>
      <c r="J295" s="30"/>
      <c r="K295" s="102"/>
      <c r="L295" s="35">
        <v>8797</v>
      </c>
      <c r="M295" s="30">
        <v>8797</v>
      </c>
      <c r="N295" s="30"/>
      <c r="O295" s="102"/>
      <c r="P295" s="273"/>
      <c r="S295" s="7"/>
    </row>
    <row r="296" spans="1:19" s="10" customFormat="1" x14ac:dyDescent="0.25">
      <c r="A296" s="208"/>
      <c r="B296" s="42"/>
      <c r="C296" s="66" t="s">
        <v>369</v>
      </c>
      <c r="D296" s="87">
        <v>2500</v>
      </c>
      <c r="E296" s="30">
        <v>2500</v>
      </c>
      <c r="F296" s="30"/>
      <c r="G296" s="102"/>
      <c r="H296" s="87">
        <v>0</v>
      </c>
      <c r="I296" s="30">
        <v>0</v>
      </c>
      <c r="J296" s="30"/>
      <c r="K296" s="102"/>
      <c r="L296" s="87">
        <v>0</v>
      </c>
      <c r="M296" s="30">
        <v>0</v>
      </c>
      <c r="N296" s="30"/>
      <c r="O296" s="102"/>
      <c r="P296" s="273"/>
      <c r="S296" s="7"/>
    </row>
    <row r="297" spans="1:19" s="10" customFormat="1" x14ac:dyDescent="0.25">
      <c r="A297" s="208"/>
      <c r="B297" s="42"/>
      <c r="C297" s="62" t="s">
        <v>472</v>
      </c>
      <c r="D297" s="87">
        <v>3000</v>
      </c>
      <c r="E297" s="30">
        <v>3000</v>
      </c>
      <c r="F297" s="30"/>
      <c r="G297" s="102"/>
      <c r="H297" s="87">
        <v>5000</v>
      </c>
      <c r="I297" s="30">
        <v>5000</v>
      </c>
      <c r="J297" s="30"/>
      <c r="K297" s="102"/>
      <c r="L297" s="87">
        <v>7300</v>
      </c>
      <c r="M297" s="30">
        <v>7300</v>
      </c>
      <c r="N297" s="30"/>
      <c r="O297" s="102"/>
      <c r="P297" s="273"/>
      <c r="S297" s="7"/>
    </row>
    <row r="298" spans="1:19" s="10" customFormat="1" x14ac:dyDescent="0.25">
      <c r="A298" s="208"/>
      <c r="B298" s="42"/>
      <c r="C298" s="62" t="s">
        <v>314</v>
      </c>
      <c r="D298" s="87">
        <v>5000</v>
      </c>
      <c r="E298" s="30">
        <v>5000</v>
      </c>
      <c r="F298" s="30"/>
      <c r="G298" s="102"/>
      <c r="H298" s="87">
        <v>5000</v>
      </c>
      <c r="I298" s="30">
        <v>5000</v>
      </c>
      <c r="J298" s="30"/>
      <c r="K298" s="102"/>
      <c r="L298" s="87">
        <v>5000</v>
      </c>
      <c r="M298" s="30">
        <v>5000</v>
      </c>
      <c r="N298" s="30"/>
      <c r="O298" s="102"/>
      <c r="P298" s="273"/>
      <c r="Q298" s="115"/>
      <c r="S298" s="7"/>
    </row>
    <row r="299" spans="1:19" s="10" customFormat="1" x14ac:dyDescent="0.25">
      <c r="A299" s="208"/>
      <c r="B299" s="42"/>
      <c r="C299" s="62" t="s">
        <v>315</v>
      </c>
      <c r="D299" s="87">
        <v>1500</v>
      </c>
      <c r="E299" s="30">
        <v>1500</v>
      </c>
      <c r="F299" s="30"/>
      <c r="G299" s="102"/>
      <c r="H299" s="87">
        <v>1500</v>
      </c>
      <c r="I299" s="30">
        <v>1500</v>
      </c>
      <c r="J299" s="30"/>
      <c r="K299" s="102"/>
      <c r="L299" s="87">
        <v>1500</v>
      </c>
      <c r="M299" s="30">
        <v>1500</v>
      </c>
      <c r="N299" s="30"/>
      <c r="O299" s="102"/>
      <c r="P299" s="273"/>
      <c r="S299" s="7"/>
    </row>
    <row r="300" spans="1:19" s="10" customFormat="1" x14ac:dyDescent="0.25">
      <c r="A300" s="208"/>
      <c r="B300" s="42"/>
      <c r="C300" s="62" t="s">
        <v>316</v>
      </c>
      <c r="D300" s="87">
        <v>2000</v>
      </c>
      <c r="E300" s="30">
        <v>2000</v>
      </c>
      <c r="F300" s="30"/>
      <c r="G300" s="102"/>
      <c r="H300" s="87">
        <v>0</v>
      </c>
      <c r="I300" s="30">
        <v>0</v>
      </c>
      <c r="J300" s="30"/>
      <c r="K300" s="102"/>
      <c r="L300" s="87">
        <v>0</v>
      </c>
      <c r="M300" s="30">
        <v>0</v>
      </c>
      <c r="N300" s="30"/>
      <c r="O300" s="102"/>
      <c r="P300" s="273"/>
      <c r="S300" s="7"/>
    </row>
    <row r="301" spans="1:19" s="10" customFormat="1" x14ac:dyDescent="0.25">
      <c r="A301" s="208"/>
      <c r="B301" s="42"/>
      <c r="C301" s="62" t="s">
        <v>317</v>
      </c>
      <c r="D301" s="87">
        <v>2722</v>
      </c>
      <c r="E301" s="30">
        <v>2722</v>
      </c>
      <c r="F301" s="30"/>
      <c r="G301" s="102"/>
      <c r="H301" s="87">
        <v>2722</v>
      </c>
      <c r="I301" s="30">
        <v>2722</v>
      </c>
      <c r="J301" s="30"/>
      <c r="K301" s="102"/>
      <c r="L301" s="87">
        <v>2722</v>
      </c>
      <c r="M301" s="30">
        <v>2722</v>
      </c>
      <c r="N301" s="30"/>
      <c r="O301" s="102"/>
      <c r="P301" s="273"/>
      <c r="S301" s="7"/>
    </row>
    <row r="302" spans="1:19" s="10" customFormat="1" x14ac:dyDescent="0.25">
      <c r="A302" s="208"/>
      <c r="B302" s="42"/>
      <c r="C302" s="62" t="s">
        <v>318</v>
      </c>
      <c r="D302" s="87">
        <v>6000</v>
      </c>
      <c r="E302" s="30">
        <v>6000</v>
      </c>
      <c r="F302" s="30"/>
      <c r="G302" s="102"/>
      <c r="H302" s="87">
        <v>8854</v>
      </c>
      <c r="I302" s="30">
        <v>8854</v>
      </c>
      <c r="J302" s="30"/>
      <c r="K302" s="102"/>
      <c r="L302" s="87">
        <v>8854</v>
      </c>
      <c r="M302" s="30">
        <v>8854</v>
      </c>
      <c r="N302" s="30"/>
      <c r="O302" s="102"/>
      <c r="P302" s="273"/>
      <c r="S302" s="7"/>
    </row>
    <row r="303" spans="1:19" s="10" customFormat="1" x14ac:dyDescent="0.25">
      <c r="A303" s="208"/>
      <c r="B303" s="42"/>
      <c r="C303" s="62" t="s">
        <v>319</v>
      </c>
      <c r="D303" s="88">
        <v>1500</v>
      </c>
      <c r="E303" s="54">
        <v>1500</v>
      </c>
      <c r="F303" s="54"/>
      <c r="G303" s="110"/>
      <c r="H303" s="88">
        <v>1500</v>
      </c>
      <c r="I303" s="54">
        <v>1500</v>
      </c>
      <c r="J303" s="54"/>
      <c r="K303" s="110"/>
      <c r="L303" s="88">
        <v>1500</v>
      </c>
      <c r="M303" s="54">
        <v>1500</v>
      </c>
      <c r="N303" s="54"/>
      <c r="O303" s="110"/>
      <c r="P303" s="273"/>
      <c r="S303" s="7"/>
    </row>
    <row r="304" spans="1:19" s="10" customFormat="1" x14ac:dyDescent="0.25">
      <c r="A304" s="208"/>
      <c r="B304" s="42"/>
      <c r="C304" s="62" t="s">
        <v>320</v>
      </c>
      <c r="D304" s="88">
        <v>2464</v>
      </c>
      <c r="E304" s="54">
        <v>2464</v>
      </c>
      <c r="F304" s="54"/>
      <c r="G304" s="110"/>
      <c r="H304" s="88">
        <v>2464</v>
      </c>
      <c r="I304" s="54">
        <v>2464</v>
      </c>
      <c r="J304" s="54"/>
      <c r="K304" s="110"/>
      <c r="L304" s="88">
        <v>2464</v>
      </c>
      <c r="M304" s="54">
        <v>2464</v>
      </c>
      <c r="N304" s="54"/>
      <c r="O304" s="110"/>
      <c r="P304" s="273"/>
      <c r="Q304" s="115"/>
      <c r="S304" s="7"/>
    </row>
    <row r="305" spans="1:19" s="10" customFormat="1" x14ac:dyDescent="0.25">
      <c r="A305" s="208"/>
      <c r="B305" s="42"/>
      <c r="C305" s="62" t="s">
        <v>321</v>
      </c>
      <c r="D305" s="88">
        <v>1000</v>
      </c>
      <c r="E305" s="54">
        <v>1000</v>
      </c>
      <c r="F305" s="54"/>
      <c r="G305" s="110"/>
      <c r="H305" s="88">
        <v>1000</v>
      </c>
      <c r="I305" s="54">
        <v>1000</v>
      </c>
      <c r="J305" s="54"/>
      <c r="K305" s="110"/>
      <c r="L305" s="88">
        <v>1000</v>
      </c>
      <c r="M305" s="54">
        <v>1000</v>
      </c>
      <c r="N305" s="54"/>
      <c r="O305" s="110"/>
      <c r="P305" s="273"/>
      <c r="S305" s="7"/>
    </row>
    <row r="306" spans="1:19" s="10" customFormat="1" ht="30" x14ac:dyDescent="0.25">
      <c r="A306" s="208"/>
      <c r="B306" s="42"/>
      <c r="C306" s="62" t="s">
        <v>322</v>
      </c>
      <c r="D306" s="88">
        <v>3000</v>
      </c>
      <c r="E306" s="54">
        <v>3000</v>
      </c>
      <c r="F306" s="54"/>
      <c r="G306" s="110"/>
      <c r="H306" s="88">
        <v>4763</v>
      </c>
      <c r="I306" s="54">
        <v>4763</v>
      </c>
      <c r="J306" s="54"/>
      <c r="K306" s="110"/>
      <c r="L306" s="88">
        <v>4763</v>
      </c>
      <c r="M306" s="54">
        <v>4763</v>
      </c>
      <c r="N306" s="54"/>
      <c r="O306" s="110"/>
      <c r="P306" s="273"/>
      <c r="S306" s="7"/>
    </row>
    <row r="307" spans="1:19" s="10" customFormat="1" x14ac:dyDescent="0.25">
      <c r="A307" s="208"/>
      <c r="B307" s="42"/>
      <c r="C307" s="62" t="s">
        <v>323</v>
      </c>
      <c r="D307" s="88">
        <v>2133</v>
      </c>
      <c r="E307" s="54">
        <v>2133</v>
      </c>
      <c r="F307" s="54"/>
      <c r="G307" s="110"/>
      <c r="H307" s="88">
        <v>2133</v>
      </c>
      <c r="I307" s="54">
        <v>2133</v>
      </c>
      <c r="J307" s="54"/>
      <c r="K307" s="110"/>
      <c r="L307" s="88">
        <v>2133</v>
      </c>
      <c r="M307" s="54">
        <v>2133</v>
      </c>
      <c r="N307" s="54"/>
      <c r="O307" s="110"/>
      <c r="P307" s="273"/>
      <c r="S307" s="7"/>
    </row>
    <row r="308" spans="1:19" s="10" customFormat="1" x14ac:dyDescent="0.25">
      <c r="A308" s="208"/>
      <c r="B308" s="42"/>
      <c r="C308" s="62" t="s">
        <v>324</v>
      </c>
      <c r="D308" s="88">
        <v>1361</v>
      </c>
      <c r="E308" s="54">
        <v>1361</v>
      </c>
      <c r="F308" s="54"/>
      <c r="G308" s="110"/>
      <c r="H308" s="88">
        <v>1361</v>
      </c>
      <c r="I308" s="54">
        <v>1361</v>
      </c>
      <c r="J308" s="54"/>
      <c r="K308" s="110"/>
      <c r="L308" s="88">
        <v>1361</v>
      </c>
      <c r="M308" s="54">
        <v>1361</v>
      </c>
      <c r="N308" s="54"/>
      <c r="O308" s="110"/>
      <c r="P308" s="273"/>
      <c r="S308" s="7"/>
    </row>
    <row r="309" spans="1:19" s="10" customFormat="1" x14ac:dyDescent="0.25">
      <c r="A309" s="208"/>
      <c r="B309" s="42"/>
      <c r="C309" s="62" t="s">
        <v>325</v>
      </c>
      <c r="D309" s="88">
        <v>770</v>
      </c>
      <c r="E309" s="54">
        <v>770</v>
      </c>
      <c r="F309" s="54"/>
      <c r="G309" s="110"/>
      <c r="H309" s="88">
        <v>770</v>
      </c>
      <c r="I309" s="54">
        <v>770</v>
      </c>
      <c r="J309" s="54"/>
      <c r="K309" s="110"/>
      <c r="L309" s="88">
        <v>770</v>
      </c>
      <c r="M309" s="54">
        <v>770</v>
      </c>
      <c r="N309" s="54"/>
      <c r="O309" s="110"/>
      <c r="P309" s="273"/>
      <c r="S309" s="7"/>
    </row>
    <row r="310" spans="1:19" s="10" customFormat="1" x14ac:dyDescent="0.25">
      <c r="A310" s="208"/>
      <c r="B310" s="42"/>
      <c r="C310" s="62" t="s">
        <v>326</v>
      </c>
      <c r="D310" s="88">
        <v>500</v>
      </c>
      <c r="E310" s="54">
        <v>500</v>
      </c>
      <c r="F310" s="54"/>
      <c r="G310" s="110"/>
      <c r="H310" s="88">
        <v>500</v>
      </c>
      <c r="I310" s="54">
        <v>500</v>
      </c>
      <c r="J310" s="54"/>
      <c r="K310" s="110"/>
      <c r="L310" s="88">
        <v>721</v>
      </c>
      <c r="M310" s="54">
        <v>721</v>
      </c>
      <c r="N310" s="54"/>
      <c r="O310" s="110"/>
      <c r="P310" s="273"/>
      <c r="S310" s="7"/>
    </row>
    <row r="311" spans="1:19" s="10" customFormat="1" x14ac:dyDescent="0.25">
      <c r="A311" s="208"/>
      <c r="B311" s="42"/>
      <c r="C311" s="62" t="s">
        <v>327</v>
      </c>
      <c r="D311" s="88">
        <v>54825</v>
      </c>
      <c r="E311" s="54">
        <v>54825</v>
      </c>
      <c r="F311" s="54"/>
      <c r="G311" s="110"/>
      <c r="H311" s="88">
        <v>54825</v>
      </c>
      <c r="I311" s="54">
        <v>54825</v>
      </c>
      <c r="J311" s="54"/>
      <c r="K311" s="110"/>
      <c r="L311" s="88">
        <v>55330</v>
      </c>
      <c r="M311" s="54">
        <v>55330</v>
      </c>
      <c r="N311" s="54"/>
      <c r="O311" s="110"/>
      <c r="P311" s="273"/>
      <c r="S311" s="7"/>
    </row>
    <row r="312" spans="1:19" s="10" customFormat="1" x14ac:dyDescent="0.25">
      <c r="A312" s="208"/>
      <c r="B312" s="42"/>
      <c r="C312" s="62" t="s">
        <v>328</v>
      </c>
      <c r="D312" s="88">
        <v>28385</v>
      </c>
      <c r="E312" s="54">
        <v>28385</v>
      </c>
      <c r="F312" s="54"/>
      <c r="G312" s="110"/>
      <c r="H312" s="88">
        <v>28385</v>
      </c>
      <c r="I312" s="54">
        <v>28385</v>
      </c>
      <c r="J312" s="54"/>
      <c r="K312" s="110"/>
      <c r="L312" s="88">
        <v>28385</v>
      </c>
      <c r="M312" s="54">
        <v>28385</v>
      </c>
      <c r="N312" s="54"/>
      <c r="O312" s="110"/>
      <c r="P312" s="273"/>
      <c r="S312" s="7"/>
    </row>
    <row r="313" spans="1:19" s="10" customFormat="1" ht="30" x14ac:dyDescent="0.25">
      <c r="A313" s="208"/>
      <c r="B313" s="42"/>
      <c r="C313" s="62" t="s">
        <v>329</v>
      </c>
      <c r="D313" s="88">
        <v>800</v>
      </c>
      <c r="E313" s="54">
        <v>800</v>
      </c>
      <c r="F313" s="54"/>
      <c r="G313" s="110"/>
      <c r="H313" s="88">
        <v>800</v>
      </c>
      <c r="I313" s="54">
        <v>800</v>
      </c>
      <c r="J313" s="54"/>
      <c r="K313" s="110"/>
      <c r="L313" s="88">
        <v>800</v>
      </c>
      <c r="M313" s="54">
        <v>800</v>
      </c>
      <c r="N313" s="54"/>
      <c r="O313" s="110"/>
      <c r="P313" s="273"/>
      <c r="S313" s="7"/>
    </row>
    <row r="314" spans="1:19" s="10" customFormat="1" x14ac:dyDescent="0.25">
      <c r="A314" s="208"/>
      <c r="B314" s="42"/>
      <c r="C314" s="62" t="s">
        <v>330</v>
      </c>
      <c r="D314" s="88">
        <v>2702</v>
      </c>
      <c r="E314" s="54">
        <v>2702</v>
      </c>
      <c r="F314" s="54"/>
      <c r="G314" s="110"/>
      <c r="H314" s="88">
        <v>3515</v>
      </c>
      <c r="I314" s="54">
        <v>3515</v>
      </c>
      <c r="J314" s="54"/>
      <c r="K314" s="110"/>
      <c r="L314" s="88">
        <v>3515</v>
      </c>
      <c r="M314" s="54">
        <v>3515</v>
      </c>
      <c r="N314" s="54"/>
      <c r="O314" s="110"/>
      <c r="P314" s="273"/>
      <c r="Q314" s="115"/>
      <c r="S314" s="7"/>
    </row>
    <row r="315" spans="1:19" s="10" customFormat="1" ht="30" x14ac:dyDescent="0.25">
      <c r="A315" s="208"/>
      <c r="B315" s="42"/>
      <c r="C315" s="62" t="s">
        <v>331</v>
      </c>
      <c r="D315" s="88">
        <v>250</v>
      </c>
      <c r="E315" s="54">
        <v>250</v>
      </c>
      <c r="F315" s="54"/>
      <c r="G315" s="110"/>
      <c r="H315" s="88">
        <v>250</v>
      </c>
      <c r="I315" s="54">
        <v>250</v>
      </c>
      <c r="J315" s="54"/>
      <c r="K315" s="110"/>
      <c r="L315" s="88">
        <v>250</v>
      </c>
      <c r="M315" s="54">
        <v>250</v>
      </c>
      <c r="N315" s="54"/>
      <c r="O315" s="110"/>
      <c r="P315" s="273"/>
      <c r="Q315" s="281"/>
      <c r="S315" s="7"/>
    </row>
    <row r="316" spans="1:19" s="10" customFormat="1" x14ac:dyDescent="0.25">
      <c r="A316" s="208"/>
      <c r="B316" s="42"/>
      <c r="C316" s="62" t="s">
        <v>332</v>
      </c>
      <c r="D316" s="88">
        <v>1400</v>
      </c>
      <c r="E316" s="54">
        <v>1400</v>
      </c>
      <c r="F316" s="54"/>
      <c r="G316" s="110"/>
      <c r="H316" s="88">
        <v>1400</v>
      </c>
      <c r="I316" s="54">
        <v>1400</v>
      </c>
      <c r="J316" s="54"/>
      <c r="K316" s="110"/>
      <c r="L316" s="88">
        <v>1400</v>
      </c>
      <c r="M316" s="54">
        <v>1400</v>
      </c>
      <c r="N316" s="54"/>
      <c r="O316" s="110"/>
      <c r="P316" s="273"/>
      <c r="Q316" s="281"/>
      <c r="S316" s="7"/>
    </row>
    <row r="317" spans="1:19" s="10" customFormat="1" ht="30" x14ac:dyDescent="0.25">
      <c r="A317" s="208"/>
      <c r="B317" s="42"/>
      <c r="C317" s="62" t="s">
        <v>333</v>
      </c>
      <c r="D317" s="88">
        <v>2412</v>
      </c>
      <c r="E317" s="54">
        <v>2412</v>
      </c>
      <c r="F317" s="54"/>
      <c r="G317" s="110"/>
      <c r="H317" s="88">
        <v>2412</v>
      </c>
      <c r="I317" s="54">
        <v>2412</v>
      </c>
      <c r="J317" s="54"/>
      <c r="K317" s="110"/>
      <c r="L317" s="88">
        <v>0</v>
      </c>
      <c r="M317" s="54">
        <v>0</v>
      </c>
      <c r="N317" s="54"/>
      <c r="O317" s="110"/>
      <c r="P317" s="273"/>
      <c r="Q317" s="281"/>
      <c r="S317" s="7"/>
    </row>
    <row r="318" spans="1:19" s="10" customFormat="1" x14ac:dyDescent="0.25">
      <c r="A318" s="208"/>
      <c r="B318" s="42"/>
      <c r="C318" s="62" t="s">
        <v>334</v>
      </c>
      <c r="D318" s="88">
        <v>1000</v>
      </c>
      <c r="E318" s="54">
        <v>1000</v>
      </c>
      <c r="F318" s="54"/>
      <c r="G318" s="110"/>
      <c r="H318" s="88">
        <v>1000</v>
      </c>
      <c r="I318" s="54">
        <v>1000</v>
      </c>
      <c r="J318" s="54"/>
      <c r="K318" s="110"/>
      <c r="L318" s="88">
        <v>1000</v>
      </c>
      <c r="M318" s="54">
        <v>1000</v>
      </c>
      <c r="N318" s="54"/>
      <c r="O318" s="110"/>
      <c r="P318" s="273"/>
      <c r="Q318" s="281"/>
      <c r="S318" s="7"/>
    </row>
    <row r="319" spans="1:19" s="10" customFormat="1" x14ac:dyDescent="0.25">
      <c r="A319" s="208"/>
      <c r="B319" s="42"/>
      <c r="C319" s="62" t="s">
        <v>335</v>
      </c>
      <c r="D319" s="88">
        <v>1500</v>
      </c>
      <c r="E319" s="54">
        <v>1500</v>
      </c>
      <c r="F319" s="54"/>
      <c r="G319" s="110"/>
      <c r="H319" s="88">
        <v>0</v>
      </c>
      <c r="I319" s="54">
        <v>0</v>
      </c>
      <c r="J319" s="54"/>
      <c r="K319" s="110"/>
      <c r="L319" s="88">
        <v>0</v>
      </c>
      <c r="M319" s="54">
        <v>0</v>
      </c>
      <c r="N319" s="54"/>
      <c r="O319" s="110"/>
      <c r="P319" s="273"/>
      <c r="Q319" s="281"/>
      <c r="S319" s="7"/>
    </row>
    <row r="320" spans="1:19" s="10" customFormat="1" x14ac:dyDescent="0.25">
      <c r="A320" s="208"/>
      <c r="B320" s="42"/>
      <c r="C320" s="62" t="s">
        <v>336</v>
      </c>
      <c r="D320" s="88">
        <v>1000</v>
      </c>
      <c r="E320" s="54">
        <v>1000</v>
      </c>
      <c r="F320" s="54"/>
      <c r="G320" s="110"/>
      <c r="H320" s="88">
        <v>0</v>
      </c>
      <c r="I320" s="54">
        <v>0</v>
      </c>
      <c r="J320" s="54"/>
      <c r="K320" s="110"/>
      <c r="L320" s="88">
        <v>0</v>
      </c>
      <c r="M320" s="54">
        <v>0</v>
      </c>
      <c r="N320" s="54"/>
      <c r="O320" s="110"/>
      <c r="P320" s="273"/>
      <c r="Q320" s="281"/>
      <c r="S320" s="7"/>
    </row>
    <row r="321" spans="1:19" s="10" customFormat="1" x14ac:dyDescent="0.25">
      <c r="A321" s="208"/>
      <c r="B321" s="42"/>
      <c r="C321" s="62" t="s">
        <v>337</v>
      </c>
      <c r="D321" s="88">
        <v>5000</v>
      </c>
      <c r="E321" s="54">
        <v>5000</v>
      </c>
      <c r="F321" s="54"/>
      <c r="G321" s="110"/>
      <c r="H321" s="88">
        <v>5000</v>
      </c>
      <c r="I321" s="54">
        <v>5000</v>
      </c>
      <c r="J321" s="54"/>
      <c r="K321" s="110"/>
      <c r="L321" s="88">
        <v>5000</v>
      </c>
      <c r="M321" s="54">
        <v>5000</v>
      </c>
      <c r="N321" s="54"/>
      <c r="O321" s="110"/>
      <c r="P321" s="273"/>
      <c r="Q321" s="281"/>
      <c r="S321" s="7"/>
    </row>
    <row r="322" spans="1:19" s="10" customFormat="1" ht="30" x14ac:dyDescent="0.25">
      <c r="A322" s="208"/>
      <c r="B322" s="42"/>
      <c r="C322" s="62" t="s">
        <v>338</v>
      </c>
      <c r="D322" s="88">
        <v>412</v>
      </c>
      <c r="E322" s="54">
        <v>412</v>
      </c>
      <c r="F322" s="54"/>
      <c r="G322" s="110"/>
      <c r="H322" s="88">
        <v>412</v>
      </c>
      <c r="I322" s="54">
        <v>412</v>
      </c>
      <c r="J322" s="54"/>
      <c r="K322" s="110"/>
      <c r="L322" s="88">
        <v>412</v>
      </c>
      <c r="M322" s="54">
        <v>412</v>
      </c>
      <c r="N322" s="54"/>
      <c r="O322" s="110"/>
      <c r="P322" s="273"/>
      <c r="Q322" s="281"/>
      <c r="S322" s="7"/>
    </row>
    <row r="323" spans="1:19" s="10" customFormat="1" x14ac:dyDescent="0.25">
      <c r="A323" s="208"/>
      <c r="B323" s="42"/>
      <c r="C323" s="62" t="s">
        <v>339</v>
      </c>
      <c r="D323" s="88">
        <v>457</v>
      </c>
      <c r="E323" s="54">
        <v>457</v>
      </c>
      <c r="F323" s="54"/>
      <c r="G323" s="110"/>
      <c r="H323" s="88">
        <v>457</v>
      </c>
      <c r="I323" s="54">
        <v>457</v>
      </c>
      <c r="J323" s="54"/>
      <c r="K323" s="110"/>
      <c r="L323" s="88">
        <v>457</v>
      </c>
      <c r="M323" s="54">
        <v>457</v>
      </c>
      <c r="N323" s="54"/>
      <c r="O323" s="110"/>
      <c r="P323" s="273"/>
      <c r="Q323" s="281"/>
      <c r="S323" s="7"/>
    </row>
    <row r="324" spans="1:19" s="10" customFormat="1" ht="30" x14ac:dyDescent="0.25">
      <c r="A324" s="208"/>
      <c r="B324" s="42"/>
      <c r="C324" s="62" t="s">
        <v>340</v>
      </c>
      <c r="D324" s="88">
        <v>570</v>
      </c>
      <c r="E324" s="54">
        <v>570</v>
      </c>
      <c r="F324" s="54"/>
      <c r="G324" s="110"/>
      <c r="H324" s="88">
        <v>1800</v>
      </c>
      <c r="I324" s="54">
        <v>1800</v>
      </c>
      <c r="J324" s="54"/>
      <c r="K324" s="110"/>
      <c r="L324" s="88">
        <v>1800</v>
      </c>
      <c r="M324" s="54">
        <v>1800</v>
      </c>
      <c r="N324" s="54"/>
      <c r="O324" s="110"/>
      <c r="P324" s="273"/>
      <c r="Q324" s="281"/>
      <c r="S324" s="7"/>
    </row>
    <row r="325" spans="1:19" s="10" customFormat="1" ht="30" x14ac:dyDescent="0.25">
      <c r="A325" s="208"/>
      <c r="B325" s="42"/>
      <c r="C325" s="62" t="s">
        <v>471</v>
      </c>
      <c r="D325" s="88">
        <v>1500</v>
      </c>
      <c r="E325" s="54">
        <v>1500</v>
      </c>
      <c r="F325" s="54"/>
      <c r="G325" s="110"/>
      <c r="H325" s="88">
        <v>1554</v>
      </c>
      <c r="I325" s="54">
        <v>1554</v>
      </c>
      <c r="J325" s="54"/>
      <c r="K325" s="110"/>
      <c r="L325" s="88">
        <v>1554</v>
      </c>
      <c r="M325" s="54">
        <v>1554</v>
      </c>
      <c r="N325" s="54"/>
      <c r="O325" s="110"/>
      <c r="P325" s="273"/>
      <c r="Q325" s="281"/>
      <c r="S325" s="7"/>
    </row>
    <row r="326" spans="1:19" s="10" customFormat="1" x14ac:dyDescent="0.25">
      <c r="A326" s="208"/>
      <c r="B326" s="42"/>
      <c r="C326" s="62" t="s">
        <v>443</v>
      </c>
      <c r="D326" s="88"/>
      <c r="E326" s="54"/>
      <c r="F326" s="54"/>
      <c r="G326" s="110"/>
      <c r="H326" s="88">
        <v>500</v>
      </c>
      <c r="I326" s="54">
        <v>500</v>
      </c>
      <c r="J326" s="54"/>
      <c r="K326" s="110"/>
      <c r="L326" s="88">
        <v>500</v>
      </c>
      <c r="M326" s="54">
        <v>500</v>
      </c>
      <c r="N326" s="54"/>
      <c r="O326" s="110"/>
      <c r="P326" s="273"/>
      <c r="Q326" s="281"/>
      <c r="S326" s="7"/>
    </row>
    <row r="327" spans="1:19" s="10" customFormat="1" x14ac:dyDescent="0.25">
      <c r="A327" s="208"/>
      <c r="B327" s="42"/>
      <c r="C327" s="62" t="s">
        <v>444</v>
      </c>
      <c r="D327" s="88"/>
      <c r="E327" s="54"/>
      <c r="F327" s="54"/>
      <c r="G327" s="110"/>
      <c r="H327" s="88">
        <v>1370</v>
      </c>
      <c r="I327" s="54"/>
      <c r="J327" s="54">
        <v>1370</v>
      </c>
      <c r="K327" s="110"/>
      <c r="L327" s="88">
        <v>3200</v>
      </c>
      <c r="M327" s="54"/>
      <c r="N327" s="54">
        <v>3200</v>
      </c>
      <c r="O327" s="110"/>
      <c r="P327" s="273"/>
      <c r="Q327" s="281"/>
      <c r="S327" s="7"/>
    </row>
    <row r="328" spans="1:19" s="10" customFormat="1" x14ac:dyDescent="0.25">
      <c r="A328" s="208"/>
      <c r="B328" s="42"/>
      <c r="C328" s="62" t="s">
        <v>470</v>
      </c>
      <c r="D328" s="88"/>
      <c r="E328" s="54"/>
      <c r="F328" s="54"/>
      <c r="G328" s="110"/>
      <c r="H328" s="88">
        <v>250000</v>
      </c>
      <c r="I328" s="54">
        <v>250000</v>
      </c>
      <c r="J328" s="54"/>
      <c r="K328" s="110"/>
      <c r="L328" s="88">
        <v>250000</v>
      </c>
      <c r="M328" s="54">
        <v>250000</v>
      </c>
      <c r="N328" s="54"/>
      <c r="O328" s="110"/>
      <c r="P328" s="273"/>
      <c r="Q328" s="281"/>
      <c r="S328" s="7"/>
    </row>
    <row r="329" spans="1:19" s="10" customFormat="1" x14ac:dyDescent="0.25">
      <c r="A329" s="208"/>
      <c r="B329" s="42"/>
      <c r="C329" s="62" t="s">
        <v>469</v>
      </c>
      <c r="D329" s="88"/>
      <c r="E329" s="54"/>
      <c r="F329" s="54"/>
      <c r="G329" s="110"/>
      <c r="H329" s="88">
        <v>730</v>
      </c>
      <c r="I329" s="54">
        <v>730</v>
      </c>
      <c r="J329" s="54"/>
      <c r="K329" s="110"/>
      <c r="L329" s="88">
        <v>730</v>
      </c>
      <c r="M329" s="54">
        <v>730</v>
      </c>
      <c r="N329" s="54"/>
      <c r="O329" s="110"/>
      <c r="P329" s="273"/>
      <c r="Q329" s="281"/>
      <c r="S329" s="7"/>
    </row>
    <row r="330" spans="1:19" s="10" customFormat="1" x14ac:dyDescent="0.25">
      <c r="A330" s="208"/>
      <c r="B330" s="42"/>
      <c r="C330" s="62" t="s">
        <v>468</v>
      </c>
      <c r="D330" s="88"/>
      <c r="E330" s="54"/>
      <c r="F330" s="54"/>
      <c r="G330" s="110"/>
      <c r="H330" s="88">
        <v>2300</v>
      </c>
      <c r="I330" s="54">
        <v>2300</v>
      </c>
      <c r="J330" s="54"/>
      <c r="K330" s="110"/>
      <c r="L330" s="88">
        <v>2300</v>
      </c>
      <c r="M330" s="54">
        <v>2300</v>
      </c>
      <c r="N330" s="54"/>
      <c r="O330" s="110"/>
      <c r="P330" s="273"/>
      <c r="Q330" s="281"/>
      <c r="S330" s="7"/>
    </row>
    <row r="331" spans="1:19" s="10" customFormat="1" x14ac:dyDescent="0.25">
      <c r="A331" s="208"/>
      <c r="B331" s="42"/>
      <c r="C331" s="62" t="s">
        <v>467</v>
      </c>
      <c r="D331" s="88"/>
      <c r="E331" s="54"/>
      <c r="F331" s="54"/>
      <c r="G331" s="110"/>
      <c r="H331" s="88">
        <v>1270</v>
      </c>
      <c r="I331" s="54">
        <v>1270</v>
      </c>
      <c r="J331" s="54"/>
      <c r="K331" s="110"/>
      <c r="L331" s="88">
        <v>1390</v>
      </c>
      <c r="M331" s="54">
        <v>1390</v>
      </c>
      <c r="N331" s="54"/>
      <c r="O331" s="110"/>
      <c r="P331" s="273"/>
      <c r="Q331" s="281"/>
      <c r="S331" s="7"/>
    </row>
    <row r="332" spans="1:19" s="10" customFormat="1" x14ac:dyDescent="0.25">
      <c r="A332" s="208"/>
      <c r="B332" s="42"/>
      <c r="C332" s="62" t="s">
        <v>466</v>
      </c>
      <c r="D332" s="88"/>
      <c r="E332" s="54"/>
      <c r="F332" s="54"/>
      <c r="G332" s="110"/>
      <c r="H332" s="88">
        <v>100</v>
      </c>
      <c r="I332" s="54">
        <v>100</v>
      </c>
      <c r="J332" s="54"/>
      <c r="K332" s="110"/>
      <c r="L332" s="88">
        <v>100</v>
      </c>
      <c r="M332" s="54">
        <v>100</v>
      </c>
      <c r="N332" s="54"/>
      <c r="O332" s="110"/>
      <c r="P332" s="273"/>
      <c r="Q332" s="281"/>
      <c r="S332" s="7"/>
    </row>
    <row r="333" spans="1:19" s="10" customFormat="1" x14ac:dyDescent="0.25">
      <c r="A333" s="208"/>
      <c r="B333" s="42"/>
      <c r="C333" s="62" t="s">
        <v>589</v>
      </c>
      <c r="D333" s="88"/>
      <c r="E333" s="54"/>
      <c r="F333" s="54"/>
      <c r="G333" s="110"/>
      <c r="H333" s="88">
        <v>1500</v>
      </c>
      <c r="I333" s="54">
        <v>1500</v>
      </c>
      <c r="J333" s="54"/>
      <c r="K333" s="110"/>
      <c r="L333" s="88">
        <v>1500</v>
      </c>
      <c r="M333" s="54">
        <v>1500</v>
      </c>
      <c r="N333" s="54"/>
      <c r="O333" s="110"/>
      <c r="P333" s="273"/>
      <c r="Q333" s="281"/>
      <c r="S333" s="7"/>
    </row>
    <row r="334" spans="1:19" s="10" customFormat="1" x14ac:dyDescent="0.25">
      <c r="A334" s="208"/>
      <c r="B334" s="42"/>
      <c r="C334" s="223" t="s">
        <v>524</v>
      </c>
      <c r="D334" s="88"/>
      <c r="E334" s="54"/>
      <c r="F334" s="54"/>
      <c r="G334" s="110"/>
      <c r="H334" s="88">
        <v>3452</v>
      </c>
      <c r="I334" s="54">
        <v>3452</v>
      </c>
      <c r="J334" s="54"/>
      <c r="K334" s="110"/>
      <c r="L334" s="88">
        <v>3452</v>
      </c>
      <c r="M334" s="54">
        <v>3452</v>
      </c>
      <c r="N334" s="54"/>
      <c r="O334" s="110"/>
      <c r="P334" s="273"/>
      <c r="Q334" s="281"/>
      <c r="S334" s="7"/>
    </row>
    <row r="335" spans="1:19" s="10" customFormat="1" ht="30" x14ac:dyDescent="0.25">
      <c r="A335" s="208"/>
      <c r="B335" s="42"/>
      <c r="C335" s="62" t="s">
        <v>525</v>
      </c>
      <c r="D335" s="88"/>
      <c r="E335" s="54"/>
      <c r="F335" s="54"/>
      <c r="G335" s="110"/>
      <c r="H335" s="88">
        <v>2135</v>
      </c>
      <c r="I335" s="54">
        <v>2135</v>
      </c>
      <c r="J335" s="54"/>
      <c r="K335" s="110"/>
      <c r="L335" s="88">
        <v>2135</v>
      </c>
      <c r="M335" s="54">
        <v>2135</v>
      </c>
      <c r="N335" s="54"/>
      <c r="O335" s="110"/>
      <c r="P335" s="273"/>
      <c r="Q335" s="281"/>
      <c r="S335" s="7"/>
    </row>
    <row r="336" spans="1:19" s="10" customFormat="1" x14ac:dyDescent="0.25">
      <c r="A336" s="208"/>
      <c r="B336" s="42"/>
      <c r="C336" s="62" t="s">
        <v>526</v>
      </c>
      <c r="D336" s="88"/>
      <c r="E336" s="54"/>
      <c r="F336" s="54"/>
      <c r="G336" s="110"/>
      <c r="H336" s="88">
        <v>6189</v>
      </c>
      <c r="I336" s="54">
        <v>6189</v>
      </c>
      <c r="J336" s="54"/>
      <c r="K336" s="110"/>
      <c r="L336" s="88">
        <v>6189</v>
      </c>
      <c r="M336" s="54">
        <v>6189</v>
      </c>
      <c r="N336" s="54"/>
      <c r="O336" s="110"/>
      <c r="P336" s="273"/>
      <c r="Q336" s="281"/>
      <c r="S336" s="7"/>
    </row>
    <row r="337" spans="1:19" s="10" customFormat="1" x14ac:dyDescent="0.25">
      <c r="A337" s="208"/>
      <c r="B337" s="42"/>
      <c r="C337" s="62" t="s">
        <v>527</v>
      </c>
      <c r="D337" s="88"/>
      <c r="E337" s="54"/>
      <c r="F337" s="54"/>
      <c r="G337" s="110"/>
      <c r="H337" s="88">
        <v>8511</v>
      </c>
      <c r="I337" s="54">
        <v>8511</v>
      </c>
      <c r="J337" s="54"/>
      <c r="K337" s="110"/>
      <c r="L337" s="88">
        <v>8511</v>
      </c>
      <c r="M337" s="54">
        <v>8511</v>
      </c>
      <c r="N337" s="54"/>
      <c r="O337" s="110"/>
      <c r="P337" s="273"/>
      <c r="Q337" s="281"/>
      <c r="S337" s="7"/>
    </row>
    <row r="338" spans="1:19" s="10" customFormat="1" ht="30" x14ac:dyDescent="0.25">
      <c r="A338" s="208"/>
      <c r="B338" s="42"/>
      <c r="C338" s="62" t="s">
        <v>528</v>
      </c>
      <c r="D338" s="88"/>
      <c r="E338" s="54"/>
      <c r="F338" s="54"/>
      <c r="G338" s="162"/>
      <c r="H338" s="88">
        <v>2242</v>
      </c>
      <c r="I338" s="54">
        <v>2242</v>
      </c>
      <c r="J338" s="54"/>
      <c r="K338" s="162"/>
      <c r="L338" s="88">
        <v>2242</v>
      </c>
      <c r="M338" s="54">
        <v>2242</v>
      </c>
      <c r="N338" s="54"/>
      <c r="O338" s="110"/>
      <c r="P338" s="273"/>
      <c r="Q338" s="281"/>
      <c r="S338" s="7"/>
    </row>
    <row r="339" spans="1:19" s="10" customFormat="1" x14ac:dyDescent="0.25">
      <c r="A339" s="208"/>
      <c r="B339" s="42"/>
      <c r="C339" s="62" t="s">
        <v>529</v>
      </c>
      <c r="D339" s="88"/>
      <c r="E339" s="54"/>
      <c r="F339" s="54"/>
      <c r="G339" s="162"/>
      <c r="H339" s="88">
        <v>1682</v>
      </c>
      <c r="I339" s="54">
        <v>1682</v>
      </c>
      <c r="J339" s="54"/>
      <c r="K339" s="162"/>
      <c r="L339" s="88">
        <v>1682</v>
      </c>
      <c r="M339" s="54">
        <v>1682</v>
      </c>
      <c r="N339" s="54"/>
      <c r="O339" s="110"/>
      <c r="P339" s="273"/>
      <c r="Q339" s="281"/>
      <c r="S339" s="7"/>
    </row>
    <row r="340" spans="1:19" s="10" customFormat="1" ht="30" x14ac:dyDescent="0.25">
      <c r="A340" s="208"/>
      <c r="B340" s="42"/>
      <c r="C340" s="62" t="s">
        <v>530</v>
      </c>
      <c r="D340" s="88"/>
      <c r="E340" s="54"/>
      <c r="F340" s="54"/>
      <c r="G340" s="162"/>
      <c r="H340" s="88">
        <v>1900</v>
      </c>
      <c r="I340" s="54">
        <v>1900</v>
      </c>
      <c r="J340" s="54"/>
      <c r="K340" s="162"/>
      <c r="L340" s="88">
        <v>1900</v>
      </c>
      <c r="M340" s="54">
        <v>1900</v>
      </c>
      <c r="N340" s="54"/>
      <c r="O340" s="110"/>
      <c r="P340" s="273"/>
      <c r="Q340" s="281"/>
      <c r="S340" s="7"/>
    </row>
    <row r="341" spans="1:19" s="10" customFormat="1" ht="30.75" customHeight="1" x14ac:dyDescent="0.25">
      <c r="A341" s="208"/>
      <c r="B341" s="42"/>
      <c r="C341" s="62" t="s">
        <v>531</v>
      </c>
      <c r="D341" s="88"/>
      <c r="E341" s="54"/>
      <c r="F341" s="54"/>
      <c r="G341" s="162"/>
      <c r="H341" s="88">
        <v>1600</v>
      </c>
      <c r="I341" s="54">
        <v>1600</v>
      </c>
      <c r="J341" s="54"/>
      <c r="K341" s="162"/>
      <c r="L341" s="88">
        <v>1600</v>
      </c>
      <c r="M341" s="54">
        <v>1600</v>
      </c>
      <c r="N341" s="54"/>
      <c r="O341" s="110"/>
      <c r="P341" s="273"/>
      <c r="Q341" s="281"/>
      <c r="S341" s="7"/>
    </row>
    <row r="342" spans="1:19" s="10" customFormat="1" x14ac:dyDescent="0.25">
      <c r="A342" s="208"/>
      <c r="B342" s="42"/>
      <c r="C342" s="62" t="s">
        <v>572</v>
      </c>
      <c r="D342" s="88"/>
      <c r="E342" s="54"/>
      <c r="F342" s="54"/>
      <c r="G342" s="162"/>
      <c r="H342" s="88">
        <v>135366</v>
      </c>
      <c r="I342" s="54">
        <v>135366</v>
      </c>
      <c r="J342" s="54"/>
      <c r="K342" s="162"/>
      <c r="L342" s="88">
        <v>135366</v>
      </c>
      <c r="M342" s="54">
        <v>135366</v>
      </c>
      <c r="N342" s="54"/>
      <c r="O342" s="110"/>
      <c r="P342" s="273"/>
      <c r="Q342" s="281"/>
      <c r="S342" s="7"/>
    </row>
    <row r="343" spans="1:19" s="10" customFormat="1" x14ac:dyDescent="0.25">
      <c r="A343" s="208"/>
      <c r="B343" s="42"/>
      <c r="C343" s="62" t="s">
        <v>573</v>
      </c>
      <c r="D343" s="88"/>
      <c r="E343" s="54"/>
      <c r="F343" s="54"/>
      <c r="G343" s="162"/>
      <c r="H343" s="88">
        <v>5715</v>
      </c>
      <c r="I343" s="54">
        <v>5715</v>
      </c>
      <c r="J343" s="54"/>
      <c r="K343" s="162"/>
      <c r="L343" s="88">
        <v>5715</v>
      </c>
      <c r="M343" s="54">
        <v>5715</v>
      </c>
      <c r="N343" s="54"/>
      <c r="O343" s="110"/>
      <c r="P343" s="273"/>
      <c r="Q343" s="281"/>
      <c r="S343" s="7"/>
    </row>
    <row r="344" spans="1:19" s="10" customFormat="1" x14ac:dyDescent="0.25">
      <c r="A344" s="208"/>
      <c r="B344" s="42"/>
      <c r="C344" s="62" t="s">
        <v>591</v>
      </c>
      <c r="D344" s="88"/>
      <c r="E344" s="54"/>
      <c r="F344" s="54"/>
      <c r="G344" s="162"/>
      <c r="H344" s="88"/>
      <c r="I344" s="54"/>
      <c r="J344" s="54"/>
      <c r="K344" s="162"/>
      <c r="L344" s="88">
        <v>4143</v>
      </c>
      <c r="M344" s="54">
        <v>4143</v>
      </c>
      <c r="N344" s="54"/>
      <c r="O344" s="110"/>
      <c r="P344" s="273"/>
      <c r="Q344" s="281"/>
      <c r="S344" s="7"/>
    </row>
    <row r="345" spans="1:19" s="10" customFormat="1" x14ac:dyDescent="0.25">
      <c r="A345" s="208"/>
      <c r="B345" s="42"/>
      <c r="C345" s="84" t="s">
        <v>66</v>
      </c>
      <c r="D345" s="91">
        <f>SUM(D295:D325)</f>
        <v>144763</v>
      </c>
      <c r="E345" s="44">
        <f>SUM(E295:E325)</f>
        <v>144763</v>
      </c>
      <c r="F345" s="44">
        <f>SUM(F295:F325)</f>
        <v>0</v>
      </c>
      <c r="G345" s="116">
        <f>SUM(G295:G325)</f>
        <v>0</v>
      </c>
      <c r="H345" s="91">
        <f>SUM(H295:H343)</f>
        <v>574736</v>
      </c>
      <c r="I345" s="44">
        <f t="shared" ref="I345:K345" si="42">SUM(I295:I343)</f>
        <v>573366</v>
      </c>
      <c r="J345" s="44">
        <f t="shared" si="42"/>
        <v>1370</v>
      </c>
      <c r="K345" s="218">
        <f t="shared" si="42"/>
        <v>0</v>
      </c>
      <c r="L345" s="91">
        <f>SUM(L295:L344)</f>
        <v>581443</v>
      </c>
      <c r="M345" s="44">
        <f>SUM(M295:M344)</f>
        <v>578243</v>
      </c>
      <c r="N345" s="44">
        <f>SUM(N295:N344)</f>
        <v>3200</v>
      </c>
      <c r="O345" s="116">
        <f>SUM(O295:O344)</f>
        <v>0</v>
      </c>
      <c r="P345" s="273"/>
      <c r="S345" s="7"/>
    </row>
    <row r="346" spans="1:19" s="10" customFormat="1" x14ac:dyDescent="0.25">
      <c r="A346" s="208"/>
      <c r="B346" s="42"/>
      <c r="C346" s="84"/>
      <c r="D346" s="80"/>
      <c r="E346" s="83"/>
      <c r="F346" s="83"/>
      <c r="G346" s="111"/>
      <c r="H346" s="80"/>
      <c r="I346" s="83"/>
      <c r="J346" s="83"/>
      <c r="K346" s="111"/>
      <c r="L346" s="80"/>
      <c r="M346" s="83"/>
      <c r="N346" s="83"/>
      <c r="O346" s="111"/>
      <c r="P346" s="273"/>
      <c r="S346" s="7"/>
    </row>
    <row r="347" spans="1:19" s="10" customFormat="1" x14ac:dyDescent="0.25">
      <c r="A347" s="208"/>
      <c r="B347" s="42" t="s">
        <v>45</v>
      </c>
      <c r="C347" s="66" t="s">
        <v>44</v>
      </c>
      <c r="D347" s="80"/>
      <c r="E347" s="83"/>
      <c r="F347" s="83"/>
      <c r="G347" s="111"/>
      <c r="H347" s="80"/>
      <c r="I347" s="83"/>
      <c r="J347" s="83"/>
      <c r="K347" s="111"/>
      <c r="L347" s="80"/>
      <c r="M347" s="83"/>
      <c r="N347" s="83"/>
      <c r="O347" s="111"/>
      <c r="P347" s="273"/>
      <c r="S347" s="7"/>
    </row>
    <row r="348" spans="1:19" s="10" customFormat="1" x14ac:dyDescent="0.25">
      <c r="A348" s="208"/>
      <c r="B348" s="42"/>
      <c r="C348" s="62" t="s">
        <v>341</v>
      </c>
      <c r="D348" s="88">
        <v>18607</v>
      </c>
      <c r="E348" s="54">
        <v>18607</v>
      </c>
      <c r="F348" s="54"/>
      <c r="G348" s="109"/>
      <c r="H348" s="88">
        <v>18107</v>
      </c>
      <c r="I348" s="54">
        <v>18107</v>
      </c>
      <c r="J348" s="54"/>
      <c r="K348" s="109"/>
      <c r="L348" s="88">
        <v>18107</v>
      </c>
      <c r="M348" s="54">
        <v>18107</v>
      </c>
      <c r="N348" s="54"/>
      <c r="O348" s="109"/>
      <c r="P348" s="273"/>
      <c r="Q348" s="282"/>
      <c r="S348" s="7"/>
    </row>
    <row r="349" spans="1:19" s="10" customFormat="1" x14ac:dyDescent="0.25">
      <c r="A349" s="208"/>
      <c r="B349" s="42"/>
      <c r="C349" s="62" t="s">
        <v>342</v>
      </c>
      <c r="D349" s="88">
        <v>2000</v>
      </c>
      <c r="E349" s="54">
        <v>2000</v>
      </c>
      <c r="F349" s="54"/>
      <c r="G349" s="109"/>
      <c r="H349" s="88">
        <v>0</v>
      </c>
      <c r="I349" s="54">
        <v>0</v>
      </c>
      <c r="J349" s="54"/>
      <c r="K349" s="109"/>
      <c r="L349" s="88">
        <v>0</v>
      </c>
      <c r="M349" s="54">
        <v>0</v>
      </c>
      <c r="N349" s="54"/>
      <c r="O349" s="109"/>
      <c r="P349" s="273"/>
      <c r="Q349" s="281"/>
      <c r="S349" s="7"/>
    </row>
    <row r="350" spans="1:19" s="10" customFormat="1" x14ac:dyDescent="0.25">
      <c r="A350" s="208"/>
      <c r="B350" s="42"/>
      <c r="C350" s="62" t="s">
        <v>343</v>
      </c>
      <c r="D350" s="88">
        <v>6000</v>
      </c>
      <c r="E350" s="54">
        <v>6000</v>
      </c>
      <c r="F350" s="54"/>
      <c r="G350" s="109"/>
      <c r="H350" s="88">
        <v>6000</v>
      </c>
      <c r="I350" s="54">
        <v>6000</v>
      </c>
      <c r="J350" s="54"/>
      <c r="K350" s="109"/>
      <c r="L350" s="88">
        <v>1857</v>
      </c>
      <c r="M350" s="54">
        <v>1857</v>
      </c>
      <c r="N350" s="54"/>
      <c r="O350" s="109"/>
      <c r="P350" s="273"/>
      <c r="Q350" s="281"/>
      <c r="S350" s="7"/>
    </row>
    <row r="351" spans="1:19" s="10" customFormat="1" x14ac:dyDescent="0.25">
      <c r="A351" s="208"/>
      <c r="B351" s="42"/>
      <c r="C351" s="62" t="s">
        <v>344</v>
      </c>
      <c r="D351" s="88">
        <v>5000</v>
      </c>
      <c r="E351" s="54">
        <v>5000</v>
      </c>
      <c r="F351" s="54"/>
      <c r="G351" s="109"/>
      <c r="H351" s="88">
        <v>0</v>
      </c>
      <c r="I351" s="54">
        <v>0</v>
      </c>
      <c r="J351" s="54"/>
      <c r="K351" s="109"/>
      <c r="L351" s="88">
        <v>0</v>
      </c>
      <c r="M351" s="54">
        <v>0</v>
      </c>
      <c r="N351" s="54"/>
      <c r="O351" s="109"/>
      <c r="P351" s="273"/>
      <c r="Q351" s="281"/>
      <c r="S351" s="7"/>
    </row>
    <row r="352" spans="1:19" s="10" customFormat="1" ht="30" x14ac:dyDescent="0.25">
      <c r="A352" s="208"/>
      <c r="B352" s="42"/>
      <c r="C352" s="62" t="s">
        <v>345</v>
      </c>
      <c r="D352" s="87">
        <v>3500</v>
      </c>
      <c r="E352" s="30">
        <v>3500</v>
      </c>
      <c r="F352" s="30"/>
      <c r="G352" s="102"/>
      <c r="H352" s="87">
        <v>3500</v>
      </c>
      <c r="I352" s="30">
        <v>3500</v>
      </c>
      <c r="J352" s="30"/>
      <c r="K352" s="102"/>
      <c r="L352" s="87">
        <v>3500</v>
      </c>
      <c r="M352" s="30">
        <v>3500</v>
      </c>
      <c r="N352" s="30"/>
      <c r="O352" s="102"/>
      <c r="P352" s="273"/>
      <c r="Q352" s="282"/>
      <c r="S352" s="7"/>
    </row>
    <row r="353" spans="1:19" s="10" customFormat="1" x14ac:dyDescent="0.25">
      <c r="A353" s="208"/>
      <c r="B353" s="42"/>
      <c r="C353" s="62" t="s">
        <v>346</v>
      </c>
      <c r="D353" s="88">
        <v>61996</v>
      </c>
      <c r="E353" s="54">
        <v>61996</v>
      </c>
      <c r="F353" s="54"/>
      <c r="G353" s="109"/>
      <c r="H353" s="88">
        <v>64824</v>
      </c>
      <c r="I353" s="54">
        <v>64824</v>
      </c>
      <c r="J353" s="54"/>
      <c r="K353" s="109"/>
      <c r="L353" s="88">
        <v>64824</v>
      </c>
      <c r="M353" s="54">
        <v>64824</v>
      </c>
      <c r="N353" s="54"/>
      <c r="O353" s="109"/>
      <c r="P353" s="273"/>
      <c r="Q353" s="281"/>
      <c r="S353" s="7"/>
    </row>
    <row r="354" spans="1:19" s="10" customFormat="1" x14ac:dyDescent="0.25">
      <c r="A354" s="208"/>
      <c r="B354" s="42"/>
      <c r="C354" s="62" t="s">
        <v>347</v>
      </c>
      <c r="D354" s="87">
        <v>5000</v>
      </c>
      <c r="E354" s="30">
        <v>5000</v>
      </c>
      <c r="F354" s="30"/>
      <c r="G354" s="102"/>
      <c r="H354" s="87">
        <v>5324</v>
      </c>
      <c r="I354" s="30">
        <v>5324</v>
      </c>
      <c r="J354" s="30"/>
      <c r="K354" s="102"/>
      <c r="L354" s="87">
        <v>5324</v>
      </c>
      <c r="M354" s="30">
        <v>5324</v>
      </c>
      <c r="N354" s="30"/>
      <c r="O354" s="102"/>
      <c r="P354" s="273"/>
      <c r="Q354" s="281"/>
      <c r="S354" s="7"/>
    </row>
    <row r="355" spans="1:19" s="10" customFormat="1" x14ac:dyDescent="0.25">
      <c r="A355" s="208"/>
      <c r="B355" s="42"/>
      <c r="C355" s="62" t="s">
        <v>348</v>
      </c>
      <c r="D355" s="87">
        <v>30686</v>
      </c>
      <c r="E355" s="30">
        <v>30686</v>
      </c>
      <c r="F355" s="30"/>
      <c r="G355" s="102"/>
      <c r="H355" s="87">
        <v>30686</v>
      </c>
      <c r="I355" s="30">
        <v>30686</v>
      </c>
      <c r="J355" s="30"/>
      <c r="K355" s="102"/>
      <c r="L355" s="87">
        <v>32192</v>
      </c>
      <c r="M355" s="30">
        <v>32192</v>
      </c>
      <c r="N355" s="30"/>
      <c r="O355" s="102"/>
      <c r="P355" s="273"/>
      <c r="Q355" s="281"/>
      <c r="S355" s="7"/>
    </row>
    <row r="356" spans="1:19" s="10" customFormat="1" x14ac:dyDescent="0.25">
      <c r="A356" s="208"/>
      <c r="B356" s="42"/>
      <c r="C356" s="62" t="s">
        <v>349</v>
      </c>
      <c r="D356" s="87">
        <v>752</v>
      </c>
      <c r="E356" s="30">
        <v>752</v>
      </c>
      <c r="F356" s="30"/>
      <c r="G356" s="108"/>
      <c r="H356" s="87">
        <v>752</v>
      </c>
      <c r="I356" s="30">
        <v>752</v>
      </c>
      <c r="J356" s="30"/>
      <c r="K356" s="108"/>
      <c r="L356" s="87">
        <v>937</v>
      </c>
      <c r="M356" s="30">
        <v>937</v>
      </c>
      <c r="N356" s="30"/>
      <c r="O356" s="108"/>
      <c r="P356" s="273"/>
      <c r="Q356" s="281"/>
      <c r="S356" s="7"/>
    </row>
    <row r="357" spans="1:19" s="10" customFormat="1" x14ac:dyDescent="0.25">
      <c r="A357" s="208"/>
      <c r="B357" s="42"/>
      <c r="C357" s="62" t="s">
        <v>350</v>
      </c>
      <c r="D357" s="87">
        <v>1130</v>
      </c>
      <c r="E357" s="30">
        <v>1130</v>
      </c>
      <c r="F357" s="30"/>
      <c r="G357" s="108"/>
      <c r="H357" s="87">
        <v>1130</v>
      </c>
      <c r="I357" s="30">
        <v>1130</v>
      </c>
      <c r="J357" s="30"/>
      <c r="K357" s="108"/>
      <c r="L357" s="87">
        <v>1130</v>
      </c>
      <c r="M357" s="30">
        <v>1130</v>
      </c>
      <c r="N357" s="30"/>
      <c r="O357" s="108"/>
      <c r="P357" s="273"/>
      <c r="Q357" s="281"/>
      <c r="S357" s="7"/>
    </row>
    <row r="358" spans="1:19" s="10" customFormat="1" ht="15.75" customHeight="1" x14ac:dyDescent="0.25">
      <c r="A358" s="208"/>
      <c r="B358" s="42"/>
      <c r="C358" s="62" t="s">
        <v>351</v>
      </c>
      <c r="D358" s="87">
        <v>4802</v>
      </c>
      <c r="E358" s="30">
        <v>4802</v>
      </c>
      <c r="F358" s="30"/>
      <c r="G358" s="108"/>
      <c r="H358" s="87">
        <v>4802</v>
      </c>
      <c r="I358" s="30">
        <v>4802</v>
      </c>
      <c r="J358" s="30"/>
      <c r="K358" s="108"/>
      <c r="L358" s="87">
        <v>4802</v>
      </c>
      <c r="M358" s="30">
        <v>4802</v>
      </c>
      <c r="N358" s="30"/>
      <c r="O358" s="108"/>
      <c r="P358" s="273"/>
      <c r="Q358" s="281"/>
      <c r="S358" s="7"/>
    </row>
    <row r="359" spans="1:19" s="10" customFormat="1" x14ac:dyDescent="0.25">
      <c r="A359" s="208"/>
      <c r="B359" s="42"/>
      <c r="C359" s="62" t="s">
        <v>352</v>
      </c>
      <c r="D359" s="87">
        <v>3874</v>
      </c>
      <c r="E359" s="30">
        <v>3874</v>
      </c>
      <c r="F359" s="30"/>
      <c r="G359" s="108"/>
      <c r="H359" s="87">
        <v>4636</v>
      </c>
      <c r="I359" s="30">
        <v>4636</v>
      </c>
      <c r="J359" s="30"/>
      <c r="K359" s="108"/>
      <c r="L359" s="87">
        <v>4636</v>
      </c>
      <c r="M359" s="30">
        <v>4636</v>
      </c>
      <c r="N359" s="30"/>
      <c r="O359" s="108"/>
      <c r="P359" s="273"/>
      <c r="Q359" s="281"/>
      <c r="S359" s="7"/>
    </row>
    <row r="360" spans="1:19" s="10" customFormat="1" x14ac:dyDescent="0.25">
      <c r="A360" s="208"/>
      <c r="B360" s="42"/>
      <c r="C360" s="62" t="s">
        <v>353</v>
      </c>
      <c r="D360" s="87">
        <v>825</v>
      </c>
      <c r="E360" s="30">
        <v>825</v>
      </c>
      <c r="F360" s="30"/>
      <c r="G360" s="108"/>
      <c r="H360" s="87">
        <v>825</v>
      </c>
      <c r="I360" s="30">
        <v>825</v>
      </c>
      <c r="J360" s="30"/>
      <c r="K360" s="108"/>
      <c r="L360" s="87">
        <v>1107</v>
      </c>
      <c r="M360" s="30">
        <v>1107</v>
      </c>
      <c r="N360" s="30"/>
      <c r="O360" s="108"/>
      <c r="P360" s="273"/>
      <c r="Q360" s="281"/>
      <c r="S360" s="7"/>
    </row>
    <row r="361" spans="1:19" s="10" customFormat="1" ht="45" x14ac:dyDescent="0.25">
      <c r="A361" s="208"/>
      <c r="B361" s="42"/>
      <c r="C361" s="62" t="s">
        <v>465</v>
      </c>
      <c r="D361" s="87">
        <v>3000</v>
      </c>
      <c r="E361" s="30">
        <v>3000</v>
      </c>
      <c r="F361" s="30"/>
      <c r="G361" s="108"/>
      <c r="H361" s="87">
        <v>3500</v>
      </c>
      <c r="I361" s="30">
        <v>3500</v>
      </c>
      <c r="J361" s="30"/>
      <c r="K361" s="108"/>
      <c r="L361" s="87">
        <v>3500</v>
      </c>
      <c r="M361" s="30">
        <v>3500</v>
      </c>
      <c r="N361" s="30"/>
      <c r="O361" s="108"/>
      <c r="P361" s="273"/>
      <c r="Q361" s="281"/>
      <c r="S361" s="7"/>
    </row>
    <row r="362" spans="1:19" s="10" customFormat="1" x14ac:dyDescent="0.25">
      <c r="A362" s="208"/>
      <c r="B362" s="42"/>
      <c r="C362" s="62" t="s">
        <v>445</v>
      </c>
      <c r="D362" s="87"/>
      <c r="E362" s="30"/>
      <c r="F362" s="30"/>
      <c r="G362" s="108"/>
      <c r="H362" s="87">
        <v>1209</v>
      </c>
      <c r="I362" s="30">
        <v>1209</v>
      </c>
      <c r="J362" s="30"/>
      <c r="K362" s="108"/>
      <c r="L362" s="87">
        <v>1240</v>
      </c>
      <c r="M362" s="30">
        <v>1240</v>
      </c>
      <c r="N362" s="30"/>
      <c r="O362" s="108"/>
      <c r="P362" s="273"/>
      <c r="Q362" s="281"/>
      <c r="S362" s="7"/>
    </row>
    <row r="363" spans="1:19" s="10" customFormat="1" x14ac:dyDescent="0.25">
      <c r="A363" s="208"/>
      <c r="B363" s="42"/>
      <c r="C363" s="62" t="s">
        <v>446</v>
      </c>
      <c r="D363" s="87"/>
      <c r="E363" s="30"/>
      <c r="F363" s="30"/>
      <c r="G363" s="108"/>
      <c r="H363" s="87">
        <v>5080</v>
      </c>
      <c r="I363" s="30">
        <v>5080</v>
      </c>
      <c r="J363" s="30"/>
      <c r="K363" s="108"/>
      <c r="L363" s="87">
        <v>5080</v>
      </c>
      <c r="M363" s="30">
        <v>5080</v>
      </c>
      <c r="N363" s="30"/>
      <c r="O363" s="108"/>
      <c r="P363" s="273"/>
      <c r="Q363" s="281"/>
      <c r="S363" s="7"/>
    </row>
    <row r="364" spans="1:19" s="10" customFormat="1" x14ac:dyDescent="0.25">
      <c r="A364" s="208"/>
      <c r="B364" s="42"/>
      <c r="C364" s="62" t="s">
        <v>447</v>
      </c>
      <c r="D364" s="87"/>
      <c r="E364" s="30"/>
      <c r="F364" s="30"/>
      <c r="G364" s="108"/>
      <c r="H364" s="87">
        <v>2553</v>
      </c>
      <c r="I364" s="30">
        <v>2553</v>
      </c>
      <c r="J364" s="30"/>
      <c r="K364" s="108"/>
      <c r="L364" s="87">
        <v>2553</v>
      </c>
      <c r="M364" s="30">
        <v>2553</v>
      </c>
      <c r="N364" s="30"/>
      <c r="O364" s="108"/>
      <c r="P364" s="273"/>
      <c r="Q364" s="282"/>
      <c r="S364" s="7"/>
    </row>
    <row r="365" spans="1:19" s="10" customFormat="1" ht="30" x14ac:dyDescent="0.25">
      <c r="A365" s="208"/>
      <c r="B365" s="42"/>
      <c r="C365" s="62" t="s">
        <v>448</v>
      </c>
      <c r="D365" s="87"/>
      <c r="E365" s="30"/>
      <c r="F365" s="30"/>
      <c r="G365" s="108"/>
      <c r="H365" s="87">
        <v>3900</v>
      </c>
      <c r="I365" s="30">
        <v>3900</v>
      </c>
      <c r="J365" s="30"/>
      <c r="K365" s="108"/>
      <c r="L365" s="87">
        <v>4545</v>
      </c>
      <c r="M365" s="30">
        <v>4545</v>
      </c>
      <c r="N365" s="30"/>
      <c r="O365" s="108"/>
      <c r="P365" s="273"/>
      <c r="Q365" s="281"/>
      <c r="S365" s="7"/>
    </row>
    <row r="366" spans="1:19" s="10" customFormat="1" x14ac:dyDescent="0.25">
      <c r="A366" s="208"/>
      <c r="B366" s="42"/>
      <c r="C366" s="62" t="s">
        <v>464</v>
      </c>
      <c r="D366" s="87"/>
      <c r="E366" s="30"/>
      <c r="F366" s="30"/>
      <c r="G366" s="108"/>
      <c r="H366" s="87">
        <v>1016</v>
      </c>
      <c r="I366" s="30">
        <v>1016</v>
      </c>
      <c r="J366" s="30"/>
      <c r="K366" s="108"/>
      <c r="L366" s="87">
        <v>1016</v>
      </c>
      <c r="M366" s="30">
        <v>1016</v>
      </c>
      <c r="N366" s="30"/>
      <c r="O366" s="108"/>
      <c r="P366" s="273"/>
      <c r="Q366" s="281"/>
      <c r="S366" s="7"/>
    </row>
    <row r="367" spans="1:19" s="10" customFormat="1" x14ac:dyDescent="0.25">
      <c r="A367" s="208"/>
      <c r="B367" s="42"/>
      <c r="C367" s="62" t="s">
        <v>463</v>
      </c>
      <c r="D367" s="87"/>
      <c r="E367" s="30"/>
      <c r="F367" s="30"/>
      <c r="G367" s="108"/>
      <c r="H367" s="87">
        <v>27658</v>
      </c>
      <c r="I367" s="30">
        <v>27658</v>
      </c>
      <c r="J367" s="30"/>
      <c r="K367" s="108"/>
      <c r="L367" s="87">
        <v>27658</v>
      </c>
      <c r="M367" s="30">
        <v>27658</v>
      </c>
      <c r="N367" s="30"/>
      <c r="O367" s="108"/>
      <c r="P367" s="273"/>
      <c r="Q367" s="281"/>
      <c r="S367" s="7"/>
    </row>
    <row r="368" spans="1:19" s="10" customFormat="1" x14ac:dyDescent="0.25">
      <c r="A368" s="208"/>
      <c r="B368" s="42"/>
      <c r="C368" s="62" t="s">
        <v>462</v>
      </c>
      <c r="D368" s="87"/>
      <c r="E368" s="30"/>
      <c r="F368" s="30"/>
      <c r="G368" s="108"/>
      <c r="H368" s="87">
        <v>4953</v>
      </c>
      <c r="I368" s="30">
        <v>4953</v>
      </c>
      <c r="J368" s="30"/>
      <c r="K368" s="108"/>
      <c r="L368" s="87">
        <v>4953</v>
      </c>
      <c r="M368" s="30">
        <v>4953</v>
      </c>
      <c r="N368" s="30"/>
      <c r="O368" s="108"/>
      <c r="P368" s="273"/>
      <c r="Q368" s="282"/>
      <c r="S368" s="7"/>
    </row>
    <row r="369" spans="1:19" s="10" customFormat="1" x14ac:dyDescent="0.25">
      <c r="A369" s="208"/>
      <c r="B369" s="42"/>
      <c r="C369" s="62" t="s">
        <v>461</v>
      </c>
      <c r="D369" s="87"/>
      <c r="E369" s="30"/>
      <c r="F369" s="30"/>
      <c r="G369" s="108"/>
      <c r="H369" s="87">
        <v>9835</v>
      </c>
      <c r="I369" s="30">
        <v>9835</v>
      </c>
      <c r="J369" s="30"/>
      <c r="K369" s="108"/>
      <c r="L369" s="87">
        <v>10410</v>
      </c>
      <c r="M369" s="30">
        <v>10410</v>
      </c>
      <c r="N369" s="30"/>
      <c r="O369" s="108"/>
      <c r="P369" s="273"/>
      <c r="Q369" s="281"/>
      <c r="S369" s="7"/>
    </row>
    <row r="370" spans="1:19" s="10" customFormat="1" x14ac:dyDescent="0.25">
      <c r="A370" s="208"/>
      <c r="B370" s="42"/>
      <c r="C370" s="223" t="s">
        <v>532</v>
      </c>
      <c r="D370" s="87"/>
      <c r="E370" s="30"/>
      <c r="F370" s="30"/>
      <c r="G370" s="108"/>
      <c r="H370" s="87">
        <v>37877</v>
      </c>
      <c r="I370" s="30">
        <v>37877</v>
      </c>
      <c r="J370" s="30"/>
      <c r="K370" s="108"/>
      <c r="L370" s="87">
        <v>37970</v>
      </c>
      <c r="M370" s="30">
        <v>37970</v>
      </c>
      <c r="N370" s="30"/>
      <c r="O370" s="108"/>
      <c r="P370" s="273"/>
      <c r="Q370" s="281"/>
      <c r="S370" s="7"/>
    </row>
    <row r="371" spans="1:19" s="10" customFormat="1" x14ac:dyDescent="0.25">
      <c r="A371" s="208"/>
      <c r="B371" s="42"/>
      <c r="C371" s="223" t="s">
        <v>533</v>
      </c>
      <c r="D371" s="87"/>
      <c r="E371" s="30"/>
      <c r="F371" s="30"/>
      <c r="G371" s="108"/>
      <c r="H371" s="87">
        <v>1524</v>
      </c>
      <c r="I371" s="30">
        <v>1524</v>
      </c>
      <c r="J371" s="30"/>
      <c r="K371" s="108"/>
      <c r="L371" s="87">
        <v>1524</v>
      </c>
      <c r="M371" s="30">
        <v>1524</v>
      </c>
      <c r="N371" s="30"/>
      <c r="O371" s="108"/>
      <c r="P371" s="273"/>
      <c r="Q371" s="281"/>
      <c r="S371" s="7"/>
    </row>
    <row r="372" spans="1:19" s="10" customFormat="1" x14ac:dyDescent="0.25">
      <c r="A372" s="208"/>
      <c r="B372" s="42"/>
      <c r="C372" s="223" t="s">
        <v>534</v>
      </c>
      <c r="D372" s="87"/>
      <c r="E372" s="30"/>
      <c r="F372" s="30"/>
      <c r="G372" s="108"/>
      <c r="H372" s="87">
        <v>1220</v>
      </c>
      <c r="I372" s="30">
        <v>1220</v>
      </c>
      <c r="J372" s="30"/>
      <c r="K372" s="108"/>
      <c r="L372" s="87">
        <v>1220</v>
      </c>
      <c r="M372" s="30">
        <v>1220</v>
      </c>
      <c r="N372" s="30"/>
      <c r="O372" s="108"/>
      <c r="P372" s="273"/>
      <c r="Q372" s="281"/>
      <c r="S372" s="7"/>
    </row>
    <row r="373" spans="1:19" s="10" customFormat="1" x14ac:dyDescent="0.25">
      <c r="A373" s="208"/>
      <c r="B373" s="42"/>
      <c r="C373" s="223" t="s">
        <v>535</v>
      </c>
      <c r="D373" s="87"/>
      <c r="E373" s="30"/>
      <c r="F373" s="30"/>
      <c r="G373" s="108"/>
      <c r="H373" s="87">
        <v>2100</v>
      </c>
      <c r="I373" s="30">
        <v>2100</v>
      </c>
      <c r="J373" s="30"/>
      <c r="K373" s="108"/>
      <c r="L373" s="87">
        <v>2100</v>
      </c>
      <c r="M373" s="30">
        <v>2100</v>
      </c>
      <c r="N373" s="30"/>
      <c r="O373" s="108"/>
      <c r="P373" s="273"/>
      <c r="Q373" s="282"/>
      <c r="S373" s="7"/>
    </row>
    <row r="374" spans="1:19" s="10" customFormat="1" ht="30" x14ac:dyDescent="0.25">
      <c r="A374" s="208"/>
      <c r="B374" s="42"/>
      <c r="C374" s="223" t="s">
        <v>536</v>
      </c>
      <c r="D374" s="87"/>
      <c r="E374" s="30"/>
      <c r="F374" s="30"/>
      <c r="G374" s="108"/>
      <c r="H374" s="87">
        <v>140912</v>
      </c>
      <c r="I374" s="30">
        <v>140912</v>
      </c>
      <c r="J374" s="30"/>
      <c r="K374" s="108"/>
      <c r="L374" s="87">
        <v>140912</v>
      </c>
      <c r="M374" s="30">
        <v>140912</v>
      </c>
      <c r="N374" s="30"/>
      <c r="O374" s="108"/>
      <c r="P374" s="273"/>
      <c r="Q374" s="281"/>
      <c r="S374" s="7"/>
    </row>
    <row r="375" spans="1:19" s="10" customFormat="1" ht="30" x14ac:dyDescent="0.25">
      <c r="A375" s="208"/>
      <c r="B375" s="42"/>
      <c r="C375" s="223" t="s">
        <v>537</v>
      </c>
      <c r="D375" s="87"/>
      <c r="E375" s="30"/>
      <c r="F375" s="30"/>
      <c r="G375" s="108"/>
      <c r="H375" s="87">
        <v>66558</v>
      </c>
      <c r="I375" s="30">
        <v>66558</v>
      </c>
      <c r="J375" s="30"/>
      <c r="K375" s="108"/>
      <c r="L375" s="87">
        <v>66558</v>
      </c>
      <c r="M375" s="30">
        <v>66558</v>
      </c>
      <c r="N375" s="30"/>
      <c r="O375" s="108"/>
      <c r="P375" s="273"/>
      <c r="Q375" s="281"/>
      <c r="S375" s="7"/>
    </row>
    <row r="376" spans="1:19" s="10" customFormat="1" x14ac:dyDescent="0.25">
      <c r="A376" s="208"/>
      <c r="B376" s="42"/>
      <c r="C376" s="223" t="s">
        <v>574</v>
      </c>
      <c r="D376" s="87"/>
      <c r="E376" s="30"/>
      <c r="F376" s="30"/>
      <c r="G376" s="108"/>
      <c r="H376" s="87">
        <v>7036</v>
      </c>
      <c r="I376" s="30">
        <v>7036</v>
      </c>
      <c r="J376" s="30"/>
      <c r="K376" s="108"/>
      <c r="L376" s="87">
        <v>7036</v>
      </c>
      <c r="M376" s="30">
        <v>7036</v>
      </c>
      <c r="N376" s="30"/>
      <c r="O376" s="108"/>
      <c r="P376" s="273"/>
      <c r="Q376" s="281"/>
      <c r="S376" s="7"/>
    </row>
    <row r="377" spans="1:19" s="10" customFormat="1" x14ac:dyDescent="0.25">
      <c r="A377" s="208"/>
      <c r="B377" s="42"/>
      <c r="C377" s="223" t="s">
        <v>595</v>
      </c>
      <c r="D377" s="87"/>
      <c r="E377" s="30"/>
      <c r="F377" s="30"/>
      <c r="G377" s="108"/>
      <c r="H377" s="87"/>
      <c r="I377" s="30"/>
      <c r="J377" s="30"/>
      <c r="K377" s="164"/>
      <c r="L377" s="87">
        <v>2031</v>
      </c>
      <c r="M377" s="30">
        <v>2031</v>
      </c>
      <c r="N377" s="30"/>
      <c r="O377" s="108"/>
      <c r="P377" s="273"/>
      <c r="Q377" s="281"/>
      <c r="S377" s="7"/>
    </row>
    <row r="378" spans="1:19" s="10" customFormat="1" x14ac:dyDescent="0.25">
      <c r="A378" s="208"/>
      <c r="B378" s="42"/>
      <c r="C378" s="223" t="s">
        <v>594</v>
      </c>
      <c r="D378" s="87"/>
      <c r="E378" s="30"/>
      <c r="F378" s="30"/>
      <c r="G378" s="108"/>
      <c r="H378" s="87"/>
      <c r="I378" s="30"/>
      <c r="J378" s="30"/>
      <c r="K378" s="164"/>
      <c r="L378" s="87">
        <v>324</v>
      </c>
      <c r="M378" s="30">
        <v>324</v>
      </c>
      <c r="N378" s="30"/>
      <c r="O378" s="108"/>
      <c r="P378" s="273"/>
      <c r="Q378" s="281"/>
      <c r="S378" s="7"/>
    </row>
    <row r="379" spans="1:19" s="10" customFormat="1" x14ac:dyDescent="0.25">
      <c r="A379" s="208"/>
      <c r="B379" s="42"/>
      <c r="C379" s="84" t="s">
        <v>67</v>
      </c>
      <c r="D379" s="91">
        <f>SUM(D348:D361)</f>
        <v>147172</v>
      </c>
      <c r="E379" s="44">
        <f>SUM(E348:E361)</f>
        <v>147172</v>
      </c>
      <c r="F379" s="44">
        <f>SUM(F348:F360)</f>
        <v>0</v>
      </c>
      <c r="G379" s="116">
        <f>SUM(G348:G360)</f>
        <v>0</v>
      </c>
      <c r="H379" s="91">
        <f>SUM(H348:H376)</f>
        <v>457517</v>
      </c>
      <c r="I379" s="44">
        <f t="shared" ref="I379:K379" si="43">SUM(I348:I376)</f>
        <v>457517</v>
      </c>
      <c r="J379" s="44">
        <f t="shared" si="43"/>
        <v>0</v>
      </c>
      <c r="K379" s="218">
        <f t="shared" si="43"/>
        <v>0</v>
      </c>
      <c r="L379" s="91">
        <f>SUM(L348:L378)</f>
        <v>459046</v>
      </c>
      <c r="M379" s="44">
        <f>SUM(M348:M378)</f>
        <v>459046</v>
      </c>
      <c r="N379" s="44">
        <f>SUM(N348:N378)</f>
        <v>0</v>
      </c>
      <c r="O379" s="116">
        <f>SUM(O348:O378)</f>
        <v>0</v>
      </c>
      <c r="P379" s="273"/>
      <c r="S379" s="7"/>
    </row>
    <row r="380" spans="1:19" s="10" customFormat="1" x14ac:dyDescent="0.25">
      <c r="A380" s="208"/>
      <c r="B380" s="42"/>
      <c r="C380" s="84"/>
      <c r="D380" s="80"/>
      <c r="E380" s="83"/>
      <c r="F380" s="83"/>
      <c r="G380" s="111"/>
      <c r="H380" s="80"/>
      <c r="I380" s="83"/>
      <c r="J380" s="83"/>
      <c r="K380" s="111"/>
      <c r="L380" s="80"/>
      <c r="M380" s="83"/>
      <c r="N380" s="83"/>
      <c r="O380" s="111"/>
      <c r="P380" s="273"/>
      <c r="S380" s="7"/>
    </row>
    <row r="381" spans="1:19" s="10" customFormat="1" x14ac:dyDescent="0.25">
      <c r="A381" s="208"/>
      <c r="B381" s="52"/>
      <c r="C381" s="84"/>
      <c r="D381" s="80"/>
      <c r="E381" s="83"/>
      <c r="F381" s="83"/>
      <c r="G381" s="111"/>
      <c r="H381" s="80"/>
      <c r="I381" s="83"/>
      <c r="J381" s="83"/>
      <c r="K381" s="111"/>
      <c r="L381" s="80"/>
      <c r="M381" s="83"/>
      <c r="N381" s="83"/>
      <c r="O381" s="111"/>
      <c r="P381" s="273"/>
      <c r="S381" s="7"/>
    </row>
    <row r="382" spans="1:19" s="10" customFormat="1" x14ac:dyDescent="0.25">
      <c r="A382" s="208"/>
      <c r="B382" s="42" t="s">
        <v>53</v>
      </c>
      <c r="C382" s="66" t="s">
        <v>82</v>
      </c>
      <c r="D382" s="80"/>
      <c r="E382" s="83"/>
      <c r="F382" s="83"/>
      <c r="G382" s="111"/>
      <c r="H382" s="80"/>
      <c r="I382" s="83"/>
      <c r="J382" s="83"/>
      <c r="K382" s="111"/>
      <c r="L382" s="80"/>
      <c r="M382" s="83"/>
      <c r="N382" s="83"/>
      <c r="O382" s="111"/>
      <c r="P382" s="273"/>
      <c r="S382" s="7"/>
    </row>
    <row r="383" spans="1:19" s="10" customFormat="1" x14ac:dyDescent="0.25">
      <c r="A383" s="208"/>
      <c r="B383" s="42"/>
      <c r="C383" s="66" t="s">
        <v>133</v>
      </c>
      <c r="D383" s="80"/>
      <c r="E383" s="83"/>
      <c r="F383" s="83"/>
      <c r="G383" s="111"/>
      <c r="H383" s="80"/>
      <c r="I383" s="83"/>
      <c r="J383" s="83"/>
      <c r="K383" s="111"/>
      <c r="L383" s="80"/>
      <c r="M383" s="83"/>
      <c r="N383" s="83"/>
      <c r="O383" s="111"/>
      <c r="P383" s="273"/>
      <c r="S383" s="7"/>
    </row>
    <row r="384" spans="1:19" s="10" customFormat="1" ht="30" x14ac:dyDescent="0.25">
      <c r="A384" s="208"/>
      <c r="B384" s="42"/>
      <c r="C384" s="62" t="s">
        <v>171</v>
      </c>
      <c r="D384" s="87">
        <v>4000</v>
      </c>
      <c r="E384" s="30">
        <v>4000</v>
      </c>
      <c r="F384" s="30"/>
      <c r="G384" s="108"/>
      <c r="H384" s="87">
        <v>0</v>
      </c>
      <c r="I384" s="30">
        <v>0</v>
      </c>
      <c r="J384" s="30"/>
      <c r="K384" s="108"/>
      <c r="L384" s="87">
        <v>0</v>
      </c>
      <c r="M384" s="30">
        <v>0</v>
      </c>
      <c r="N384" s="30"/>
      <c r="O384" s="108"/>
      <c r="P384" s="273"/>
      <c r="Q384" s="281"/>
      <c r="S384" s="7"/>
    </row>
    <row r="385" spans="1:19" s="10" customFormat="1" x14ac:dyDescent="0.25">
      <c r="A385" s="208"/>
      <c r="B385" s="42"/>
      <c r="C385" s="62" t="s">
        <v>460</v>
      </c>
      <c r="D385" s="87"/>
      <c r="E385" s="30"/>
      <c r="F385" s="30"/>
      <c r="G385" s="108"/>
      <c r="H385" s="87">
        <v>3271</v>
      </c>
      <c r="I385" s="30">
        <v>3271</v>
      </c>
      <c r="J385" s="30"/>
      <c r="K385" s="108"/>
      <c r="L385" s="87">
        <v>3271</v>
      </c>
      <c r="M385" s="30">
        <v>3271</v>
      </c>
      <c r="N385" s="30"/>
      <c r="O385" s="108"/>
      <c r="P385" s="273"/>
      <c r="Q385" s="281"/>
      <c r="S385" s="7"/>
    </row>
    <row r="386" spans="1:19" s="10" customFormat="1" x14ac:dyDescent="0.25">
      <c r="A386" s="208"/>
      <c r="B386" s="42"/>
      <c r="C386" s="62" t="s">
        <v>459</v>
      </c>
      <c r="D386" s="87"/>
      <c r="E386" s="30"/>
      <c r="F386" s="30"/>
      <c r="G386" s="108"/>
      <c r="H386" s="87">
        <v>1068</v>
      </c>
      <c r="I386" s="30">
        <v>1068</v>
      </c>
      <c r="J386" s="30"/>
      <c r="K386" s="108"/>
      <c r="L386" s="87">
        <v>1068</v>
      </c>
      <c r="M386" s="30">
        <v>1068</v>
      </c>
      <c r="N386" s="30"/>
      <c r="O386" s="108"/>
      <c r="P386" s="273"/>
      <c r="Q386" s="281"/>
      <c r="S386" s="7"/>
    </row>
    <row r="387" spans="1:19" s="10" customFormat="1" ht="30" x14ac:dyDescent="0.25">
      <c r="A387" s="208"/>
      <c r="B387" s="42"/>
      <c r="C387" s="62" t="s">
        <v>575</v>
      </c>
      <c r="D387" s="87"/>
      <c r="E387" s="30"/>
      <c r="F387" s="30"/>
      <c r="G387" s="108"/>
      <c r="H387" s="87">
        <v>300</v>
      </c>
      <c r="I387" s="30">
        <v>300</v>
      </c>
      <c r="J387" s="30"/>
      <c r="K387" s="108"/>
      <c r="L387" s="87">
        <v>300</v>
      </c>
      <c r="M387" s="30">
        <v>300</v>
      </c>
      <c r="N387" s="30"/>
      <c r="O387" s="108"/>
      <c r="P387" s="273"/>
      <c r="Q387" s="281"/>
      <c r="S387" s="7"/>
    </row>
    <row r="388" spans="1:19" s="10" customFormat="1" x14ac:dyDescent="0.25">
      <c r="A388" s="24"/>
      <c r="B388" s="42"/>
      <c r="C388" s="211" t="s">
        <v>48</v>
      </c>
      <c r="D388" s="89">
        <f>SUM(D384:D384)</f>
        <v>4000</v>
      </c>
      <c r="E388" s="40">
        <f>SUM(E384:E384)</f>
        <v>4000</v>
      </c>
      <c r="F388" s="40">
        <f>SUM(F384:F384)</f>
        <v>0</v>
      </c>
      <c r="G388" s="106">
        <f>SUM(G384:G384)</f>
        <v>0</v>
      </c>
      <c r="H388" s="89">
        <f>SUM(H384:H387)</f>
        <v>4639</v>
      </c>
      <c r="I388" s="40">
        <f>SUM(I384:I387)</f>
        <v>4639</v>
      </c>
      <c r="J388" s="40">
        <f>SUM(J384:J384)</f>
        <v>0</v>
      </c>
      <c r="K388" s="106">
        <f>SUM(K384:K384)</f>
        <v>0</v>
      </c>
      <c r="L388" s="89">
        <f>SUM(L384:L387)</f>
        <v>4639</v>
      </c>
      <c r="M388" s="40">
        <f>SUM(M384:M387)</f>
        <v>4639</v>
      </c>
      <c r="N388" s="40">
        <f>SUM(N384:N384)</f>
        <v>0</v>
      </c>
      <c r="O388" s="106">
        <f>SUM(O384:O384)</f>
        <v>0</v>
      </c>
      <c r="P388" s="273"/>
      <c r="S388" s="7"/>
    </row>
    <row r="389" spans="1:19" s="10" customFormat="1" x14ac:dyDescent="0.25">
      <c r="A389" s="24"/>
      <c r="B389" s="42"/>
      <c r="C389" s="211"/>
      <c r="D389" s="39"/>
      <c r="E389" s="40"/>
      <c r="F389" s="40"/>
      <c r="G389" s="103"/>
      <c r="H389" s="39"/>
      <c r="I389" s="40"/>
      <c r="J389" s="40"/>
      <c r="K389" s="103"/>
      <c r="L389" s="39"/>
      <c r="M389" s="40"/>
      <c r="N389" s="40"/>
      <c r="O389" s="103"/>
      <c r="P389" s="273"/>
      <c r="S389" s="7"/>
    </row>
    <row r="390" spans="1:19" s="10" customFormat="1" x14ac:dyDescent="0.25">
      <c r="A390" s="224"/>
      <c r="B390" s="53"/>
      <c r="C390" s="66" t="s">
        <v>134</v>
      </c>
      <c r="D390" s="35"/>
      <c r="E390" s="30"/>
      <c r="F390" s="30"/>
      <c r="G390" s="102"/>
      <c r="H390" s="35"/>
      <c r="I390" s="30"/>
      <c r="J390" s="30"/>
      <c r="K390" s="102"/>
      <c r="L390" s="35"/>
      <c r="M390" s="30"/>
      <c r="N390" s="30"/>
      <c r="O390" s="102"/>
      <c r="P390" s="273"/>
      <c r="S390" s="7"/>
    </row>
    <row r="391" spans="1:19" s="10" customFormat="1" ht="30" x14ac:dyDescent="0.25">
      <c r="A391" s="24"/>
      <c r="B391" s="53"/>
      <c r="C391" s="223" t="s">
        <v>354</v>
      </c>
      <c r="D391" s="87">
        <v>1710</v>
      </c>
      <c r="E391" s="30">
        <v>1710</v>
      </c>
      <c r="F391" s="30"/>
      <c r="G391" s="108"/>
      <c r="H391" s="87">
        <v>1710</v>
      </c>
      <c r="I391" s="30">
        <v>1710</v>
      </c>
      <c r="J391" s="30"/>
      <c r="K391" s="108"/>
      <c r="L391" s="87">
        <v>1710</v>
      </c>
      <c r="M391" s="30">
        <v>1710</v>
      </c>
      <c r="N391" s="30"/>
      <c r="O391" s="108"/>
      <c r="P391" s="273"/>
      <c r="Q391" s="282"/>
      <c r="S391" s="7"/>
    </row>
    <row r="392" spans="1:19" s="10" customFormat="1" ht="30" x14ac:dyDescent="0.25">
      <c r="A392" s="24"/>
      <c r="B392" s="53"/>
      <c r="C392" s="223" t="s">
        <v>355</v>
      </c>
      <c r="D392" s="87">
        <v>4500</v>
      </c>
      <c r="E392" s="30">
        <v>4500</v>
      </c>
      <c r="F392" s="30"/>
      <c r="G392" s="108"/>
      <c r="H392" s="87">
        <v>4500</v>
      </c>
      <c r="I392" s="30">
        <v>4500</v>
      </c>
      <c r="J392" s="30"/>
      <c r="K392" s="108"/>
      <c r="L392" s="87">
        <v>4500</v>
      </c>
      <c r="M392" s="30">
        <v>4500</v>
      </c>
      <c r="N392" s="30"/>
      <c r="O392" s="108"/>
      <c r="P392" s="273"/>
      <c r="Q392" s="282"/>
      <c r="S392" s="7"/>
    </row>
    <row r="393" spans="1:19" s="10" customFormat="1" x14ac:dyDescent="0.25">
      <c r="A393" s="24"/>
      <c r="B393" s="53"/>
      <c r="C393" s="223" t="s">
        <v>356</v>
      </c>
      <c r="D393" s="87">
        <v>4953</v>
      </c>
      <c r="E393" s="30">
        <v>4953</v>
      </c>
      <c r="F393" s="30"/>
      <c r="G393" s="108"/>
      <c r="H393" s="87">
        <v>0</v>
      </c>
      <c r="I393" s="30">
        <v>0</v>
      </c>
      <c r="J393" s="30"/>
      <c r="K393" s="108"/>
      <c r="L393" s="87">
        <v>0</v>
      </c>
      <c r="M393" s="30">
        <v>0</v>
      </c>
      <c r="N393" s="30"/>
      <c r="O393" s="108"/>
      <c r="P393" s="273"/>
      <c r="Q393" s="284"/>
      <c r="S393" s="7"/>
    </row>
    <row r="394" spans="1:19" s="10" customFormat="1" ht="30" x14ac:dyDescent="0.25">
      <c r="A394" s="24"/>
      <c r="B394" s="53"/>
      <c r="C394" s="223" t="s">
        <v>449</v>
      </c>
      <c r="D394" s="87">
        <v>3000</v>
      </c>
      <c r="E394" s="30">
        <v>3000</v>
      </c>
      <c r="F394" s="30"/>
      <c r="G394" s="108"/>
      <c r="H394" s="87">
        <v>2740</v>
      </c>
      <c r="I394" s="30">
        <v>2740</v>
      </c>
      <c r="J394" s="30"/>
      <c r="K394" s="108"/>
      <c r="L394" s="87">
        <v>2740</v>
      </c>
      <c r="M394" s="30">
        <v>2740</v>
      </c>
      <c r="N394" s="30"/>
      <c r="O394" s="108"/>
      <c r="P394" s="273"/>
      <c r="Q394" s="282"/>
      <c r="S394" s="7"/>
    </row>
    <row r="395" spans="1:19" s="10" customFormat="1" x14ac:dyDescent="0.25">
      <c r="A395" s="24"/>
      <c r="B395" s="53"/>
      <c r="C395" s="223" t="s">
        <v>357</v>
      </c>
      <c r="D395" s="87">
        <v>2500</v>
      </c>
      <c r="E395" s="30">
        <v>2500</v>
      </c>
      <c r="F395" s="30"/>
      <c r="G395" s="108"/>
      <c r="H395" s="87">
        <v>2500</v>
      </c>
      <c r="I395" s="30">
        <v>2500</v>
      </c>
      <c r="J395" s="30"/>
      <c r="K395" s="108"/>
      <c r="L395" s="87">
        <v>2500</v>
      </c>
      <c r="M395" s="30">
        <v>2500</v>
      </c>
      <c r="N395" s="30"/>
      <c r="O395" s="108"/>
      <c r="P395" s="273"/>
      <c r="Q395" s="282"/>
      <c r="S395" s="7"/>
    </row>
    <row r="396" spans="1:19" s="10" customFormat="1" ht="30" x14ac:dyDescent="0.25">
      <c r="A396" s="24"/>
      <c r="B396" s="53"/>
      <c r="C396" s="223" t="s">
        <v>450</v>
      </c>
      <c r="D396" s="87"/>
      <c r="E396" s="30"/>
      <c r="F396" s="30"/>
      <c r="G396" s="108"/>
      <c r="H396" s="87">
        <v>3850</v>
      </c>
      <c r="I396" s="30">
        <v>3850</v>
      </c>
      <c r="J396" s="30"/>
      <c r="K396" s="108"/>
      <c r="L396" s="87">
        <v>3850</v>
      </c>
      <c r="M396" s="30">
        <v>3850</v>
      </c>
      <c r="N396" s="30"/>
      <c r="O396" s="108"/>
      <c r="P396" s="273"/>
      <c r="Q396" s="282"/>
      <c r="S396" s="7"/>
    </row>
    <row r="397" spans="1:19" s="10" customFormat="1" x14ac:dyDescent="0.25">
      <c r="A397" s="24"/>
      <c r="B397" s="53"/>
      <c r="C397" s="223" t="s">
        <v>458</v>
      </c>
      <c r="D397" s="87"/>
      <c r="E397" s="30"/>
      <c r="F397" s="30"/>
      <c r="G397" s="108"/>
      <c r="H397" s="87">
        <v>2559</v>
      </c>
      <c r="I397" s="30">
        <v>2559</v>
      </c>
      <c r="J397" s="30"/>
      <c r="K397" s="108"/>
      <c r="L397" s="87">
        <v>2559</v>
      </c>
      <c r="M397" s="30">
        <v>2559</v>
      </c>
      <c r="N397" s="30"/>
      <c r="O397" s="108"/>
      <c r="P397" s="273"/>
      <c r="Q397" s="282"/>
      <c r="S397" s="7"/>
    </row>
    <row r="398" spans="1:19" s="10" customFormat="1" x14ac:dyDescent="0.25">
      <c r="A398" s="24"/>
      <c r="B398" s="53"/>
      <c r="C398" s="211" t="s">
        <v>48</v>
      </c>
      <c r="D398" s="89">
        <f>SUM(D391:D395)</f>
        <v>16663</v>
      </c>
      <c r="E398" s="40">
        <f>SUM(E391:E395)</f>
        <v>16663</v>
      </c>
      <c r="F398" s="40">
        <f>SUM(F391:F391)</f>
        <v>0</v>
      </c>
      <c r="G398" s="106">
        <f>SUM(G391:G391)</f>
        <v>0</v>
      </c>
      <c r="H398" s="89">
        <f>SUM(H391:H397)</f>
        <v>17859</v>
      </c>
      <c r="I398" s="40">
        <f>SUM(I391:I397)</f>
        <v>17859</v>
      </c>
      <c r="J398" s="40">
        <f>SUM(J391:J396)</f>
        <v>0</v>
      </c>
      <c r="K398" s="106">
        <f>SUM(K391:K396)</f>
        <v>0</v>
      </c>
      <c r="L398" s="89">
        <f>SUM(L391:L397)</f>
        <v>17859</v>
      </c>
      <c r="M398" s="40">
        <f>SUM(M391:M397)</f>
        <v>17859</v>
      </c>
      <c r="N398" s="40">
        <f>SUM(N391:N396)</f>
        <v>0</v>
      </c>
      <c r="O398" s="106">
        <f>SUM(O391:O396)</f>
        <v>0</v>
      </c>
      <c r="P398" s="273"/>
      <c r="S398" s="7"/>
    </row>
    <row r="399" spans="1:19" s="10" customFormat="1" x14ac:dyDescent="0.25">
      <c r="A399" s="24"/>
      <c r="B399" s="53"/>
      <c r="C399" s="211"/>
      <c r="D399" s="39"/>
      <c r="E399" s="40"/>
      <c r="F399" s="40"/>
      <c r="G399" s="103"/>
      <c r="H399" s="39"/>
      <c r="I399" s="40"/>
      <c r="J399" s="40"/>
      <c r="K399" s="103"/>
      <c r="L399" s="39"/>
      <c r="M399" s="40"/>
      <c r="N399" s="40"/>
      <c r="O399" s="103"/>
      <c r="P399" s="273"/>
      <c r="S399" s="7"/>
    </row>
    <row r="400" spans="1:19" s="10" customFormat="1" x14ac:dyDescent="0.25">
      <c r="A400" s="24"/>
      <c r="B400" s="53"/>
      <c r="C400" s="66" t="s">
        <v>107</v>
      </c>
      <c r="D400" s="39"/>
      <c r="E400" s="40"/>
      <c r="F400" s="40"/>
      <c r="G400" s="103"/>
      <c r="H400" s="39"/>
      <c r="I400" s="40"/>
      <c r="J400" s="40"/>
      <c r="K400" s="103"/>
      <c r="L400" s="39"/>
      <c r="M400" s="40"/>
      <c r="N400" s="40"/>
      <c r="O400" s="103"/>
      <c r="P400" s="273"/>
      <c r="S400" s="7"/>
    </row>
    <row r="401" spans="1:19" s="10" customFormat="1" x14ac:dyDescent="0.25">
      <c r="A401" s="24"/>
      <c r="B401" s="53"/>
      <c r="C401" s="62" t="s">
        <v>19</v>
      </c>
      <c r="D401" s="82">
        <v>259442</v>
      </c>
      <c r="E401" s="54">
        <v>259442</v>
      </c>
      <c r="F401" s="54"/>
      <c r="G401" s="109"/>
      <c r="H401" s="82">
        <v>83920</v>
      </c>
      <c r="I401" s="54">
        <v>83920</v>
      </c>
      <c r="J401" s="54"/>
      <c r="K401" s="109"/>
      <c r="L401" s="82">
        <v>83920</v>
      </c>
      <c r="M401" s="54">
        <v>83920</v>
      </c>
      <c r="N401" s="54"/>
      <c r="O401" s="109"/>
      <c r="P401" s="273"/>
      <c r="S401" s="7"/>
    </row>
    <row r="402" spans="1:19" s="10" customFormat="1" x14ac:dyDescent="0.25">
      <c r="A402" s="24"/>
      <c r="B402" s="53"/>
      <c r="C402" s="62" t="s">
        <v>130</v>
      </c>
      <c r="D402" s="82">
        <v>0</v>
      </c>
      <c r="E402" s="54">
        <v>0</v>
      </c>
      <c r="F402" s="54"/>
      <c r="G402" s="109"/>
      <c r="H402" s="82">
        <v>0</v>
      </c>
      <c r="I402" s="54">
        <v>0</v>
      </c>
      <c r="J402" s="54"/>
      <c r="K402" s="109"/>
      <c r="L402" s="82">
        <v>0</v>
      </c>
      <c r="M402" s="54">
        <v>0</v>
      </c>
      <c r="N402" s="54"/>
      <c r="O402" s="109"/>
      <c r="P402" s="273"/>
      <c r="S402" s="7"/>
    </row>
    <row r="403" spans="1:19" s="10" customFormat="1" ht="30" x14ac:dyDescent="0.25">
      <c r="A403" s="24"/>
      <c r="B403" s="53"/>
      <c r="C403" s="223" t="s">
        <v>169</v>
      </c>
      <c r="D403" s="82">
        <v>9753</v>
      </c>
      <c r="E403" s="54">
        <v>9753</v>
      </c>
      <c r="F403" s="54"/>
      <c r="G403" s="109"/>
      <c r="H403" s="82">
        <v>10617</v>
      </c>
      <c r="I403" s="54">
        <v>10617</v>
      </c>
      <c r="J403" s="54"/>
      <c r="K403" s="109"/>
      <c r="L403" s="82">
        <v>10617</v>
      </c>
      <c r="M403" s="54">
        <v>10617</v>
      </c>
      <c r="N403" s="54"/>
      <c r="O403" s="109"/>
      <c r="P403" s="273"/>
      <c r="Q403" s="282"/>
      <c r="S403" s="7"/>
    </row>
    <row r="404" spans="1:19" s="10" customFormat="1" x14ac:dyDescent="0.25">
      <c r="A404" s="24"/>
      <c r="B404" s="53"/>
      <c r="C404" s="223" t="s">
        <v>358</v>
      </c>
      <c r="D404" s="88">
        <v>107</v>
      </c>
      <c r="E404" s="54">
        <v>107</v>
      </c>
      <c r="F404" s="54"/>
      <c r="G404" s="110"/>
      <c r="H404" s="88">
        <v>0</v>
      </c>
      <c r="I404" s="54">
        <v>0</v>
      </c>
      <c r="J404" s="54"/>
      <c r="K404" s="110"/>
      <c r="L404" s="88">
        <v>0</v>
      </c>
      <c r="M404" s="54">
        <v>0</v>
      </c>
      <c r="N404" s="54"/>
      <c r="O404" s="110"/>
      <c r="P404" s="273"/>
      <c r="S404" s="7"/>
    </row>
    <row r="405" spans="1:19" s="10" customFormat="1" x14ac:dyDescent="0.25">
      <c r="A405" s="24"/>
      <c r="B405" s="53"/>
      <c r="C405" s="223" t="s">
        <v>359</v>
      </c>
      <c r="D405" s="88">
        <v>1000</v>
      </c>
      <c r="E405" s="54">
        <v>1000</v>
      </c>
      <c r="F405" s="54"/>
      <c r="G405" s="110"/>
      <c r="H405" s="88">
        <v>0</v>
      </c>
      <c r="I405" s="54">
        <v>0</v>
      </c>
      <c r="J405" s="54"/>
      <c r="K405" s="110"/>
      <c r="L405" s="88">
        <v>0</v>
      </c>
      <c r="M405" s="54">
        <v>0</v>
      </c>
      <c r="N405" s="54"/>
      <c r="O405" s="110"/>
      <c r="P405" s="273"/>
      <c r="S405" s="7"/>
    </row>
    <row r="406" spans="1:19" s="10" customFormat="1" x14ac:dyDescent="0.25">
      <c r="A406" s="24"/>
      <c r="B406" s="53"/>
      <c r="C406" s="223" t="s">
        <v>451</v>
      </c>
      <c r="D406" s="88"/>
      <c r="E406" s="54"/>
      <c r="F406" s="54"/>
      <c r="G406" s="110"/>
      <c r="H406" s="88">
        <v>0</v>
      </c>
      <c r="I406" s="54">
        <v>0</v>
      </c>
      <c r="J406" s="54"/>
      <c r="K406" s="110"/>
      <c r="L406" s="88">
        <v>0</v>
      </c>
      <c r="M406" s="54">
        <v>0</v>
      </c>
      <c r="N406" s="54"/>
      <c r="O406" s="110"/>
      <c r="P406" s="273"/>
      <c r="S406" s="7"/>
    </row>
    <row r="407" spans="1:19" s="10" customFormat="1" x14ac:dyDescent="0.25">
      <c r="A407" s="24"/>
      <c r="B407" s="53"/>
      <c r="C407" s="211" t="s">
        <v>48</v>
      </c>
      <c r="D407" s="89">
        <f>SUM(D401:D405)</f>
        <v>270302</v>
      </c>
      <c r="E407" s="40">
        <f>SUM(E401:E405)</f>
        <v>270302</v>
      </c>
      <c r="F407" s="40">
        <f>SUM(F401:F405)</f>
        <v>0</v>
      </c>
      <c r="G407" s="106">
        <f>SUM(G401:G405)</f>
        <v>0</v>
      </c>
      <c r="H407" s="89">
        <f>SUM(H401:H406)</f>
        <v>94537</v>
      </c>
      <c r="I407" s="40">
        <f>SUM(I401:I406)</f>
        <v>94537</v>
      </c>
      <c r="J407" s="40">
        <f>SUM(J401:J405)</f>
        <v>0</v>
      </c>
      <c r="K407" s="106">
        <f>SUM(K401:K405)</f>
        <v>0</v>
      </c>
      <c r="L407" s="89">
        <f>SUM(L401:L406)</f>
        <v>94537</v>
      </c>
      <c r="M407" s="40">
        <f>SUM(M401:M406)</f>
        <v>94537</v>
      </c>
      <c r="N407" s="40">
        <f>SUM(N401:N405)</f>
        <v>0</v>
      </c>
      <c r="O407" s="106">
        <f>SUM(O401:O405)</f>
        <v>0</v>
      </c>
      <c r="P407" s="273"/>
      <c r="S407" s="7"/>
    </row>
    <row r="408" spans="1:19" s="10" customFormat="1" x14ac:dyDescent="0.25">
      <c r="A408" s="24"/>
      <c r="B408" s="53"/>
      <c r="C408" s="211"/>
      <c r="D408" s="89"/>
      <c r="E408" s="40"/>
      <c r="F408" s="40"/>
      <c r="G408" s="106"/>
      <c r="H408" s="89"/>
      <c r="I408" s="40"/>
      <c r="J408" s="40"/>
      <c r="K408" s="106"/>
      <c r="L408" s="89"/>
      <c r="M408" s="40"/>
      <c r="N408" s="40"/>
      <c r="O408" s="106"/>
      <c r="P408" s="273"/>
      <c r="S408" s="7"/>
    </row>
    <row r="409" spans="1:19" s="10" customFormat="1" ht="30" x14ac:dyDescent="0.25">
      <c r="A409" s="24"/>
      <c r="B409" s="53"/>
      <c r="C409" s="62" t="s">
        <v>152</v>
      </c>
      <c r="D409" s="89"/>
      <c r="E409" s="40"/>
      <c r="F409" s="40"/>
      <c r="G409" s="106"/>
      <c r="H409" s="89"/>
      <c r="I409" s="40"/>
      <c r="J409" s="40"/>
      <c r="K409" s="106"/>
      <c r="L409" s="89"/>
      <c r="M409" s="40"/>
      <c r="N409" s="40"/>
      <c r="O409" s="106"/>
      <c r="P409" s="273"/>
      <c r="S409" s="7"/>
    </row>
    <row r="410" spans="1:19" s="10" customFormat="1" x14ac:dyDescent="0.25">
      <c r="A410" s="24"/>
      <c r="B410" s="53"/>
      <c r="C410" s="66" t="s">
        <v>153</v>
      </c>
      <c r="D410" s="87">
        <v>3040</v>
      </c>
      <c r="E410" s="30"/>
      <c r="F410" s="30">
        <v>3040</v>
      </c>
      <c r="G410" s="108"/>
      <c r="H410" s="87">
        <v>3040</v>
      </c>
      <c r="I410" s="30"/>
      <c r="J410" s="30">
        <v>3040</v>
      </c>
      <c r="K410" s="108"/>
      <c r="L410" s="87">
        <v>3040</v>
      </c>
      <c r="M410" s="30"/>
      <c r="N410" s="30">
        <v>3040</v>
      </c>
      <c r="O410" s="108"/>
      <c r="P410" s="273"/>
      <c r="Q410" s="282"/>
      <c r="S410" s="7"/>
    </row>
    <row r="411" spans="1:19" s="10" customFormat="1" x14ac:dyDescent="0.25">
      <c r="A411" s="24"/>
      <c r="B411" s="53"/>
      <c r="C411" s="66" t="s">
        <v>565</v>
      </c>
      <c r="D411" s="87"/>
      <c r="E411" s="30"/>
      <c r="F411" s="30"/>
      <c r="G411" s="108"/>
      <c r="H411" s="87">
        <v>350</v>
      </c>
      <c r="I411" s="30">
        <v>350</v>
      </c>
      <c r="J411" s="30"/>
      <c r="K411" s="108"/>
      <c r="L411" s="87">
        <v>350</v>
      </c>
      <c r="M411" s="30">
        <v>350</v>
      </c>
      <c r="N411" s="30"/>
      <c r="O411" s="108"/>
      <c r="P411" s="273"/>
      <c r="Q411" s="282"/>
      <c r="S411" s="7"/>
    </row>
    <row r="412" spans="1:19" s="10" customFormat="1" x14ac:dyDescent="0.25">
      <c r="A412" s="24"/>
      <c r="B412" s="53"/>
      <c r="C412" s="211" t="s">
        <v>48</v>
      </c>
      <c r="D412" s="89">
        <f>SUM(D410)</f>
        <v>3040</v>
      </c>
      <c r="E412" s="40">
        <f>SUM(E410)</f>
        <v>0</v>
      </c>
      <c r="F412" s="40">
        <f>SUM(F410)</f>
        <v>3040</v>
      </c>
      <c r="G412" s="106">
        <f>SUM(G410)</f>
        <v>0</v>
      </c>
      <c r="H412" s="89">
        <f t="shared" ref="H412:K412" si="44">SUM(H410:H411)</f>
        <v>3390</v>
      </c>
      <c r="I412" s="40">
        <f t="shared" si="44"/>
        <v>350</v>
      </c>
      <c r="J412" s="40">
        <f t="shared" si="44"/>
        <v>3040</v>
      </c>
      <c r="K412" s="163">
        <f t="shared" si="44"/>
        <v>0</v>
      </c>
      <c r="L412" s="89">
        <f t="shared" ref="L412:O412" si="45">SUM(L410:L411)</f>
        <v>3390</v>
      </c>
      <c r="M412" s="40">
        <f t="shared" si="45"/>
        <v>350</v>
      </c>
      <c r="N412" s="40">
        <f t="shared" si="45"/>
        <v>3040</v>
      </c>
      <c r="O412" s="106">
        <f t="shared" si="45"/>
        <v>0</v>
      </c>
      <c r="P412" s="273"/>
      <c r="S412" s="7"/>
    </row>
    <row r="413" spans="1:19" s="10" customFormat="1" x14ac:dyDescent="0.25">
      <c r="A413" s="24"/>
      <c r="B413" s="53"/>
      <c r="C413" s="211"/>
      <c r="D413" s="39"/>
      <c r="E413" s="40"/>
      <c r="F413" s="40"/>
      <c r="G413" s="103"/>
      <c r="H413" s="39"/>
      <c r="I413" s="40"/>
      <c r="J413" s="40"/>
      <c r="K413" s="103"/>
      <c r="L413" s="39"/>
      <c r="M413" s="40"/>
      <c r="N413" s="40"/>
      <c r="O413" s="103"/>
      <c r="P413" s="273"/>
      <c r="S413" s="7"/>
    </row>
    <row r="414" spans="1:19" s="10" customFormat="1" x14ac:dyDescent="0.25">
      <c r="A414" s="24"/>
      <c r="B414" s="53"/>
      <c r="C414" s="84" t="s">
        <v>68</v>
      </c>
      <c r="D414" s="91">
        <f t="shared" ref="D414:K414" si="46">D388+D398+D407+D412</f>
        <v>294005</v>
      </c>
      <c r="E414" s="44">
        <f t="shared" si="46"/>
        <v>290965</v>
      </c>
      <c r="F414" s="44">
        <f t="shared" si="46"/>
        <v>3040</v>
      </c>
      <c r="G414" s="116">
        <f t="shared" si="46"/>
        <v>0</v>
      </c>
      <c r="H414" s="91">
        <f t="shared" si="46"/>
        <v>120425</v>
      </c>
      <c r="I414" s="44">
        <f t="shared" si="46"/>
        <v>117385</v>
      </c>
      <c r="J414" s="44">
        <f t="shared" si="46"/>
        <v>3040</v>
      </c>
      <c r="K414" s="116">
        <f t="shared" si="46"/>
        <v>0</v>
      </c>
      <c r="L414" s="91">
        <f t="shared" ref="L414:O414" si="47">L388+L398+L407+L412</f>
        <v>120425</v>
      </c>
      <c r="M414" s="44">
        <f t="shared" si="47"/>
        <v>117385</v>
      </c>
      <c r="N414" s="44">
        <f t="shared" si="47"/>
        <v>3040</v>
      </c>
      <c r="O414" s="116">
        <f t="shared" si="47"/>
        <v>0</v>
      </c>
      <c r="P414" s="273"/>
      <c r="S414" s="7"/>
    </row>
    <row r="415" spans="1:19" s="10" customFormat="1" x14ac:dyDescent="0.25">
      <c r="A415" s="24"/>
      <c r="B415" s="42"/>
      <c r="C415" s="84"/>
      <c r="D415" s="41"/>
      <c r="E415" s="72"/>
      <c r="F415" s="72"/>
      <c r="G415" s="107"/>
      <c r="H415" s="41"/>
      <c r="I415" s="72"/>
      <c r="J415" s="72"/>
      <c r="K415" s="107"/>
      <c r="L415" s="41"/>
      <c r="M415" s="72"/>
      <c r="N415" s="72"/>
      <c r="O415" s="107"/>
      <c r="P415" s="273"/>
      <c r="S415" s="7"/>
    </row>
    <row r="416" spans="1:19" s="10" customFormat="1" x14ac:dyDescent="0.25">
      <c r="A416" s="24"/>
      <c r="B416" s="42"/>
      <c r="C416" s="67" t="s">
        <v>34</v>
      </c>
      <c r="D416" s="81">
        <f t="shared" ref="D416:K416" si="48">D84+D99+D212+D231+D292+D345+D379+D414</f>
        <v>1870889</v>
      </c>
      <c r="E416" s="33">
        <f t="shared" si="48"/>
        <v>1488918</v>
      </c>
      <c r="F416" s="33">
        <f t="shared" si="48"/>
        <v>343821</v>
      </c>
      <c r="G416" s="101">
        <f t="shared" si="48"/>
        <v>38150</v>
      </c>
      <c r="H416" s="81">
        <f t="shared" si="48"/>
        <v>2523633</v>
      </c>
      <c r="I416" s="33">
        <f t="shared" si="48"/>
        <v>2128629</v>
      </c>
      <c r="J416" s="33">
        <f t="shared" si="48"/>
        <v>354254</v>
      </c>
      <c r="K416" s="101">
        <f t="shared" si="48"/>
        <v>40750</v>
      </c>
      <c r="L416" s="81">
        <f t="shared" ref="L416:O416" si="49">L84+L99+L212+L231+L292+L345+L379+L414</f>
        <v>2609393</v>
      </c>
      <c r="M416" s="33">
        <f t="shared" si="49"/>
        <v>2206303</v>
      </c>
      <c r="N416" s="33">
        <f t="shared" si="49"/>
        <v>362340</v>
      </c>
      <c r="O416" s="101">
        <f t="shared" si="49"/>
        <v>40750</v>
      </c>
      <c r="P416" s="273"/>
      <c r="S416" s="7"/>
    </row>
    <row r="417" spans="1:19" s="10" customFormat="1" x14ac:dyDescent="0.25">
      <c r="A417" s="24"/>
      <c r="B417" s="55"/>
      <c r="C417" s="85"/>
      <c r="D417" s="80"/>
      <c r="E417" s="83"/>
      <c r="F417" s="83"/>
      <c r="G417" s="111"/>
      <c r="H417" s="80"/>
      <c r="I417" s="83"/>
      <c r="J417" s="83"/>
      <c r="K417" s="111"/>
      <c r="L417" s="80"/>
      <c r="M417" s="83"/>
      <c r="N417" s="83"/>
      <c r="O417" s="111"/>
      <c r="P417" s="273"/>
      <c r="S417" s="7"/>
    </row>
    <row r="418" spans="1:19" s="10" customFormat="1" x14ac:dyDescent="0.25">
      <c r="A418" s="24"/>
      <c r="B418" s="42" t="s">
        <v>105</v>
      </c>
      <c r="C418" s="66" t="s">
        <v>154</v>
      </c>
      <c r="D418" s="80"/>
      <c r="E418" s="83"/>
      <c r="F418" s="83"/>
      <c r="G418" s="111"/>
      <c r="H418" s="80"/>
      <c r="I418" s="83"/>
      <c r="J418" s="83"/>
      <c r="K418" s="111"/>
      <c r="L418" s="80"/>
      <c r="M418" s="83"/>
      <c r="N418" s="83"/>
      <c r="O418" s="111"/>
      <c r="P418" s="273"/>
      <c r="S418" s="7"/>
    </row>
    <row r="419" spans="1:19" s="10" customFormat="1" x14ac:dyDescent="0.25">
      <c r="A419" s="24"/>
      <c r="B419" s="52"/>
      <c r="C419" s="66" t="s">
        <v>155</v>
      </c>
      <c r="D419" s="80"/>
      <c r="E419" s="83"/>
      <c r="F419" s="83"/>
      <c r="G419" s="111"/>
      <c r="H419" s="80"/>
      <c r="I419" s="83"/>
      <c r="J419" s="83"/>
      <c r="K419" s="111"/>
      <c r="L419" s="80"/>
      <c r="M419" s="83"/>
      <c r="N419" s="83"/>
      <c r="O419" s="111"/>
      <c r="P419" s="273"/>
      <c r="S419" s="7"/>
    </row>
    <row r="420" spans="1:19" s="10" customFormat="1" x14ac:dyDescent="0.25">
      <c r="A420" s="24"/>
      <c r="B420" s="42"/>
      <c r="C420" s="26" t="s">
        <v>147</v>
      </c>
      <c r="D420" s="35"/>
      <c r="E420" s="30"/>
      <c r="F420" s="30"/>
      <c r="G420" s="102"/>
      <c r="H420" s="35"/>
      <c r="I420" s="30"/>
      <c r="J420" s="30"/>
      <c r="K420" s="102"/>
      <c r="L420" s="35"/>
      <c r="M420" s="30"/>
      <c r="N420" s="30"/>
      <c r="O420" s="102"/>
      <c r="P420" s="273"/>
      <c r="S420" s="7"/>
    </row>
    <row r="421" spans="1:19" s="10" customFormat="1" x14ac:dyDescent="0.25">
      <c r="A421" s="24"/>
      <c r="B421" s="42"/>
      <c r="C421" s="26" t="s">
        <v>148</v>
      </c>
      <c r="D421" s="35">
        <v>7109</v>
      </c>
      <c r="E421" s="30">
        <v>7109</v>
      </c>
      <c r="F421" s="30"/>
      <c r="G421" s="102"/>
      <c r="H421" s="35">
        <v>7109</v>
      </c>
      <c r="I421" s="30">
        <v>7109</v>
      </c>
      <c r="J421" s="30"/>
      <c r="K421" s="102"/>
      <c r="L421" s="35">
        <v>7109</v>
      </c>
      <c r="M421" s="30">
        <v>7109</v>
      </c>
      <c r="N421" s="30"/>
      <c r="O421" s="102"/>
      <c r="P421" s="273"/>
      <c r="Q421" s="281"/>
      <c r="S421" s="7"/>
    </row>
    <row r="422" spans="1:19" s="10" customFormat="1" x14ac:dyDescent="0.25">
      <c r="A422" s="24"/>
      <c r="B422" s="42"/>
      <c r="C422" s="26" t="s">
        <v>149</v>
      </c>
      <c r="D422" s="35"/>
      <c r="E422" s="30"/>
      <c r="F422" s="30"/>
      <c r="G422" s="102"/>
      <c r="H422" s="35">
        <v>971833</v>
      </c>
      <c r="I422" s="30">
        <v>971833</v>
      </c>
      <c r="J422" s="30"/>
      <c r="K422" s="102"/>
      <c r="L422" s="35">
        <v>984239</v>
      </c>
      <c r="M422" s="30">
        <v>984239</v>
      </c>
      <c r="N422" s="30"/>
      <c r="O422" s="102"/>
      <c r="P422" s="273"/>
      <c r="Q422" s="281"/>
      <c r="S422" s="7"/>
    </row>
    <row r="423" spans="1:19" s="10" customFormat="1" ht="30" x14ac:dyDescent="0.25">
      <c r="A423" s="24"/>
      <c r="B423" s="42"/>
      <c r="C423" s="45" t="s">
        <v>158</v>
      </c>
      <c r="D423" s="87">
        <v>10000</v>
      </c>
      <c r="E423" s="30">
        <v>10000</v>
      </c>
      <c r="F423" s="30"/>
      <c r="G423" s="108"/>
      <c r="H423" s="87">
        <v>10000</v>
      </c>
      <c r="I423" s="30">
        <v>10000</v>
      </c>
      <c r="J423" s="30"/>
      <c r="K423" s="108"/>
      <c r="L423" s="87">
        <v>10000</v>
      </c>
      <c r="M423" s="30">
        <v>10000</v>
      </c>
      <c r="N423" s="30"/>
      <c r="O423" s="108"/>
      <c r="P423" s="273"/>
      <c r="Q423" s="281"/>
      <c r="S423" s="7"/>
    </row>
    <row r="424" spans="1:19" s="10" customFormat="1" x14ac:dyDescent="0.25">
      <c r="A424" s="24"/>
      <c r="B424" s="42"/>
      <c r="C424" s="84" t="s">
        <v>48</v>
      </c>
      <c r="D424" s="90">
        <f t="shared" ref="D424:G424" si="50">SUM(D420:D423)</f>
        <v>17109</v>
      </c>
      <c r="E424" s="51">
        <f t="shared" si="50"/>
        <v>17109</v>
      </c>
      <c r="F424" s="51">
        <f t="shared" si="50"/>
        <v>0</v>
      </c>
      <c r="G424" s="104">
        <f t="shared" si="50"/>
        <v>0</v>
      </c>
      <c r="H424" s="90">
        <f t="shared" ref="H424:K424" si="51">SUM(H420:H423)</f>
        <v>988942</v>
      </c>
      <c r="I424" s="51">
        <f t="shared" si="51"/>
        <v>988942</v>
      </c>
      <c r="J424" s="51">
        <f t="shared" si="51"/>
        <v>0</v>
      </c>
      <c r="K424" s="104">
        <f t="shared" si="51"/>
        <v>0</v>
      </c>
      <c r="L424" s="90">
        <f t="shared" ref="L424:O424" si="52">SUM(L420:L423)</f>
        <v>1001348</v>
      </c>
      <c r="M424" s="51">
        <f t="shared" si="52"/>
        <v>1001348</v>
      </c>
      <c r="N424" s="51">
        <f t="shared" si="52"/>
        <v>0</v>
      </c>
      <c r="O424" s="104">
        <f t="shared" si="52"/>
        <v>0</v>
      </c>
      <c r="P424" s="273"/>
      <c r="S424" s="7"/>
    </row>
    <row r="425" spans="1:19" s="10" customFormat="1" x14ac:dyDescent="0.25">
      <c r="A425" s="24"/>
      <c r="B425" s="42"/>
      <c r="C425" s="84"/>
      <c r="D425" s="90"/>
      <c r="E425" s="51"/>
      <c r="F425" s="51"/>
      <c r="G425" s="104"/>
      <c r="H425" s="90"/>
      <c r="I425" s="51"/>
      <c r="J425" s="51"/>
      <c r="K425" s="104"/>
      <c r="L425" s="90"/>
      <c r="M425" s="51"/>
      <c r="N425" s="51"/>
      <c r="O425" s="104"/>
      <c r="P425" s="273"/>
      <c r="S425" s="7"/>
    </row>
    <row r="426" spans="1:19" s="10" customFormat="1" x14ac:dyDescent="0.25">
      <c r="A426" s="24"/>
      <c r="B426" s="42"/>
      <c r="C426" s="26" t="s">
        <v>156</v>
      </c>
      <c r="D426" s="87">
        <v>39627</v>
      </c>
      <c r="E426" s="30">
        <v>39627</v>
      </c>
      <c r="F426" s="31"/>
      <c r="G426" s="32"/>
      <c r="H426" s="87">
        <v>39627</v>
      </c>
      <c r="I426" s="30">
        <v>39627</v>
      </c>
      <c r="J426" s="31"/>
      <c r="K426" s="32"/>
      <c r="L426" s="87">
        <v>39627</v>
      </c>
      <c r="M426" s="30">
        <v>39627</v>
      </c>
      <c r="N426" s="31"/>
      <c r="O426" s="32"/>
      <c r="P426" s="273"/>
      <c r="S426" s="7"/>
    </row>
    <row r="427" spans="1:19" s="10" customFormat="1" x14ac:dyDescent="0.25">
      <c r="A427" s="24"/>
      <c r="B427" s="32"/>
      <c r="C427" s="66"/>
      <c r="D427" s="24"/>
      <c r="E427" s="31"/>
      <c r="F427" s="31"/>
      <c r="G427" s="32"/>
      <c r="H427" s="24"/>
      <c r="I427" s="31"/>
      <c r="J427" s="31"/>
      <c r="K427" s="32"/>
      <c r="L427" s="24"/>
      <c r="M427" s="31"/>
      <c r="N427" s="31"/>
      <c r="O427" s="32"/>
      <c r="P427" s="273"/>
      <c r="S427" s="7"/>
    </row>
    <row r="428" spans="1:19" s="10" customFormat="1" ht="17.25" thickBot="1" x14ac:dyDescent="0.3">
      <c r="A428" s="48"/>
      <c r="B428" s="56"/>
      <c r="C428" s="86" t="s">
        <v>39</v>
      </c>
      <c r="D428" s="113">
        <f t="shared" ref="D428:K428" si="53">SUM(D54,D68,D424,D416)+D426</f>
        <v>2922675</v>
      </c>
      <c r="E428" s="33">
        <f t="shared" si="53"/>
        <v>2540704</v>
      </c>
      <c r="F428" s="33">
        <f t="shared" si="53"/>
        <v>343821</v>
      </c>
      <c r="G428" s="117">
        <f t="shared" si="53"/>
        <v>38150</v>
      </c>
      <c r="H428" s="113">
        <f t="shared" si="53"/>
        <v>4595782</v>
      </c>
      <c r="I428" s="33">
        <f t="shared" si="53"/>
        <v>4200778</v>
      </c>
      <c r="J428" s="33">
        <f t="shared" si="53"/>
        <v>354254</v>
      </c>
      <c r="K428" s="117">
        <f t="shared" si="53"/>
        <v>40750</v>
      </c>
      <c r="L428" s="113">
        <f t="shared" ref="L428:O428" si="54">SUM(L54,L68,L424,L416)+L426</f>
        <v>4708158</v>
      </c>
      <c r="M428" s="33">
        <f t="shared" si="54"/>
        <v>4305068</v>
      </c>
      <c r="N428" s="33">
        <f t="shared" si="54"/>
        <v>362340</v>
      </c>
      <c r="O428" s="117">
        <f t="shared" si="54"/>
        <v>40750</v>
      </c>
      <c r="P428" s="273"/>
      <c r="S428" s="7"/>
    </row>
    <row r="429" spans="1:19" s="10" customFormat="1" x14ac:dyDescent="0.25">
      <c r="A429" s="57"/>
      <c r="B429" s="58"/>
      <c r="C429" s="31"/>
      <c r="E429" s="12"/>
      <c r="F429" s="12"/>
      <c r="I429" s="12"/>
      <c r="J429" s="12"/>
      <c r="M429" s="12"/>
      <c r="N429" s="12"/>
      <c r="P429" s="272"/>
      <c r="S429" s="7"/>
    </row>
    <row r="430" spans="1:19" s="10" customFormat="1" x14ac:dyDescent="0.25">
      <c r="A430" s="59"/>
      <c r="B430" s="31"/>
      <c r="C430" s="31"/>
      <c r="P430" s="272"/>
      <c r="S430" s="7"/>
    </row>
    <row r="431" spans="1:19" s="10" customFormat="1" x14ac:dyDescent="0.25">
      <c r="A431" s="59"/>
      <c r="B431" s="31"/>
      <c r="C431" s="31"/>
      <c r="P431" s="272"/>
      <c r="S431" s="7"/>
    </row>
  </sheetData>
  <mergeCells count="3">
    <mergeCell ref="D5:G5"/>
    <mergeCell ref="H5:K5"/>
    <mergeCell ref="L5:O5"/>
  </mergeCells>
  <printOptions horizontalCentered="1"/>
  <pageMargins left="0.19685039370078741" right="0.19685039370078741" top="0.70866141732283472" bottom="0.51181102362204722" header="0.51181102362204722" footer="0.51181102362204722"/>
  <pageSetup paperSize="9" scale="51" fitToHeight="0" orientation="portrait" r:id="rId1"/>
  <headerFooter alignWithMargins="0">
    <oddHeader>&amp;P. oldal</oddHeader>
  </headerFooter>
  <rowBreaks count="1" manualBreakCount="1">
    <brk id="31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zoomScaleNormal="100" zoomScaleSheetLayoutView="100" workbookViewId="0"/>
  </sheetViews>
  <sheetFormatPr defaultRowHeight="16.5" x14ac:dyDescent="0.25"/>
  <cols>
    <col min="1" max="1" width="16.5703125" style="11" customWidth="1"/>
    <col min="2" max="2" width="8.28515625" style="1" bestFit="1" customWidth="1"/>
    <col min="3" max="3" width="8.28515625" style="1" customWidth="1"/>
    <col min="4" max="4" width="8" style="1" bestFit="1" customWidth="1"/>
    <col min="5" max="5" width="8.28515625" style="1" bestFit="1" customWidth="1"/>
    <col min="6" max="6" width="8.28515625" style="1" customWidth="1"/>
    <col min="7" max="7" width="7.85546875" style="1" bestFit="1" customWidth="1"/>
    <col min="8" max="13" width="8.28515625" style="1" customWidth="1"/>
    <col min="14" max="14" width="8.28515625" style="1" bestFit="1" customWidth="1"/>
    <col min="15" max="15" width="8.28515625" style="1" customWidth="1"/>
    <col min="16" max="16" width="7.85546875" style="1" bestFit="1" customWidth="1"/>
    <col min="17" max="17" width="8.28515625" style="1" bestFit="1" customWidth="1"/>
    <col min="18" max="18" width="8.28515625" style="1" customWidth="1"/>
    <col min="19" max="19" width="7.85546875" style="1" bestFit="1" customWidth="1"/>
    <col min="20" max="20" width="8.28515625" style="17" bestFit="1" customWidth="1"/>
    <col min="21" max="21" width="8.28515625" style="17" customWidth="1"/>
    <col min="22" max="22" width="7.85546875" style="17" bestFit="1" customWidth="1"/>
    <col min="23" max="23" width="8.28515625" style="17" bestFit="1" customWidth="1"/>
    <col min="24" max="24" width="8.28515625" style="17" customWidth="1"/>
    <col min="25" max="25" width="7.85546875" style="17" bestFit="1" customWidth="1"/>
    <col min="26" max="27" width="8.28515625" style="1" customWidth="1"/>
    <col min="28" max="16384" width="9.140625" style="1"/>
  </cols>
  <sheetData>
    <row r="1" spans="1:28" x14ac:dyDescent="0.25">
      <c r="AB1" s="261" t="s">
        <v>599</v>
      </c>
    </row>
    <row r="2" spans="1:28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AB2" s="268" t="s">
        <v>598</v>
      </c>
    </row>
    <row r="3" spans="1:28" x14ac:dyDescent="0.2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300"/>
      <c r="U3" s="267"/>
      <c r="V3" s="262"/>
      <c r="W3" s="262"/>
      <c r="X3" s="267"/>
      <c r="Y3" s="262"/>
    </row>
    <row r="4" spans="1:28" x14ac:dyDescent="0.25">
      <c r="A4" s="301" t="s">
        <v>77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0"/>
      <c r="U4" s="267"/>
      <c r="V4" s="262"/>
      <c r="W4" s="262"/>
      <c r="X4" s="267"/>
      <c r="Y4" s="262"/>
    </row>
    <row r="5" spans="1:28" s="2" customFormat="1" ht="19.5" x14ac:dyDescent="0.3">
      <c r="A5" s="301" t="s">
        <v>370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0"/>
      <c r="U5" s="267"/>
      <c r="V5" s="262"/>
      <c r="W5" s="262"/>
      <c r="X5" s="267"/>
      <c r="Y5" s="262"/>
    </row>
    <row r="6" spans="1:28" s="2" customFormat="1" ht="19.5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112"/>
      <c r="Y6" s="112"/>
      <c r="Z6" s="112"/>
      <c r="AA6" s="112"/>
    </row>
    <row r="7" spans="1:28" s="15" customFormat="1" ht="38.25" customHeight="1" x14ac:dyDescent="0.2">
      <c r="A7" s="14"/>
      <c r="B7" s="292" t="s">
        <v>46</v>
      </c>
      <c r="C7" s="293"/>
      <c r="D7" s="294"/>
      <c r="E7" s="292" t="s">
        <v>136</v>
      </c>
      <c r="F7" s="293"/>
      <c r="G7" s="294"/>
      <c r="H7" s="292" t="s">
        <v>51</v>
      </c>
      <c r="I7" s="293"/>
      <c r="J7" s="294"/>
      <c r="K7" s="292" t="s">
        <v>79</v>
      </c>
      <c r="L7" s="293"/>
      <c r="M7" s="294"/>
      <c r="N7" s="292" t="s">
        <v>80</v>
      </c>
      <c r="O7" s="293"/>
      <c r="P7" s="294"/>
      <c r="Q7" s="292" t="s">
        <v>81</v>
      </c>
      <c r="R7" s="293"/>
      <c r="S7" s="294"/>
      <c r="T7" s="292" t="s">
        <v>44</v>
      </c>
      <c r="U7" s="293"/>
      <c r="V7" s="294"/>
      <c r="W7" s="292" t="s">
        <v>82</v>
      </c>
      <c r="X7" s="293"/>
      <c r="Y7" s="294"/>
      <c r="Z7" s="295" t="s">
        <v>47</v>
      </c>
      <c r="AA7" s="296"/>
      <c r="AB7" s="297"/>
    </row>
    <row r="8" spans="1:28" s="15" customFormat="1" ht="33.75" customHeight="1" x14ac:dyDescent="0.2">
      <c r="A8" s="127"/>
      <c r="B8" s="16" t="s">
        <v>73</v>
      </c>
      <c r="C8" s="16" t="s">
        <v>454</v>
      </c>
      <c r="D8" s="16" t="s">
        <v>597</v>
      </c>
      <c r="E8" s="16" t="s">
        <v>73</v>
      </c>
      <c r="F8" s="16" t="s">
        <v>454</v>
      </c>
      <c r="G8" s="16" t="s">
        <v>597</v>
      </c>
      <c r="H8" s="16" t="s">
        <v>73</v>
      </c>
      <c r="I8" s="16" t="s">
        <v>454</v>
      </c>
      <c r="J8" s="16" t="s">
        <v>597</v>
      </c>
      <c r="K8" s="16" t="s">
        <v>73</v>
      </c>
      <c r="L8" s="16" t="s">
        <v>454</v>
      </c>
      <c r="M8" s="16" t="s">
        <v>597</v>
      </c>
      <c r="N8" s="16" t="s">
        <v>73</v>
      </c>
      <c r="O8" s="16" t="s">
        <v>454</v>
      </c>
      <c r="P8" s="16" t="s">
        <v>597</v>
      </c>
      <c r="Q8" s="16" t="s">
        <v>73</v>
      </c>
      <c r="R8" s="16" t="s">
        <v>454</v>
      </c>
      <c r="S8" s="16" t="s">
        <v>597</v>
      </c>
      <c r="T8" s="16" t="s">
        <v>73</v>
      </c>
      <c r="U8" s="16" t="s">
        <v>454</v>
      </c>
      <c r="V8" s="16" t="s">
        <v>597</v>
      </c>
      <c r="W8" s="16" t="s">
        <v>73</v>
      </c>
      <c r="X8" s="16" t="s">
        <v>454</v>
      </c>
      <c r="Y8" s="16" t="s">
        <v>597</v>
      </c>
      <c r="Z8" s="16" t="s">
        <v>73</v>
      </c>
      <c r="AA8" s="16" t="s">
        <v>454</v>
      </c>
      <c r="AB8" s="16" t="s">
        <v>597</v>
      </c>
    </row>
    <row r="9" spans="1:28" ht="23.25" customHeight="1" x14ac:dyDescent="0.25">
      <c r="A9" s="18" t="s">
        <v>69</v>
      </c>
      <c r="B9" s="3">
        <f>202748+4320</f>
        <v>207068</v>
      </c>
      <c r="C9" s="3">
        <v>208329</v>
      </c>
      <c r="D9" s="3">
        <v>208419</v>
      </c>
      <c r="E9" s="3">
        <f>43672+950</f>
        <v>44622</v>
      </c>
      <c r="F9" s="3">
        <v>44902</v>
      </c>
      <c r="G9" s="3">
        <v>44921</v>
      </c>
      <c r="H9" s="3">
        <v>76110</v>
      </c>
      <c r="I9" s="3">
        <v>76110</v>
      </c>
      <c r="J9" s="3">
        <v>76110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14200</v>
      </c>
      <c r="R9" s="3">
        <v>14700</v>
      </c>
      <c r="S9" s="3">
        <v>14700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f>B9+E9+H9+K9+N9+Q9+T9+W9</f>
        <v>342000</v>
      </c>
      <c r="AA9" s="3">
        <f t="shared" ref="AA9:AB11" si="0">C9+F9+I9+L9+O9+R9+U9+X9</f>
        <v>344041</v>
      </c>
      <c r="AB9" s="3">
        <f t="shared" si="0"/>
        <v>344150</v>
      </c>
    </row>
    <row r="10" spans="1:28" s="19" customFormat="1" ht="27.75" customHeight="1" x14ac:dyDescent="0.25">
      <c r="A10" s="114" t="s">
        <v>157</v>
      </c>
      <c r="B10" s="4">
        <v>6848</v>
      </c>
      <c r="C10" s="4">
        <v>6848</v>
      </c>
      <c r="D10" s="4">
        <v>6848</v>
      </c>
      <c r="E10" s="4">
        <v>753</v>
      </c>
      <c r="F10" s="4">
        <v>753</v>
      </c>
      <c r="G10" s="4">
        <v>753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f>B10+E10+H10+K10+N10+Q10+T10+W10</f>
        <v>7601</v>
      </c>
      <c r="AA10" s="4">
        <f t="shared" si="0"/>
        <v>7601</v>
      </c>
      <c r="AB10" s="4">
        <f t="shared" si="0"/>
        <v>7601</v>
      </c>
    </row>
    <row r="11" spans="1:28" ht="26.25" x14ac:dyDescent="0.25">
      <c r="A11" s="18" t="s">
        <v>135</v>
      </c>
      <c r="B11" s="3">
        <v>23000</v>
      </c>
      <c r="C11" s="3">
        <v>23735</v>
      </c>
      <c r="D11" s="3">
        <v>23755</v>
      </c>
      <c r="E11" s="3">
        <v>5010</v>
      </c>
      <c r="F11" s="3">
        <v>5323</v>
      </c>
      <c r="G11" s="3">
        <v>5327</v>
      </c>
      <c r="H11" s="3">
        <v>3890</v>
      </c>
      <c r="I11" s="3">
        <v>3000</v>
      </c>
      <c r="J11" s="3">
        <v>3000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600</v>
      </c>
      <c r="R11" s="3">
        <v>725</v>
      </c>
      <c r="S11" s="3">
        <v>725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f>B11+E11+H11+K11+N11+Q11+T11+W11</f>
        <v>32500</v>
      </c>
      <c r="AA11" s="3">
        <f t="shared" si="0"/>
        <v>32783</v>
      </c>
      <c r="AB11" s="3">
        <f t="shared" si="0"/>
        <v>32807</v>
      </c>
    </row>
    <row r="12" spans="1:28" s="19" customFormat="1" ht="24.75" customHeight="1" x14ac:dyDescent="0.25">
      <c r="A12" s="114" t="s">
        <v>48</v>
      </c>
      <c r="B12" s="4">
        <f t="shared" ref="B12:AB12" si="1">B9+B11</f>
        <v>230068</v>
      </c>
      <c r="C12" s="4">
        <f t="shared" ref="C12" si="2">C9+C11</f>
        <v>232064</v>
      </c>
      <c r="D12" s="4">
        <f t="shared" si="1"/>
        <v>232174</v>
      </c>
      <c r="E12" s="4">
        <f t="shared" si="1"/>
        <v>49632</v>
      </c>
      <c r="F12" s="4">
        <f t="shared" ref="F12" si="3">F9+F11</f>
        <v>50225</v>
      </c>
      <c r="G12" s="4">
        <f t="shared" si="1"/>
        <v>50248</v>
      </c>
      <c r="H12" s="4">
        <f t="shared" si="1"/>
        <v>80000</v>
      </c>
      <c r="I12" s="4">
        <f t="shared" ref="I12" si="4">I9+I11</f>
        <v>79110</v>
      </c>
      <c r="J12" s="4">
        <f t="shared" si="1"/>
        <v>79110</v>
      </c>
      <c r="K12" s="4">
        <f t="shared" si="1"/>
        <v>0</v>
      </c>
      <c r="L12" s="4">
        <f t="shared" ref="L12" si="5">L9+L11</f>
        <v>0</v>
      </c>
      <c r="M12" s="4">
        <f t="shared" si="1"/>
        <v>0</v>
      </c>
      <c r="N12" s="4">
        <f t="shared" si="1"/>
        <v>0</v>
      </c>
      <c r="O12" s="4">
        <f t="shared" ref="O12" si="6">O9+O11</f>
        <v>0</v>
      </c>
      <c r="P12" s="4">
        <f t="shared" si="1"/>
        <v>0</v>
      </c>
      <c r="Q12" s="4">
        <f t="shared" si="1"/>
        <v>14800</v>
      </c>
      <c r="R12" s="4">
        <f t="shared" ref="R12" si="7">R9+R11</f>
        <v>15425</v>
      </c>
      <c r="S12" s="4">
        <f t="shared" si="1"/>
        <v>15425</v>
      </c>
      <c r="T12" s="4">
        <f t="shared" si="1"/>
        <v>0</v>
      </c>
      <c r="U12" s="4">
        <f t="shared" ref="U12" si="8">U9+U11</f>
        <v>0</v>
      </c>
      <c r="V12" s="4">
        <f t="shared" si="1"/>
        <v>0</v>
      </c>
      <c r="W12" s="4">
        <f t="shared" si="1"/>
        <v>0</v>
      </c>
      <c r="X12" s="4">
        <f t="shared" ref="X12" si="9">X9+X11</f>
        <v>0</v>
      </c>
      <c r="Y12" s="4">
        <f t="shared" si="1"/>
        <v>0</v>
      </c>
      <c r="Z12" s="4">
        <f t="shared" si="1"/>
        <v>374500</v>
      </c>
      <c r="AA12" s="4">
        <f t="shared" ref="AA12" si="10">AA9+AA11</f>
        <v>376824</v>
      </c>
      <c r="AB12" s="4">
        <f t="shared" si="1"/>
        <v>376957</v>
      </c>
    </row>
  </sheetData>
  <mergeCells count="12">
    <mergeCell ref="W7:Y7"/>
    <mergeCell ref="Z7:AB7"/>
    <mergeCell ref="A3:T3"/>
    <mergeCell ref="A4:T4"/>
    <mergeCell ref="A5:T5"/>
    <mergeCell ref="B7:D7"/>
    <mergeCell ref="E7:G7"/>
    <mergeCell ref="H7:J7"/>
    <mergeCell ref="K7:M7"/>
    <mergeCell ref="N7:P7"/>
    <mergeCell ref="Q7:S7"/>
    <mergeCell ref="T7:V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workbookViewId="0"/>
  </sheetViews>
  <sheetFormatPr defaultRowHeight="12.75" x14ac:dyDescent="0.2"/>
  <cols>
    <col min="1" max="1" width="40" style="147" customWidth="1"/>
    <col min="2" max="6" width="10.42578125" style="147" customWidth="1"/>
    <col min="7" max="7" width="4.7109375" style="147" customWidth="1"/>
    <col min="8" max="8" width="32.42578125" style="147" customWidth="1"/>
    <col min="9" max="9" width="13.5703125" style="147" customWidth="1"/>
    <col min="10" max="12" width="10.42578125" style="147" customWidth="1"/>
    <col min="13" max="255" width="9.140625" style="147"/>
    <col min="256" max="256" width="40" style="147" customWidth="1"/>
    <col min="257" max="257" width="12" style="147" customWidth="1"/>
    <col min="258" max="260" width="10.42578125" style="147" customWidth="1"/>
    <col min="261" max="261" width="11" style="147" customWidth="1"/>
    <col min="262" max="262" width="4.7109375" style="147" customWidth="1"/>
    <col min="263" max="263" width="32.42578125" style="147" customWidth="1"/>
    <col min="264" max="264" width="12" style="147" customWidth="1"/>
    <col min="265" max="267" width="13.5703125" style="147" customWidth="1"/>
    <col min="268" max="268" width="11" style="147" customWidth="1"/>
    <col min="269" max="511" width="9.140625" style="147"/>
    <col min="512" max="512" width="40" style="147" customWidth="1"/>
    <col min="513" max="513" width="12" style="147" customWidth="1"/>
    <col min="514" max="516" width="10.42578125" style="147" customWidth="1"/>
    <col min="517" max="517" width="11" style="147" customWidth="1"/>
    <col min="518" max="518" width="4.7109375" style="147" customWidth="1"/>
    <col min="519" max="519" width="32.42578125" style="147" customWidth="1"/>
    <col min="520" max="520" width="12" style="147" customWidth="1"/>
    <col min="521" max="523" width="13.5703125" style="147" customWidth="1"/>
    <col min="524" max="524" width="11" style="147" customWidth="1"/>
    <col min="525" max="767" width="9.140625" style="147"/>
    <col min="768" max="768" width="40" style="147" customWidth="1"/>
    <col min="769" max="769" width="12" style="147" customWidth="1"/>
    <col min="770" max="772" width="10.42578125" style="147" customWidth="1"/>
    <col min="773" max="773" width="11" style="147" customWidth="1"/>
    <col min="774" max="774" width="4.7109375" style="147" customWidth="1"/>
    <col min="775" max="775" width="32.42578125" style="147" customWidth="1"/>
    <col min="776" max="776" width="12" style="147" customWidth="1"/>
    <col min="777" max="779" width="13.5703125" style="147" customWidth="1"/>
    <col min="780" max="780" width="11" style="147" customWidth="1"/>
    <col min="781" max="1023" width="9.140625" style="147"/>
    <col min="1024" max="1024" width="40" style="147" customWidth="1"/>
    <col min="1025" max="1025" width="12" style="147" customWidth="1"/>
    <col min="1026" max="1028" width="10.42578125" style="147" customWidth="1"/>
    <col min="1029" max="1029" width="11" style="147" customWidth="1"/>
    <col min="1030" max="1030" width="4.7109375" style="147" customWidth="1"/>
    <col min="1031" max="1031" width="32.42578125" style="147" customWidth="1"/>
    <col min="1032" max="1032" width="12" style="147" customWidth="1"/>
    <col min="1033" max="1035" width="13.5703125" style="147" customWidth="1"/>
    <col min="1036" max="1036" width="11" style="147" customWidth="1"/>
    <col min="1037" max="1279" width="9.140625" style="147"/>
    <col min="1280" max="1280" width="40" style="147" customWidth="1"/>
    <col min="1281" max="1281" width="12" style="147" customWidth="1"/>
    <col min="1282" max="1284" width="10.42578125" style="147" customWidth="1"/>
    <col min="1285" max="1285" width="11" style="147" customWidth="1"/>
    <col min="1286" max="1286" width="4.7109375" style="147" customWidth="1"/>
    <col min="1287" max="1287" width="32.42578125" style="147" customWidth="1"/>
    <col min="1288" max="1288" width="12" style="147" customWidth="1"/>
    <col min="1289" max="1291" width="13.5703125" style="147" customWidth="1"/>
    <col min="1292" max="1292" width="11" style="147" customWidth="1"/>
    <col min="1293" max="1535" width="9.140625" style="147"/>
    <col min="1536" max="1536" width="40" style="147" customWidth="1"/>
    <col min="1537" max="1537" width="12" style="147" customWidth="1"/>
    <col min="1538" max="1540" width="10.42578125" style="147" customWidth="1"/>
    <col min="1541" max="1541" width="11" style="147" customWidth="1"/>
    <col min="1542" max="1542" width="4.7109375" style="147" customWidth="1"/>
    <col min="1543" max="1543" width="32.42578125" style="147" customWidth="1"/>
    <col min="1544" max="1544" width="12" style="147" customWidth="1"/>
    <col min="1545" max="1547" width="13.5703125" style="147" customWidth="1"/>
    <col min="1548" max="1548" width="11" style="147" customWidth="1"/>
    <col min="1549" max="1791" width="9.140625" style="147"/>
    <col min="1792" max="1792" width="40" style="147" customWidth="1"/>
    <col min="1793" max="1793" width="12" style="147" customWidth="1"/>
    <col min="1794" max="1796" width="10.42578125" style="147" customWidth="1"/>
    <col min="1797" max="1797" width="11" style="147" customWidth="1"/>
    <col min="1798" max="1798" width="4.7109375" style="147" customWidth="1"/>
    <col min="1799" max="1799" width="32.42578125" style="147" customWidth="1"/>
    <col min="1800" max="1800" width="12" style="147" customWidth="1"/>
    <col min="1801" max="1803" width="13.5703125" style="147" customWidth="1"/>
    <col min="1804" max="1804" width="11" style="147" customWidth="1"/>
    <col min="1805" max="2047" width="9.140625" style="147"/>
    <col min="2048" max="2048" width="40" style="147" customWidth="1"/>
    <col min="2049" max="2049" width="12" style="147" customWidth="1"/>
    <col min="2050" max="2052" width="10.42578125" style="147" customWidth="1"/>
    <col min="2053" max="2053" width="11" style="147" customWidth="1"/>
    <col min="2054" max="2054" width="4.7109375" style="147" customWidth="1"/>
    <col min="2055" max="2055" width="32.42578125" style="147" customWidth="1"/>
    <col min="2056" max="2056" width="12" style="147" customWidth="1"/>
    <col min="2057" max="2059" width="13.5703125" style="147" customWidth="1"/>
    <col min="2060" max="2060" width="11" style="147" customWidth="1"/>
    <col min="2061" max="2303" width="9.140625" style="147"/>
    <col min="2304" max="2304" width="40" style="147" customWidth="1"/>
    <col min="2305" max="2305" width="12" style="147" customWidth="1"/>
    <col min="2306" max="2308" width="10.42578125" style="147" customWidth="1"/>
    <col min="2309" max="2309" width="11" style="147" customWidth="1"/>
    <col min="2310" max="2310" width="4.7109375" style="147" customWidth="1"/>
    <col min="2311" max="2311" width="32.42578125" style="147" customWidth="1"/>
    <col min="2312" max="2312" width="12" style="147" customWidth="1"/>
    <col min="2313" max="2315" width="13.5703125" style="147" customWidth="1"/>
    <col min="2316" max="2316" width="11" style="147" customWidth="1"/>
    <col min="2317" max="2559" width="9.140625" style="147"/>
    <col min="2560" max="2560" width="40" style="147" customWidth="1"/>
    <col min="2561" max="2561" width="12" style="147" customWidth="1"/>
    <col min="2562" max="2564" width="10.42578125" style="147" customWidth="1"/>
    <col min="2565" max="2565" width="11" style="147" customWidth="1"/>
    <col min="2566" max="2566" width="4.7109375" style="147" customWidth="1"/>
    <col min="2567" max="2567" width="32.42578125" style="147" customWidth="1"/>
    <col min="2568" max="2568" width="12" style="147" customWidth="1"/>
    <col min="2569" max="2571" width="13.5703125" style="147" customWidth="1"/>
    <col min="2572" max="2572" width="11" style="147" customWidth="1"/>
    <col min="2573" max="2815" width="9.140625" style="147"/>
    <col min="2816" max="2816" width="40" style="147" customWidth="1"/>
    <col min="2817" max="2817" width="12" style="147" customWidth="1"/>
    <col min="2818" max="2820" width="10.42578125" style="147" customWidth="1"/>
    <col min="2821" max="2821" width="11" style="147" customWidth="1"/>
    <col min="2822" max="2822" width="4.7109375" style="147" customWidth="1"/>
    <col min="2823" max="2823" width="32.42578125" style="147" customWidth="1"/>
    <col min="2824" max="2824" width="12" style="147" customWidth="1"/>
    <col min="2825" max="2827" width="13.5703125" style="147" customWidth="1"/>
    <col min="2828" max="2828" width="11" style="147" customWidth="1"/>
    <col min="2829" max="3071" width="9.140625" style="147"/>
    <col min="3072" max="3072" width="40" style="147" customWidth="1"/>
    <col min="3073" max="3073" width="12" style="147" customWidth="1"/>
    <col min="3074" max="3076" width="10.42578125" style="147" customWidth="1"/>
    <col min="3077" max="3077" width="11" style="147" customWidth="1"/>
    <col min="3078" max="3078" width="4.7109375" style="147" customWidth="1"/>
    <col min="3079" max="3079" width="32.42578125" style="147" customWidth="1"/>
    <col min="3080" max="3080" width="12" style="147" customWidth="1"/>
    <col min="3081" max="3083" width="13.5703125" style="147" customWidth="1"/>
    <col min="3084" max="3084" width="11" style="147" customWidth="1"/>
    <col min="3085" max="3327" width="9.140625" style="147"/>
    <col min="3328" max="3328" width="40" style="147" customWidth="1"/>
    <col min="3329" max="3329" width="12" style="147" customWidth="1"/>
    <col min="3330" max="3332" width="10.42578125" style="147" customWidth="1"/>
    <col min="3333" max="3333" width="11" style="147" customWidth="1"/>
    <col min="3334" max="3334" width="4.7109375" style="147" customWidth="1"/>
    <col min="3335" max="3335" width="32.42578125" style="147" customWidth="1"/>
    <col min="3336" max="3336" width="12" style="147" customWidth="1"/>
    <col min="3337" max="3339" width="13.5703125" style="147" customWidth="1"/>
    <col min="3340" max="3340" width="11" style="147" customWidth="1"/>
    <col min="3341" max="3583" width="9.140625" style="147"/>
    <col min="3584" max="3584" width="40" style="147" customWidth="1"/>
    <col min="3585" max="3585" width="12" style="147" customWidth="1"/>
    <col min="3586" max="3588" width="10.42578125" style="147" customWidth="1"/>
    <col min="3589" max="3589" width="11" style="147" customWidth="1"/>
    <col min="3590" max="3590" width="4.7109375" style="147" customWidth="1"/>
    <col min="3591" max="3591" width="32.42578125" style="147" customWidth="1"/>
    <col min="3592" max="3592" width="12" style="147" customWidth="1"/>
    <col min="3593" max="3595" width="13.5703125" style="147" customWidth="1"/>
    <col min="3596" max="3596" width="11" style="147" customWidth="1"/>
    <col min="3597" max="3839" width="9.140625" style="147"/>
    <col min="3840" max="3840" width="40" style="147" customWidth="1"/>
    <col min="3841" max="3841" width="12" style="147" customWidth="1"/>
    <col min="3842" max="3844" width="10.42578125" style="147" customWidth="1"/>
    <col min="3845" max="3845" width="11" style="147" customWidth="1"/>
    <col min="3846" max="3846" width="4.7109375" style="147" customWidth="1"/>
    <col min="3847" max="3847" width="32.42578125" style="147" customWidth="1"/>
    <col min="3848" max="3848" width="12" style="147" customWidth="1"/>
    <col min="3849" max="3851" width="13.5703125" style="147" customWidth="1"/>
    <col min="3852" max="3852" width="11" style="147" customWidth="1"/>
    <col min="3853" max="4095" width="9.140625" style="147"/>
    <col min="4096" max="4096" width="40" style="147" customWidth="1"/>
    <col min="4097" max="4097" width="12" style="147" customWidth="1"/>
    <col min="4098" max="4100" width="10.42578125" style="147" customWidth="1"/>
    <col min="4101" max="4101" width="11" style="147" customWidth="1"/>
    <col min="4102" max="4102" width="4.7109375" style="147" customWidth="1"/>
    <col min="4103" max="4103" width="32.42578125" style="147" customWidth="1"/>
    <col min="4104" max="4104" width="12" style="147" customWidth="1"/>
    <col min="4105" max="4107" width="13.5703125" style="147" customWidth="1"/>
    <col min="4108" max="4108" width="11" style="147" customWidth="1"/>
    <col min="4109" max="4351" width="9.140625" style="147"/>
    <col min="4352" max="4352" width="40" style="147" customWidth="1"/>
    <col min="4353" max="4353" width="12" style="147" customWidth="1"/>
    <col min="4354" max="4356" width="10.42578125" style="147" customWidth="1"/>
    <col min="4357" max="4357" width="11" style="147" customWidth="1"/>
    <col min="4358" max="4358" width="4.7109375" style="147" customWidth="1"/>
    <col min="4359" max="4359" width="32.42578125" style="147" customWidth="1"/>
    <col min="4360" max="4360" width="12" style="147" customWidth="1"/>
    <col min="4361" max="4363" width="13.5703125" style="147" customWidth="1"/>
    <col min="4364" max="4364" width="11" style="147" customWidth="1"/>
    <col min="4365" max="4607" width="9.140625" style="147"/>
    <col min="4608" max="4608" width="40" style="147" customWidth="1"/>
    <col min="4609" max="4609" width="12" style="147" customWidth="1"/>
    <col min="4610" max="4612" width="10.42578125" style="147" customWidth="1"/>
    <col min="4613" max="4613" width="11" style="147" customWidth="1"/>
    <col min="4614" max="4614" width="4.7109375" style="147" customWidth="1"/>
    <col min="4615" max="4615" width="32.42578125" style="147" customWidth="1"/>
    <col min="4616" max="4616" width="12" style="147" customWidth="1"/>
    <col min="4617" max="4619" width="13.5703125" style="147" customWidth="1"/>
    <col min="4620" max="4620" width="11" style="147" customWidth="1"/>
    <col min="4621" max="4863" width="9.140625" style="147"/>
    <col min="4864" max="4864" width="40" style="147" customWidth="1"/>
    <col min="4865" max="4865" width="12" style="147" customWidth="1"/>
    <col min="4866" max="4868" width="10.42578125" style="147" customWidth="1"/>
    <col min="4869" max="4869" width="11" style="147" customWidth="1"/>
    <col min="4870" max="4870" width="4.7109375" style="147" customWidth="1"/>
    <col min="4871" max="4871" width="32.42578125" style="147" customWidth="1"/>
    <col min="4872" max="4872" width="12" style="147" customWidth="1"/>
    <col min="4873" max="4875" width="13.5703125" style="147" customWidth="1"/>
    <col min="4876" max="4876" width="11" style="147" customWidth="1"/>
    <col min="4877" max="5119" width="9.140625" style="147"/>
    <col min="5120" max="5120" width="40" style="147" customWidth="1"/>
    <col min="5121" max="5121" width="12" style="147" customWidth="1"/>
    <col min="5122" max="5124" width="10.42578125" style="147" customWidth="1"/>
    <col min="5125" max="5125" width="11" style="147" customWidth="1"/>
    <col min="5126" max="5126" width="4.7109375" style="147" customWidth="1"/>
    <col min="5127" max="5127" width="32.42578125" style="147" customWidth="1"/>
    <col min="5128" max="5128" width="12" style="147" customWidth="1"/>
    <col min="5129" max="5131" width="13.5703125" style="147" customWidth="1"/>
    <col min="5132" max="5132" width="11" style="147" customWidth="1"/>
    <col min="5133" max="5375" width="9.140625" style="147"/>
    <col min="5376" max="5376" width="40" style="147" customWidth="1"/>
    <col min="5377" max="5377" width="12" style="147" customWidth="1"/>
    <col min="5378" max="5380" width="10.42578125" style="147" customWidth="1"/>
    <col min="5381" max="5381" width="11" style="147" customWidth="1"/>
    <col min="5382" max="5382" width="4.7109375" style="147" customWidth="1"/>
    <col min="5383" max="5383" width="32.42578125" style="147" customWidth="1"/>
    <col min="5384" max="5384" width="12" style="147" customWidth="1"/>
    <col min="5385" max="5387" width="13.5703125" style="147" customWidth="1"/>
    <col min="5388" max="5388" width="11" style="147" customWidth="1"/>
    <col min="5389" max="5631" width="9.140625" style="147"/>
    <col min="5632" max="5632" width="40" style="147" customWidth="1"/>
    <col min="5633" max="5633" width="12" style="147" customWidth="1"/>
    <col min="5634" max="5636" width="10.42578125" style="147" customWidth="1"/>
    <col min="5637" max="5637" width="11" style="147" customWidth="1"/>
    <col min="5638" max="5638" width="4.7109375" style="147" customWidth="1"/>
    <col min="5639" max="5639" width="32.42578125" style="147" customWidth="1"/>
    <col min="5640" max="5640" width="12" style="147" customWidth="1"/>
    <col min="5641" max="5643" width="13.5703125" style="147" customWidth="1"/>
    <col min="5644" max="5644" width="11" style="147" customWidth="1"/>
    <col min="5645" max="5887" width="9.140625" style="147"/>
    <col min="5888" max="5888" width="40" style="147" customWidth="1"/>
    <col min="5889" max="5889" width="12" style="147" customWidth="1"/>
    <col min="5890" max="5892" width="10.42578125" style="147" customWidth="1"/>
    <col min="5893" max="5893" width="11" style="147" customWidth="1"/>
    <col min="5894" max="5894" width="4.7109375" style="147" customWidth="1"/>
    <col min="5895" max="5895" width="32.42578125" style="147" customWidth="1"/>
    <col min="5896" max="5896" width="12" style="147" customWidth="1"/>
    <col min="5897" max="5899" width="13.5703125" style="147" customWidth="1"/>
    <col min="5900" max="5900" width="11" style="147" customWidth="1"/>
    <col min="5901" max="6143" width="9.140625" style="147"/>
    <col min="6144" max="6144" width="40" style="147" customWidth="1"/>
    <col min="6145" max="6145" width="12" style="147" customWidth="1"/>
    <col min="6146" max="6148" width="10.42578125" style="147" customWidth="1"/>
    <col min="6149" max="6149" width="11" style="147" customWidth="1"/>
    <col min="6150" max="6150" width="4.7109375" style="147" customWidth="1"/>
    <col min="6151" max="6151" width="32.42578125" style="147" customWidth="1"/>
    <col min="6152" max="6152" width="12" style="147" customWidth="1"/>
    <col min="6153" max="6155" width="13.5703125" style="147" customWidth="1"/>
    <col min="6156" max="6156" width="11" style="147" customWidth="1"/>
    <col min="6157" max="6399" width="9.140625" style="147"/>
    <col min="6400" max="6400" width="40" style="147" customWidth="1"/>
    <col min="6401" max="6401" width="12" style="147" customWidth="1"/>
    <col min="6402" max="6404" width="10.42578125" style="147" customWidth="1"/>
    <col min="6405" max="6405" width="11" style="147" customWidth="1"/>
    <col min="6406" max="6406" width="4.7109375" style="147" customWidth="1"/>
    <col min="6407" max="6407" width="32.42578125" style="147" customWidth="1"/>
    <col min="6408" max="6408" width="12" style="147" customWidth="1"/>
    <col min="6409" max="6411" width="13.5703125" style="147" customWidth="1"/>
    <col min="6412" max="6412" width="11" style="147" customWidth="1"/>
    <col min="6413" max="6655" width="9.140625" style="147"/>
    <col min="6656" max="6656" width="40" style="147" customWidth="1"/>
    <col min="6657" max="6657" width="12" style="147" customWidth="1"/>
    <col min="6658" max="6660" width="10.42578125" style="147" customWidth="1"/>
    <col min="6661" max="6661" width="11" style="147" customWidth="1"/>
    <col min="6662" max="6662" width="4.7109375" style="147" customWidth="1"/>
    <col min="6663" max="6663" width="32.42578125" style="147" customWidth="1"/>
    <col min="6664" max="6664" width="12" style="147" customWidth="1"/>
    <col min="6665" max="6667" width="13.5703125" style="147" customWidth="1"/>
    <col min="6668" max="6668" width="11" style="147" customWidth="1"/>
    <col min="6669" max="6911" width="9.140625" style="147"/>
    <col min="6912" max="6912" width="40" style="147" customWidth="1"/>
    <col min="6913" max="6913" width="12" style="147" customWidth="1"/>
    <col min="6914" max="6916" width="10.42578125" style="147" customWidth="1"/>
    <col min="6917" max="6917" width="11" style="147" customWidth="1"/>
    <col min="6918" max="6918" width="4.7109375" style="147" customWidth="1"/>
    <col min="6919" max="6919" width="32.42578125" style="147" customWidth="1"/>
    <col min="6920" max="6920" width="12" style="147" customWidth="1"/>
    <col min="6921" max="6923" width="13.5703125" style="147" customWidth="1"/>
    <col min="6924" max="6924" width="11" style="147" customWidth="1"/>
    <col min="6925" max="7167" width="9.140625" style="147"/>
    <col min="7168" max="7168" width="40" style="147" customWidth="1"/>
    <col min="7169" max="7169" width="12" style="147" customWidth="1"/>
    <col min="7170" max="7172" width="10.42578125" style="147" customWidth="1"/>
    <col min="7173" max="7173" width="11" style="147" customWidth="1"/>
    <col min="7174" max="7174" width="4.7109375" style="147" customWidth="1"/>
    <col min="7175" max="7175" width="32.42578125" style="147" customWidth="1"/>
    <col min="7176" max="7176" width="12" style="147" customWidth="1"/>
    <col min="7177" max="7179" width="13.5703125" style="147" customWidth="1"/>
    <col min="7180" max="7180" width="11" style="147" customWidth="1"/>
    <col min="7181" max="7423" width="9.140625" style="147"/>
    <col min="7424" max="7424" width="40" style="147" customWidth="1"/>
    <col min="7425" max="7425" width="12" style="147" customWidth="1"/>
    <col min="7426" max="7428" width="10.42578125" style="147" customWidth="1"/>
    <col min="7429" max="7429" width="11" style="147" customWidth="1"/>
    <col min="7430" max="7430" width="4.7109375" style="147" customWidth="1"/>
    <col min="7431" max="7431" width="32.42578125" style="147" customWidth="1"/>
    <col min="7432" max="7432" width="12" style="147" customWidth="1"/>
    <col min="7433" max="7435" width="13.5703125" style="147" customWidth="1"/>
    <col min="7436" max="7436" width="11" style="147" customWidth="1"/>
    <col min="7437" max="7679" width="9.140625" style="147"/>
    <col min="7680" max="7680" width="40" style="147" customWidth="1"/>
    <col min="7681" max="7681" width="12" style="147" customWidth="1"/>
    <col min="7682" max="7684" width="10.42578125" style="147" customWidth="1"/>
    <col min="7685" max="7685" width="11" style="147" customWidth="1"/>
    <col min="7686" max="7686" width="4.7109375" style="147" customWidth="1"/>
    <col min="7687" max="7687" width="32.42578125" style="147" customWidth="1"/>
    <col min="7688" max="7688" width="12" style="147" customWidth="1"/>
    <col min="7689" max="7691" width="13.5703125" style="147" customWidth="1"/>
    <col min="7692" max="7692" width="11" style="147" customWidth="1"/>
    <col min="7693" max="7935" width="9.140625" style="147"/>
    <col min="7936" max="7936" width="40" style="147" customWidth="1"/>
    <col min="7937" max="7937" width="12" style="147" customWidth="1"/>
    <col min="7938" max="7940" width="10.42578125" style="147" customWidth="1"/>
    <col min="7941" max="7941" width="11" style="147" customWidth="1"/>
    <col min="7942" max="7942" width="4.7109375" style="147" customWidth="1"/>
    <col min="7943" max="7943" width="32.42578125" style="147" customWidth="1"/>
    <col min="7944" max="7944" width="12" style="147" customWidth="1"/>
    <col min="7945" max="7947" width="13.5703125" style="147" customWidth="1"/>
    <col min="7948" max="7948" width="11" style="147" customWidth="1"/>
    <col min="7949" max="8191" width="9.140625" style="147"/>
    <col min="8192" max="8192" width="40" style="147" customWidth="1"/>
    <col min="8193" max="8193" width="12" style="147" customWidth="1"/>
    <col min="8194" max="8196" width="10.42578125" style="147" customWidth="1"/>
    <col min="8197" max="8197" width="11" style="147" customWidth="1"/>
    <col min="8198" max="8198" width="4.7109375" style="147" customWidth="1"/>
    <col min="8199" max="8199" width="32.42578125" style="147" customWidth="1"/>
    <col min="8200" max="8200" width="12" style="147" customWidth="1"/>
    <col min="8201" max="8203" width="13.5703125" style="147" customWidth="1"/>
    <col min="8204" max="8204" width="11" style="147" customWidth="1"/>
    <col min="8205" max="8447" width="9.140625" style="147"/>
    <col min="8448" max="8448" width="40" style="147" customWidth="1"/>
    <col min="8449" max="8449" width="12" style="147" customWidth="1"/>
    <col min="8450" max="8452" width="10.42578125" style="147" customWidth="1"/>
    <col min="8453" max="8453" width="11" style="147" customWidth="1"/>
    <col min="8454" max="8454" width="4.7109375" style="147" customWidth="1"/>
    <col min="8455" max="8455" width="32.42578125" style="147" customWidth="1"/>
    <col min="8456" max="8456" width="12" style="147" customWidth="1"/>
    <col min="8457" max="8459" width="13.5703125" style="147" customWidth="1"/>
    <col min="8460" max="8460" width="11" style="147" customWidth="1"/>
    <col min="8461" max="8703" width="9.140625" style="147"/>
    <col min="8704" max="8704" width="40" style="147" customWidth="1"/>
    <col min="8705" max="8705" width="12" style="147" customWidth="1"/>
    <col min="8706" max="8708" width="10.42578125" style="147" customWidth="1"/>
    <col min="8709" max="8709" width="11" style="147" customWidth="1"/>
    <col min="8710" max="8710" width="4.7109375" style="147" customWidth="1"/>
    <col min="8711" max="8711" width="32.42578125" style="147" customWidth="1"/>
    <col min="8712" max="8712" width="12" style="147" customWidth="1"/>
    <col min="8713" max="8715" width="13.5703125" style="147" customWidth="1"/>
    <col min="8716" max="8716" width="11" style="147" customWidth="1"/>
    <col min="8717" max="8959" width="9.140625" style="147"/>
    <col min="8960" max="8960" width="40" style="147" customWidth="1"/>
    <col min="8961" max="8961" width="12" style="147" customWidth="1"/>
    <col min="8962" max="8964" width="10.42578125" style="147" customWidth="1"/>
    <col min="8965" max="8965" width="11" style="147" customWidth="1"/>
    <col min="8966" max="8966" width="4.7109375" style="147" customWidth="1"/>
    <col min="8967" max="8967" width="32.42578125" style="147" customWidth="1"/>
    <col min="8968" max="8968" width="12" style="147" customWidth="1"/>
    <col min="8969" max="8971" width="13.5703125" style="147" customWidth="1"/>
    <col min="8972" max="8972" width="11" style="147" customWidth="1"/>
    <col min="8973" max="9215" width="9.140625" style="147"/>
    <col min="9216" max="9216" width="40" style="147" customWidth="1"/>
    <col min="9217" max="9217" width="12" style="147" customWidth="1"/>
    <col min="9218" max="9220" width="10.42578125" style="147" customWidth="1"/>
    <col min="9221" max="9221" width="11" style="147" customWidth="1"/>
    <col min="9222" max="9222" width="4.7109375" style="147" customWidth="1"/>
    <col min="9223" max="9223" width="32.42578125" style="147" customWidth="1"/>
    <col min="9224" max="9224" width="12" style="147" customWidth="1"/>
    <col min="9225" max="9227" width="13.5703125" style="147" customWidth="1"/>
    <col min="9228" max="9228" width="11" style="147" customWidth="1"/>
    <col min="9229" max="9471" width="9.140625" style="147"/>
    <col min="9472" max="9472" width="40" style="147" customWidth="1"/>
    <col min="9473" max="9473" width="12" style="147" customWidth="1"/>
    <col min="9474" max="9476" width="10.42578125" style="147" customWidth="1"/>
    <col min="9477" max="9477" width="11" style="147" customWidth="1"/>
    <col min="9478" max="9478" width="4.7109375" style="147" customWidth="1"/>
    <col min="9479" max="9479" width="32.42578125" style="147" customWidth="1"/>
    <col min="9480" max="9480" width="12" style="147" customWidth="1"/>
    <col min="9481" max="9483" width="13.5703125" style="147" customWidth="1"/>
    <col min="9484" max="9484" width="11" style="147" customWidth="1"/>
    <col min="9485" max="9727" width="9.140625" style="147"/>
    <col min="9728" max="9728" width="40" style="147" customWidth="1"/>
    <col min="9729" max="9729" width="12" style="147" customWidth="1"/>
    <col min="9730" max="9732" width="10.42578125" style="147" customWidth="1"/>
    <col min="9733" max="9733" width="11" style="147" customWidth="1"/>
    <col min="9734" max="9734" width="4.7109375" style="147" customWidth="1"/>
    <col min="9735" max="9735" width="32.42578125" style="147" customWidth="1"/>
    <col min="9736" max="9736" width="12" style="147" customWidth="1"/>
    <col min="9737" max="9739" width="13.5703125" style="147" customWidth="1"/>
    <col min="9740" max="9740" width="11" style="147" customWidth="1"/>
    <col min="9741" max="9983" width="9.140625" style="147"/>
    <col min="9984" max="9984" width="40" style="147" customWidth="1"/>
    <col min="9985" max="9985" width="12" style="147" customWidth="1"/>
    <col min="9986" max="9988" width="10.42578125" style="147" customWidth="1"/>
    <col min="9989" max="9989" width="11" style="147" customWidth="1"/>
    <col min="9990" max="9990" width="4.7109375" style="147" customWidth="1"/>
    <col min="9991" max="9991" width="32.42578125" style="147" customWidth="1"/>
    <col min="9992" max="9992" width="12" style="147" customWidth="1"/>
    <col min="9993" max="9995" width="13.5703125" style="147" customWidth="1"/>
    <col min="9996" max="9996" width="11" style="147" customWidth="1"/>
    <col min="9997" max="10239" width="9.140625" style="147"/>
    <col min="10240" max="10240" width="40" style="147" customWidth="1"/>
    <col min="10241" max="10241" width="12" style="147" customWidth="1"/>
    <col min="10242" max="10244" width="10.42578125" style="147" customWidth="1"/>
    <col min="10245" max="10245" width="11" style="147" customWidth="1"/>
    <col min="10246" max="10246" width="4.7109375" style="147" customWidth="1"/>
    <col min="10247" max="10247" width="32.42578125" style="147" customWidth="1"/>
    <col min="10248" max="10248" width="12" style="147" customWidth="1"/>
    <col min="10249" max="10251" width="13.5703125" style="147" customWidth="1"/>
    <col min="10252" max="10252" width="11" style="147" customWidth="1"/>
    <col min="10253" max="10495" width="9.140625" style="147"/>
    <col min="10496" max="10496" width="40" style="147" customWidth="1"/>
    <col min="10497" max="10497" width="12" style="147" customWidth="1"/>
    <col min="10498" max="10500" width="10.42578125" style="147" customWidth="1"/>
    <col min="10501" max="10501" width="11" style="147" customWidth="1"/>
    <col min="10502" max="10502" width="4.7109375" style="147" customWidth="1"/>
    <col min="10503" max="10503" width="32.42578125" style="147" customWidth="1"/>
    <col min="10504" max="10504" width="12" style="147" customWidth="1"/>
    <col min="10505" max="10507" width="13.5703125" style="147" customWidth="1"/>
    <col min="10508" max="10508" width="11" style="147" customWidth="1"/>
    <col min="10509" max="10751" width="9.140625" style="147"/>
    <col min="10752" max="10752" width="40" style="147" customWidth="1"/>
    <col min="10753" max="10753" width="12" style="147" customWidth="1"/>
    <col min="10754" max="10756" width="10.42578125" style="147" customWidth="1"/>
    <col min="10757" max="10757" width="11" style="147" customWidth="1"/>
    <col min="10758" max="10758" width="4.7109375" style="147" customWidth="1"/>
    <col min="10759" max="10759" width="32.42578125" style="147" customWidth="1"/>
    <col min="10760" max="10760" width="12" style="147" customWidth="1"/>
    <col min="10761" max="10763" width="13.5703125" style="147" customWidth="1"/>
    <col min="10764" max="10764" width="11" style="147" customWidth="1"/>
    <col min="10765" max="11007" width="9.140625" style="147"/>
    <col min="11008" max="11008" width="40" style="147" customWidth="1"/>
    <col min="11009" max="11009" width="12" style="147" customWidth="1"/>
    <col min="11010" max="11012" width="10.42578125" style="147" customWidth="1"/>
    <col min="11013" max="11013" width="11" style="147" customWidth="1"/>
    <col min="11014" max="11014" width="4.7109375" style="147" customWidth="1"/>
    <col min="11015" max="11015" width="32.42578125" style="147" customWidth="1"/>
    <col min="11016" max="11016" width="12" style="147" customWidth="1"/>
    <col min="11017" max="11019" width="13.5703125" style="147" customWidth="1"/>
    <col min="11020" max="11020" width="11" style="147" customWidth="1"/>
    <col min="11021" max="11263" width="9.140625" style="147"/>
    <col min="11264" max="11264" width="40" style="147" customWidth="1"/>
    <col min="11265" max="11265" width="12" style="147" customWidth="1"/>
    <col min="11266" max="11268" width="10.42578125" style="147" customWidth="1"/>
    <col min="11269" max="11269" width="11" style="147" customWidth="1"/>
    <col min="11270" max="11270" width="4.7109375" style="147" customWidth="1"/>
    <col min="11271" max="11271" width="32.42578125" style="147" customWidth="1"/>
    <col min="11272" max="11272" width="12" style="147" customWidth="1"/>
    <col min="11273" max="11275" width="13.5703125" style="147" customWidth="1"/>
    <col min="11276" max="11276" width="11" style="147" customWidth="1"/>
    <col min="11277" max="11519" width="9.140625" style="147"/>
    <col min="11520" max="11520" width="40" style="147" customWidth="1"/>
    <col min="11521" max="11521" width="12" style="147" customWidth="1"/>
    <col min="11522" max="11524" width="10.42578125" style="147" customWidth="1"/>
    <col min="11525" max="11525" width="11" style="147" customWidth="1"/>
    <col min="11526" max="11526" width="4.7109375" style="147" customWidth="1"/>
    <col min="11527" max="11527" width="32.42578125" style="147" customWidth="1"/>
    <col min="11528" max="11528" width="12" style="147" customWidth="1"/>
    <col min="11529" max="11531" width="13.5703125" style="147" customWidth="1"/>
    <col min="11532" max="11532" width="11" style="147" customWidth="1"/>
    <col min="11533" max="11775" width="9.140625" style="147"/>
    <col min="11776" max="11776" width="40" style="147" customWidth="1"/>
    <col min="11777" max="11777" width="12" style="147" customWidth="1"/>
    <col min="11778" max="11780" width="10.42578125" style="147" customWidth="1"/>
    <col min="11781" max="11781" width="11" style="147" customWidth="1"/>
    <col min="11782" max="11782" width="4.7109375" style="147" customWidth="1"/>
    <col min="11783" max="11783" width="32.42578125" style="147" customWidth="1"/>
    <col min="11784" max="11784" width="12" style="147" customWidth="1"/>
    <col min="11785" max="11787" width="13.5703125" style="147" customWidth="1"/>
    <col min="11788" max="11788" width="11" style="147" customWidth="1"/>
    <col min="11789" max="12031" width="9.140625" style="147"/>
    <col min="12032" max="12032" width="40" style="147" customWidth="1"/>
    <col min="12033" max="12033" width="12" style="147" customWidth="1"/>
    <col min="12034" max="12036" width="10.42578125" style="147" customWidth="1"/>
    <col min="12037" max="12037" width="11" style="147" customWidth="1"/>
    <col min="12038" max="12038" width="4.7109375" style="147" customWidth="1"/>
    <col min="12039" max="12039" width="32.42578125" style="147" customWidth="1"/>
    <col min="12040" max="12040" width="12" style="147" customWidth="1"/>
    <col min="12041" max="12043" width="13.5703125" style="147" customWidth="1"/>
    <col min="12044" max="12044" width="11" style="147" customWidth="1"/>
    <col min="12045" max="12287" width="9.140625" style="147"/>
    <col min="12288" max="12288" width="40" style="147" customWidth="1"/>
    <col min="12289" max="12289" width="12" style="147" customWidth="1"/>
    <col min="12290" max="12292" width="10.42578125" style="147" customWidth="1"/>
    <col min="12293" max="12293" width="11" style="147" customWidth="1"/>
    <col min="12294" max="12294" width="4.7109375" style="147" customWidth="1"/>
    <col min="12295" max="12295" width="32.42578125" style="147" customWidth="1"/>
    <col min="12296" max="12296" width="12" style="147" customWidth="1"/>
    <col min="12297" max="12299" width="13.5703125" style="147" customWidth="1"/>
    <col min="12300" max="12300" width="11" style="147" customWidth="1"/>
    <col min="12301" max="12543" width="9.140625" style="147"/>
    <col min="12544" max="12544" width="40" style="147" customWidth="1"/>
    <col min="12545" max="12545" width="12" style="147" customWidth="1"/>
    <col min="12546" max="12548" width="10.42578125" style="147" customWidth="1"/>
    <col min="12549" max="12549" width="11" style="147" customWidth="1"/>
    <col min="12550" max="12550" width="4.7109375" style="147" customWidth="1"/>
    <col min="12551" max="12551" width="32.42578125" style="147" customWidth="1"/>
    <col min="12552" max="12552" width="12" style="147" customWidth="1"/>
    <col min="12553" max="12555" width="13.5703125" style="147" customWidth="1"/>
    <col min="12556" max="12556" width="11" style="147" customWidth="1"/>
    <col min="12557" max="12799" width="9.140625" style="147"/>
    <col min="12800" max="12800" width="40" style="147" customWidth="1"/>
    <col min="12801" max="12801" width="12" style="147" customWidth="1"/>
    <col min="12802" max="12804" width="10.42578125" style="147" customWidth="1"/>
    <col min="12805" max="12805" width="11" style="147" customWidth="1"/>
    <col min="12806" max="12806" width="4.7109375" style="147" customWidth="1"/>
    <col min="12807" max="12807" width="32.42578125" style="147" customWidth="1"/>
    <col min="12808" max="12808" width="12" style="147" customWidth="1"/>
    <col min="12809" max="12811" width="13.5703125" style="147" customWidth="1"/>
    <col min="12812" max="12812" width="11" style="147" customWidth="1"/>
    <col min="12813" max="13055" width="9.140625" style="147"/>
    <col min="13056" max="13056" width="40" style="147" customWidth="1"/>
    <col min="13057" max="13057" width="12" style="147" customWidth="1"/>
    <col min="13058" max="13060" width="10.42578125" style="147" customWidth="1"/>
    <col min="13061" max="13061" width="11" style="147" customWidth="1"/>
    <col min="13062" max="13062" width="4.7109375" style="147" customWidth="1"/>
    <col min="13063" max="13063" width="32.42578125" style="147" customWidth="1"/>
    <col min="13064" max="13064" width="12" style="147" customWidth="1"/>
    <col min="13065" max="13067" width="13.5703125" style="147" customWidth="1"/>
    <col min="13068" max="13068" width="11" style="147" customWidth="1"/>
    <col min="13069" max="13311" width="9.140625" style="147"/>
    <col min="13312" max="13312" width="40" style="147" customWidth="1"/>
    <col min="13313" max="13313" width="12" style="147" customWidth="1"/>
    <col min="13314" max="13316" width="10.42578125" style="147" customWidth="1"/>
    <col min="13317" max="13317" width="11" style="147" customWidth="1"/>
    <col min="13318" max="13318" width="4.7109375" style="147" customWidth="1"/>
    <col min="13319" max="13319" width="32.42578125" style="147" customWidth="1"/>
    <col min="13320" max="13320" width="12" style="147" customWidth="1"/>
    <col min="13321" max="13323" width="13.5703125" style="147" customWidth="1"/>
    <col min="13324" max="13324" width="11" style="147" customWidth="1"/>
    <col min="13325" max="13567" width="9.140625" style="147"/>
    <col min="13568" max="13568" width="40" style="147" customWidth="1"/>
    <col min="13569" max="13569" width="12" style="147" customWidth="1"/>
    <col min="13570" max="13572" width="10.42578125" style="147" customWidth="1"/>
    <col min="13573" max="13573" width="11" style="147" customWidth="1"/>
    <col min="13574" max="13574" width="4.7109375" style="147" customWidth="1"/>
    <col min="13575" max="13575" width="32.42578125" style="147" customWidth="1"/>
    <col min="13576" max="13576" width="12" style="147" customWidth="1"/>
    <col min="13577" max="13579" width="13.5703125" style="147" customWidth="1"/>
    <col min="13580" max="13580" width="11" style="147" customWidth="1"/>
    <col min="13581" max="13823" width="9.140625" style="147"/>
    <col min="13824" max="13824" width="40" style="147" customWidth="1"/>
    <col min="13825" max="13825" width="12" style="147" customWidth="1"/>
    <col min="13826" max="13828" width="10.42578125" style="147" customWidth="1"/>
    <col min="13829" max="13829" width="11" style="147" customWidth="1"/>
    <col min="13830" max="13830" width="4.7109375" style="147" customWidth="1"/>
    <col min="13831" max="13831" width="32.42578125" style="147" customWidth="1"/>
    <col min="13832" max="13832" width="12" style="147" customWidth="1"/>
    <col min="13833" max="13835" width="13.5703125" style="147" customWidth="1"/>
    <col min="13836" max="13836" width="11" style="147" customWidth="1"/>
    <col min="13837" max="14079" width="9.140625" style="147"/>
    <col min="14080" max="14080" width="40" style="147" customWidth="1"/>
    <col min="14081" max="14081" width="12" style="147" customWidth="1"/>
    <col min="14082" max="14084" width="10.42578125" style="147" customWidth="1"/>
    <col min="14085" max="14085" width="11" style="147" customWidth="1"/>
    <col min="14086" max="14086" width="4.7109375" style="147" customWidth="1"/>
    <col min="14087" max="14087" width="32.42578125" style="147" customWidth="1"/>
    <col min="14088" max="14088" width="12" style="147" customWidth="1"/>
    <col min="14089" max="14091" width="13.5703125" style="147" customWidth="1"/>
    <col min="14092" max="14092" width="11" style="147" customWidth="1"/>
    <col min="14093" max="14335" width="9.140625" style="147"/>
    <col min="14336" max="14336" width="40" style="147" customWidth="1"/>
    <col min="14337" max="14337" width="12" style="147" customWidth="1"/>
    <col min="14338" max="14340" width="10.42578125" style="147" customWidth="1"/>
    <col min="14341" max="14341" width="11" style="147" customWidth="1"/>
    <col min="14342" max="14342" width="4.7109375" style="147" customWidth="1"/>
    <col min="14343" max="14343" width="32.42578125" style="147" customWidth="1"/>
    <col min="14344" max="14344" width="12" style="147" customWidth="1"/>
    <col min="14345" max="14347" width="13.5703125" style="147" customWidth="1"/>
    <col min="14348" max="14348" width="11" style="147" customWidth="1"/>
    <col min="14349" max="14591" width="9.140625" style="147"/>
    <col min="14592" max="14592" width="40" style="147" customWidth="1"/>
    <col min="14593" max="14593" width="12" style="147" customWidth="1"/>
    <col min="14594" max="14596" width="10.42578125" style="147" customWidth="1"/>
    <col min="14597" max="14597" width="11" style="147" customWidth="1"/>
    <col min="14598" max="14598" width="4.7109375" style="147" customWidth="1"/>
    <col min="14599" max="14599" width="32.42578125" style="147" customWidth="1"/>
    <col min="14600" max="14600" width="12" style="147" customWidth="1"/>
    <col min="14601" max="14603" width="13.5703125" style="147" customWidth="1"/>
    <col min="14604" max="14604" width="11" style="147" customWidth="1"/>
    <col min="14605" max="14847" width="9.140625" style="147"/>
    <col min="14848" max="14848" width="40" style="147" customWidth="1"/>
    <col min="14849" max="14849" width="12" style="147" customWidth="1"/>
    <col min="14850" max="14852" width="10.42578125" style="147" customWidth="1"/>
    <col min="14853" max="14853" width="11" style="147" customWidth="1"/>
    <col min="14854" max="14854" width="4.7109375" style="147" customWidth="1"/>
    <col min="14855" max="14855" width="32.42578125" style="147" customWidth="1"/>
    <col min="14856" max="14856" width="12" style="147" customWidth="1"/>
    <col min="14857" max="14859" width="13.5703125" style="147" customWidth="1"/>
    <col min="14860" max="14860" width="11" style="147" customWidth="1"/>
    <col min="14861" max="15103" width="9.140625" style="147"/>
    <col min="15104" max="15104" width="40" style="147" customWidth="1"/>
    <col min="15105" max="15105" width="12" style="147" customWidth="1"/>
    <col min="15106" max="15108" width="10.42578125" style="147" customWidth="1"/>
    <col min="15109" max="15109" width="11" style="147" customWidth="1"/>
    <col min="15110" max="15110" width="4.7109375" style="147" customWidth="1"/>
    <col min="15111" max="15111" width="32.42578125" style="147" customWidth="1"/>
    <col min="15112" max="15112" width="12" style="147" customWidth="1"/>
    <col min="15113" max="15115" width="13.5703125" style="147" customWidth="1"/>
    <col min="15116" max="15116" width="11" style="147" customWidth="1"/>
    <col min="15117" max="15359" width="9.140625" style="147"/>
    <col min="15360" max="15360" width="40" style="147" customWidth="1"/>
    <col min="15361" max="15361" width="12" style="147" customWidth="1"/>
    <col min="15362" max="15364" width="10.42578125" style="147" customWidth="1"/>
    <col min="15365" max="15365" width="11" style="147" customWidth="1"/>
    <col min="15366" max="15366" width="4.7109375" style="147" customWidth="1"/>
    <col min="15367" max="15367" width="32.42578125" style="147" customWidth="1"/>
    <col min="15368" max="15368" width="12" style="147" customWidth="1"/>
    <col min="15369" max="15371" width="13.5703125" style="147" customWidth="1"/>
    <col min="15372" max="15372" width="11" style="147" customWidth="1"/>
    <col min="15373" max="15615" width="9.140625" style="147"/>
    <col min="15616" max="15616" width="40" style="147" customWidth="1"/>
    <col min="15617" max="15617" width="12" style="147" customWidth="1"/>
    <col min="15618" max="15620" width="10.42578125" style="147" customWidth="1"/>
    <col min="15621" max="15621" width="11" style="147" customWidth="1"/>
    <col min="15622" max="15622" width="4.7109375" style="147" customWidth="1"/>
    <col min="15623" max="15623" width="32.42578125" style="147" customWidth="1"/>
    <col min="15624" max="15624" width="12" style="147" customWidth="1"/>
    <col min="15625" max="15627" width="13.5703125" style="147" customWidth="1"/>
    <col min="15628" max="15628" width="11" style="147" customWidth="1"/>
    <col min="15629" max="15871" width="9.140625" style="147"/>
    <col min="15872" max="15872" width="40" style="147" customWidth="1"/>
    <col min="15873" max="15873" width="12" style="147" customWidth="1"/>
    <col min="15874" max="15876" width="10.42578125" style="147" customWidth="1"/>
    <col min="15877" max="15877" width="11" style="147" customWidth="1"/>
    <col min="15878" max="15878" width="4.7109375" style="147" customWidth="1"/>
    <col min="15879" max="15879" width="32.42578125" style="147" customWidth="1"/>
    <col min="15880" max="15880" width="12" style="147" customWidth="1"/>
    <col min="15881" max="15883" width="13.5703125" style="147" customWidth="1"/>
    <col min="15884" max="15884" width="11" style="147" customWidth="1"/>
    <col min="15885" max="16127" width="9.140625" style="147"/>
    <col min="16128" max="16128" width="40" style="147" customWidth="1"/>
    <col min="16129" max="16129" width="12" style="147" customWidth="1"/>
    <col min="16130" max="16132" width="10.42578125" style="147" customWidth="1"/>
    <col min="16133" max="16133" width="11" style="147" customWidth="1"/>
    <col min="16134" max="16134" width="4.7109375" style="147" customWidth="1"/>
    <col min="16135" max="16135" width="32.42578125" style="147" customWidth="1"/>
    <col min="16136" max="16136" width="12" style="147" customWidth="1"/>
    <col min="16137" max="16139" width="13.5703125" style="147" customWidth="1"/>
    <col min="16140" max="16140" width="11" style="147" customWidth="1"/>
    <col min="16141" max="16384" width="9.140625" style="147"/>
  </cols>
  <sheetData>
    <row r="1" spans="1:16" ht="15" x14ac:dyDescent="0.25">
      <c r="M1" s="77" t="s">
        <v>605</v>
      </c>
    </row>
    <row r="2" spans="1:16" x14ac:dyDescent="0.2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85" t="s">
        <v>603</v>
      </c>
    </row>
    <row r="3" spans="1:16" ht="15.75" x14ac:dyDescent="0.25">
      <c r="A3" s="159"/>
      <c r="B3" s="158"/>
      <c r="C3" s="158"/>
      <c r="D3" s="158"/>
      <c r="E3" s="158"/>
      <c r="F3" s="158"/>
      <c r="G3" s="158"/>
      <c r="H3" s="157"/>
      <c r="I3" s="156"/>
      <c r="J3" s="155"/>
      <c r="K3" s="155"/>
      <c r="L3" s="155"/>
    </row>
    <row r="4" spans="1:16" x14ac:dyDescent="0.2">
      <c r="A4" s="302" t="s">
        <v>372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269"/>
    </row>
    <row r="5" spans="1:16" x14ac:dyDescent="0.2">
      <c r="A5" s="304" t="s">
        <v>407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270"/>
    </row>
    <row r="6" spans="1:16" x14ac:dyDescent="0.2">
      <c r="A6" s="129"/>
      <c r="B6" s="130"/>
      <c r="C6" s="130"/>
      <c r="D6" s="130"/>
      <c r="E6" s="130"/>
      <c r="F6" s="130"/>
      <c r="G6" s="130"/>
      <c r="H6" s="129"/>
      <c r="I6" s="152"/>
      <c r="J6" s="152"/>
      <c r="K6" s="152"/>
      <c r="L6" s="152"/>
    </row>
    <row r="7" spans="1:16" x14ac:dyDescent="0.2">
      <c r="A7" s="131" t="s">
        <v>373</v>
      </c>
      <c r="B7" s="132"/>
      <c r="C7" s="132"/>
      <c r="D7" s="132"/>
      <c r="E7" s="132"/>
      <c r="F7" s="132"/>
      <c r="G7" s="130"/>
      <c r="H7" s="131" t="s">
        <v>374</v>
      </c>
      <c r="I7" s="152"/>
      <c r="J7" s="152"/>
      <c r="K7" s="152"/>
      <c r="L7" s="152"/>
    </row>
    <row r="8" spans="1:16" ht="24" x14ac:dyDescent="0.2">
      <c r="A8" s="133"/>
      <c r="B8" s="134" t="s">
        <v>406</v>
      </c>
      <c r="C8" s="134" t="s">
        <v>409</v>
      </c>
      <c r="D8" s="134" t="s">
        <v>410</v>
      </c>
      <c r="E8" s="134" t="s">
        <v>453</v>
      </c>
      <c r="F8" s="134" t="s">
        <v>602</v>
      </c>
      <c r="G8" s="135"/>
      <c r="H8" s="133"/>
      <c r="I8" s="134" t="s">
        <v>406</v>
      </c>
      <c r="J8" s="134" t="s">
        <v>409</v>
      </c>
      <c r="K8" s="134" t="s">
        <v>410</v>
      </c>
      <c r="L8" s="134" t="s">
        <v>453</v>
      </c>
      <c r="M8" s="134" t="s">
        <v>602</v>
      </c>
      <c r="N8" s="128"/>
      <c r="O8" s="128"/>
      <c r="P8" s="128"/>
    </row>
    <row r="9" spans="1:16" x14ac:dyDescent="0.2">
      <c r="A9" s="131"/>
      <c r="B9" s="137" t="s">
        <v>49</v>
      </c>
      <c r="C9" s="137" t="s">
        <v>49</v>
      </c>
      <c r="D9" s="137" t="s">
        <v>49</v>
      </c>
      <c r="E9" s="137" t="s">
        <v>49</v>
      </c>
      <c r="F9" s="137" t="s">
        <v>49</v>
      </c>
      <c r="G9" s="138"/>
      <c r="H9" s="139"/>
      <c r="I9" s="137" t="s">
        <v>49</v>
      </c>
      <c r="J9" s="137" t="s">
        <v>49</v>
      </c>
      <c r="K9" s="137" t="s">
        <v>49</v>
      </c>
      <c r="L9" s="137" t="s">
        <v>49</v>
      </c>
      <c r="M9" s="137" t="s">
        <v>49</v>
      </c>
      <c r="N9" s="128"/>
      <c r="O9" s="128"/>
      <c r="P9" s="128"/>
    </row>
    <row r="10" spans="1:16" x14ac:dyDescent="0.2">
      <c r="A10" s="129" t="s">
        <v>375</v>
      </c>
      <c r="B10" s="140">
        <v>178695</v>
      </c>
      <c r="C10" s="140">
        <v>175641</v>
      </c>
      <c r="D10" s="140">
        <v>172599</v>
      </c>
      <c r="E10" s="140">
        <v>186458</v>
      </c>
      <c r="F10" s="140">
        <f>'1. m. bevételek (6)'!L13+'1. m. bevételek (6)'!L29+'1. m. bevételek (6)'!L37+'1. m. bevételek (6)'!L45+'1. m. bevételek (6)'!L59+'1. m. bevételek (6)'!L83</f>
        <v>216690</v>
      </c>
      <c r="G10" s="140"/>
      <c r="H10" s="129" t="s">
        <v>46</v>
      </c>
      <c r="I10" s="149">
        <v>633278</v>
      </c>
      <c r="J10" s="149">
        <v>670371</v>
      </c>
      <c r="K10" s="149">
        <v>660659</v>
      </c>
      <c r="L10" s="149">
        <v>693926</v>
      </c>
      <c r="M10" s="149">
        <f>'2. m. kiadások (6)'!L10+'2. m. kiadások (6)'!L19+'2. m. kiadások (6)'!L31+'2. m. kiadások (6)'!L42+'2. m. kiadások (6)'!L57+'2. m. kiadások (6)'!L84</f>
        <v>695753</v>
      </c>
      <c r="N10" s="149"/>
      <c r="O10" s="149"/>
      <c r="P10" s="149"/>
    </row>
    <row r="11" spans="1:16" x14ac:dyDescent="0.2">
      <c r="A11" s="129" t="s">
        <v>94</v>
      </c>
      <c r="B11" s="140">
        <v>657712</v>
      </c>
      <c r="C11" s="140">
        <v>793517</v>
      </c>
      <c r="D11" s="140">
        <v>805300</v>
      </c>
      <c r="E11" s="140">
        <v>782300</v>
      </c>
      <c r="F11" s="140">
        <f>'1. m. bevételek (6)'!L102</f>
        <v>802300</v>
      </c>
      <c r="G11" s="140"/>
      <c r="H11" s="129" t="s">
        <v>376</v>
      </c>
      <c r="I11" s="149">
        <v>165081</v>
      </c>
      <c r="J11" s="149">
        <v>177598</v>
      </c>
      <c r="K11" s="149">
        <v>142969</v>
      </c>
      <c r="L11" s="149">
        <v>151323</v>
      </c>
      <c r="M11" s="149">
        <f>'2. m. kiadások (6)'!L11+'2. m. kiadások (6)'!L20+'2. m. kiadások (6)'!L32+'2. m. kiadások (6)'!L43+'2. m. kiadások (6)'!L58+'2. m. kiadások (6)'!L99</f>
        <v>152873</v>
      </c>
      <c r="N11" s="149"/>
      <c r="O11" s="149"/>
      <c r="P11" s="149"/>
    </row>
    <row r="12" spans="1:16" x14ac:dyDescent="0.2">
      <c r="A12" s="129" t="s">
        <v>377</v>
      </c>
      <c r="B12" s="140">
        <v>1248932</v>
      </c>
      <c r="C12" s="140">
        <v>1213595</v>
      </c>
      <c r="D12" s="140">
        <v>1070294</v>
      </c>
      <c r="E12" s="140">
        <v>1210652</v>
      </c>
      <c r="F12" s="140">
        <f>'1. m. bevételek (6)'!L138-F24</f>
        <v>1252530</v>
      </c>
      <c r="G12" s="140"/>
      <c r="H12" s="129" t="s">
        <v>378</v>
      </c>
      <c r="I12" s="149">
        <v>861737</v>
      </c>
      <c r="J12" s="149">
        <v>864767</v>
      </c>
      <c r="K12" s="149">
        <v>890699</v>
      </c>
      <c r="L12" s="149">
        <v>891304</v>
      </c>
      <c r="M12" s="149">
        <f>'2. m. kiadások (6)'!L12+'2. m. kiadások (6)'!L21+'2. m. kiadások (6)'!L33+'2. m. kiadások (6)'!L44+'2. m. kiadások (6)'!L59+'2. m. kiadások (6)'!L212-M16-M27</f>
        <v>935554</v>
      </c>
      <c r="N12" s="149"/>
      <c r="O12" s="149"/>
      <c r="P12" s="149"/>
    </row>
    <row r="13" spans="1:16" x14ac:dyDescent="0.2">
      <c r="A13" s="129" t="s">
        <v>379</v>
      </c>
      <c r="B13" s="140">
        <v>161090</v>
      </c>
      <c r="C13" s="140">
        <v>148383</v>
      </c>
      <c r="D13" s="140">
        <v>92550</v>
      </c>
      <c r="E13" s="140">
        <v>150011</v>
      </c>
      <c r="F13" s="140">
        <f>'1. m. bevételek (6)'!L18+'1. m. bevételek (6)'!L33+'1. m. bevételek (6)'!L41+'1. m. bevételek (6)'!L50+'1. m. bevételek (6)'!L63+'1. m. bevételek (6)'!L170</f>
        <v>154818</v>
      </c>
      <c r="G13" s="140"/>
      <c r="H13" s="129" t="s">
        <v>380</v>
      </c>
      <c r="I13" s="149">
        <v>682740</v>
      </c>
      <c r="J13" s="149">
        <v>730705</v>
      </c>
      <c r="K13" s="149">
        <v>485054</v>
      </c>
      <c r="L13" s="149">
        <v>571242</v>
      </c>
      <c r="M13" s="149">
        <f>'2. m. kiadások (6)'!L242+'2. m. kiadások (6)'!L274</f>
        <v>623798</v>
      </c>
      <c r="N13" s="149"/>
      <c r="O13" s="149"/>
      <c r="P13" s="149"/>
    </row>
    <row r="14" spans="1:16" ht="24" x14ac:dyDescent="0.2">
      <c r="A14" s="129" t="s">
        <v>381</v>
      </c>
      <c r="B14" s="140">
        <v>1938</v>
      </c>
      <c r="C14" s="140">
        <v>6410</v>
      </c>
      <c r="D14" s="140">
        <v>6283</v>
      </c>
      <c r="E14" s="140">
        <v>6313</v>
      </c>
      <c r="F14" s="140">
        <f>'1. m. bevételek (6)'!L189+'1. m. bevételek (6)'!L22</f>
        <v>7966</v>
      </c>
      <c r="G14" s="140"/>
      <c r="H14" s="129" t="s">
        <v>79</v>
      </c>
      <c r="I14" s="149">
        <v>58816</v>
      </c>
      <c r="J14" s="149">
        <v>35289</v>
      </c>
      <c r="K14" s="149">
        <v>38150</v>
      </c>
      <c r="L14" s="149">
        <v>40750</v>
      </c>
      <c r="M14" s="149">
        <v>40750</v>
      </c>
      <c r="N14" s="149"/>
      <c r="O14" s="149"/>
      <c r="P14" s="149"/>
    </row>
    <row r="15" spans="1:16" x14ac:dyDescent="0.2">
      <c r="A15" s="129" t="s">
        <v>382</v>
      </c>
      <c r="B15" s="140">
        <v>70418</v>
      </c>
      <c r="C15" s="140">
        <v>27300</v>
      </c>
      <c r="D15" s="140">
        <v>2300</v>
      </c>
      <c r="E15" s="140">
        <v>0</v>
      </c>
      <c r="F15" s="140">
        <v>0</v>
      </c>
      <c r="G15" s="140"/>
      <c r="H15" s="129" t="s">
        <v>383</v>
      </c>
      <c r="I15" s="149">
        <v>18000</v>
      </c>
      <c r="J15" s="149">
        <v>1050853</v>
      </c>
      <c r="K15" s="149">
        <v>0</v>
      </c>
      <c r="L15" s="149">
        <v>971833</v>
      </c>
      <c r="M15" s="149">
        <v>984239</v>
      </c>
      <c r="N15" s="149"/>
      <c r="O15" s="149"/>
      <c r="P15" s="149"/>
    </row>
    <row r="16" spans="1:16" x14ac:dyDescent="0.2">
      <c r="A16" s="141" t="s">
        <v>384</v>
      </c>
      <c r="B16" s="140">
        <v>18688</v>
      </c>
      <c r="C16" s="140">
        <v>42817</v>
      </c>
      <c r="D16" s="140">
        <v>67177</v>
      </c>
      <c r="E16" s="140">
        <v>68291</v>
      </c>
      <c r="F16" s="140">
        <v>68291</v>
      </c>
      <c r="G16" s="140"/>
      <c r="H16" s="129" t="s">
        <v>385</v>
      </c>
      <c r="I16" s="149">
        <v>6482</v>
      </c>
      <c r="J16" s="149">
        <v>7453</v>
      </c>
      <c r="K16" s="149">
        <v>7000</v>
      </c>
      <c r="L16" s="149">
        <v>7000</v>
      </c>
      <c r="M16" s="149">
        <v>4886</v>
      </c>
      <c r="N16" s="149"/>
      <c r="O16" s="149"/>
      <c r="P16" s="149"/>
    </row>
    <row r="17" spans="1:16" x14ac:dyDescent="0.2">
      <c r="A17" s="129" t="s">
        <v>386</v>
      </c>
      <c r="B17" s="140">
        <v>18000</v>
      </c>
      <c r="C17" s="140">
        <v>1050853</v>
      </c>
      <c r="D17" s="140">
        <v>0</v>
      </c>
      <c r="E17" s="140">
        <v>971833</v>
      </c>
      <c r="F17" s="140">
        <v>984239</v>
      </c>
      <c r="G17" s="140"/>
      <c r="H17" s="129" t="s">
        <v>387</v>
      </c>
      <c r="I17" s="149">
        <v>0</v>
      </c>
      <c r="J17" s="149">
        <v>26400</v>
      </c>
      <c r="K17" s="149">
        <v>1400</v>
      </c>
      <c r="L17" s="149">
        <v>1400</v>
      </c>
      <c r="M17" s="149">
        <v>9400</v>
      </c>
      <c r="N17" s="149"/>
      <c r="O17" s="149"/>
      <c r="P17" s="149"/>
    </row>
    <row r="18" spans="1:16" x14ac:dyDescent="0.2">
      <c r="A18" s="129" t="s">
        <v>388</v>
      </c>
      <c r="B18" s="140">
        <v>40547</v>
      </c>
      <c r="C18" s="140">
        <v>39627</v>
      </c>
      <c r="D18" s="140">
        <v>0</v>
      </c>
      <c r="E18" s="140">
        <v>0</v>
      </c>
      <c r="F18" s="140">
        <v>0</v>
      </c>
      <c r="G18" s="140"/>
      <c r="H18" s="129" t="s">
        <v>389</v>
      </c>
      <c r="I18" s="149">
        <v>0</v>
      </c>
      <c r="J18" s="149">
        <v>22453</v>
      </c>
      <c r="K18" s="149">
        <v>29168</v>
      </c>
      <c r="L18" s="149">
        <v>22887</v>
      </c>
      <c r="M18" s="149">
        <f>'2. m. kiadások (6)'!L283</f>
        <v>7684</v>
      </c>
      <c r="N18" s="149"/>
      <c r="O18" s="149"/>
      <c r="P18" s="149"/>
    </row>
    <row r="19" spans="1:16" ht="24" x14ac:dyDescent="0.2">
      <c r="A19" s="128"/>
      <c r="B19" s="128"/>
      <c r="C19" s="128"/>
      <c r="D19" s="128"/>
      <c r="E19" s="128"/>
      <c r="F19" s="128"/>
      <c r="G19" s="140"/>
      <c r="H19" s="151" t="s">
        <v>408</v>
      </c>
      <c r="I19" s="152">
        <v>38567</v>
      </c>
      <c r="J19" s="152">
        <v>40547</v>
      </c>
      <c r="K19" s="149">
        <v>39627</v>
      </c>
      <c r="L19" s="149">
        <v>39627</v>
      </c>
      <c r="M19" s="149">
        <v>39627</v>
      </c>
      <c r="N19" s="149"/>
      <c r="O19" s="149"/>
      <c r="P19" s="149"/>
    </row>
    <row r="20" spans="1:16" x14ac:dyDescent="0.2">
      <c r="A20" s="153"/>
      <c r="B20" s="152"/>
      <c r="C20" s="140"/>
      <c r="D20" s="140"/>
      <c r="E20" s="140"/>
      <c r="F20" s="140"/>
      <c r="G20" s="140"/>
      <c r="H20" s="151"/>
      <c r="I20" s="149"/>
      <c r="J20" s="149"/>
      <c r="K20" s="149"/>
      <c r="L20" s="149"/>
      <c r="M20" s="149"/>
      <c r="N20" s="149"/>
      <c r="O20" s="149"/>
      <c r="P20" s="149"/>
    </row>
    <row r="21" spans="1:16" x14ac:dyDescent="0.2">
      <c r="A21" s="131" t="s">
        <v>390</v>
      </c>
      <c r="B21" s="142">
        <f>SUM(B10:B20)</f>
        <v>2396020</v>
      </c>
      <c r="C21" s="142">
        <f>SUM(C10:C20)</f>
        <v>3498143</v>
      </c>
      <c r="D21" s="142">
        <f>SUM(D10:D20)</f>
        <v>2216503</v>
      </c>
      <c r="E21" s="142">
        <f>SUM(E10:E20)</f>
        <v>3375858</v>
      </c>
      <c r="F21" s="142">
        <f>SUM(F10:F20)</f>
        <v>3486834</v>
      </c>
      <c r="G21" s="154"/>
      <c r="H21" s="131" t="s">
        <v>391</v>
      </c>
      <c r="I21" s="150">
        <f>SUM(I10:I20)</f>
        <v>2464701</v>
      </c>
      <c r="J21" s="150">
        <f>SUM(J10:J20)</f>
        <v>3626436</v>
      </c>
      <c r="K21" s="150">
        <f>SUM(K10:K20)</f>
        <v>2294726</v>
      </c>
      <c r="L21" s="150">
        <f>SUM(L10:L20)</f>
        <v>3391292</v>
      </c>
      <c r="M21" s="150">
        <f>SUM(M10:M20)</f>
        <v>3494564</v>
      </c>
      <c r="N21" s="149"/>
      <c r="O21" s="149"/>
      <c r="P21" s="149"/>
    </row>
    <row r="22" spans="1:16" x14ac:dyDescent="0.2">
      <c r="A22" s="153"/>
      <c r="B22" s="152"/>
      <c r="C22" s="142"/>
      <c r="D22" s="142"/>
      <c r="E22" s="142"/>
      <c r="F22" s="142"/>
      <c r="G22" s="142"/>
      <c r="H22" s="129"/>
      <c r="I22" s="149"/>
      <c r="J22" s="149"/>
      <c r="K22" s="149"/>
      <c r="L22" s="149"/>
      <c r="M22" s="149"/>
      <c r="N22" s="149"/>
      <c r="O22" s="149"/>
      <c r="P22" s="149"/>
    </row>
    <row r="23" spans="1:16" x14ac:dyDescent="0.2">
      <c r="A23" s="129" t="s">
        <v>109</v>
      </c>
      <c r="B23" s="140">
        <v>66970</v>
      </c>
      <c r="C23" s="149">
        <v>257481</v>
      </c>
      <c r="D23" s="149">
        <v>292663</v>
      </c>
      <c r="E23" s="149">
        <v>306585</v>
      </c>
      <c r="F23" s="149">
        <f>'1. m. bevételek (6)'!L152</f>
        <v>306585</v>
      </c>
      <c r="G23" s="152"/>
      <c r="H23" s="129" t="s">
        <v>81</v>
      </c>
      <c r="I23" s="149">
        <v>123261</v>
      </c>
      <c r="J23" s="149">
        <v>125345</v>
      </c>
      <c r="K23" s="149">
        <v>162063</v>
      </c>
      <c r="L23" s="149">
        <v>595819</v>
      </c>
      <c r="M23" s="149">
        <f>'2. m. kiadások (6)'!L15+'2. m. kiadások (6)'!L24+'2. m. kiadások (6)'!L36+'2. m. kiadások (6)'!L48+'2. m. kiadások (6)'!L67+'2. m. kiadások (6)'!L345</f>
        <v>602694</v>
      </c>
      <c r="N23" s="149"/>
      <c r="O23" s="149"/>
      <c r="P23" s="149"/>
    </row>
    <row r="24" spans="1:16" x14ac:dyDescent="0.2">
      <c r="A24" s="129" t="s">
        <v>392</v>
      </c>
      <c r="B24" s="140">
        <v>126690</v>
      </c>
      <c r="C24" s="140">
        <v>567</v>
      </c>
      <c r="D24" s="140">
        <v>0</v>
      </c>
      <c r="E24" s="140">
        <v>32480</v>
      </c>
      <c r="F24" s="140">
        <v>32480</v>
      </c>
      <c r="G24" s="140"/>
      <c r="H24" s="129" t="s">
        <v>44</v>
      </c>
      <c r="I24" s="149">
        <v>160707</v>
      </c>
      <c r="J24" s="149">
        <v>273393</v>
      </c>
      <c r="K24" s="149">
        <v>151172</v>
      </c>
      <c r="L24" s="149">
        <v>467537</v>
      </c>
      <c r="M24" s="149">
        <f>'2. m. kiadások (6)'!L27+'2. m. kiadások (6)'!L38+'2. m. kiadások (6)'!L51+'2. m. kiadások (6)'!L379</f>
        <v>469766</v>
      </c>
      <c r="N24" s="149"/>
      <c r="O24" s="149"/>
      <c r="P24" s="149"/>
    </row>
    <row r="25" spans="1:16" x14ac:dyDescent="0.2">
      <c r="A25" s="129" t="s">
        <v>393</v>
      </c>
      <c r="B25" s="140">
        <v>3110</v>
      </c>
      <c r="C25" s="140">
        <v>13254</v>
      </c>
      <c r="D25" s="140">
        <v>13016</v>
      </c>
      <c r="E25" s="140">
        <v>16870</v>
      </c>
      <c r="F25" s="140">
        <f>'1. m. bevételek (6)'!L197</f>
        <v>16870</v>
      </c>
      <c r="G25" s="140"/>
      <c r="H25" s="143" t="s">
        <v>414</v>
      </c>
      <c r="I25" s="149">
        <v>104690</v>
      </c>
      <c r="J25" s="149">
        <v>24437</v>
      </c>
      <c r="K25" s="149">
        <v>20663</v>
      </c>
      <c r="L25" s="149">
        <v>22498</v>
      </c>
      <c r="M25" s="149">
        <f>'2. m. kiadások (6)'!L388+'2. m. kiadások (6)'!L398</f>
        <v>22498</v>
      </c>
      <c r="N25" s="149"/>
      <c r="O25" s="149"/>
      <c r="P25" s="149"/>
    </row>
    <row r="26" spans="1:16" x14ac:dyDescent="0.2">
      <c r="A26" s="129" t="s">
        <v>394</v>
      </c>
      <c r="B26" s="144">
        <v>261590</v>
      </c>
      <c r="C26" s="144">
        <v>70873</v>
      </c>
      <c r="D26" s="144">
        <v>47866</v>
      </c>
      <c r="E26" s="144">
        <v>261362</v>
      </c>
      <c r="F26" s="144">
        <f>'1. m. bevételek (6)'!L180</f>
        <v>261362</v>
      </c>
      <c r="G26" s="144"/>
      <c r="H26" s="129" t="s">
        <v>395</v>
      </c>
      <c r="I26" s="149">
        <v>8000</v>
      </c>
      <c r="J26" s="149">
        <v>0</v>
      </c>
      <c r="K26" s="149">
        <v>17109</v>
      </c>
      <c r="L26" s="149">
        <v>17109</v>
      </c>
      <c r="M26" s="149">
        <v>17109</v>
      </c>
      <c r="N26" s="149"/>
      <c r="O26" s="149"/>
      <c r="P26" s="149"/>
    </row>
    <row r="27" spans="1:16" x14ac:dyDescent="0.2">
      <c r="A27" s="141" t="s">
        <v>396</v>
      </c>
      <c r="B27" s="140">
        <v>8607</v>
      </c>
      <c r="C27" s="140">
        <v>40489</v>
      </c>
      <c r="D27" s="140">
        <v>1025</v>
      </c>
      <c r="E27" s="140">
        <v>1025</v>
      </c>
      <c r="F27" s="140">
        <f>'1. m. bevételek (6)'!L208</f>
        <v>2425</v>
      </c>
      <c r="G27" s="140"/>
      <c r="H27" s="129" t="s">
        <v>397</v>
      </c>
      <c r="I27" s="149">
        <v>0</v>
      </c>
      <c r="J27" s="149">
        <v>106</v>
      </c>
      <c r="K27" s="149">
        <v>3600</v>
      </c>
      <c r="L27" s="149">
        <v>3600</v>
      </c>
      <c r="M27" s="149">
        <v>3600</v>
      </c>
      <c r="N27" s="149"/>
      <c r="O27" s="149"/>
      <c r="P27" s="149"/>
    </row>
    <row r="28" spans="1:16" x14ac:dyDescent="0.2">
      <c r="A28" s="129" t="s">
        <v>398</v>
      </c>
      <c r="B28" s="140">
        <v>291952</v>
      </c>
      <c r="C28" s="140">
        <v>250769</v>
      </c>
      <c r="D28" s="140">
        <v>310851</v>
      </c>
      <c r="E28" s="140">
        <v>310851</v>
      </c>
      <c r="F28" s="140">
        <v>310851</v>
      </c>
      <c r="G28" s="140"/>
      <c r="H28" s="129" t="s">
        <v>399</v>
      </c>
      <c r="I28" s="149">
        <v>0</v>
      </c>
      <c r="J28" s="149">
        <v>166459</v>
      </c>
      <c r="K28" s="149">
        <v>270302</v>
      </c>
      <c r="L28" s="149">
        <v>94537</v>
      </c>
      <c r="M28" s="149">
        <f>'2. m. kiadások (6)'!L407</f>
        <v>94537</v>
      </c>
      <c r="N28" s="149"/>
      <c r="O28" s="149"/>
      <c r="P28" s="149"/>
    </row>
    <row r="29" spans="1:16" x14ac:dyDescent="0.2">
      <c r="A29" s="129" t="s">
        <v>400</v>
      </c>
      <c r="B29" s="145">
        <v>0</v>
      </c>
      <c r="C29" s="140">
        <v>89160</v>
      </c>
      <c r="D29" s="140">
        <v>40751</v>
      </c>
      <c r="E29" s="140">
        <v>290751</v>
      </c>
      <c r="F29" s="140">
        <v>290751</v>
      </c>
      <c r="G29" s="140"/>
      <c r="H29" s="129" t="s">
        <v>401</v>
      </c>
      <c r="I29" s="149">
        <v>0</v>
      </c>
      <c r="J29" s="149">
        <v>4560</v>
      </c>
      <c r="K29" s="149">
        <v>3040</v>
      </c>
      <c r="L29" s="149">
        <v>3390</v>
      </c>
      <c r="M29" s="149">
        <f>'2. m. kiadások (6)'!L412</f>
        <v>3390</v>
      </c>
      <c r="N29" s="149"/>
      <c r="O29" s="149"/>
      <c r="P29" s="149"/>
    </row>
    <row r="30" spans="1:16" x14ac:dyDescent="0.2">
      <c r="A30" s="141"/>
      <c r="B30" s="145"/>
      <c r="C30" s="140"/>
      <c r="D30" s="140"/>
      <c r="E30" s="140"/>
      <c r="F30" s="140"/>
      <c r="G30" s="140"/>
      <c r="H30" s="151"/>
      <c r="I30" s="149"/>
      <c r="J30" s="149"/>
      <c r="K30" s="149"/>
      <c r="L30" s="149"/>
      <c r="M30" s="149"/>
      <c r="N30" s="149"/>
      <c r="O30" s="149"/>
      <c r="P30" s="149"/>
    </row>
    <row r="31" spans="1:16" x14ac:dyDescent="0.2">
      <c r="A31" s="131" t="s">
        <v>402</v>
      </c>
      <c r="B31" s="142">
        <f>SUM(B23:B30)</f>
        <v>758919</v>
      </c>
      <c r="C31" s="142">
        <f>SUM(C23:C30)</f>
        <v>722593</v>
      </c>
      <c r="D31" s="142">
        <f>SUM(D23:D30)</f>
        <v>706172</v>
      </c>
      <c r="E31" s="142">
        <f>SUM(E23:E30)</f>
        <v>1219924</v>
      </c>
      <c r="F31" s="142">
        <f>SUM(F23:F30)</f>
        <v>1221324</v>
      </c>
      <c r="G31" s="142"/>
      <c r="H31" s="131" t="s">
        <v>403</v>
      </c>
      <c r="I31" s="150">
        <f>SUM(I23:I30)</f>
        <v>396658</v>
      </c>
      <c r="J31" s="150">
        <f>SUM(J23:J30)</f>
        <v>594300</v>
      </c>
      <c r="K31" s="150">
        <f>SUM(K23:K30)</f>
        <v>627949</v>
      </c>
      <c r="L31" s="150">
        <f>SUM(L23:L30)</f>
        <v>1204490</v>
      </c>
      <c r="M31" s="150">
        <f>SUM(M23:M30)</f>
        <v>1213594</v>
      </c>
      <c r="N31" s="149"/>
      <c r="O31" s="149"/>
      <c r="P31" s="149"/>
    </row>
    <row r="32" spans="1:16" x14ac:dyDescent="0.2">
      <c r="A32" s="131"/>
      <c r="B32" s="142"/>
      <c r="C32" s="142"/>
      <c r="D32" s="142"/>
      <c r="E32" s="142"/>
      <c r="F32" s="142"/>
      <c r="G32" s="142"/>
      <c r="H32" s="131"/>
      <c r="I32" s="150"/>
      <c r="J32" s="150"/>
      <c r="K32" s="150"/>
      <c r="L32" s="150"/>
      <c r="M32" s="150"/>
      <c r="N32" s="149"/>
      <c r="O32" s="149"/>
      <c r="P32" s="149"/>
    </row>
    <row r="33" spans="1:16" x14ac:dyDescent="0.2">
      <c r="A33" s="131"/>
      <c r="B33" s="142"/>
      <c r="C33" s="142"/>
      <c r="D33" s="142"/>
      <c r="E33" s="142"/>
      <c r="F33" s="142"/>
      <c r="G33" s="142"/>
      <c r="H33" s="131"/>
      <c r="I33" s="149"/>
      <c r="J33" s="149"/>
      <c r="K33" s="149"/>
      <c r="L33" s="149"/>
      <c r="M33" s="149"/>
      <c r="N33" s="149"/>
      <c r="O33" s="149"/>
      <c r="P33" s="149"/>
    </row>
    <row r="34" spans="1:16" x14ac:dyDescent="0.2">
      <c r="A34" s="146" t="s">
        <v>404</v>
      </c>
      <c r="B34" s="148">
        <f>SUM(B31,B21)</f>
        <v>3154939</v>
      </c>
      <c r="C34" s="148">
        <f>SUM(C31,C21)</f>
        <v>4220736</v>
      </c>
      <c r="D34" s="148">
        <f>SUM(D31,D21)</f>
        <v>2922675</v>
      </c>
      <c r="E34" s="148">
        <f>SUM(E31,E21)</f>
        <v>4595782</v>
      </c>
      <c r="F34" s="148">
        <f>SUM(F31,F21)</f>
        <v>4708158</v>
      </c>
      <c r="G34" s="148"/>
      <c r="H34" s="146" t="s">
        <v>405</v>
      </c>
      <c r="I34" s="148">
        <f>SUM(I31,I21)</f>
        <v>2861359</v>
      </c>
      <c r="J34" s="148">
        <f>SUM(J31,J21)</f>
        <v>4220736</v>
      </c>
      <c r="K34" s="148">
        <f>SUM(K31,K21)</f>
        <v>2922675</v>
      </c>
      <c r="L34" s="148">
        <f>SUM(L31,L21)</f>
        <v>4595782</v>
      </c>
      <c r="M34" s="148">
        <f>SUM(M31,M21)</f>
        <v>4708158</v>
      </c>
      <c r="N34" s="149"/>
      <c r="O34" s="149"/>
      <c r="P34" s="149"/>
    </row>
    <row r="35" spans="1:16" x14ac:dyDescent="0.2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</row>
    <row r="36" spans="1:16" x14ac:dyDescent="0.2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</row>
    <row r="37" spans="1:16" x14ac:dyDescent="0.2">
      <c r="A37" s="128"/>
      <c r="B37" s="128"/>
      <c r="C37" s="128"/>
      <c r="D37" s="128"/>
      <c r="E37" s="128"/>
      <c r="F37" s="14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</sheetData>
  <mergeCells count="2">
    <mergeCell ref="A4:K4"/>
    <mergeCell ref="A5:K5"/>
  </mergeCells>
  <pageMargins left="0.7" right="0.7" top="0.75" bottom="0.75" header="0.3" footer="0.3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zoomScaleNormal="100" workbookViewId="0"/>
  </sheetViews>
  <sheetFormatPr defaultRowHeight="12.75" x14ac:dyDescent="0.2"/>
  <cols>
    <col min="1" max="1" width="6.7109375" style="136" customWidth="1"/>
    <col min="2" max="2" width="33.7109375" style="136" customWidth="1"/>
    <col min="3" max="3" width="45.7109375" style="136" customWidth="1"/>
    <col min="4" max="4" width="11.28515625" style="136" bestFit="1" customWidth="1"/>
    <col min="5" max="5" width="12.42578125" style="136" bestFit="1" customWidth="1"/>
    <col min="6" max="6" width="10" style="136" customWidth="1"/>
    <col min="7" max="7" width="16.140625" style="136" customWidth="1"/>
  </cols>
  <sheetData>
    <row r="1" spans="1:7" ht="15" x14ac:dyDescent="0.25">
      <c r="G1" s="77" t="s">
        <v>604</v>
      </c>
    </row>
    <row r="2" spans="1:7" ht="15" x14ac:dyDescent="0.25">
      <c r="A2" s="226"/>
      <c r="B2" s="227"/>
      <c r="C2" s="227"/>
      <c r="D2" s="227"/>
      <c r="E2" s="227"/>
      <c r="F2" s="227"/>
      <c r="G2" s="77" t="s">
        <v>564</v>
      </c>
    </row>
    <row r="3" spans="1:7" ht="15" x14ac:dyDescent="0.25">
      <c r="A3" s="228"/>
      <c r="B3" s="227"/>
      <c r="C3" s="227"/>
      <c r="D3" s="227"/>
      <c r="E3" s="227"/>
      <c r="F3" s="227"/>
      <c r="G3" s="160"/>
    </row>
    <row r="4" spans="1:7" ht="13.5" x14ac:dyDescent="0.25">
      <c r="A4" s="307" t="s">
        <v>538</v>
      </c>
      <c r="B4" s="307"/>
      <c r="C4" s="307"/>
      <c r="D4" s="307"/>
      <c r="E4" s="307"/>
      <c r="F4" s="307"/>
      <c r="G4" s="307"/>
    </row>
    <row r="5" spans="1:7" ht="13.5" x14ac:dyDescent="0.25">
      <c r="A5" s="228"/>
      <c r="B5" s="229"/>
      <c r="C5" s="228"/>
      <c r="D5" s="231"/>
      <c r="E5" s="230"/>
      <c r="F5" s="231"/>
      <c r="G5" s="231"/>
    </row>
    <row r="6" spans="1:7" ht="13.5" x14ac:dyDescent="0.25">
      <c r="A6" s="232"/>
      <c r="B6" s="233"/>
      <c r="C6" s="234"/>
      <c r="D6" s="236"/>
      <c r="E6" s="235"/>
      <c r="F6" s="236"/>
      <c r="G6" s="237"/>
    </row>
    <row r="7" spans="1:7" ht="15.75" x14ac:dyDescent="0.25">
      <c r="A7" s="308" t="s">
        <v>420</v>
      </c>
      <c r="B7" s="308"/>
      <c r="C7" s="308"/>
      <c r="D7" s="308"/>
      <c r="E7" s="308"/>
      <c r="F7" s="308"/>
      <c r="G7" s="308"/>
    </row>
    <row r="8" spans="1:7" ht="13.5" x14ac:dyDescent="0.2">
      <c r="A8" s="232"/>
      <c r="B8" s="238"/>
      <c r="C8" s="239"/>
      <c r="D8" s="238"/>
      <c r="E8" s="230"/>
      <c r="F8" s="238"/>
      <c r="G8" s="240" t="s">
        <v>417</v>
      </c>
    </row>
    <row r="9" spans="1:7" ht="13.5" x14ac:dyDescent="0.2">
      <c r="A9" s="241" t="s">
        <v>539</v>
      </c>
      <c r="B9" s="234" t="s">
        <v>540</v>
      </c>
      <c r="C9" s="234" t="s">
        <v>541</v>
      </c>
      <c r="D9" s="234" t="s">
        <v>586</v>
      </c>
      <c r="E9" s="234" t="s">
        <v>418</v>
      </c>
      <c r="F9" s="234" t="s">
        <v>419</v>
      </c>
      <c r="G9" s="242" t="s">
        <v>371</v>
      </c>
    </row>
    <row r="10" spans="1:7" ht="13.5" x14ac:dyDescent="0.2">
      <c r="A10" s="241"/>
      <c r="B10" s="234"/>
      <c r="C10" s="234"/>
      <c r="D10" s="234"/>
      <c r="E10" s="234"/>
      <c r="F10" s="234"/>
      <c r="G10" s="242"/>
    </row>
    <row r="11" spans="1:7" ht="25.5" x14ac:dyDescent="0.2">
      <c r="A11" s="243">
        <v>1</v>
      </c>
      <c r="B11" s="244" t="s">
        <v>542</v>
      </c>
      <c r="C11" s="245" t="s">
        <v>543</v>
      </c>
      <c r="D11" s="234"/>
      <c r="E11" s="234"/>
      <c r="F11" s="234"/>
      <c r="G11" s="242"/>
    </row>
    <row r="12" spans="1:7" ht="13.5" x14ac:dyDescent="0.2">
      <c r="A12" s="241"/>
      <c r="B12" s="246" t="s">
        <v>56</v>
      </c>
      <c r="C12" s="234"/>
      <c r="D12" s="234"/>
      <c r="E12" s="234"/>
      <c r="F12" s="234"/>
      <c r="G12" s="242"/>
    </row>
    <row r="13" spans="1:7" ht="13.5" x14ac:dyDescent="0.2">
      <c r="A13" s="241"/>
      <c r="B13" s="247" t="s">
        <v>544</v>
      </c>
      <c r="C13" s="248"/>
      <c r="D13" s="249">
        <v>0</v>
      </c>
      <c r="E13" s="249">
        <v>8963736</v>
      </c>
      <c r="F13" s="249">
        <v>0</v>
      </c>
      <c r="G13" s="231">
        <f>SUM(D13:F13)</f>
        <v>8963736</v>
      </c>
    </row>
    <row r="14" spans="1:7" ht="13.5" x14ac:dyDescent="0.25">
      <c r="A14" s="250"/>
      <c r="B14" s="251" t="s">
        <v>50</v>
      </c>
      <c r="C14" s="252"/>
      <c r="D14" s="253">
        <f>SUM(D13:D13)</f>
        <v>0</v>
      </c>
      <c r="E14" s="253">
        <f>SUM(E13:E13)</f>
        <v>8963736</v>
      </c>
      <c r="F14" s="253">
        <f>SUM(F13:F13)</f>
        <v>0</v>
      </c>
      <c r="G14" s="253">
        <f>SUM(G13:G13)</f>
        <v>8963736</v>
      </c>
    </row>
    <row r="15" spans="1:7" ht="13.5" x14ac:dyDescent="0.2">
      <c r="A15" s="241"/>
      <c r="B15" s="234"/>
      <c r="C15" s="234"/>
      <c r="D15" s="234"/>
      <c r="E15" s="234"/>
      <c r="F15" s="234"/>
      <c r="G15" s="242"/>
    </row>
    <row r="16" spans="1:7" ht="25.5" x14ac:dyDescent="0.2">
      <c r="A16" s="243">
        <v>2</v>
      </c>
      <c r="B16" s="244" t="s">
        <v>545</v>
      </c>
      <c r="C16" s="245" t="s">
        <v>546</v>
      </c>
      <c r="D16" s="234"/>
      <c r="E16" s="234"/>
      <c r="F16" s="234"/>
      <c r="G16" s="242"/>
    </row>
    <row r="17" spans="1:7" ht="13.5" x14ac:dyDescent="0.2">
      <c r="A17" s="241"/>
      <c r="B17" s="246" t="s">
        <v>56</v>
      </c>
      <c r="C17" s="234"/>
      <c r="D17" s="234"/>
      <c r="E17" s="234"/>
      <c r="F17" s="234"/>
      <c r="G17" s="242"/>
    </row>
    <row r="18" spans="1:7" ht="13.5" x14ac:dyDescent="0.2">
      <c r="A18" s="241"/>
      <c r="B18" s="247" t="s">
        <v>544</v>
      </c>
      <c r="C18" s="248"/>
      <c r="D18" s="249">
        <v>0</v>
      </c>
      <c r="E18" s="249">
        <v>143424707</v>
      </c>
      <c r="F18" s="249">
        <v>0</v>
      </c>
      <c r="G18" s="231">
        <f>SUM(D18:F18)</f>
        <v>143424707</v>
      </c>
    </row>
    <row r="19" spans="1:7" ht="13.5" x14ac:dyDescent="0.25">
      <c r="A19" s="250"/>
      <c r="B19" s="251" t="s">
        <v>50</v>
      </c>
      <c r="C19" s="252"/>
      <c r="D19" s="253">
        <f>SUM(D18:D18)</f>
        <v>0</v>
      </c>
      <c r="E19" s="253">
        <f>SUM(E18:E18)</f>
        <v>143424707</v>
      </c>
      <c r="F19" s="253">
        <f>SUM(F18:F18)</f>
        <v>0</v>
      </c>
      <c r="G19" s="253">
        <f>SUM(G18:G18)</f>
        <v>143424707</v>
      </c>
    </row>
    <row r="20" spans="1:7" ht="13.5" x14ac:dyDescent="0.2">
      <c r="A20" s="241"/>
      <c r="B20" s="234"/>
      <c r="C20" s="234"/>
      <c r="D20" s="234"/>
      <c r="E20" s="234"/>
      <c r="F20" s="234"/>
      <c r="G20" s="242"/>
    </row>
    <row r="21" spans="1:7" ht="25.5" x14ac:dyDescent="0.2">
      <c r="A21" s="243">
        <v>3</v>
      </c>
      <c r="B21" s="244" t="s">
        <v>547</v>
      </c>
      <c r="C21" s="245" t="s">
        <v>548</v>
      </c>
      <c r="D21" s="234"/>
      <c r="E21" s="234"/>
      <c r="F21" s="234"/>
      <c r="G21" s="242"/>
    </row>
    <row r="22" spans="1:7" ht="13.5" x14ac:dyDescent="0.2">
      <c r="A22" s="241"/>
      <c r="B22" s="246" t="s">
        <v>56</v>
      </c>
      <c r="C22" s="234"/>
      <c r="D22" s="234"/>
      <c r="E22" s="234"/>
      <c r="F22" s="234"/>
      <c r="G22" s="242"/>
    </row>
    <row r="23" spans="1:7" ht="13.5" x14ac:dyDescent="0.2">
      <c r="A23" s="241"/>
      <c r="B23" s="247" t="s">
        <v>544</v>
      </c>
      <c r="C23" s="248"/>
      <c r="D23" s="249">
        <v>0</v>
      </c>
      <c r="E23" s="249">
        <v>67594779</v>
      </c>
      <c r="F23" s="249">
        <v>0</v>
      </c>
      <c r="G23" s="231">
        <f>SUM(D23:F23)</f>
        <v>67594779</v>
      </c>
    </row>
    <row r="24" spans="1:7" ht="13.5" x14ac:dyDescent="0.25">
      <c r="A24" s="250"/>
      <c r="B24" s="251" t="s">
        <v>50</v>
      </c>
      <c r="C24" s="252"/>
      <c r="D24" s="253">
        <f>SUM(D23:D23)</f>
        <v>0</v>
      </c>
      <c r="E24" s="253">
        <f>SUM(E23:E23)</f>
        <v>67594779</v>
      </c>
      <c r="F24" s="253">
        <f>SUM(F23:F23)</f>
        <v>0</v>
      </c>
      <c r="G24" s="253">
        <f>SUM(G23:G23)</f>
        <v>67594779</v>
      </c>
    </row>
    <row r="25" spans="1:7" ht="13.5" x14ac:dyDescent="0.2">
      <c r="A25" s="241"/>
      <c r="B25" s="234"/>
      <c r="C25" s="234"/>
      <c r="D25" s="234"/>
      <c r="E25" s="234"/>
      <c r="F25" s="234"/>
      <c r="G25" s="242"/>
    </row>
    <row r="26" spans="1:7" ht="38.25" x14ac:dyDescent="0.2">
      <c r="A26" s="243">
        <v>4</v>
      </c>
      <c r="B26" s="244" t="s">
        <v>549</v>
      </c>
      <c r="C26" s="245" t="s">
        <v>550</v>
      </c>
      <c r="D26" s="234"/>
      <c r="E26" s="234"/>
      <c r="F26" s="234"/>
      <c r="G26" s="242"/>
    </row>
    <row r="27" spans="1:7" ht="13.5" x14ac:dyDescent="0.2">
      <c r="A27" s="241"/>
      <c r="B27" s="246" t="s">
        <v>56</v>
      </c>
      <c r="C27" s="234"/>
      <c r="D27" s="234"/>
      <c r="E27" s="234"/>
      <c r="F27" s="234"/>
      <c r="G27" s="242"/>
    </row>
    <row r="28" spans="1:7" ht="13.5" x14ac:dyDescent="0.2">
      <c r="A28" s="241"/>
      <c r="B28" s="247" t="s">
        <v>544</v>
      </c>
      <c r="C28" s="248"/>
      <c r="D28" s="249">
        <v>0</v>
      </c>
      <c r="E28" s="249">
        <v>9194660</v>
      </c>
      <c r="F28" s="249">
        <v>0</v>
      </c>
      <c r="G28" s="231">
        <f>SUM(D28:F28)</f>
        <v>9194660</v>
      </c>
    </row>
    <row r="29" spans="1:7" ht="13.5" x14ac:dyDescent="0.25">
      <c r="A29" s="250"/>
      <c r="B29" s="251" t="s">
        <v>50</v>
      </c>
      <c r="C29" s="252"/>
      <c r="D29" s="253">
        <f>SUM(D28:D28)</f>
        <v>0</v>
      </c>
      <c r="E29" s="253">
        <f>SUM(E28:E28)</f>
        <v>9194660</v>
      </c>
      <c r="F29" s="253">
        <f>SUM(F28:F28)</f>
        <v>0</v>
      </c>
      <c r="G29" s="253">
        <f>SUM(G28:G28)</f>
        <v>9194660</v>
      </c>
    </row>
    <row r="30" spans="1:7" ht="13.5" x14ac:dyDescent="0.2">
      <c r="A30" s="241"/>
      <c r="B30" s="234"/>
      <c r="C30" s="234"/>
      <c r="D30" s="234"/>
      <c r="E30" s="234"/>
      <c r="F30" s="234"/>
      <c r="G30" s="242"/>
    </row>
    <row r="31" spans="1:7" ht="38.25" x14ac:dyDescent="0.2">
      <c r="A31" s="243">
        <v>5</v>
      </c>
      <c r="B31" s="244" t="s">
        <v>551</v>
      </c>
      <c r="C31" s="245" t="s">
        <v>552</v>
      </c>
      <c r="D31" s="234"/>
      <c r="E31" s="234"/>
      <c r="F31" s="234"/>
      <c r="G31" s="242"/>
    </row>
    <row r="32" spans="1:7" ht="13.5" x14ac:dyDescent="0.2">
      <c r="A32" s="241"/>
      <c r="B32" s="246" t="s">
        <v>56</v>
      </c>
      <c r="C32" s="234"/>
      <c r="D32" s="234"/>
      <c r="E32" s="234"/>
      <c r="F32" s="234"/>
      <c r="G32" s="242"/>
    </row>
    <row r="33" spans="1:7" ht="13.5" x14ac:dyDescent="0.2">
      <c r="A33" s="241"/>
      <c r="B33" s="247" t="s">
        <v>544</v>
      </c>
      <c r="C33" s="248"/>
      <c r="D33" s="249">
        <v>0</v>
      </c>
      <c r="E33" s="249">
        <v>16738260</v>
      </c>
      <c r="F33" s="249">
        <v>0</v>
      </c>
      <c r="G33" s="231">
        <f>SUM(D33:F33)</f>
        <v>16738260</v>
      </c>
    </row>
    <row r="34" spans="1:7" ht="13.5" x14ac:dyDescent="0.25">
      <c r="A34" s="250"/>
      <c r="B34" s="251" t="s">
        <v>50</v>
      </c>
      <c r="C34" s="252"/>
      <c r="D34" s="253">
        <f>SUM(D33:D33)</f>
        <v>0</v>
      </c>
      <c r="E34" s="253">
        <f>SUM(E33:E33)</f>
        <v>16738260</v>
      </c>
      <c r="F34" s="253">
        <f>SUM(F33:F33)</f>
        <v>0</v>
      </c>
      <c r="G34" s="253">
        <f>SUM(G33:G33)</f>
        <v>16738260</v>
      </c>
    </row>
    <row r="35" spans="1:7" ht="13.5" x14ac:dyDescent="0.2">
      <c r="A35" s="241"/>
      <c r="B35" s="234"/>
      <c r="C35" s="234"/>
      <c r="D35" s="234"/>
      <c r="E35" s="234"/>
      <c r="F35" s="234"/>
      <c r="G35" s="242"/>
    </row>
    <row r="36" spans="1:7" ht="38.25" x14ac:dyDescent="0.2">
      <c r="A36" s="243">
        <v>6</v>
      </c>
      <c r="B36" s="244" t="s">
        <v>553</v>
      </c>
      <c r="C36" s="245" t="s">
        <v>554</v>
      </c>
      <c r="D36" s="234"/>
      <c r="E36" s="234"/>
      <c r="F36" s="234"/>
      <c r="G36" s="242"/>
    </row>
    <row r="37" spans="1:7" ht="13.5" x14ac:dyDescent="0.2">
      <c r="A37" s="241"/>
      <c r="B37" s="246" t="s">
        <v>56</v>
      </c>
      <c r="C37" s="234"/>
      <c r="D37" s="234"/>
      <c r="E37" s="234"/>
      <c r="F37" s="234"/>
      <c r="G37" s="242"/>
    </row>
    <row r="38" spans="1:7" ht="13.5" x14ac:dyDescent="0.2">
      <c r="A38" s="241"/>
      <c r="B38" s="247" t="s">
        <v>544</v>
      </c>
      <c r="C38" s="248"/>
      <c r="D38" s="249">
        <v>0</v>
      </c>
      <c r="E38" s="249">
        <v>7842460</v>
      </c>
      <c r="F38" s="249">
        <v>0</v>
      </c>
      <c r="G38" s="231">
        <f>SUM(D38:F38)</f>
        <v>7842460</v>
      </c>
    </row>
    <row r="39" spans="1:7" ht="13.5" x14ac:dyDescent="0.25">
      <c r="A39" s="250"/>
      <c r="B39" s="251" t="s">
        <v>50</v>
      </c>
      <c r="C39" s="252"/>
      <c r="D39" s="253">
        <f>SUM(D38:D38)</f>
        <v>0</v>
      </c>
      <c r="E39" s="253">
        <f>SUM(E38:E38)</f>
        <v>7842460</v>
      </c>
      <c r="F39" s="253">
        <f>SUM(F38:F38)</f>
        <v>0</v>
      </c>
      <c r="G39" s="253">
        <f>SUM(G38:G38)</f>
        <v>7842460</v>
      </c>
    </row>
    <row r="40" spans="1:7" ht="13.5" x14ac:dyDescent="0.2">
      <c r="A40" s="241"/>
      <c r="B40" s="234"/>
      <c r="C40" s="234"/>
      <c r="D40" s="234"/>
      <c r="E40" s="234"/>
      <c r="F40" s="234"/>
      <c r="G40" s="242"/>
    </row>
    <row r="41" spans="1:7" ht="25.5" x14ac:dyDescent="0.2">
      <c r="A41" s="243">
        <v>7</v>
      </c>
      <c r="B41" s="244" t="s">
        <v>584</v>
      </c>
      <c r="C41" s="245" t="s">
        <v>585</v>
      </c>
      <c r="D41" s="234"/>
      <c r="E41" s="234"/>
      <c r="F41" s="234"/>
      <c r="G41" s="242"/>
    </row>
    <row r="42" spans="1:7" ht="13.5" x14ac:dyDescent="0.2">
      <c r="A42" s="241"/>
      <c r="B42" s="246" t="s">
        <v>56</v>
      </c>
      <c r="C42" s="234"/>
      <c r="D42" s="234"/>
      <c r="E42" s="234"/>
      <c r="F42" s="234"/>
      <c r="G42" s="242"/>
    </row>
    <row r="43" spans="1:7" ht="13.5" x14ac:dyDescent="0.2">
      <c r="A43" s="241"/>
      <c r="B43" s="247" t="s">
        <v>544</v>
      </c>
      <c r="C43" s="248"/>
      <c r="D43" s="249">
        <v>21453020</v>
      </c>
      <c r="E43" s="249"/>
      <c r="F43" s="249">
        <v>0</v>
      </c>
      <c r="G43" s="231">
        <f>SUM(D43:F43)</f>
        <v>21453020</v>
      </c>
    </row>
    <row r="44" spans="1:7" ht="13.5" x14ac:dyDescent="0.25">
      <c r="A44" s="250"/>
      <c r="B44" s="251" t="s">
        <v>50</v>
      </c>
      <c r="C44" s="252"/>
      <c r="D44" s="253">
        <f>SUM(D43:D43)</f>
        <v>21453020</v>
      </c>
      <c r="E44" s="253">
        <f>SUM(E43:E43)</f>
        <v>0</v>
      </c>
      <c r="F44" s="253">
        <f>SUM(F43:F43)</f>
        <v>0</v>
      </c>
      <c r="G44" s="253">
        <f>SUM(G43:G43)</f>
        <v>21453020</v>
      </c>
    </row>
    <row r="45" spans="1:7" ht="13.5" x14ac:dyDescent="0.2">
      <c r="A45" s="241"/>
      <c r="B45" s="234"/>
      <c r="C45" s="234"/>
      <c r="D45" s="234"/>
      <c r="E45" s="234"/>
      <c r="F45" s="234"/>
      <c r="G45" s="242"/>
    </row>
    <row r="46" spans="1:7" ht="15.75" x14ac:dyDescent="0.25">
      <c r="A46" s="254"/>
      <c r="B46" s="306" t="s">
        <v>555</v>
      </c>
      <c r="C46" s="306"/>
      <c r="D46" s="255">
        <f>+D14+D19+D24+D29+D34+D39+D44</f>
        <v>21453020</v>
      </c>
      <c r="E46" s="255">
        <f>+E14+E19+E24+E29+E34+E39+E44</f>
        <v>253758602</v>
      </c>
      <c r="F46" s="255">
        <f>+F14+F19+F24+F29+F34+F39+F44</f>
        <v>0</v>
      </c>
      <c r="G46" s="255">
        <f>+G14+G19+G24+G29+G34+G39+G44</f>
        <v>275211622</v>
      </c>
    </row>
    <row r="47" spans="1:7" x14ac:dyDescent="0.2">
      <c r="A47" s="232"/>
      <c r="B47" s="256"/>
      <c r="C47" s="232"/>
      <c r="D47" s="257"/>
      <c r="E47" s="230"/>
      <c r="F47" s="257"/>
      <c r="G47" s="231"/>
    </row>
    <row r="48" spans="1:7" ht="15.75" x14ac:dyDescent="0.25">
      <c r="A48" s="308" t="s">
        <v>421</v>
      </c>
      <c r="B48" s="308"/>
      <c r="C48" s="308"/>
      <c r="D48" s="308"/>
      <c r="E48" s="308"/>
      <c r="F48" s="308"/>
      <c r="G48" s="308"/>
    </row>
    <row r="49" spans="1:7" ht="13.5" x14ac:dyDescent="0.25">
      <c r="A49" s="309" t="s">
        <v>417</v>
      </c>
      <c r="B49" s="309"/>
      <c r="C49" s="309"/>
      <c r="D49" s="309"/>
      <c r="E49" s="309"/>
      <c r="F49" s="309"/>
      <c r="G49" s="309"/>
    </row>
    <row r="50" spans="1:7" ht="13.5" x14ac:dyDescent="0.25">
      <c r="A50" s="241" t="s">
        <v>539</v>
      </c>
      <c r="B50" s="258" t="s">
        <v>540</v>
      </c>
      <c r="C50" s="234" t="s">
        <v>541</v>
      </c>
      <c r="D50" s="234" t="s">
        <v>419</v>
      </c>
      <c r="E50" s="234" t="s">
        <v>418</v>
      </c>
      <c r="F50" s="234" t="s">
        <v>419</v>
      </c>
      <c r="G50" s="242" t="s">
        <v>371</v>
      </c>
    </row>
    <row r="51" spans="1:7" x14ac:dyDescent="0.2">
      <c r="A51" s="232"/>
      <c r="B51" s="259"/>
      <c r="C51" s="232"/>
      <c r="D51" s="260"/>
      <c r="E51" s="230"/>
      <c r="F51" s="260"/>
      <c r="G51" s="231"/>
    </row>
    <row r="52" spans="1:7" ht="25.5" x14ac:dyDescent="0.25">
      <c r="A52" s="243">
        <v>1</v>
      </c>
      <c r="B52" s="244" t="s">
        <v>542</v>
      </c>
      <c r="C52" s="245" t="s">
        <v>543</v>
      </c>
      <c r="D52" s="236"/>
      <c r="E52" s="237"/>
      <c r="F52" s="236"/>
      <c r="G52" s="237"/>
    </row>
    <row r="53" spans="1:7" x14ac:dyDescent="0.2">
      <c r="A53" s="232"/>
      <c r="B53" s="246" t="s">
        <v>56</v>
      </c>
      <c r="C53" s="232"/>
      <c r="D53" s="249"/>
      <c r="E53" s="231"/>
      <c r="F53" s="249"/>
      <c r="G53" s="231"/>
    </row>
    <row r="54" spans="1:7" x14ac:dyDescent="0.2">
      <c r="A54" s="232"/>
      <c r="B54" s="247" t="s">
        <v>556</v>
      </c>
      <c r="C54" s="248" t="s">
        <v>557</v>
      </c>
      <c r="D54" s="249">
        <v>0</v>
      </c>
      <c r="E54" s="231">
        <f>180000+225376</f>
        <v>405376</v>
      </c>
      <c r="F54" s="249">
        <v>0</v>
      </c>
      <c r="G54" s="231">
        <f>SUM(E54:E54)</f>
        <v>405376</v>
      </c>
    </row>
    <row r="55" spans="1:7" x14ac:dyDescent="0.2">
      <c r="A55" s="232"/>
      <c r="B55" s="247"/>
      <c r="C55" s="248" t="s">
        <v>558</v>
      </c>
      <c r="D55" s="249">
        <v>0</v>
      </c>
      <c r="E55" s="249">
        <f>35640+44624</f>
        <v>80264</v>
      </c>
      <c r="F55" s="249">
        <v>0</v>
      </c>
      <c r="G55" s="231">
        <f>SUM(E55:E55)</f>
        <v>80264</v>
      </c>
    </row>
    <row r="56" spans="1:7" x14ac:dyDescent="0.2">
      <c r="A56" s="232"/>
      <c r="B56" s="247"/>
      <c r="C56" s="248" t="s">
        <v>559</v>
      </c>
      <c r="D56" s="249">
        <v>0</v>
      </c>
      <c r="E56" s="231">
        <f>43000+269999+1440000+1799998+2609991+180000</f>
        <v>6342988</v>
      </c>
      <c r="F56" s="249">
        <v>0</v>
      </c>
      <c r="G56" s="231">
        <f>SUM(E56:E56)</f>
        <v>6342988</v>
      </c>
    </row>
    <row r="57" spans="1:7" x14ac:dyDescent="0.2">
      <c r="A57" s="232"/>
      <c r="B57" s="247"/>
      <c r="C57" s="248" t="s">
        <v>560</v>
      </c>
      <c r="D57" s="249">
        <v>0</v>
      </c>
      <c r="E57" s="231">
        <f>1371065+449580+314463</f>
        <v>2135108</v>
      </c>
      <c r="F57" s="249">
        <v>0</v>
      </c>
      <c r="G57" s="231">
        <f>SUM(E57:E57)</f>
        <v>2135108</v>
      </c>
    </row>
    <row r="58" spans="1:7" ht="13.5" x14ac:dyDescent="0.25">
      <c r="A58" s="250"/>
      <c r="B58" s="251" t="s">
        <v>50</v>
      </c>
      <c r="C58" s="252"/>
      <c r="D58" s="253">
        <f>SUM(D54:D57)</f>
        <v>0</v>
      </c>
      <c r="E58" s="253">
        <f>SUM(E54:E57)</f>
        <v>8963736</v>
      </c>
      <c r="F58" s="253">
        <f>SUM(F54:F57)</f>
        <v>0</v>
      </c>
      <c r="G58" s="253">
        <f>SUM(G54:G57)</f>
        <v>8963736</v>
      </c>
    </row>
    <row r="59" spans="1:7" ht="13.5" x14ac:dyDescent="0.25">
      <c r="A59" s="232"/>
      <c r="B59" s="233"/>
      <c r="C59" s="234"/>
      <c r="D59" s="236"/>
      <c r="E59" s="236"/>
      <c r="F59" s="236"/>
      <c r="G59" s="236"/>
    </row>
    <row r="60" spans="1:7" ht="25.5" x14ac:dyDescent="0.25">
      <c r="A60" s="243">
        <v>2</v>
      </c>
      <c r="B60" s="244" t="s">
        <v>545</v>
      </c>
      <c r="C60" s="245" t="s">
        <v>546</v>
      </c>
      <c r="D60" s="236"/>
      <c r="E60" s="237"/>
      <c r="F60" s="236"/>
      <c r="G60" s="237"/>
    </row>
    <row r="61" spans="1:7" x14ac:dyDescent="0.2">
      <c r="A61" s="232"/>
      <c r="B61" s="246" t="s">
        <v>56</v>
      </c>
      <c r="C61" s="232"/>
      <c r="D61" s="249"/>
      <c r="E61" s="231"/>
      <c r="F61" s="249"/>
      <c r="G61" s="231"/>
    </row>
    <row r="62" spans="1:7" x14ac:dyDescent="0.2">
      <c r="A62" s="232"/>
      <c r="B62" s="247" t="s">
        <v>556</v>
      </c>
      <c r="C62" s="248" t="s">
        <v>561</v>
      </c>
      <c r="D62" s="249">
        <v>0</v>
      </c>
      <c r="E62" s="231">
        <f>21545550+96103821+23262336</f>
        <v>140911707</v>
      </c>
      <c r="F62" s="249">
        <v>0</v>
      </c>
      <c r="G62" s="231">
        <f>SUM(E62:F62)</f>
        <v>140911707</v>
      </c>
    </row>
    <row r="63" spans="1:7" x14ac:dyDescent="0.2">
      <c r="A63" s="232"/>
      <c r="B63" s="247"/>
      <c r="C63" s="248" t="s">
        <v>559</v>
      </c>
      <c r="D63" s="249">
        <v>0</v>
      </c>
      <c r="E63" s="231">
        <f>1524000+319000+543000+127000</f>
        <v>2513000</v>
      </c>
      <c r="F63" s="249">
        <v>0</v>
      </c>
      <c r="G63" s="231">
        <f>SUM(E63:F63)</f>
        <v>2513000</v>
      </c>
    </row>
    <row r="64" spans="1:7" ht="13.5" x14ac:dyDescent="0.25">
      <c r="A64" s="250"/>
      <c r="B64" s="251" t="s">
        <v>50</v>
      </c>
      <c r="C64" s="252"/>
      <c r="D64" s="253">
        <f>SUM(D62:D63)</f>
        <v>0</v>
      </c>
      <c r="E64" s="253">
        <f>SUM(E62:E63)</f>
        <v>143424707</v>
      </c>
      <c r="F64" s="253">
        <f>SUM(F62:F63)</f>
        <v>0</v>
      </c>
      <c r="G64" s="253">
        <f>SUM(G62:G63)</f>
        <v>143424707</v>
      </c>
    </row>
    <row r="65" spans="1:7" ht="13.5" x14ac:dyDescent="0.25">
      <c r="A65" s="232"/>
      <c r="B65" s="233"/>
      <c r="C65" s="234"/>
      <c r="D65" s="236"/>
      <c r="E65" s="236"/>
      <c r="F65" s="236"/>
      <c r="G65" s="236"/>
    </row>
    <row r="66" spans="1:7" ht="25.5" x14ac:dyDescent="0.25">
      <c r="A66" s="243">
        <v>3</v>
      </c>
      <c r="B66" s="244" t="s">
        <v>547</v>
      </c>
      <c r="C66" s="245" t="s">
        <v>548</v>
      </c>
      <c r="D66" s="236"/>
      <c r="E66" s="237"/>
      <c r="F66" s="236"/>
      <c r="G66" s="237"/>
    </row>
    <row r="67" spans="1:7" x14ac:dyDescent="0.2">
      <c r="A67" s="232"/>
      <c r="B67" s="246" t="s">
        <v>56</v>
      </c>
      <c r="C67" s="232"/>
      <c r="D67" s="249"/>
      <c r="E67" s="231"/>
      <c r="F67" s="249"/>
      <c r="G67" s="231"/>
    </row>
    <row r="68" spans="1:7" x14ac:dyDescent="0.2">
      <c r="A68" s="232"/>
      <c r="B68" s="247" t="s">
        <v>556</v>
      </c>
      <c r="C68" s="248" t="s">
        <v>561</v>
      </c>
      <c r="D68" s="249">
        <v>0</v>
      </c>
      <c r="E68" s="231">
        <f>12668250+31794069+10665460+11430000</f>
        <v>66557779</v>
      </c>
      <c r="F68" s="249">
        <v>0</v>
      </c>
      <c r="G68" s="231">
        <f>SUM(E68:E68)</f>
        <v>66557779</v>
      </c>
    </row>
    <row r="69" spans="1:7" x14ac:dyDescent="0.2">
      <c r="A69" s="232"/>
      <c r="B69" s="247"/>
      <c r="C69" s="248" t="s">
        <v>559</v>
      </c>
      <c r="D69" s="249">
        <v>0</v>
      </c>
      <c r="E69" s="231">
        <f>210000+127000+700000</f>
        <v>1037000</v>
      </c>
      <c r="F69" s="249">
        <v>0</v>
      </c>
      <c r="G69" s="231">
        <f>SUM(E69:E69)</f>
        <v>1037000</v>
      </c>
    </row>
    <row r="70" spans="1:7" ht="13.5" x14ac:dyDescent="0.25">
      <c r="A70" s="250"/>
      <c r="B70" s="251" t="s">
        <v>50</v>
      </c>
      <c r="C70" s="252"/>
      <c r="D70" s="253">
        <f>SUM(D68:D69)</f>
        <v>0</v>
      </c>
      <c r="E70" s="253">
        <f>SUM(E68:E69)</f>
        <v>67594779</v>
      </c>
      <c r="F70" s="253">
        <f>SUM(F68:F69)</f>
        <v>0</v>
      </c>
      <c r="G70" s="253">
        <f>SUM(G68:G69)</f>
        <v>67594779</v>
      </c>
    </row>
    <row r="71" spans="1:7" ht="13.5" x14ac:dyDescent="0.25">
      <c r="A71" s="232"/>
      <c r="B71" s="233"/>
      <c r="C71" s="234"/>
      <c r="D71" s="236"/>
      <c r="E71" s="236"/>
      <c r="F71" s="236"/>
      <c r="G71" s="236"/>
    </row>
    <row r="72" spans="1:7" ht="38.25" x14ac:dyDescent="0.25">
      <c r="A72" s="243">
        <v>4</v>
      </c>
      <c r="B72" s="244" t="s">
        <v>549</v>
      </c>
      <c r="C72" s="245" t="s">
        <v>550</v>
      </c>
      <c r="D72" s="236"/>
      <c r="E72" s="237"/>
      <c r="F72" s="236"/>
      <c r="G72" s="237"/>
    </row>
    <row r="73" spans="1:7" x14ac:dyDescent="0.2">
      <c r="A73" s="232"/>
      <c r="B73" s="246" t="s">
        <v>56</v>
      </c>
      <c r="C73" s="232"/>
      <c r="D73" s="249"/>
      <c r="E73" s="231"/>
      <c r="F73" s="249"/>
      <c r="G73" s="231"/>
    </row>
    <row r="74" spans="1:7" x14ac:dyDescent="0.2">
      <c r="A74" s="232"/>
      <c r="B74" s="247" t="s">
        <v>556</v>
      </c>
      <c r="C74" s="248" t="s">
        <v>557</v>
      </c>
      <c r="D74" s="249">
        <v>0</v>
      </c>
      <c r="E74" s="231">
        <f>302352+1800000+897560</f>
        <v>2999912</v>
      </c>
      <c r="F74" s="249">
        <v>0</v>
      </c>
      <c r="G74" s="231">
        <f t="shared" ref="G74:G75" si="0">SUM(E74:E74)</f>
        <v>2999912</v>
      </c>
    </row>
    <row r="75" spans="1:7" x14ac:dyDescent="0.2">
      <c r="A75" s="232"/>
      <c r="B75" s="247"/>
      <c r="C75" s="248" t="s">
        <v>558</v>
      </c>
      <c r="D75" s="249">
        <v>0</v>
      </c>
      <c r="E75" s="231">
        <f>242440+81648+486000</f>
        <v>810088</v>
      </c>
      <c r="F75" s="249">
        <v>0</v>
      </c>
      <c r="G75" s="231">
        <f t="shared" si="0"/>
        <v>810088</v>
      </c>
    </row>
    <row r="76" spans="1:7" x14ac:dyDescent="0.2">
      <c r="A76" s="232"/>
      <c r="B76" s="247"/>
      <c r="C76" s="248" t="s">
        <v>559</v>
      </c>
      <c r="D76" s="249">
        <v>0</v>
      </c>
      <c r="E76" s="231">
        <f>1143000+635000+124460+403200+508000</f>
        <v>2813660</v>
      </c>
      <c r="F76" s="249">
        <v>0</v>
      </c>
      <c r="G76" s="231">
        <f>SUM(E76:E76)</f>
        <v>2813660</v>
      </c>
    </row>
    <row r="77" spans="1:7" x14ac:dyDescent="0.2">
      <c r="A77" s="232"/>
      <c r="B77" s="247"/>
      <c r="C77" s="248" t="s">
        <v>562</v>
      </c>
      <c r="D77" s="249">
        <v>0</v>
      </c>
      <c r="E77" s="231">
        <v>336000</v>
      </c>
      <c r="F77" s="249">
        <v>0</v>
      </c>
      <c r="G77" s="231">
        <f>SUM(E77:E77)</f>
        <v>336000</v>
      </c>
    </row>
    <row r="78" spans="1:7" x14ac:dyDescent="0.2">
      <c r="A78" s="232"/>
      <c r="B78" s="247"/>
      <c r="C78" s="248" t="s">
        <v>560</v>
      </c>
      <c r="D78" s="249">
        <v>0</v>
      </c>
      <c r="E78" s="231">
        <v>1600000</v>
      </c>
      <c r="F78" s="249">
        <v>0</v>
      </c>
      <c r="G78" s="231">
        <f>SUM(E78:E78)</f>
        <v>1600000</v>
      </c>
    </row>
    <row r="79" spans="1:7" x14ac:dyDescent="0.2">
      <c r="A79" s="232"/>
      <c r="B79" s="247"/>
      <c r="C79" s="248" t="s">
        <v>563</v>
      </c>
      <c r="D79" s="249">
        <v>0</v>
      </c>
      <c r="E79" s="231">
        <v>635000</v>
      </c>
      <c r="F79" s="249">
        <v>0</v>
      </c>
      <c r="G79" s="231">
        <f>SUM(E79:E79)</f>
        <v>635000</v>
      </c>
    </row>
    <row r="80" spans="1:7" ht="13.5" x14ac:dyDescent="0.25">
      <c r="A80" s="250"/>
      <c r="B80" s="251" t="s">
        <v>50</v>
      </c>
      <c r="C80" s="252"/>
      <c r="D80" s="253">
        <f>SUM(D74:D79)</f>
        <v>0</v>
      </c>
      <c r="E80" s="253">
        <f>SUM(E74:E79)</f>
        <v>9194660</v>
      </c>
      <c r="F80" s="253">
        <f>SUM(F74:F79)</f>
        <v>0</v>
      </c>
      <c r="G80" s="253">
        <f>SUM(G74:G79)</f>
        <v>9194660</v>
      </c>
    </row>
    <row r="81" spans="1:7" ht="13.5" x14ac:dyDescent="0.25">
      <c r="A81" s="232"/>
      <c r="B81" s="233"/>
      <c r="C81" s="234"/>
      <c r="D81" s="236"/>
      <c r="E81" s="236"/>
      <c r="F81" s="236"/>
      <c r="G81" s="236"/>
    </row>
    <row r="82" spans="1:7" ht="38.25" x14ac:dyDescent="0.25">
      <c r="A82" s="243">
        <v>5</v>
      </c>
      <c r="B82" s="244" t="s">
        <v>551</v>
      </c>
      <c r="C82" s="245" t="s">
        <v>552</v>
      </c>
      <c r="D82" s="236"/>
      <c r="E82" s="237"/>
      <c r="F82" s="236"/>
      <c r="G82" s="237"/>
    </row>
    <row r="83" spans="1:7" x14ac:dyDescent="0.2">
      <c r="A83" s="232"/>
      <c r="B83" s="246" t="s">
        <v>56</v>
      </c>
      <c r="C83" s="232"/>
      <c r="D83" s="249"/>
      <c r="E83" s="231"/>
      <c r="F83" s="249"/>
      <c r="G83" s="231"/>
    </row>
    <row r="84" spans="1:7" x14ac:dyDescent="0.2">
      <c r="A84" s="232"/>
      <c r="B84" s="247" t="s">
        <v>556</v>
      </c>
      <c r="C84" s="248" t="s">
        <v>557</v>
      </c>
      <c r="D84" s="249">
        <v>0</v>
      </c>
      <c r="E84" s="231">
        <f>642528+2007700</f>
        <v>2650228</v>
      </c>
      <c r="F84" s="249">
        <v>0</v>
      </c>
      <c r="G84" s="231">
        <f t="shared" ref="G84:G85" si="1">SUM(E84:E84)</f>
        <v>2650228</v>
      </c>
    </row>
    <row r="85" spans="1:7" x14ac:dyDescent="0.2">
      <c r="A85" s="232"/>
      <c r="B85" s="247"/>
      <c r="C85" s="248" t="s">
        <v>558</v>
      </c>
      <c r="D85" s="249">
        <v>0</v>
      </c>
      <c r="E85" s="231">
        <f>542300+173472</f>
        <v>715772</v>
      </c>
      <c r="F85" s="249">
        <v>0</v>
      </c>
      <c r="G85" s="231">
        <f t="shared" si="1"/>
        <v>715772</v>
      </c>
    </row>
    <row r="86" spans="1:7" x14ac:dyDescent="0.2">
      <c r="A86" s="232"/>
      <c r="B86" s="247"/>
      <c r="C86" s="248" t="s">
        <v>559</v>
      </c>
      <c r="D86" s="249">
        <v>0</v>
      </c>
      <c r="E86" s="231">
        <f>6000000+1320800+124460+1397000</f>
        <v>8842260</v>
      </c>
      <c r="F86" s="249">
        <v>0</v>
      </c>
      <c r="G86" s="231">
        <f>SUM(E86:E86)</f>
        <v>8842260</v>
      </c>
    </row>
    <row r="87" spans="1:7" x14ac:dyDescent="0.2">
      <c r="A87" s="232"/>
      <c r="B87" s="247"/>
      <c r="C87" s="248" t="s">
        <v>562</v>
      </c>
      <c r="D87" s="249">
        <v>0</v>
      </c>
      <c r="E87" s="231">
        <v>720000</v>
      </c>
      <c r="F87" s="249">
        <v>0</v>
      </c>
      <c r="G87" s="231">
        <f>SUM(E87:E87)</f>
        <v>720000</v>
      </c>
    </row>
    <row r="88" spans="1:7" x14ac:dyDescent="0.2">
      <c r="A88" s="232"/>
      <c r="B88" s="247"/>
      <c r="C88" s="248" t="s">
        <v>563</v>
      </c>
      <c r="D88" s="249">
        <v>0</v>
      </c>
      <c r="E88" s="231">
        <v>3810000</v>
      </c>
      <c r="F88" s="249">
        <v>0</v>
      </c>
      <c r="G88" s="231">
        <f>SUM(E88:E88)</f>
        <v>3810000</v>
      </c>
    </row>
    <row r="89" spans="1:7" ht="13.5" x14ac:dyDescent="0.25">
      <c r="A89" s="250"/>
      <c r="B89" s="251" t="s">
        <v>50</v>
      </c>
      <c r="C89" s="252"/>
      <c r="D89" s="253">
        <f>SUM(D84:D88)</f>
        <v>0</v>
      </c>
      <c r="E89" s="253">
        <f>SUM(E84:E88)</f>
        <v>16738260</v>
      </c>
      <c r="F89" s="253">
        <f>SUM(F84:F88)</f>
        <v>0</v>
      </c>
      <c r="G89" s="253">
        <f>SUM(G84:G88)</f>
        <v>16738260</v>
      </c>
    </row>
    <row r="90" spans="1:7" ht="13.5" x14ac:dyDescent="0.25">
      <c r="A90" s="232"/>
      <c r="B90" s="233"/>
      <c r="C90" s="234"/>
      <c r="D90" s="236"/>
      <c r="E90" s="236"/>
      <c r="F90" s="236"/>
      <c r="G90" s="236"/>
    </row>
    <row r="91" spans="1:7" ht="38.25" x14ac:dyDescent="0.25">
      <c r="A91" s="243">
        <v>6</v>
      </c>
      <c r="B91" s="244" t="s">
        <v>553</v>
      </c>
      <c r="C91" s="245" t="s">
        <v>554</v>
      </c>
      <c r="D91" s="236"/>
      <c r="E91" s="237"/>
      <c r="F91" s="236"/>
      <c r="G91" s="237"/>
    </row>
    <row r="92" spans="1:7" x14ac:dyDescent="0.2">
      <c r="A92" s="232"/>
      <c r="B92" s="246" t="s">
        <v>56</v>
      </c>
      <c r="C92" s="232"/>
      <c r="D92" s="249"/>
      <c r="E92" s="231"/>
      <c r="F92" s="249"/>
      <c r="G92" s="231"/>
    </row>
    <row r="93" spans="1:7" x14ac:dyDescent="0.2">
      <c r="A93" s="232"/>
      <c r="B93" s="247" t="s">
        <v>556</v>
      </c>
      <c r="C93" s="248" t="s">
        <v>557</v>
      </c>
      <c r="D93" s="249">
        <v>0</v>
      </c>
      <c r="E93" s="231">
        <f>566928+1818740</f>
        <v>2385668</v>
      </c>
      <c r="F93" s="249">
        <v>0</v>
      </c>
      <c r="G93" s="231">
        <f t="shared" ref="G93:G94" si="2">SUM(E93:E93)</f>
        <v>2385668</v>
      </c>
    </row>
    <row r="94" spans="1:7" x14ac:dyDescent="0.2">
      <c r="A94" s="232"/>
      <c r="B94" s="247"/>
      <c r="C94" s="248" t="s">
        <v>558</v>
      </c>
      <c r="D94" s="249">
        <v>0</v>
      </c>
      <c r="E94" s="231">
        <f>491260+153072</f>
        <v>644332</v>
      </c>
      <c r="F94" s="249">
        <v>0</v>
      </c>
      <c r="G94" s="231">
        <f t="shared" si="2"/>
        <v>644332</v>
      </c>
    </row>
    <row r="95" spans="1:7" x14ac:dyDescent="0.2">
      <c r="A95" s="232"/>
      <c r="B95" s="247"/>
      <c r="C95" s="248" t="s">
        <v>559</v>
      </c>
      <c r="D95" s="249">
        <v>0</v>
      </c>
      <c r="E95" s="231">
        <f>1270000+124460+1270000</f>
        <v>2664460</v>
      </c>
      <c r="F95" s="249">
        <v>0</v>
      </c>
      <c r="G95" s="231">
        <f>SUM(E95:E95)</f>
        <v>2664460</v>
      </c>
    </row>
    <row r="96" spans="1:7" x14ac:dyDescent="0.2">
      <c r="A96" s="232"/>
      <c r="B96" s="247"/>
      <c r="C96" s="248" t="s">
        <v>562</v>
      </c>
      <c r="D96" s="249">
        <v>0</v>
      </c>
      <c r="E96" s="231">
        <v>624000</v>
      </c>
      <c r="F96" s="249">
        <v>0</v>
      </c>
      <c r="G96" s="231">
        <f>SUM(E96:E96)</f>
        <v>624000</v>
      </c>
    </row>
    <row r="97" spans="1:7" x14ac:dyDescent="0.2">
      <c r="A97" s="232"/>
      <c r="B97" s="247"/>
      <c r="C97" s="248" t="s">
        <v>563</v>
      </c>
      <c r="D97" s="249">
        <v>0</v>
      </c>
      <c r="E97" s="231">
        <v>1524000</v>
      </c>
      <c r="F97" s="249">
        <v>0</v>
      </c>
      <c r="G97" s="231">
        <f>SUM(E97:E97)</f>
        <v>1524000</v>
      </c>
    </row>
    <row r="98" spans="1:7" ht="13.5" x14ac:dyDescent="0.25">
      <c r="A98" s="250"/>
      <c r="B98" s="251" t="s">
        <v>50</v>
      </c>
      <c r="C98" s="252"/>
      <c r="D98" s="253">
        <f>SUM(D93:D97)</f>
        <v>0</v>
      </c>
      <c r="E98" s="253">
        <f>SUM(E93:E97)</f>
        <v>7842460</v>
      </c>
      <c r="F98" s="253">
        <f>SUM(F93:F97)</f>
        <v>0</v>
      </c>
      <c r="G98" s="253">
        <f>SUM(G93:G97)</f>
        <v>7842460</v>
      </c>
    </row>
    <row r="99" spans="1:7" ht="13.5" x14ac:dyDescent="0.25">
      <c r="A99" s="232"/>
      <c r="B99" s="233"/>
      <c r="C99" s="234"/>
      <c r="D99" s="236"/>
      <c r="E99" s="236"/>
      <c r="F99" s="236"/>
      <c r="G99" s="236"/>
    </row>
    <row r="100" spans="1:7" ht="25.5" x14ac:dyDescent="0.25">
      <c r="A100" s="243">
        <v>7</v>
      </c>
      <c r="B100" s="244" t="s">
        <v>584</v>
      </c>
      <c r="C100" s="245" t="s">
        <v>585</v>
      </c>
      <c r="D100" s="236"/>
      <c r="E100" s="237"/>
      <c r="F100" s="236"/>
      <c r="G100" s="237"/>
    </row>
    <row r="101" spans="1:7" x14ac:dyDescent="0.2">
      <c r="A101" s="232"/>
      <c r="B101" s="246" t="s">
        <v>56</v>
      </c>
      <c r="C101" s="232"/>
      <c r="D101" s="249"/>
      <c r="E101" s="231"/>
      <c r="F101" s="249"/>
      <c r="G101" s="231"/>
    </row>
    <row r="102" spans="1:7" x14ac:dyDescent="0.2">
      <c r="A102" s="232"/>
      <c r="B102" s="247" t="s">
        <v>556</v>
      </c>
      <c r="C102" s="248" t="s">
        <v>559</v>
      </c>
      <c r="D102" s="249">
        <v>0</v>
      </c>
      <c r="E102" s="231">
        <v>21453020</v>
      </c>
      <c r="F102" s="249">
        <v>0</v>
      </c>
      <c r="G102" s="231">
        <f>SUM(E102:E102)</f>
        <v>21453020</v>
      </c>
    </row>
    <row r="103" spans="1:7" ht="13.5" x14ac:dyDescent="0.25">
      <c r="A103" s="250"/>
      <c r="B103" s="251" t="s">
        <v>50</v>
      </c>
      <c r="C103" s="252"/>
      <c r="D103" s="253">
        <f>SUM(D102:D102)</f>
        <v>0</v>
      </c>
      <c r="E103" s="253">
        <f>SUM(E102:E102)</f>
        <v>21453020</v>
      </c>
      <c r="F103" s="253">
        <f>SUM(F102:F102)</f>
        <v>0</v>
      </c>
      <c r="G103" s="253">
        <f>SUM(G102:G102)</f>
        <v>21453020</v>
      </c>
    </row>
    <row r="104" spans="1:7" ht="13.5" x14ac:dyDescent="0.25">
      <c r="A104" s="232"/>
      <c r="B104" s="233"/>
      <c r="C104" s="234"/>
      <c r="D104" s="236"/>
      <c r="E104" s="236"/>
      <c r="F104" s="236"/>
      <c r="G104" s="236"/>
    </row>
    <row r="105" spans="1:7" ht="15.75" x14ac:dyDescent="0.25">
      <c r="A105" s="306" t="s">
        <v>422</v>
      </c>
      <c r="B105" s="306"/>
      <c r="C105" s="306"/>
      <c r="D105" s="255">
        <f>+D58+D64+D70+D80+D89+D98+D103</f>
        <v>0</v>
      </c>
      <c r="E105" s="255">
        <f>+E58+E64+E70+E80+E89+E98+E103</f>
        <v>275211622</v>
      </c>
      <c r="F105" s="255">
        <f t="shared" ref="F105:G105" si="3">+F58+F64+F70+F80+F89+F98+F103</f>
        <v>0</v>
      </c>
      <c r="G105" s="255">
        <f t="shared" si="3"/>
        <v>275211622</v>
      </c>
    </row>
    <row r="106" spans="1:7" x14ac:dyDescent="0.2">
      <c r="A106" s="228"/>
      <c r="B106" s="230"/>
      <c r="C106" s="228"/>
      <c r="D106" s="231"/>
      <c r="E106" s="230"/>
      <c r="F106" s="231"/>
      <c r="G106" s="231"/>
    </row>
    <row r="107" spans="1:7" x14ac:dyDescent="0.2">
      <c r="A107" s="228"/>
      <c r="B107" s="230"/>
      <c r="C107" s="228"/>
      <c r="D107" s="231"/>
      <c r="E107" s="230"/>
      <c r="F107" s="231"/>
      <c r="G107" s="231"/>
    </row>
    <row r="108" spans="1:7" x14ac:dyDescent="0.2">
      <c r="A108" s="228"/>
      <c r="B108" s="230"/>
      <c r="C108" s="228"/>
      <c r="D108" s="231"/>
      <c r="E108" s="230"/>
      <c r="F108" s="231"/>
      <c r="G108" s="231"/>
    </row>
  </sheetData>
  <mergeCells count="6">
    <mergeCell ref="A105:C105"/>
    <mergeCell ref="A4:G4"/>
    <mergeCell ref="A7:G7"/>
    <mergeCell ref="B46:C46"/>
    <mergeCell ref="A48:G48"/>
    <mergeCell ref="A49:G49"/>
  </mergeCells>
  <pageMargins left="0.7" right="0.7" top="0.75" bottom="0.75" header="0.3" footer="0.3"/>
  <pageSetup paperSize="9" scale="98" fitToHeight="0"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1. m. bevételek (6)</vt:lpstr>
      <vt:lpstr>2. m. kiadások (6)</vt:lpstr>
      <vt:lpstr>2.a KÖH (6)</vt:lpstr>
      <vt:lpstr>4. melléklet (6)</vt:lpstr>
      <vt:lpstr>10. melléklet</vt:lpstr>
      <vt:lpstr>'1. m. bevételek (6)'!Nyomtatási_cím</vt:lpstr>
      <vt:lpstr>'2. m. kiadások (6)'!Nyomtatási_cím</vt:lpstr>
      <vt:lpstr>'2.a KÖH (6)'!Nyomtatási_cím</vt:lpstr>
      <vt:lpstr>'1. m. bevételek (6)'!Nyomtatási_terület</vt:lpstr>
      <vt:lpstr>'2. m. kiadások (6)'!Nyomtatási_terület</vt:lpstr>
      <vt:lpstr>'2.a KÖH (6)'!Nyomtatási_terület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Gábor Viktória</cp:lastModifiedBy>
  <cp:lastPrinted>2018-01-12T09:46:37Z</cp:lastPrinted>
  <dcterms:created xsi:type="dcterms:W3CDTF">2009-01-15T09:14:34Z</dcterms:created>
  <dcterms:modified xsi:type="dcterms:W3CDTF">2018-01-17T10:26:43Z</dcterms:modified>
</cp:coreProperties>
</file>