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lhasználó\Documents\Timi\Költségvetés\2021\II. sz. módosítás\"/>
    </mc:Choice>
  </mc:AlternateContent>
  <xr:revisionPtr revIDLastSave="0" documentId="8_{42F7A949-21B4-4B2B-8C35-669433B2074B}" xr6:coauthVersionLast="47" xr6:coauthVersionMax="47" xr10:uidLastSave="{00000000-0000-0000-0000-000000000000}"/>
  <bookViews>
    <workbookView xWindow="-108" yWindow="-108" windowWidth="23256" windowHeight="12576" tabRatio="889" xr2:uid="{00000000-000D-0000-FFFF-FFFF00000000}"/>
  </bookViews>
  <sheets>
    <sheet name="1. m. bevételek (3)" sheetId="255" r:id="rId1"/>
    <sheet name="2. m. kiadások (3)" sheetId="256" r:id="rId2"/>
    <sheet name="3. m. létszám (3)" sheetId="261" r:id="rId3"/>
    <sheet name="4. melléklet (3)" sheetId="258" r:id="rId4"/>
    <sheet name="8.a melléklet (3)" sheetId="260" r:id="rId5"/>
  </sheets>
  <definedNames>
    <definedName name="_xlnm.Print_Titles" localSheetId="0">'1. m. bevételek (3)'!$7:$9</definedName>
    <definedName name="_xlnm.Print_Titles" localSheetId="1">'2. m. kiadások (3)'!$7:$9</definedName>
    <definedName name="_xlnm.Print_Area" localSheetId="0">'1. m. bevételek (3)'!$A$1:$S$218</definedName>
    <definedName name="_xlnm.Print_Area" localSheetId="1">'2. m. kiadások (3)'!$A$1:$S$333</definedName>
    <definedName name="_xlnm.Print_Area" localSheetId="3">'4. melléklet (3)'!$A$1:$M$32</definedName>
  </definedNames>
  <calcPr calcId="191029"/>
</workbook>
</file>

<file path=xl/calcChain.xml><?xml version="1.0" encoding="utf-8"?>
<calcChain xmlns="http://schemas.openxmlformats.org/spreadsheetml/2006/main">
  <c r="F17" i="261" l="1"/>
  <c r="F16" i="261"/>
  <c r="F15" i="261" s="1"/>
  <c r="E15" i="261"/>
  <c r="D15" i="261"/>
  <c r="C15" i="261"/>
  <c r="B15" i="261"/>
  <c r="S206" i="256" l="1"/>
  <c r="R206" i="256"/>
  <c r="Q206" i="256"/>
  <c r="P206" i="256"/>
  <c r="S172" i="256" l="1"/>
  <c r="R172" i="256"/>
  <c r="Q172" i="256"/>
  <c r="P172" i="256"/>
  <c r="S171" i="256"/>
  <c r="P289" i="256" l="1"/>
  <c r="Q289" i="256"/>
  <c r="R289" i="256"/>
  <c r="S289" i="256"/>
  <c r="P269" i="256" l="1"/>
  <c r="Q269" i="256"/>
  <c r="R269" i="256"/>
  <c r="S269" i="256"/>
  <c r="R171" i="256"/>
  <c r="Q171" i="256"/>
  <c r="P171" i="256"/>
  <c r="P205" i="256"/>
  <c r="Q205" i="256"/>
  <c r="R205" i="256"/>
  <c r="S205" i="256"/>
  <c r="L193" i="256" l="1"/>
  <c r="P268" i="256" l="1"/>
  <c r="Q268" i="256"/>
  <c r="R268" i="256"/>
  <c r="S268" i="256"/>
  <c r="P95" i="255"/>
  <c r="Q95" i="255"/>
  <c r="R95" i="255"/>
  <c r="S95" i="255"/>
  <c r="P204" i="256" l="1"/>
  <c r="Q204" i="256"/>
  <c r="R204" i="256"/>
  <c r="S204" i="256"/>
  <c r="P139" i="255" l="1"/>
  <c r="Q139" i="255"/>
  <c r="R139" i="255"/>
  <c r="S139" i="255"/>
  <c r="P203" i="256"/>
  <c r="Q203" i="256"/>
  <c r="R203" i="256"/>
  <c r="S203" i="256"/>
  <c r="P55" i="255" l="1"/>
  <c r="Q55" i="255"/>
  <c r="R55" i="255"/>
  <c r="S55" i="255"/>
  <c r="P185" i="256" l="1"/>
  <c r="Q185" i="256"/>
  <c r="R185" i="256"/>
  <c r="S185" i="256"/>
  <c r="S170" i="256" l="1"/>
  <c r="R170" i="256"/>
  <c r="Q170" i="256"/>
  <c r="P170" i="256"/>
  <c r="S138" i="255"/>
  <c r="R138" i="255"/>
  <c r="Q138" i="255"/>
  <c r="P138" i="255"/>
  <c r="S169" i="256" l="1"/>
  <c r="R169" i="256"/>
  <c r="Q169" i="256"/>
  <c r="P169" i="256"/>
  <c r="O291" i="256" l="1"/>
  <c r="N291" i="256"/>
  <c r="M291" i="256"/>
  <c r="L291" i="256"/>
  <c r="S288" i="256"/>
  <c r="R288" i="256"/>
  <c r="Q288" i="256"/>
  <c r="P288" i="256"/>
  <c r="S94" i="255"/>
  <c r="R94" i="255"/>
  <c r="Q94" i="255"/>
  <c r="P94" i="255"/>
  <c r="S168" i="256" l="1"/>
  <c r="R168" i="256"/>
  <c r="Q168" i="256"/>
  <c r="P168" i="256"/>
  <c r="S331" i="256" l="1"/>
  <c r="R331" i="256"/>
  <c r="Q331" i="256"/>
  <c r="P331" i="256"/>
  <c r="M17" i="258" s="1"/>
  <c r="S328" i="256"/>
  <c r="R328" i="256"/>
  <c r="Q328" i="256"/>
  <c r="P328" i="256"/>
  <c r="M14" i="258" s="1"/>
  <c r="S327" i="256"/>
  <c r="R327" i="256"/>
  <c r="Q327" i="256"/>
  <c r="P327" i="256"/>
  <c r="M24" i="258" s="1"/>
  <c r="S326" i="256"/>
  <c r="R326" i="256"/>
  <c r="Q326" i="256"/>
  <c r="P326" i="256"/>
  <c r="S316" i="256"/>
  <c r="R316" i="256"/>
  <c r="Q316" i="256"/>
  <c r="P316" i="256"/>
  <c r="S315" i="256"/>
  <c r="R315" i="256"/>
  <c r="Q315" i="256"/>
  <c r="P315" i="256"/>
  <c r="S314" i="256"/>
  <c r="R314" i="256"/>
  <c r="Q314" i="256"/>
  <c r="P314" i="256"/>
  <c r="S313" i="256"/>
  <c r="R313" i="256"/>
  <c r="Q313" i="256"/>
  <c r="P313" i="256"/>
  <c r="S312" i="256"/>
  <c r="R312" i="256"/>
  <c r="Q312" i="256"/>
  <c r="P312" i="256"/>
  <c r="S311" i="256"/>
  <c r="R311" i="256"/>
  <c r="Q311" i="256"/>
  <c r="P311" i="256"/>
  <c r="S310" i="256"/>
  <c r="R310" i="256"/>
  <c r="Q310" i="256"/>
  <c r="P310" i="256"/>
  <c r="S309" i="256"/>
  <c r="R309" i="256"/>
  <c r="Q309" i="256"/>
  <c r="P309" i="256"/>
  <c r="S308" i="256"/>
  <c r="R308" i="256"/>
  <c r="Q308" i="256"/>
  <c r="P308" i="256"/>
  <c r="S303" i="256"/>
  <c r="R303" i="256"/>
  <c r="Q303" i="256"/>
  <c r="P303" i="256"/>
  <c r="S302" i="256"/>
  <c r="R302" i="256"/>
  <c r="Q302" i="256"/>
  <c r="P302" i="256"/>
  <c r="S301" i="256"/>
  <c r="R301" i="256"/>
  <c r="Q301" i="256"/>
  <c r="P301" i="256"/>
  <c r="S300" i="256"/>
  <c r="R300" i="256"/>
  <c r="Q300" i="256"/>
  <c r="P300" i="256"/>
  <c r="S295" i="256"/>
  <c r="R295" i="256"/>
  <c r="Q295" i="256"/>
  <c r="P295" i="256"/>
  <c r="S287" i="256"/>
  <c r="R287" i="256"/>
  <c r="Q287" i="256"/>
  <c r="P287" i="256"/>
  <c r="S286" i="256"/>
  <c r="R286" i="256"/>
  <c r="Q286" i="256"/>
  <c r="P286" i="256"/>
  <c r="S285" i="256"/>
  <c r="R285" i="256"/>
  <c r="Q285" i="256"/>
  <c r="P285" i="256"/>
  <c r="S284" i="256"/>
  <c r="R284" i="256"/>
  <c r="Q284" i="256"/>
  <c r="P284" i="256"/>
  <c r="S283" i="256"/>
  <c r="R283" i="256"/>
  <c r="Q283" i="256"/>
  <c r="P283" i="256"/>
  <c r="S282" i="256"/>
  <c r="R282" i="256"/>
  <c r="Q282" i="256"/>
  <c r="P282" i="256"/>
  <c r="S281" i="256"/>
  <c r="R281" i="256"/>
  <c r="Q281" i="256"/>
  <c r="P281" i="256"/>
  <c r="S280" i="256"/>
  <c r="R280" i="256"/>
  <c r="Q280" i="256"/>
  <c r="P280" i="256"/>
  <c r="S279" i="256"/>
  <c r="R279" i="256"/>
  <c r="Q279" i="256"/>
  <c r="P279" i="256"/>
  <c r="S278" i="256"/>
  <c r="R278" i="256"/>
  <c r="Q278" i="256"/>
  <c r="P278" i="256"/>
  <c r="S277" i="256"/>
  <c r="R277" i="256"/>
  <c r="Q277" i="256"/>
  <c r="P277" i="256"/>
  <c r="S276" i="256"/>
  <c r="R276" i="256"/>
  <c r="Q276" i="256"/>
  <c r="P276" i="256"/>
  <c r="S275" i="256"/>
  <c r="R275" i="256"/>
  <c r="Q275" i="256"/>
  <c r="P275" i="256"/>
  <c r="S274" i="256"/>
  <c r="R274" i="256"/>
  <c r="Q274" i="256"/>
  <c r="P274" i="256"/>
  <c r="S267" i="256"/>
  <c r="R267" i="256"/>
  <c r="Q267" i="256"/>
  <c r="P267" i="256"/>
  <c r="S266" i="256"/>
  <c r="R266" i="256"/>
  <c r="Q266" i="256"/>
  <c r="P266" i="256"/>
  <c r="S265" i="256"/>
  <c r="R265" i="256"/>
  <c r="Q265" i="256"/>
  <c r="P265" i="256"/>
  <c r="S264" i="256"/>
  <c r="R264" i="256"/>
  <c r="Q264" i="256"/>
  <c r="P264" i="256"/>
  <c r="S263" i="256"/>
  <c r="R263" i="256"/>
  <c r="Q263" i="256"/>
  <c r="P263" i="256"/>
  <c r="S262" i="256"/>
  <c r="R262" i="256"/>
  <c r="Q262" i="256"/>
  <c r="P262" i="256"/>
  <c r="S261" i="256"/>
  <c r="R261" i="256"/>
  <c r="Q261" i="256"/>
  <c r="P261" i="256"/>
  <c r="S260" i="256"/>
  <c r="R260" i="256"/>
  <c r="Q260" i="256"/>
  <c r="P260" i="256"/>
  <c r="S259" i="256"/>
  <c r="R259" i="256"/>
  <c r="Q259" i="256"/>
  <c r="P259" i="256"/>
  <c r="S258" i="256"/>
  <c r="R258" i="256"/>
  <c r="Q258" i="256"/>
  <c r="P258" i="256"/>
  <c r="S257" i="256"/>
  <c r="R257" i="256"/>
  <c r="Q257" i="256"/>
  <c r="P257" i="256"/>
  <c r="S256" i="256"/>
  <c r="R256" i="256"/>
  <c r="Q256" i="256"/>
  <c r="P256" i="256"/>
  <c r="S255" i="256"/>
  <c r="R255" i="256"/>
  <c r="Q255" i="256"/>
  <c r="P255" i="256"/>
  <c r="S254" i="256"/>
  <c r="R254" i="256"/>
  <c r="Q254" i="256"/>
  <c r="P254" i="256"/>
  <c r="S253" i="256"/>
  <c r="R253" i="256"/>
  <c r="Q253" i="256"/>
  <c r="P253" i="256"/>
  <c r="S252" i="256"/>
  <c r="R252" i="256"/>
  <c r="Q252" i="256"/>
  <c r="P252" i="256"/>
  <c r="S251" i="256"/>
  <c r="R251" i="256"/>
  <c r="Q251" i="256"/>
  <c r="P251" i="256"/>
  <c r="S250" i="256"/>
  <c r="R250" i="256"/>
  <c r="Q250" i="256"/>
  <c r="P250" i="256"/>
  <c r="S249" i="256"/>
  <c r="R249" i="256"/>
  <c r="Q249" i="256"/>
  <c r="P249" i="256"/>
  <c r="S248" i="256"/>
  <c r="R248" i="256"/>
  <c r="Q248" i="256"/>
  <c r="P248" i="256"/>
  <c r="S247" i="256"/>
  <c r="R247" i="256"/>
  <c r="Q247" i="256"/>
  <c r="P247" i="256"/>
  <c r="S246" i="256"/>
  <c r="R246" i="256"/>
  <c r="Q246" i="256"/>
  <c r="P246" i="256"/>
  <c r="S245" i="256"/>
  <c r="R245" i="256"/>
  <c r="Q245" i="256"/>
  <c r="P245" i="256"/>
  <c r="S239" i="256"/>
  <c r="R239" i="256"/>
  <c r="Q239" i="256"/>
  <c r="P239" i="256"/>
  <c r="S237" i="256"/>
  <c r="R237" i="256"/>
  <c r="Q237" i="256"/>
  <c r="P237" i="256"/>
  <c r="S234" i="256"/>
  <c r="R234" i="256"/>
  <c r="Q234" i="256"/>
  <c r="P234" i="256"/>
  <c r="S230" i="256"/>
  <c r="R230" i="256"/>
  <c r="Q230" i="256"/>
  <c r="P230" i="256"/>
  <c r="S229" i="256"/>
  <c r="R229" i="256"/>
  <c r="Q229" i="256"/>
  <c r="P229" i="256"/>
  <c r="S228" i="256"/>
  <c r="R228" i="256"/>
  <c r="Q228" i="256"/>
  <c r="P228" i="256"/>
  <c r="S227" i="256"/>
  <c r="R227" i="256"/>
  <c r="Q227" i="256"/>
  <c r="P227" i="256"/>
  <c r="S222" i="256"/>
  <c r="R222" i="256"/>
  <c r="Q222" i="256"/>
  <c r="P222" i="256"/>
  <c r="S221" i="256"/>
  <c r="R221" i="256"/>
  <c r="Q221" i="256"/>
  <c r="P221" i="256"/>
  <c r="S220" i="256"/>
  <c r="R220" i="256"/>
  <c r="Q220" i="256"/>
  <c r="P220" i="256"/>
  <c r="S219" i="256"/>
  <c r="R219" i="256"/>
  <c r="Q219" i="256"/>
  <c r="P219" i="256"/>
  <c r="S218" i="256"/>
  <c r="R218" i="256"/>
  <c r="Q218" i="256"/>
  <c r="P218" i="256"/>
  <c r="S217" i="256"/>
  <c r="R217" i="256"/>
  <c r="Q217" i="256"/>
  <c r="P217" i="256"/>
  <c r="S216" i="256"/>
  <c r="R216" i="256"/>
  <c r="Q216" i="256"/>
  <c r="P216" i="256"/>
  <c r="S215" i="256"/>
  <c r="R215" i="256"/>
  <c r="Q215" i="256"/>
  <c r="P215" i="256"/>
  <c r="S214" i="256"/>
  <c r="R214" i="256"/>
  <c r="Q214" i="256"/>
  <c r="P214" i="256"/>
  <c r="S213" i="256"/>
  <c r="R213" i="256"/>
  <c r="Q213" i="256"/>
  <c r="P213" i="256"/>
  <c r="S212" i="256"/>
  <c r="R212" i="256"/>
  <c r="Q212" i="256"/>
  <c r="P212" i="256"/>
  <c r="S211" i="256"/>
  <c r="R211" i="256"/>
  <c r="Q211" i="256"/>
  <c r="P211" i="256"/>
  <c r="S202" i="256"/>
  <c r="R202" i="256"/>
  <c r="Q202" i="256"/>
  <c r="P202" i="256"/>
  <c r="S201" i="256"/>
  <c r="R201" i="256"/>
  <c r="Q201" i="256"/>
  <c r="P201" i="256"/>
  <c r="S200" i="256"/>
  <c r="R200" i="256"/>
  <c r="Q200" i="256"/>
  <c r="P200" i="256"/>
  <c r="S199" i="256"/>
  <c r="R199" i="256"/>
  <c r="Q199" i="256"/>
  <c r="P199" i="256"/>
  <c r="S198" i="256"/>
  <c r="R198" i="256"/>
  <c r="Q198" i="256"/>
  <c r="P198" i="256"/>
  <c r="S197" i="256"/>
  <c r="R197" i="256"/>
  <c r="Q197" i="256"/>
  <c r="P197" i="256"/>
  <c r="S196" i="256"/>
  <c r="R196" i="256"/>
  <c r="Q196" i="256"/>
  <c r="P196" i="256"/>
  <c r="S195" i="256"/>
  <c r="R195" i="256"/>
  <c r="Q195" i="256"/>
  <c r="P195" i="256"/>
  <c r="S194" i="256"/>
  <c r="R194" i="256"/>
  <c r="Q194" i="256"/>
  <c r="P194" i="256"/>
  <c r="S193" i="256"/>
  <c r="R193" i="256"/>
  <c r="Q193" i="256"/>
  <c r="P193" i="256"/>
  <c r="S187" i="256"/>
  <c r="R187" i="256"/>
  <c r="Q187" i="256"/>
  <c r="P187" i="256"/>
  <c r="S186" i="256"/>
  <c r="R186" i="256"/>
  <c r="Q186" i="256"/>
  <c r="P186" i="256"/>
  <c r="S184" i="256"/>
  <c r="R184" i="256"/>
  <c r="Q184" i="256"/>
  <c r="P184" i="256"/>
  <c r="S183" i="256"/>
  <c r="R183" i="256"/>
  <c r="Q183" i="256"/>
  <c r="P183" i="256"/>
  <c r="S182" i="256"/>
  <c r="R182" i="256"/>
  <c r="Q182" i="256"/>
  <c r="P182" i="256"/>
  <c r="S181" i="256"/>
  <c r="R181" i="256"/>
  <c r="Q181" i="256"/>
  <c r="P181" i="256"/>
  <c r="S180" i="256"/>
  <c r="R180" i="256"/>
  <c r="Q180" i="256"/>
  <c r="P180" i="256"/>
  <c r="S179" i="256"/>
  <c r="R179" i="256"/>
  <c r="Q179" i="256"/>
  <c r="P179" i="256"/>
  <c r="S178" i="256"/>
  <c r="R178" i="256"/>
  <c r="Q178" i="256"/>
  <c r="P178" i="256"/>
  <c r="S167" i="256"/>
  <c r="R167" i="256"/>
  <c r="Q167" i="256"/>
  <c r="P167" i="256"/>
  <c r="S166" i="256"/>
  <c r="R166" i="256"/>
  <c r="Q166" i="256"/>
  <c r="P166" i="256"/>
  <c r="S165" i="256"/>
  <c r="R165" i="256"/>
  <c r="Q165" i="256"/>
  <c r="P165" i="256"/>
  <c r="S164" i="256"/>
  <c r="R164" i="256"/>
  <c r="Q164" i="256"/>
  <c r="P164" i="256"/>
  <c r="S163" i="256"/>
  <c r="R163" i="256"/>
  <c r="Q163" i="256"/>
  <c r="P163" i="256"/>
  <c r="S162" i="256"/>
  <c r="R162" i="256"/>
  <c r="Q162" i="256"/>
  <c r="P162" i="256"/>
  <c r="S161" i="256"/>
  <c r="R161" i="256"/>
  <c r="Q161" i="256"/>
  <c r="P161" i="256"/>
  <c r="S160" i="256"/>
  <c r="R160" i="256"/>
  <c r="Q160" i="256"/>
  <c r="P160" i="256"/>
  <c r="S159" i="256"/>
  <c r="R159" i="256"/>
  <c r="Q159" i="256"/>
  <c r="P159" i="256"/>
  <c r="S158" i="256"/>
  <c r="R158" i="256"/>
  <c r="Q158" i="256"/>
  <c r="P158" i="256"/>
  <c r="S157" i="256"/>
  <c r="R157" i="256"/>
  <c r="Q157" i="256"/>
  <c r="P157" i="256"/>
  <c r="S156" i="256"/>
  <c r="R156" i="256"/>
  <c r="Q156" i="256"/>
  <c r="P156" i="256"/>
  <c r="S155" i="256"/>
  <c r="R155" i="256"/>
  <c r="Q155" i="256"/>
  <c r="P155" i="256"/>
  <c r="S154" i="256"/>
  <c r="R154" i="256"/>
  <c r="Q154" i="256"/>
  <c r="P154" i="256"/>
  <c r="S153" i="256"/>
  <c r="R153" i="256"/>
  <c r="Q153" i="256"/>
  <c r="P153" i="256"/>
  <c r="S152" i="256"/>
  <c r="R152" i="256"/>
  <c r="Q152" i="256"/>
  <c r="P152" i="256"/>
  <c r="S151" i="256"/>
  <c r="R151" i="256"/>
  <c r="Q151" i="256"/>
  <c r="P151" i="256"/>
  <c r="S150" i="256"/>
  <c r="R150" i="256"/>
  <c r="Q150" i="256"/>
  <c r="P150" i="256"/>
  <c r="S149" i="256"/>
  <c r="R149" i="256"/>
  <c r="Q149" i="256"/>
  <c r="P149" i="256"/>
  <c r="S148" i="256"/>
  <c r="R148" i="256"/>
  <c r="Q148" i="256"/>
  <c r="P148" i="256"/>
  <c r="S147" i="256"/>
  <c r="R147" i="256"/>
  <c r="Q147" i="256"/>
  <c r="P147" i="256"/>
  <c r="S146" i="256"/>
  <c r="R146" i="256"/>
  <c r="Q146" i="256"/>
  <c r="P146" i="256"/>
  <c r="S145" i="256"/>
  <c r="R145" i="256"/>
  <c r="Q145" i="256"/>
  <c r="P145" i="256"/>
  <c r="S144" i="256"/>
  <c r="R144" i="256"/>
  <c r="Q144" i="256"/>
  <c r="P144" i="256"/>
  <c r="S143" i="256"/>
  <c r="R143" i="256"/>
  <c r="Q143" i="256"/>
  <c r="P143" i="256"/>
  <c r="S142" i="256"/>
  <c r="R142" i="256"/>
  <c r="Q142" i="256"/>
  <c r="P142" i="256"/>
  <c r="S141" i="256"/>
  <c r="R141" i="256"/>
  <c r="Q141" i="256"/>
  <c r="P141" i="256"/>
  <c r="S140" i="256"/>
  <c r="R140" i="256"/>
  <c r="Q140" i="256"/>
  <c r="P140" i="256"/>
  <c r="S139" i="256"/>
  <c r="R139" i="256"/>
  <c r="Q139" i="256"/>
  <c r="P139" i="256"/>
  <c r="S138" i="256"/>
  <c r="R138" i="256"/>
  <c r="Q138" i="256"/>
  <c r="P138" i="256"/>
  <c r="S137" i="256"/>
  <c r="R137" i="256"/>
  <c r="Q137" i="256"/>
  <c r="P137" i="256"/>
  <c r="S136" i="256"/>
  <c r="R136" i="256"/>
  <c r="Q136" i="256"/>
  <c r="P136" i="256"/>
  <c r="S135" i="256"/>
  <c r="R135" i="256"/>
  <c r="Q135" i="256"/>
  <c r="P135" i="256"/>
  <c r="S134" i="256"/>
  <c r="R134" i="256"/>
  <c r="Q134" i="256"/>
  <c r="P134" i="256"/>
  <c r="S133" i="256"/>
  <c r="R133" i="256"/>
  <c r="Q133" i="256"/>
  <c r="P133" i="256"/>
  <c r="S132" i="256"/>
  <c r="R132" i="256"/>
  <c r="Q132" i="256"/>
  <c r="P132" i="256"/>
  <c r="S130" i="256"/>
  <c r="R130" i="256"/>
  <c r="Q130" i="256"/>
  <c r="P130" i="256"/>
  <c r="S129" i="256"/>
  <c r="R129" i="256"/>
  <c r="Q129" i="256"/>
  <c r="P129" i="256"/>
  <c r="S128" i="256"/>
  <c r="R128" i="256"/>
  <c r="Q128" i="256"/>
  <c r="P128" i="256"/>
  <c r="S127" i="256"/>
  <c r="R127" i="256"/>
  <c r="Q127" i="256"/>
  <c r="P127" i="256"/>
  <c r="S126" i="256"/>
  <c r="R126" i="256"/>
  <c r="Q126" i="256"/>
  <c r="P126" i="256"/>
  <c r="S125" i="256"/>
  <c r="R125" i="256"/>
  <c r="Q125" i="256"/>
  <c r="P125" i="256"/>
  <c r="S124" i="256"/>
  <c r="R124" i="256"/>
  <c r="Q124" i="256"/>
  <c r="P124" i="256"/>
  <c r="S123" i="256"/>
  <c r="R123" i="256"/>
  <c r="Q123" i="256"/>
  <c r="P123" i="256"/>
  <c r="S122" i="256"/>
  <c r="R122" i="256"/>
  <c r="Q122" i="256"/>
  <c r="P122" i="256"/>
  <c r="S121" i="256"/>
  <c r="R121" i="256"/>
  <c r="Q121" i="256"/>
  <c r="P121" i="256"/>
  <c r="S120" i="256"/>
  <c r="R120" i="256"/>
  <c r="Q120" i="256"/>
  <c r="P120" i="256"/>
  <c r="S119" i="256"/>
  <c r="R119" i="256"/>
  <c r="Q119" i="256"/>
  <c r="P119" i="256"/>
  <c r="S118" i="256"/>
  <c r="R118" i="256"/>
  <c r="Q118" i="256"/>
  <c r="P118" i="256"/>
  <c r="S117" i="256"/>
  <c r="R117" i="256"/>
  <c r="Q117" i="256"/>
  <c r="P117" i="256"/>
  <c r="S116" i="256"/>
  <c r="R116" i="256"/>
  <c r="Q116" i="256"/>
  <c r="P116" i="256"/>
  <c r="S115" i="256"/>
  <c r="R115" i="256"/>
  <c r="Q115" i="256"/>
  <c r="P115" i="256"/>
  <c r="S114" i="256"/>
  <c r="R114" i="256"/>
  <c r="Q114" i="256"/>
  <c r="P114" i="256"/>
  <c r="S113" i="256"/>
  <c r="R113" i="256"/>
  <c r="Q113" i="256"/>
  <c r="P113" i="256"/>
  <c r="S112" i="256"/>
  <c r="R112" i="256"/>
  <c r="Q112" i="256"/>
  <c r="P112" i="256"/>
  <c r="S111" i="256"/>
  <c r="R111" i="256"/>
  <c r="Q111" i="256"/>
  <c r="P111" i="256"/>
  <c r="S110" i="256"/>
  <c r="R110" i="256"/>
  <c r="Q110" i="256"/>
  <c r="P110" i="256"/>
  <c r="S109" i="256"/>
  <c r="R109" i="256"/>
  <c r="Q109" i="256"/>
  <c r="P109" i="256"/>
  <c r="S108" i="256"/>
  <c r="R108" i="256"/>
  <c r="Q108" i="256"/>
  <c r="P108" i="256"/>
  <c r="S107" i="256"/>
  <c r="R107" i="256"/>
  <c r="Q107" i="256"/>
  <c r="P107" i="256"/>
  <c r="S106" i="256"/>
  <c r="R106" i="256"/>
  <c r="Q106" i="256"/>
  <c r="P106" i="256"/>
  <c r="S105" i="256"/>
  <c r="R105" i="256"/>
  <c r="Q105" i="256"/>
  <c r="P105" i="256"/>
  <c r="S104" i="256"/>
  <c r="R104" i="256"/>
  <c r="Q104" i="256"/>
  <c r="P104" i="256"/>
  <c r="S103" i="256"/>
  <c r="R103" i="256"/>
  <c r="Q103" i="256"/>
  <c r="P103" i="256"/>
  <c r="S98" i="256"/>
  <c r="R98" i="256"/>
  <c r="Q98" i="256"/>
  <c r="P98" i="256"/>
  <c r="S97" i="256"/>
  <c r="R97" i="256"/>
  <c r="Q97" i="256"/>
  <c r="P97" i="256"/>
  <c r="S96" i="256"/>
  <c r="R96" i="256"/>
  <c r="Q96" i="256"/>
  <c r="P96" i="256"/>
  <c r="S95" i="256"/>
  <c r="R95" i="256"/>
  <c r="Q95" i="256"/>
  <c r="P95" i="256"/>
  <c r="S94" i="256"/>
  <c r="R94" i="256"/>
  <c r="Q94" i="256"/>
  <c r="P94" i="256"/>
  <c r="S93" i="256"/>
  <c r="R93" i="256"/>
  <c r="Q93" i="256"/>
  <c r="P93" i="256"/>
  <c r="S92" i="256"/>
  <c r="R92" i="256"/>
  <c r="Q92" i="256"/>
  <c r="P92" i="256"/>
  <c r="S91" i="256"/>
  <c r="R91" i="256"/>
  <c r="Q91" i="256"/>
  <c r="P91" i="256"/>
  <c r="S90" i="256"/>
  <c r="R90" i="256"/>
  <c r="Q90" i="256"/>
  <c r="P90" i="256"/>
  <c r="S85" i="256"/>
  <c r="R85" i="256"/>
  <c r="Q85" i="256"/>
  <c r="P85" i="256"/>
  <c r="S84" i="256"/>
  <c r="R84" i="256"/>
  <c r="Q84" i="256"/>
  <c r="P84" i="256"/>
  <c r="S83" i="256"/>
  <c r="R83" i="256"/>
  <c r="Q83" i="256"/>
  <c r="P83" i="256"/>
  <c r="S82" i="256"/>
  <c r="R82" i="256"/>
  <c r="Q82" i="256"/>
  <c r="P82" i="256"/>
  <c r="S81" i="256"/>
  <c r="R81" i="256"/>
  <c r="Q81" i="256"/>
  <c r="P81" i="256"/>
  <c r="S80" i="256"/>
  <c r="R80" i="256"/>
  <c r="Q80" i="256"/>
  <c r="P80" i="256"/>
  <c r="S79" i="256"/>
  <c r="R79" i="256"/>
  <c r="Q79" i="256"/>
  <c r="P79" i="256"/>
  <c r="S78" i="256"/>
  <c r="R78" i="256"/>
  <c r="Q78" i="256"/>
  <c r="P78" i="256"/>
  <c r="S77" i="256"/>
  <c r="R77" i="256"/>
  <c r="Q77" i="256"/>
  <c r="P77" i="256"/>
  <c r="S71" i="256"/>
  <c r="R71" i="256"/>
  <c r="Q71" i="256"/>
  <c r="P71" i="256"/>
  <c r="S70" i="256"/>
  <c r="R70" i="256"/>
  <c r="Q70" i="256"/>
  <c r="P70" i="256"/>
  <c r="S69" i="256"/>
  <c r="R69" i="256"/>
  <c r="Q69" i="256"/>
  <c r="P69" i="256"/>
  <c r="S67" i="256"/>
  <c r="R67" i="256"/>
  <c r="Q67" i="256"/>
  <c r="P67" i="256"/>
  <c r="S66" i="256"/>
  <c r="R66" i="256"/>
  <c r="Q66" i="256"/>
  <c r="P66" i="256"/>
  <c r="S65" i="256"/>
  <c r="R65" i="256"/>
  <c r="Q65" i="256"/>
  <c r="P65" i="256"/>
  <c r="S58" i="256"/>
  <c r="R58" i="256"/>
  <c r="Q58" i="256"/>
  <c r="P58" i="256"/>
  <c r="S55" i="256"/>
  <c r="R55" i="256"/>
  <c r="Q55" i="256"/>
  <c r="P55" i="256"/>
  <c r="S53" i="256"/>
  <c r="R53" i="256"/>
  <c r="Q53" i="256"/>
  <c r="P53" i="256"/>
  <c r="S52" i="256"/>
  <c r="R52" i="256"/>
  <c r="Q52" i="256"/>
  <c r="P52" i="256"/>
  <c r="S51" i="256"/>
  <c r="R51" i="256"/>
  <c r="Q51" i="256"/>
  <c r="P51" i="256"/>
  <c r="S46" i="256"/>
  <c r="R46" i="256"/>
  <c r="Q46" i="256"/>
  <c r="P46" i="256"/>
  <c r="S44" i="256"/>
  <c r="R44" i="256"/>
  <c r="Q44" i="256"/>
  <c r="P44" i="256"/>
  <c r="S43" i="256"/>
  <c r="R43" i="256"/>
  <c r="Q43" i="256"/>
  <c r="P43" i="256"/>
  <c r="S42" i="256"/>
  <c r="R42" i="256"/>
  <c r="Q42" i="256"/>
  <c r="P42" i="256"/>
  <c r="S36" i="256"/>
  <c r="R36" i="256"/>
  <c r="Q36" i="256"/>
  <c r="P36" i="256"/>
  <c r="S35" i="256"/>
  <c r="R35" i="256"/>
  <c r="Q35" i="256"/>
  <c r="P35" i="256"/>
  <c r="S32" i="256"/>
  <c r="R32" i="256"/>
  <c r="Q32" i="256"/>
  <c r="P32" i="256"/>
  <c r="S31" i="256"/>
  <c r="R31" i="256"/>
  <c r="Q31" i="256"/>
  <c r="P31" i="256"/>
  <c r="S30" i="256"/>
  <c r="R30" i="256"/>
  <c r="Q30" i="256"/>
  <c r="P30" i="256"/>
  <c r="S28" i="256"/>
  <c r="R28" i="256"/>
  <c r="Q28" i="256"/>
  <c r="P28" i="256"/>
  <c r="S27" i="256"/>
  <c r="R27" i="256"/>
  <c r="Q27" i="256"/>
  <c r="P27" i="256"/>
  <c r="S26" i="256"/>
  <c r="R26" i="256"/>
  <c r="Q26" i="256"/>
  <c r="P26" i="256"/>
  <c r="S21" i="256"/>
  <c r="R21" i="256"/>
  <c r="Q21" i="256"/>
  <c r="P21" i="256"/>
  <c r="S20" i="256"/>
  <c r="R20" i="256"/>
  <c r="Q20" i="256"/>
  <c r="P20" i="256"/>
  <c r="S17" i="256"/>
  <c r="R17" i="256"/>
  <c r="Q17" i="256"/>
  <c r="P17" i="256"/>
  <c r="S16" i="256"/>
  <c r="R16" i="256"/>
  <c r="Q16" i="256"/>
  <c r="P16" i="256"/>
  <c r="S15" i="256"/>
  <c r="R15" i="256"/>
  <c r="Q15" i="256"/>
  <c r="P15" i="256"/>
  <c r="S13" i="256"/>
  <c r="R13" i="256"/>
  <c r="Q13" i="256"/>
  <c r="P13" i="256"/>
  <c r="S12" i="256"/>
  <c r="R12" i="256"/>
  <c r="Q12" i="256"/>
  <c r="P12" i="256"/>
  <c r="S11" i="256"/>
  <c r="R11" i="256"/>
  <c r="Q11" i="256"/>
  <c r="P11" i="256"/>
  <c r="S216" i="255"/>
  <c r="R216" i="255"/>
  <c r="Q216" i="255"/>
  <c r="P216" i="255"/>
  <c r="F17" i="258" s="1"/>
  <c r="S213" i="255"/>
  <c r="R213" i="255"/>
  <c r="Q213" i="255"/>
  <c r="P213" i="255"/>
  <c r="F16" i="258" s="1"/>
  <c r="S212" i="255"/>
  <c r="R212" i="255"/>
  <c r="Q212" i="255"/>
  <c r="P212" i="255"/>
  <c r="F27" i="258" s="1"/>
  <c r="S211" i="255"/>
  <c r="R211" i="255"/>
  <c r="Q211" i="255"/>
  <c r="P211" i="255"/>
  <c r="S207" i="255"/>
  <c r="R207" i="255"/>
  <c r="Q207" i="255"/>
  <c r="P207" i="255"/>
  <c r="S206" i="255"/>
  <c r="R206" i="255"/>
  <c r="Q206" i="255"/>
  <c r="P206" i="255"/>
  <c r="S205" i="255"/>
  <c r="R205" i="255"/>
  <c r="Q205" i="255"/>
  <c r="P205" i="255"/>
  <c r="S204" i="255"/>
  <c r="R204" i="255"/>
  <c r="Q204" i="255"/>
  <c r="P204" i="255"/>
  <c r="S203" i="255"/>
  <c r="R203" i="255"/>
  <c r="Q203" i="255"/>
  <c r="P203" i="255"/>
  <c r="S202" i="255"/>
  <c r="R202" i="255"/>
  <c r="Q202" i="255"/>
  <c r="P202" i="255"/>
  <c r="S198" i="255"/>
  <c r="R198" i="255"/>
  <c r="Q198" i="255"/>
  <c r="P198" i="255"/>
  <c r="S197" i="255"/>
  <c r="R197" i="255"/>
  <c r="Q197" i="255"/>
  <c r="P197" i="255"/>
  <c r="S196" i="255"/>
  <c r="R196" i="255"/>
  <c r="Q196" i="255"/>
  <c r="P196" i="255"/>
  <c r="S195" i="255"/>
  <c r="R195" i="255"/>
  <c r="Q195" i="255"/>
  <c r="P195" i="255"/>
  <c r="S194" i="255"/>
  <c r="R194" i="255"/>
  <c r="Q194" i="255"/>
  <c r="P194" i="255"/>
  <c r="S193" i="255"/>
  <c r="R193" i="255"/>
  <c r="Q193" i="255"/>
  <c r="P193" i="255"/>
  <c r="S192" i="255"/>
  <c r="R192" i="255"/>
  <c r="Q192" i="255"/>
  <c r="P192" i="255"/>
  <c r="S191" i="255"/>
  <c r="R191" i="255"/>
  <c r="Q191" i="255"/>
  <c r="P191" i="255"/>
  <c r="S178" i="255"/>
  <c r="R178" i="255"/>
  <c r="Q178" i="255"/>
  <c r="P178" i="255"/>
  <c r="S177" i="255"/>
  <c r="R177" i="255"/>
  <c r="Q177" i="255"/>
  <c r="P177" i="255"/>
  <c r="S176" i="255"/>
  <c r="R176" i="255"/>
  <c r="Q176" i="255"/>
  <c r="P176" i="255"/>
  <c r="S171" i="255"/>
  <c r="R171" i="255"/>
  <c r="Q171" i="255"/>
  <c r="P171" i="255"/>
  <c r="S163" i="255"/>
  <c r="R163" i="255"/>
  <c r="Q163" i="255"/>
  <c r="P163" i="255"/>
  <c r="S159" i="255"/>
  <c r="R159" i="255"/>
  <c r="Q159" i="255"/>
  <c r="P159" i="255"/>
  <c r="S151" i="255"/>
  <c r="R151" i="255"/>
  <c r="Q151" i="255"/>
  <c r="P151" i="255"/>
  <c r="S150" i="255"/>
  <c r="R150" i="255"/>
  <c r="Q150" i="255"/>
  <c r="P150" i="255"/>
  <c r="S149" i="255"/>
  <c r="R149" i="255"/>
  <c r="Q149" i="255"/>
  <c r="P149" i="255"/>
  <c r="S148" i="255"/>
  <c r="R148" i="255"/>
  <c r="Q148" i="255"/>
  <c r="P148" i="255"/>
  <c r="S147" i="255"/>
  <c r="R147" i="255"/>
  <c r="Q147" i="255"/>
  <c r="P147" i="255"/>
  <c r="S146" i="255"/>
  <c r="R146" i="255"/>
  <c r="Q146" i="255"/>
  <c r="P146" i="255"/>
  <c r="S145" i="255"/>
  <c r="R145" i="255"/>
  <c r="Q145" i="255"/>
  <c r="P145" i="255"/>
  <c r="S144" i="255"/>
  <c r="R144" i="255"/>
  <c r="Q144" i="255"/>
  <c r="P144" i="255"/>
  <c r="S137" i="255"/>
  <c r="R137" i="255"/>
  <c r="Q137" i="255"/>
  <c r="P137" i="255"/>
  <c r="S136" i="255"/>
  <c r="R136" i="255"/>
  <c r="Q136" i="255"/>
  <c r="P136" i="255"/>
  <c r="S135" i="255"/>
  <c r="R135" i="255"/>
  <c r="Q135" i="255"/>
  <c r="P135" i="255"/>
  <c r="S134" i="255"/>
  <c r="R134" i="255"/>
  <c r="Q134" i="255"/>
  <c r="P134" i="255"/>
  <c r="S133" i="255"/>
  <c r="R133" i="255"/>
  <c r="Q133" i="255"/>
  <c r="P133" i="255"/>
  <c r="S132" i="255"/>
  <c r="R132" i="255"/>
  <c r="Q132" i="255"/>
  <c r="P132" i="255"/>
  <c r="S131" i="255"/>
  <c r="R131" i="255"/>
  <c r="Q131" i="255"/>
  <c r="P131" i="255"/>
  <c r="S130" i="255"/>
  <c r="R130" i="255"/>
  <c r="Q130" i="255"/>
  <c r="P130" i="255"/>
  <c r="S129" i="255"/>
  <c r="R129" i="255"/>
  <c r="Q129" i="255"/>
  <c r="P129" i="255"/>
  <c r="S128" i="255"/>
  <c r="R128" i="255"/>
  <c r="Q128" i="255"/>
  <c r="P128" i="255"/>
  <c r="S127" i="255"/>
  <c r="R127" i="255"/>
  <c r="Q127" i="255"/>
  <c r="P127" i="255"/>
  <c r="S126" i="255"/>
  <c r="R126" i="255"/>
  <c r="Q126" i="255"/>
  <c r="P126" i="255"/>
  <c r="S125" i="255"/>
  <c r="R125" i="255"/>
  <c r="Q125" i="255"/>
  <c r="P125" i="255"/>
  <c r="S124" i="255"/>
  <c r="R124" i="255"/>
  <c r="Q124" i="255"/>
  <c r="P124" i="255"/>
  <c r="S123" i="255"/>
  <c r="R123" i="255"/>
  <c r="Q123" i="255"/>
  <c r="P123" i="255"/>
  <c r="S121" i="255"/>
  <c r="R121" i="255"/>
  <c r="Q121" i="255"/>
  <c r="P121" i="255"/>
  <c r="S120" i="255"/>
  <c r="R120" i="255"/>
  <c r="Q120" i="255"/>
  <c r="P120" i="255"/>
  <c r="S119" i="255"/>
  <c r="R119" i="255"/>
  <c r="Q119" i="255"/>
  <c r="P119" i="255"/>
  <c r="S113" i="255"/>
  <c r="R113" i="255"/>
  <c r="Q113" i="255"/>
  <c r="P113" i="255"/>
  <c r="S112" i="255"/>
  <c r="R112" i="255"/>
  <c r="Q112" i="255"/>
  <c r="P112" i="255"/>
  <c r="S109" i="255"/>
  <c r="R109" i="255"/>
  <c r="Q109" i="255"/>
  <c r="P109" i="255"/>
  <c r="S108" i="255"/>
  <c r="R108" i="255"/>
  <c r="Q108" i="255"/>
  <c r="P108" i="255"/>
  <c r="S100" i="255"/>
  <c r="R100" i="255"/>
  <c r="Q100" i="255"/>
  <c r="P100" i="255"/>
  <c r="S93" i="255"/>
  <c r="R93" i="255"/>
  <c r="Q93" i="255"/>
  <c r="P93" i="255"/>
  <c r="S88" i="255"/>
  <c r="R88" i="255"/>
  <c r="Q88" i="255"/>
  <c r="P88" i="255"/>
  <c r="S87" i="255"/>
  <c r="R87" i="255"/>
  <c r="Q87" i="255"/>
  <c r="P87" i="255"/>
  <c r="S82" i="255"/>
  <c r="R82" i="255"/>
  <c r="Q82" i="255"/>
  <c r="P82" i="255"/>
  <c r="S81" i="255"/>
  <c r="R81" i="255"/>
  <c r="Q81" i="255"/>
  <c r="P81" i="255"/>
  <c r="S80" i="255"/>
  <c r="R80" i="255"/>
  <c r="Q80" i="255"/>
  <c r="P80" i="255"/>
  <c r="S79" i="255"/>
  <c r="R79" i="255"/>
  <c r="Q79" i="255"/>
  <c r="P79" i="255"/>
  <c r="S78" i="255"/>
  <c r="R78" i="255"/>
  <c r="Q78" i="255"/>
  <c r="P78" i="255"/>
  <c r="S77" i="255"/>
  <c r="R77" i="255"/>
  <c r="Q77" i="255"/>
  <c r="P77" i="255"/>
  <c r="S76" i="255"/>
  <c r="R76" i="255"/>
  <c r="Q76" i="255"/>
  <c r="P76" i="255"/>
  <c r="S69" i="255"/>
  <c r="R69" i="255"/>
  <c r="Q69" i="255"/>
  <c r="P69" i="255"/>
  <c r="S68" i="255"/>
  <c r="R68" i="255"/>
  <c r="Q68" i="255"/>
  <c r="P68" i="255"/>
  <c r="S64" i="255"/>
  <c r="R64" i="255"/>
  <c r="Q64" i="255"/>
  <c r="P64" i="255"/>
  <c r="S63" i="255"/>
  <c r="R63" i="255"/>
  <c r="Q63" i="255"/>
  <c r="P63" i="255"/>
  <c r="S62" i="255"/>
  <c r="R62" i="255"/>
  <c r="Q62" i="255"/>
  <c r="P62" i="255"/>
  <c r="S61" i="255"/>
  <c r="R61" i="255"/>
  <c r="Q61" i="255"/>
  <c r="P61" i="255"/>
  <c r="S54" i="255"/>
  <c r="R54" i="255"/>
  <c r="Q54" i="255"/>
  <c r="P54" i="255"/>
  <c r="S53" i="255"/>
  <c r="R53" i="255"/>
  <c r="Q53" i="255"/>
  <c r="P53" i="255"/>
  <c r="S52" i="255"/>
  <c r="R52" i="255"/>
  <c r="Q52" i="255"/>
  <c r="P52" i="255"/>
  <c r="S51" i="255"/>
  <c r="R51" i="255"/>
  <c r="Q51" i="255"/>
  <c r="P51" i="255"/>
  <c r="S50" i="255"/>
  <c r="R50" i="255"/>
  <c r="Q50" i="255"/>
  <c r="P50" i="255"/>
  <c r="S49" i="255"/>
  <c r="R49" i="255"/>
  <c r="Q49" i="255"/>
  <c r="P49" i="255"/>
  <c r="S48" i="255"/>
  <c r="R48" i="255"/>
  <c r="Q48" i="255"/>
  <c r="P48" i="255"/>
  <c r="S47" i="255"/>
  <c r="R47" i="255"/>
  <c r="Q47" i="255"/>
  <c r="P47" i="255"/>
  <c r="S40" i="255"/>
  <c r="R40" i="255"/>
  <c r="Q40" i="255"/>
  <c r="P40" i="255"/>
  <c r="S39" i="255"/>
  <c r="R39" i="255"/>
  <c r="Q39" i="255"/>
  <c r="P39" i="255"/>
  <c r="S32" i="255"/>
  <c r="R32" i="255"/>
  <c r="Q32" i="255"/>
  <c r="P32" i="255"/>
  <c r="S31" i="255"/>
  <c r="R31" i="255"/>
  <c r="Q31" i="255"/>
  <c r="P31" i="255"/>
  <c r="S29" i="255"/>
  <c r="R29" i="255"/>
  <c r="Q29" i="255"/>
  <c r="P29" i="255"/>
  <c r="S25" i="255"/>
  <c r="R25" i="255"/>
  <c r="Q25" i="255"/>
  <c r="P25" i="255"/>
  <c r="S24" i="255"/>
  <c r="R24" i="255"/>
  <c r="Q24" i="255"/>
  <c r="P24" i="255"/>
  <c r="S23" i="255"/>
  <c r="R23" i="255"/>
  <c r="Q23" i="255"/>
  <c r="P23" i="255"/>
  <c r="S19" i="255"/>
  <c r="R19" i="255"/>
  <c r="Q19" i="255"/>
  <c r="P19" i="255"/>
  <c r="S18" i="255"/>
  <c r="R18" i="255"/>
  <c r="Q18" i="255"/>
  <c r="P18" i="255"/>
  <c r="S17" i="255"/>
  <c r="R17" i="255"/>
  <c r="Q17" i="255"/>
  <c r="P17" i="255"/>
  <c r="S13" i="255"/>
  <c r="R13" i="255"/>
  <c r="Q13" i="255"/>
  <c r="P13" i="255"/>
  <c r="S12" i="255"/>
  <c r="R12" i="255"/>
  <c r="Q12" i="255"/>
  <c r="P12" i="255"/>
  <c r="S11" i="255"/>
  <c r="R11" i="255"/>
  <c r="Q11" i="255"/>
  <c r="P11" i="255"/>
  <c r="O214" i="255"/>
  <c r="N214" i="255"/>
  <c r="M214" i="255"/>
  <c r="L214" i="255"/>
  <c r="O208" i="255"/>
  <c r="N208" i="255"/>
  <c r="M208" i="255"/>
  <c r="L208" i="255"/>
  <c r="O199" i="255"/>
  <c r="N199" i="255"/>
  <c r="M199" i="255"/>
  <c r="L199" i="255"/>
  <c r="O180" i="255"/>
  <c r="N180" i="255"/>
  <c r="M180" i="255"/>
  <c r="L180" i="255"/>
  <c r="O173" i="255"/>
  <c r="N173" i="255"/>
  <c r="M173" i="255"/>
  <c r="L173" i="255"/>
  <c r="O165" i="255"/>
  <c r="N165" i="255"/>
  <c r="M165" i="255"/>
  <c r="L165" i="255"/>
  <c r="O161" i="255"/>
  <c r="O167" i="255" s="1"/>
  <c r="N161" i="255"/>
  <c r="N167" i="255" s="1"/>
  <c r="M161" i="255"/>
  <c r="M167" i="255" s="1"/>
  <c r="L161" i="255"/>
  <c r="L167" i="255" s="1"/>
  <c r="O153" i="255"/>
  <c r="N153" i="255"/>
  <c r="M153" i="255"/>
  <c r="L153" i="255"/>
  <c r="O141" i="255"/>
  <c r="N141" i="255"/>
  <c r="N155" i="255" s="1"/>
  <c r="M141" i="255"/>
  <c r="M155" i="255" s="1"/>
  <c r="L141" i="255"/>
  <c r="O115" i="255"/>
  <c r="N115" i="255"/>
  <c r="M115" i="255"/>
  <c r="L115" i="255"/>
  <c r="O102" i="255"/>
  <c r="N102" i="255"/>
  <c r="M102" i="255"/>
  <c r="L102" i="255"/>
  <c r="O97" i="255"/>
  <c r="N97" i="255"/>
  <c r="M97" i="255"/>
  <c r="L97" i="255"/>
  <c r="O90" i="255"/>
  <c r="N90" i="255"/>
  <c r="M90" i="255"/>
  <c r="L90" i="255"/>
  <c r="O84" i="255"/>
  <c r="N84" i="255"/>
  <c r="M84" i="255"/>
  <c r="L84" i="255"/>
  <c r="O70" i="255"/>
  <c r="N70" i="255"/>
  <c r="M70" i="255"/>
  <c r="L70" i="255"/>
  <c r="O65" i="255"/>
  <c r="O72" i="255" s="1"/>
  <c r="N65" i="255"/>
  <c r="N72" i="255" s="1"/>
  <c r="M65" i="255"/>
  <c r="M72" i="255" s="1"/>
  <c r="L65" i="255"/>
  <c r="L72" i="255" s="1"/>
  <c r="O57" i="255"/>
  <c r="N57" i="255"/>
  <c r="M57" i="255"/>
  <c r="L57" i="255"/>
  <c r="O41" i="255"/>
  <c r="O43" i="255" s="1"/>
  <c r="N41" i="255"/>
  <c r="N43" i="255" s="1"/>
  <c r="M41" i="255"/>
  <c r="M43" i="255" s="1"/>
  <c r="L41" i="255"/>
  <c r="L43" i="255" s="1"/>
  <c r="O33" i="255"/>
  <c r="N33" i="255"/>
  <c r="M33" i="255"/>
  <c r="L33" i="255"/>
  <c r="O26" i="255"/>
  <c r="N26" i="255"/>
  <c r="M26" i="255"/>
  <c r="L26" i="255"/>
  <c r="O20" i="255"/>
  <c r="N20" i="255"/>
  <c r="M20" i="255"/>
  <c r="L20" i="255"/>
  <c r="O14" i="255"/>
  <c r="O35" i="255" s="1"/>
  <c r="N14" i="255"/>
  <c r="M14" i="255"/>
  <c r="L14" i="255"/>
  <c r="N35" i="255" l="1"/>
  <c r="L35" i="255"/>
  <c r="M104" i="255"/>
  <c r="O182" i="255"/>
  <c r="M182" i="255"/>
  <c r="L182" i="255"/>
  <c r="N182" i="255"/>
  <c r="O155" i="255"/>
  <c r="L155" i="255"/>
  <c r="O104" i="255"/>
  <c r="L104" i="255"/>
  <c r="N104" i="255"/>
  <c r="M35" i="255"/>
  <c r="O329" i="256"/>
  <c r="N329" i="256"/>
  <c r="M329" i="256"/>
  <c r="L329" i="256"/>
  <c r="O318" i="256"/>
  <c r="N318" i="256"/>
  <c r="M318" i="256"/>
  <c r="L318" i="256"/>
  <c r="O305" i="256"/>
  <c r="N305" i="256"/>
  <c r="M305" i="256"/>
  <c r="L305" i="256"/>
  <c r="O297" i="256"/>
  <c r="N297" i="256"/>
  <c r="M297" i="256"/>
  <c r="L297" i="256"/>
  <c r="L320" i="256" s="1"/>
  <c r="O271" i="256"/>
  <c r="N271" i="256"/>
  <c r="M271" i="256"/>
  <c r="L271" i="256"/>
  <c r="O232" i="256"/>
  <c r="N232" i="256"/>
  <c r="M232" i="256"/>
  <c r="L232" i="256"/>
  <c r="O224" i="256"/>
  <c r="N224" i="256"/>
  <c r="M224" i="256"/>
  <c r="L224" i="256"/>
  <c r="O208" i="256"/>
  <c r="N208" i="256"/>
  <c r="M208" i="256"/>
  <c r="L208" i="256"/>
  <c r="O189" i="256"/>
  <c r="N189" i="256"/>
  <c r="M189" i="256"/>
  <c r="L189" i="256"/>
  <c r="O174" i="256"/>
  <c r="N174" i="256"/>
  <c r="M174" i="256"/>
  <c r="L174" i="256"/>
  <c r="O100" i="256"/>
  <c r="N100" i="256"/>
  <c r="M100" i="256"/>
  <c r="L100" i="256"/>
  <c r="O87" i="256"/>
  <c r="N87" i="256"/>
  <c r="M87" i="256"/>
  <c r="L87" i="256"/>
  <c r="O72" i="256"/>
  <c r="O73" i="256" s="1"/>
  <c r="N72" i="256"/>
  <c r="N73" i="256" s="1"/>
  <c r="M72" i="256"/>
  <c r="M73" i="256" s="1"/>
  <c r="L72" i="256"/>
  <c r="L73" i="256" s="1"/>
  <c r="O59" i="256"/>
  <c r="N59" i="256"/>
  <c r="M59" i="256"/>
  <c r="L59" i="256"/>
  <c r="O56" i="256"/>
  <c r="N56" i="256"/>
  <c r="M56" i="256"/>
  <c r="L56" i="256"/>
  <c r="O47" i="256"/>
  <c r="O48" i="256" s="1"/>
  <c r="N47" i="256"/>
  <c r="N48" i="256" s="1"/>
  <c r="M47" i="256"/>
  <c r="M48" i="256" s="1"/>
  <c r="L47" i="256"/>
  <c r="L48" i="256" s="1"/>
  <c r="O37" i="256"/>
  <c r="N37" i="256"/>
  <c r="M37" i="256"/>
  <c r="L37" i="256"/>
  <c r="O33" i="256"/>
  <c r="N33" i="256"/>
  <c r="M33" i="256"/>
  <c r="L33" i="256"/>
  <c r="O22" i="256"/>
  <c r="N22" i="256"/>
  <c r="M22" i="256"/>
  <c r="L22" i="256"/>
  <c r="O18" i="256"/>
  <c r="O23" i="256" s="1"/>
  <c r="N18" i="256"/>
  <c r="N23" i="256" s="1"/>
  <c r="M18" i="256"/>
  <c r="M23" i="256" s="1"/>
  <c r="L18" i="256"/>
  <c r="L23" i="256" s="1"/>
  <c r="O39" i="256" l="1"/>
  <c r="O60" i="256"/>
  <c r="N60" i="256"/>
  <c r="M60" i="256"/>
  <c r="L60" i="256"/>
  <c r="M320" i="256"/>
  <c r="N242" i="256"/>
  <c r="M242" i="256"/>
  <c r="L242" i="256"/>
  <c r="N320" i="256"/>
  <c r="M184" i="255"/>
  <c r="M187" i="255" s="1"/>
  <c r="N184" i="255"/>
  <c r="L184" i="255"/>
  <c r="O184" i="255"/>
  <c r="O320" i="256"/>
  <c r="O242" i="256"/>
  <c r="N39" i="256"/>
  <c r="N62" i="256" s="1"/>
  <c r="M39" i="256"/>
  <c r="L39" i="256"/>
  <c r="L62" i="256" s="1"/>
  <c r="O62" i="256" l="1"/>
  <c r="M62" i="256"/>
  <c r="L322" i="256"/>
  <c r="L333" i="256" s="1"/>
  <c r="N322" i="256"/>
  <c r="N333" i="256" s="1"/>
  <c r="M322" i="256"/>
  <c r="O187" i="255"/>
  <c r="N187" i="255"/>
  <c r="M218" i="255"/>
  <c r="L187" i="255"/>
  <c r="O322" i="256"/>
  <c r="M333" i="256" l="1"/>
  <c r="O218" i="255"/>
  <c r="N218" i="255"/>
  <c r="L218" i="255"/>
  <c r="O333" i="256"/>
  <c r="K214" i="255"/>
  <c r="S214" i="255" s="1"/>
  <c r="J214" i="255"/>
  <c r="R214" i="255" s="1"/>
  <c r="I214" i="255"/>
  <c r="Q214" i="255" s="1"/>
  <c r="H214" i="255"/>
  <c r="P214" i="255" s="1"/>
  <c r="K208" i="255"/>
  <c r="S208" i="255" s="1"/>
  <c r="J208" i="255"/>
  <c r="R208" i="255" s="1"/>
  <c r="I208" i="255"/>
  <c r="Q208" i="255" s="1"/>
  <c r="H208" i="255"/>
  <c r="P208" i="255" s="1"/>
  <c r="F26" i="258" s="1"/>
  <c r="K199" i="255"/>
  <c r="S199" i="255" s="1"/>
  <c r="J199" i="255"/>
  <c r="R199" i="255" s="1"/>
  <c r="I199" i="255"/>
  <c r="Q199" i="255" s="1"/>
  <c r="H199" i="255"/>
  <c r="P199" i="255" s="1"/>
  <c r="F15" i="258" s="1"/>
  <c r="K180" i="255"/>
  <c r="J180" i="255"/>
  <c r="I180" i="255"/>
  <c r="H180" i="255"/>
  <c r="K173" i="255"/>
  <c r="S173" i="255" s="1"/>
  <c r="J173" i="255"/>
  <c r="R173" i="255" s="1"/>
  <c r="I173" i="255"/>
  <c r="Q173" i="255" s="1"/>
  <c r="H173" i="255"/>
  <c r="P173" i="255" s="1"/>
  <c r="F25" i="258" s="1"/>
  <c r="K165" i="255"/>
  <c r="S165" i="255" s="1"/>
  <c r="J165" i="255"/>
  <c r="R165" i="255" s="1"/>
  <c r="I165" i="255"/>
  <c r="Q165" i="255" s="1"/>
  <c r="H165" i="255"/>
  <c r="P165" i="255" s="1"/>
  <c r="F23" i="258" s="1"/>
  <c r="K161" i="255"/>
  <c r="J161" i="255"/>
  <c r="I161" i="255"/>
  <c r="H161" i="255"/>
  <c r="K153" i="255"/>
  <c r="S153" i="255" s="1"/>
  <c r="J153" i="255"/>
  <c r="R153" i="255" s="1"/>
  <c r="I153" i="255"/>
  <c r="Q153" i="255" s="1"/>
  <c r="H153" i="255"/>
  <c r="P153" i="255" s="1"/>
  <c r="F24" i="258" s="1"/>
  <c r="K141" i="255"/>
  <c r="J141" i="255"/>
  <c r="I141" i="255"/>
  <c r="H141" i="255"/>
  <c r="K115" i="255"/>
  <c r="S115" i="255" s="1"/>
  <c r="J115" i="255"/>
  <c r="R115" i="255" s="1"/>
  <c r="I115" i="255"/>
  <c r="Q115" i="255" s="1"/>
  <c r="H115" i="255"/>
  <c r="P115" i="255" s="1"/>
  <c r="F21" i="258" s="1"/>
  <c r="K102" i="255"/>
  <c r="S102" i="255" s="1"/>
  <c r="J102" i="255"/>
  <c r="R102" i="255" s="1"/>
  <c r="I102" i="255"/>
  <c r="Q102" i="255" s="1"/>
  <c r="H102" i="255"/>
  <c r="P102" i="255" s="1"/>
  <c r="K97" i="255"/>
  <c r="S97" i="255" s="1"/>
  <c r="J97" i="255"/>
  <c r="R97" i="255" s="1"/>
  <c r="I97" i="255"/>
  <c r="Q97" i="255" s="1"/>
  <c r="H97" i="255"/>
  <c r="P97" i="255" s="1"/>
  <c r="F22" i="258" s="1"/>
  <c r="K90" i="255"/>
  <c r="S90" i="255" s="1"/>
  <c r="J90" i="255"/>
  <c r="R90" i="255" s="1"/>
  <c r="I90" i="255"/>
  <c r="Q90" i="255" s="1"/>
  <c r="H90" i="255"/>
  <c r="P90" i="255" s="1"/>
  <c r="K84" i="255"/>
  <c r="J84" i="255"/>
  <c r="R84" i="255" s="1"/>
  <c r="I84" i="255"/>
  <c r="H84" i="255"/>
  <c r="K70" i="255"/>
  <c r="S70" i="255" s="1"/>
  <c r="J70" i="255"/>
  <c r="R70" i="255" s="1"/>
  <c r="I70" i="255"/>
  <c r="Q70" i="255" s="1"/>
  <c r="H70" i="255"/>
  <c r="P70" i="255" s="1"/>
  <c r="K65" i="255"/>
  <c r="J65" i="255"/>
  <c r="I65" i="255"/>
  <c r="H65" i="255"/>
  <c r="K57" i="255"/>
  <c r="S57" i="255" s="1"/>
  <c r="J57" i="255"/>
  <c r="R57" i="255" s="1"/>
  <c r="I57" i="255"/>
  <c r="Q57" i="255" s="1"/>
  <c r="H57" i="255"/>
  <c r="P57" i="255" s="1"/>
  <c r="F9" i="258" s="1"/>
  <c r="K41" i="255"/>
  <c r="J41" i="255"/>
  <c r="I41" i="255"/>
  <c r="H41" i="255"/>
  <c r="K33" i="255"/>
  <c r="S33" i="255" s="1"/>
  <c r="J33" i="255"/>
  <c r="R33" i="255" s="1"/>
  <c r="I33" i="255"/>
  <c r="Q33" i="255" s="1"/>
  <c r="H33" i="255"/>
  <c r="P33" i="255" s="1"/>
  <c r="K26" i="255"/>
  <c r="S26" i="255" s="1"/>
  <c r="J26" i="255"/>
  <c r="R26" i="255" s="1"/>
  <c r="I26" i="255"/>
  <c r="Q26" i="255" s="1"/>
  <c r="H26" i="255"/>
  <c r="P26" i="255" s="1"/>
  <c r="K20" i="255"/>
  <c r="S20" i="255" s="1"/>
  <c r="J20" i="255"/>
  <c r="R20" i="255" s="1"/>
  <c r="I20" i="255"/>
  <c r="Q20" i="255" s="1"/>
  <c r="H20" i="255"/>
  <c r="P20" i="255" s="1"/>
  <c r="K14" i="255"/>
  <c r="J14" i="255"/>
  <c r="I14" i="255"/>
  <c r="H14" i="255"/>
  <c r="K329" i="256"/>
  <c r="S329" i="256" s="1"/>
  <c r="J329" i="256"/>
  <c r="R329" i="256" s="1"/>
  <c r="I329" i="256"/>
  <c r="Q329" i="256" s="1"/>
  <c r="H329" i="256"/>
  <c r="P329" i="256" s="1"/>
  <c r="K318" i="256"/>
  <c r="S318" i="256" s="1"/>
  <c r="J318" i="256"/>
  <c r="R318" i="256" s="1"/>
  <c r="I318" i="256"/>
  <c r="Q318" i="256" s="1"/>
  <c r="H318" i="256"/>
  <c r="P318" i="256" s="1"/>
  <c r="M25" i="258" s="1"/>
  <c r="K305" i="256"/>
  <c r="S305" i="256" s="1"/>
  <c r="J305" i="256"/>
  <c r="R305" i="256" s="1"/>
  <c r="I305" i="256"/>
  <c r="Q305" i="256" s="1"/>
  <c r="H305" i="256"/>
  <c r="P305" i="256" s="1"/>
  <c r="K297" i="256"/>
  <c r="J297" i="256"/>
  <c r="I297" i="256"/>
  <c r="H297" i="256"/>
  <c r="K291" i="256"/>
  <c r="S291" i="256" s="1"/>
  <c r="J291" i="256"/>
  <c r="R291" i="256" s="1"/>
  <c r="I291" i="256"/>
  <c r="Q291" i="256" s="1"/>
  <c r="H291" i="256"/>
  <c r="P291" i="256" s="1"/>
  <c r="K271" i="256"/>
  <c r="S271" i="256" s="1"/>
  <c r="J271" i="256"/>
  <c r="R271" i="256" s="1"/>
  <c r="I271" i="256"/>
  <c r="Q271" i="256" s="1"/>
  <c r="H271" i="256"/>
  <c r="P271" i="256" s="1"/>
  <c r="K232" i="256"/>
  <c r="S232" i="256" s="1"/>
  <c r="J232" i="256"/>
  <c r="R232" i="256" s="1"/>
  <c r="I232" i="256"/>
  <c r="Q232" i="256" s="1"/>
  <c r="H232" i="256"/>
  <c r="P232" i="256" s="1"/>
  <c r="M16" i="258" s="1"/>
  <c r="K224" i="256"/>
  <c r="S224" i="256" s="1"/>
  <c r="J224" i="256"/>
  <c r="R224" i="256" s="1"/>
  <c r="I224" i="256"/>
  <c r="Q224" i="256" s="1"/>
  <c r="H224" i="256"/>
  <c r="P224" i="256" s="1"/>
  <c r="K208" i="256"/>
  <c r="J208" i="256"/>
  <c r="I208" i="256"/>
  <c r="H208" i="256"/>
  <c r="K189" i="256"/>
  <c r="S189" i="256" s="1"/>
  <c r="J189" i="256"/>
  <c r="R189" i="256" s="1"/>
  <c r="I189" i="256"/>
  <c r="Q189" i="256" s="1"/>
  <c r="H189" i="256"/>
  <c r="P189" i="256" s="1"/>
  <c r="M13" i="258" s="1"/>
  <c r="K174" i="256"/>
  <c r="S174" i="256" s="1"/>
  <c r="J174" i="256"/>
  <c r="R174" i="256" s="1"/>
  <c r="I174" i="256"/>
  <c r="Q174" i="256" s="1"/>
  <c r="H174" i="256"/>
  <c r="P174" i="256" s="1"/>
  <c r="M11" i="258" s="1"/>
  <c r="K100" i="256"/>
  <c r="S100" i="256" s="1"/>
  <c r="J100" i="256"/>
  <c r="R100" i="256" s="1"/>
  <c r="I100" i="256"/>
  <c r="Q100" i="256" s="1"/>
  <c r="H100" i="256"/>
  <c r="P100" i="256" s="1"/>
  <c r="M10" i="258" s="1"/>
  <c r="K87" i="256"/>
  <c r="J87" i="256"/>
  <c r="R87" i="256" s="1"/>
  <c r="I87" i="256"/>
  <c r="Q87" i="256" s="1"/>
  <c r="H87" i="256"/>
  <c r="P87" i="256" s="1"/>
  <c r="M9" i="258" s="1"/>
  <c r="K72" i="256"/>
  <c r="J72" i="256"/>
  <c r="I72" i="256"/>
  <c r="H72" i="256"/>
  <c r="K59" i="256"/>
  <c r="S59" i="256" s="1"/>
  <c r="J59" i="256"/>
  <c r="R59" i="256" s="1"/>
  <c r="I59" i="256"/>
  <c r="Q59" i="256" s="1"/>
  <c r="H59" i="256"/>
  <c r="P59" i="256" s="1"/>
  <c r="K56" i="256"/>
  <c r="J56" i="256"/>
  <c r="I56" i="256"/>
  <c r="H56" i="256"/>
  <c r="K47" i="256"/>
  <c r="J47" i="256"/>
  <c r="I47" i="256"/>
  <c r="H47" i="256"/>
  <c r="K37" i="256"/>
  <c r="J37" i="256"/>
  <c r="I37" i="256"/>
  <c r="H37" i="256"/>
  <c r="K33" i="256"/>
  <c r="S33" i="256" s="1"/>
  <c r="J33" i="256"/>
  <c r="R33" i="256" s="1"/>
  <c r="I33" i="256"/>
  <c r="Q33" i="256" s="1"/>
  <c r="H33" i="256"/>
  <c r="P33" i="256" s="1"/>
  <c r="K22" i="256"/>
  <c r="S22" i="256" s="1"/>
  <c r="J22" i="256"/>
  <c r="R22" i="256" s="1"/>
  <c r="I22" i="256"/>
  <c r="Q22" i="256" s="1"/>
  <c r="H22" i="256"/>
  <c r="P22" i="256" s="1"/>
  <c r="K18" i="256"/>
  <c r="J18" i="256"/>
  <c r="I18" i="256"/>
  <c r="H18" i="256"/>
  <c r="I43" i="255" l="1"/>
  <c r="Q43" i="255" s="1"/>
  <c r="Q41" i="255"/>
  <c r="I72" i="255"/>
  <c r="Q72" i="255" s="1"/>
  <c r="Q65" i="255"/>
  <c r="I104" i="255"/>
  <c r="Q104" i="255" s="1"/>
  <c r="Q84" i="255"/>
  <c r="J35" i="255"/>
  <c r="R35" i="255" s="1"/>
  <c r="R14" i="255"/>
  <c r="J43" i="255"/>
  <c r="R43" i="255" s="1"/>
  <c r="R41" i="255"/>
  <c r="J72" i="255"/>
  <c r="R72" i="255" s="1"/>
  <c r="R65" i="255"/>
  <c r="J167" i="255"/>
  <c r="R167" i="255" s="1"/>
  <c r="R161" i="255"/>
  <c r="J182" i="255"/>
  <c r="R182" i="255" s="1"/>
  <c r="R180" i="255"/>
  <c r="I35" i="255"/>
  <c r="Q35" i="255" s="1"/>
  <c r="Q14" i="255"/>
  <c r="I167" i="255"/>
  <c r="Q167" i="255" s="1"/>
  <c r="Q161" i="255"/>
  <c r="I182" i="255"/>
  <c r="Q182" i="255" s="1"/>
  <c r="Q180" i="255"/>
  <c r="K35" i="255"/>
  <c r="S35" i="255" s="1"/>
  <c r="S14" i="255"/>
  <c r="K43" i="255"/>
  <c r="S43" i="255" s="1"/>
  <c r="S41" i="255"/>
  <c r="K72" i="255"/>
  <c r="S72" i="255" s="1"/>
  <c r="S65" i="255"/>
  <c r="K104" i="255"/>
  <c r="S104" i="255" s="1"/>
  <c r="S84" i="255"/>
  <c r="K167" i="255"/>
  <c r="S167" i="255" s="1"/>
  <c r="S161" i="255"/>
  <c r="K182" i="255"/>
  <c r="S182" i="255" s="1"/>
  <c r="S180" i="255"/>
  <c r="M19" i="258"/>
  <c r="H35" i="255"/>
  <c r="P35" i="255" s="1"/>
  <c r="P14" i="255"/>
  <c r="H43" i="255"/>
  <c r="P43" i="255" s="1"/>
  <c r="P41" i="255"/>
  <c r="H72" i="255"/>
  <c r="P72" i="255" s="1"/>
  <c r="F10" i="258" s="1"/>
  <c r="P65" i="255"/>
  <c r="H104" i="255"/>
  <c r="P104" i="255" s="1"/>
  <c r="P84" i="255"/>
  <c r="F11" i="258" s="1"/>
  <c r="F19" i="258" s="1"/>
  <c r="F29" i="258"/>
  <c r="H167" i="255"/>
  <c r="P167" i="255" s="1"/>
  <c r="P161" i="255"/>
  <c r="F13" i="258" s="1"/>
  <c r="H182" i="255"/>
  <c r="P182" i="255" s="1"/>
  <c r="P180" i="255"/>
  <c r="F14" i="258" s="1"/>
  <c r="K23" i="256"/>
  <c r="S18" i="256"/>
  <c r="K39" i="256"/>
  <c r="S39" i="256" s="1"/>
  <c r="S37" i="256"/>
  <c r="K48" i="256"/>
  <c r="S48" i="256" s="1"/>
  <c r="S47" i="256"/>
  <c r="K60" i="256"/>
  <c r="S60" i="256" s="1"/>
  <c r="S56" i="256"/>
  <c r="K73" i="256"/>
  <c r="S73" i="256" s="1"/>
  <c r="S72" i="256"/>
  <c r="S87" i="256"/>
  <c r="K242" i="256"/>
  <c r="S242" i="256" s="1"/>
  <c r="S208" i="256"/>
  <c r="K320" i="256"/>
  <c r="S320" i="256" s="1"/>
  <c r="S297" i="256"/>
  <c r="H242" i="256"/>
  <c r="P242" i="256" s="1"/>
  <c r="P208" i="256"/>
  <c r="M12" i="258" s="1"/>
  <c r="H320" i="256"/>
  <c r="P320" i="256" s="1"/>
  <c r="P297" i="256"/>
  <c r="M23" i="258" s="1"/>
  <c r="H23" i="256"/>
  <c r="P18" i="256"/>
  <c r="H39" i="256"/>
  <c r="P39" i="256" s="1"/>
  <c r="P37" i="256"/>
  <c r="M22" i="258" s="1"/>
  <c r="H60" i="256"/>
  <c r="P60" i="256" s="1"/>
  <c r="P56" i="256"/>
  <c r="H73" i="256"/>
  <c r="P73" i="256" s="1"/>
  <c r="P72" i="256"/>
  <c r="I23" i="256"/>
  <c r="Q18" i="256"/>
  <c r="I39" i="256"/>
  <c r="Q39" i="256" s="1"/>
  <c r="Q37" i="256"/>
  <c r="I73" i="256"/>
  <c r="Q73" i="256" s="1"/>
  <c r="Q72" i="256"/>
  <c r="I242" i="256"/>
  <c r="Q242" i="256" s="1"/>
  <c r="Q208" i="256"/>
  <c r="I320" i="256"/>
  <c r="Q320" i="256" s="1"/>
  <c r="Q297" i="256"/>
  <c r="H48" i="256"/>
  <c r="P48" i="256" s="1"/>
  <c r="P47" i="256"/>
  <c r="I48" i="256"/>
  <c r="Q48" i="256" s="1"/>
  <c r="Q47" i="256"/>
  <c r="I60" i="256"/>
  <c r="Q60" i="256" s="1"/>
  <c r="Q56" i="256"/>
  <c r="J23" i="256"/>
  <c r="R18" i="256"/>
  <c r="J39" i="256"/>
  <c r="R39" i="256" s="1"/>
  <c r="R37" i="256"/>
  <c r="J48" i="256"/>
  <c r="R48" i="256" s="1"/>
  <c r="R47" i="256"/>
  <c r="J60" i="256"/>
  <c r="R60" i="256" s="1"/>
  <c r="R56" i="256"/>
  <c r="J73" i="256"/>
  <c r="R73" i="256" s="1"/>
  <c r="R72" i="256"/>
  <c r="J242" i="256"/>
  <c r="R242" i="256" s="1"/>
  <c r="R208" i="256"/>
  <c r="J320" i="256"/>
  <c r="R320" i="256" s="1"/>
  <c r="R297" i="256"/>
  <c r="H322" i="256"/>
  <c r="P322" i="256" s="1"/>
  <c r="I155" i="255"/>
  <c r="Q155" i="255" s="1"/>
  <c r="Q141" i="255"/>
  <c r="J155" i="255"/>
  <c r="R155" i="255" s="1"/>
  <c r="R141" i="255"/>
  <c r="K155" i="255"/>
  <c r="S155" i="255" s="1"/>
  <c r="S141" i="255"/>
  <c r="H155" i="255"/>
  <c r="P155" i="255" s="1"/>
  <c r="P141" i="255"/>
  <c r="F12" i="258" s="1"/>
  <c r="J104" i="255"/>
  <c r="R104" i="255" s="1"/>
  <c r="I184" i="255"/>
  <c r="Q184" i="255" s="1"/>
  <c r="K184" i="255"/>
  <c r="G224" i="256"/>
  <c r="M21" i="258" l="1"/>
  <c r="M29" i="258" s="1"/>
  <c r="M32" i="258" s="1"/>
  <c r="F32" i="258"/>
  <c r="I322" i="256"/>
  <c r="Q322" i="256" s="1"/>
  <c r="J322" i="256"/>
  <c r="K322" i="256"/>
  <c r="S322" i="256" s="1"/>
  <c r="J62" i="256"/>
  <c r="R62" i="256" s="1"/>
  <c r="R23" i="256"/>
  <c r="I62" i="256"/>
  <c r="Q62" i="256" s="1"/>
  <c r="Q23" i="256"/>
  <c r="H62" i="256"/>
  <c r="P23" i="256"/>
  <c r="K62" i="256"/>
  <c r="S23" i="256"/>
  <c r="H184" i="255"/>
  <c r="P184" i="255" s="1"/>
  <c r="R322" i="256"/>
  <c r="K187" i="255"/>
  <c r="S184" i="255"/>
  <c r="J184" i="255"/>
  <c r="I187" i="255"/>
  <c r="I333" i="256" l="1"/>
  <c r="Q333" i="256" s="1"/>
  <c r="P62" i="256"/>
  <c r="H333" i="256"/>
  <c r="P333" i="256" s="1"/>
  <c r="J333" i="256"/>
  <c r="R333" i="256" s="1"/>
  <c r="K333" i="256"/>
  <c r="S333" i="256" s="1"/>
  <c r="S62" i="256"/>
  <c r="H187" i="255"/>
  <c r="P187" i="255" s="1"/>
  <c r="H218" i="255"/>
  <c r="P218" i="255" s="1"/>
  <c r="K218" i="255"/>
  <c r="S218" i="255" s="1"/>
  <c r="S187" i="255"/>
  <c r="I218" i="255"/>
  <c r="Q218" i="255" s="1"/>
  <c r="Q187" i="255"/>
  <c r="J187" i="255"/>
  <c r="R184" i="255"/>
  <c r="O11" i="260"/>
  <c r="O10" i="260"/>
  <c r="O9" i="260"/>
  <c r="O8" i="260"/>
  <c r="J218" i="255" l="1"/>
  <c r="R218" i="255" s="1"/>
  <c r="R187" i="255"/>
  <c r="P10" i="260"/>
  <c r="K12" i="260"/>
  <c r="Q12" i="260" s="1"/>
  <c r="S12" i="260" s="1"/>
  <c r="R12" i="260" l="1"/>
  <c r="E27" i="258"/>
  <c r="E26" i="258"/>
  <c r="E25" i="258"/>
  <c r="E23" i="258"/>
  <c r="E16" i="258"/>
  <c r="E14" i="258"/>
  <c r="E13" i="258"/>
  <c r="F19" i="261" l="1"/>
  <c r="G102" i="255" l="1"/>
  <c r="F102" i="255"/>
  <c r="E102" i="255"/>
  <c r="D102" i="255"/>
  <c r="L17" i="258" l="1"/>
  <c r="L14" i="258"/>
  <c r="L24" i="258"/>
  <c r="F11" i="260"/>
  <c r="E11" i="260"/>
  <c r="F10" i="260"/>
  <c r="E10" i="260"/>
  <c r="F9" i="260"/>
  <c r="G26" i="255"/>
  <c r="F26" i="255"/>
  <c r="E26" i="255"/>
  <c r="D26" i="255"/>
  <c r="E17" i="258"/>
  <c r="N9" i="260"/>
  <c r="N8" i="260"/>
  <c r="G20" i="255"/>
  <c r="F20" i="255"/>
  <c r="E20" i="255"/>
  <c r="D20" i="255"/>
  <c r="G14" i="255"/>
  <c r="F14" i="255"/>
  <c r="E14" i="255"/>
  <c r="D14" i="255"/>
  <c r="F8" i="260" l="1"/>
  <c r="D193" i="256" l="1"/>
  <c r="E18" i="256" l="1"/>
  <c r="F18" i="256"/>
  <c r="G18" i="256"/>
  <c r="D18" i="256"/>
  <c r="E97" i="255" l="1"/>
  <c r="F97" i="255"/>
  <c r="G97" i="255"/>
  <c r="D97" i="255"/>
  <c r="E90" i="255"/>
  <c r="F90" i="255"/>
  <c r="G90" i="255"/>
  <c r="D90" i="255"/>
  <c r="D22" i="258" l="1"/>
  <c r="E22" i="258"/>
  <c r="E37" i="256"/>
  <c r="F37" i="256"/>
  <c r="G37" i="256"/>
  <c r="D37" i="256"/>
  <c r="E33" i="256" l="1"/>
  <c r="F33" i="256"/>
  <c r="G33" i="256"/>
  <c r="D33" i="256"/>
  <c r="G39" i="256" l="1"/>
  <c r="F39" i="256"/>
  <c r="E39" i="256"/>
  <c r="D39" i="256"/>
  <c r="F26" i="261" l="1"/>
  <c r="F25" i="261"/>
  <c r="F24" i="261"/>
  <c r="F23" i="261"/>
  <c r="F22" i="261"/>
  <c r="E21" i="261"/>
  <c r="D21" i="261"/>
  <c r="C21" i="261"/>
  <c r="B21" i="261"/>
  <c r="F20" i="261"/>
  <c r="F18" i="261"/>
  <c r="F14" i="261"/>
  <c r="F13" i="261"/>
  <c r="E12" i="261"/>
  <c r="D12" i="261"/>
  <c r="C12" i="261"/>
  <c r="B12" i="261"/>
  <c r="F11" i="261"/>
  <c r="F10" i="261"/>
  <c r="E9" i="261"/>
  <c r="E30" i="261" s="1"/>
  <c r="D9" i="261"/>
  <c r="C9" i="261"/>
  <c r="B9" i="261"/>
  <c r="B30" i="261" s="1"/>
  <c r="C29" i="261" l="1"/>
  <c r="C30" i="261"/>
  <c r="D29" i="261"/>
  <c r="D30" i="261"/>
  <c r="E29" i="261"/>
  <c r="B29" i="261"/>
  <c r="F9" i="261"/>
  <c r="F12" i="261"/>
  <c r="C28" i="261"/>
  <c r="D28" i="261"/>
  <c r="F21" i="261"/>
  <c r="E28" i="261"/>
  <c r="B28" i="261"/>
  <c r="F29" i="261" l="1"/>
  <c r="F30" i="261"/>
  <c r="F28" i="261"/>
  <c r="E13" i="260" l="1"/>
  <c r="F13" i="260"/>
  <c r="G13" i="260"/>
  <c r="H13" i="260"/>
  <c r="M13" i="260"/>
  <c r="N13" i="260"/>
  <c r="O13" i="260"/>
  <c r="K14" i="258"/>
  <c r="D16" i="258"/>
  <c r="D17" i="258"/>
  <c r="K17" i="258"/>
  <c r="B19" i="258"/>
  <c r="C19" i="258"/>
  <c r="I19" i="258"/>
  <c r="J19" i="258"/>
  <c r="K24" i="258"/>
  <c r="D27" i="258"/>
  <c r="B29" i="258"/>
  <c r="C29" i="258"/>
  <c r="I29" i="258"/>
  <c r="J29" i="258"/>
  <c r="D22" i="256"/>
  <c r="E22" i="256"/>
  <c r="F22" i="256"/>
  <c r="G22" i="256"/>
  <c r="K9" i="260"/>
  <c r="D47" i="256"/>
  <c r="E47" i="256"/>
  <c r="F47" i="256"/>
  <c r="G47" i="256"/>
  <c r="D56" i="256"/>
  <c r="E56" i="256"/>
  <c r="F56" i="256"/>
  <c r="G56" i="256"/>
  <c r="D59" i="256"/>
  <c r="E59" i="256"/>
  <c r="F59" i="256"/>
  <c r="G59" i="256"/>
  <c r="D72" i="256"/>
  <c r="E72" i="256"/>
  <c r="F72" i="256"/>
  <c r="G72" i="256"/>
  <c r="D87" i="256"/>
  <c r="E87" i="256"/>
  <c r="F87" i="256"/>
  <c r="G87" i="256"/>
  <c r="D100" i="256"/>
  <c r="E100" i="256"/>
  <c r="F100" i="256"/>
  <c r="G100" i="256"/>
  <c r="D174" i="256"/>
  <c r="E174" i="256"/>
  <c r="F174" i="256"/>
  <c r="G174" i="256"/>
  <c r="D189" i="256"/>
  <c r="E189" i="256"/>
  <c r="F189" i="256"/>
  <c r="G189" i="256"/>
  <c r="D208" i="256"/>
  <c r="E208" i="256"/>
  <c r="F208" i="256"/>
  <c r="G208" i="256"/>
  <c r="D224" i="256"/>
  <c r="E224" i="256"/>
  <c r="F224" i="256"/>
  <c r="D232" i="256"/>
  <c r="E232" i="256"/>
  <c r="F232" i="256"/>
  <c r="G232" i="256"/>
  <c r="D271" i="256"/>
  <c r="E271" i="256"/>
  <c r="F271" i="256"/>
  <c r="G271" i="256"/>
  <c r="D291" i="256"/>
  <c r="E291" i="256"/>
  <c r="F291" i="256"/>
  <c r="G291" i="256"/>
  <c r="D297" i="256"/>
  <c r="E297" i="256"/>
  <c r="F297" i="256"/>
  <c r="G297" i="256"/>
  <c r="D305" i="256"/>
  <c r="E305" i="256"/>
  <c r="F305" i="256"/>
  <c r="G305" i="256"/>
  <c r="D318" i="256"/>
  <c r="L25" i="258" s="1"/>
  <c r="E318" i="256"/>
  <c r="F318" i="256"/>
  <c r="G318" i="256"/>
  <c r="D329" i="256"/>
  <c r="E329" i="256"/>
  <c r="F329" i="256"/>
  <c r="G329" i="256"/>
  <c r="D33" i="255"/>
  <c r="E33" i="255"/>
  <c r="F33" i="255"/>
  <c r="G33" i="255"/>
  <c r="D41" i="255"/>
  <c r="E41" i="255"/>
  <c r="F41" i="255"/>
  <c r="G41" i="255"/>
  <c r="D57" i="255"/>
  <c r="E57" i="255"/>
  <c r="F57" i="255"/>
  <c r="G57" i="255"/>
  <c r="D65" i="255"/>
  <c r="E65" i="255"/>
  <c r="F65" i="255"/>
  <c r="G65" i="255"/>
  <c r="D70" i="255"/>
  <c r="E70" i="255"/>
  <c r="F70" i="255"/>
  <c r="G70" i="255"/>
  <c r="D84" i="255"/>
  <c r="E84" i="255"/>
  <c r="F84" i="255"/>
  <c r="G84" i="255"/>
  <c r="D115" i="255"/>
  <c r="E115" i="255"/>
  <c r="F115" i="255"/>
  <c r="G115" i="255"/>
  <c r="D141" i="255"/>
  <c r="E141" i="255"/>
  <c r="F141" i="255"/>
  <c r="G141" i="255"/>
  <c r="D153" i="255"/>
  <c r="E153" i="255"/>
  <c r="F153" i="255"/>
  <c r="G153" i="255"/>
  <c r="D161" i="255"/>
  <c r="E161" i="255"/>
  <c r="F161" i="255"/>
  <c r="G161" i="255"/>
  <c r="D165" i="255"/>
  <c r="E165" i="255"/>
  <c r="F165" i="255"/>
  <c r="G165" i="255"/>
  <c r="D173" i="255"/>
  <c r="E173" i="255"/>
  <c r="F173" i="255"/>
  <c r="G173" i="255"/>
  <c r="D180" i="255"/>
  <c r="E180" i="255"/>
  <c r="F180" i="255"/>
  <c r="G180" i="255"/>
  <c r="D199" i="255"/>
  <c r="E199" i="255"/>
  <c r="F199" i="255"/>
  <c r="G199" i="255"/>
  <c r="D208" i="255"/>
  <c r="E208" i="255"/>
  <c r="F208" i="255"/>
  <c r="G208" i="255"/>
  <c r="D214" i="255"/>
  <c r="E214" i="255"/>
  <c r="F214" i="255"/>
  <c r="G214" i="255"/>
  <c r="L23" i="258" l="1"/>
  <c r="I13" i="260"/>
  <c r="L12" i="258"/>
  <c r="K8" i="260"/>
  <c r="Q8" i="260" s="1"/>
  <c r="S8" i="260" s="1"/>
  <c r="E182" i="255"/>
  <c r="D26" i="258"/>
  <c r="D15" i="258"/>
  <c r="E15" i="258"/>
  <c r="D14" i="258"/>
  <c r="D25" i="258"/>
  <c r="D23" i="258"/>
  <c r="D13" i="258"/>
  <c r="D24" i="258"/>
  <c r="E24" i="258"/>
  <c r="D12" i="258"/>
  <c r="E12" i="258"/>
  <c r="D21" i="258"/>
  <c r="E21" i="258"/>
  <c r="E29" i="258" s="1"/>
  <c r="D11" i="258"/>
  <c r="E11" i="258"/>
  <c r="D9" i="258"/>
  <c r="E9" i="258"/>
  <c r="K21" i="258"/>
  <c r="K16" i="258"/>
  <c r="L16" i="258"/>
  <c r="K13" i="258"/>
  <c r="L13" i="258"/>
  <c r="K10" i="258"/>
  <c r="L10" i="258"/>
  <c r="K9" i="258"/>
  <c r="L9" i="258"/>
  <c r="D73" i="256"/>
  <c r="J11" i="260"/>
  <c r="K10" i="260"/>
  <c r="Q10" i="260" s="1"/>
  <c r="R10" i="260" s="1"/>
  <c r="E23" i="256"/>
  <c r="G73" i="256"/>
  <c r="G48" i="256"/>
  <c r="F43" i="255"/>
  <c r="F73" i="256"/>
  <c r="F48" i="256"/>
  <c r="G182" i="255"/>
  <c r="G43" i="255"/>
  <c r="E43" i="255"/>
  <c r="E73" i="256"/>
  <c r="E48" i="256"/>
  <c r="K11" i="258"/>
  <c r="L11" i="258"/>
  <c r="K12" i="258"/>
  <c r="I32" i="258"/>
  <c r="G155" i="255"/>
  <c r="F155" i="255"/>
  <c r="D155" i="255"/>
  <c r="E155" i="255"/>
  <c r="F72" i="255"/>
  <c r="E72" i="255"/>
  <c r="D72" i="255"/>
  <c r="G72" i="255"/>
  <c r="D35" i="255"/>
  <c r="F182" i="255"/>
  <c r="F242" i="256"/>
  <c r="E242" i="256"/>
  <c r="D242" i="256"/>
  <c r="G242" i="256"/>
  <c r="D320" i="256"/>
  <c r="F60" i="256"/>
  <c r="G60" i="256"/>
  <c r="G23" i="256"/>
  <c r="F23" i="256"/>
  <c r="D60" i="256"/>
  <c r="E60" i="256"/>
  <c r="D48" i="256"/>
  <c r="D23" i="256"/>
  <c r="D104" i="255"/>
  <c r="F35" i="255"/>
  <c r="C32" i="258"/>
  <c r="F320" i="256"/>
  <c r="B32" i="258"/>
  <c r="J32" i="258"/>
  <c r="G320" i="256"/>
  <c r="E320" i="256"/>
  <c r="K23" i="258"/>
  <c r="K25" i="258"/>
  <c r="K22" i="258"/>
  <c r="D182" i="255"/>
  <c r="F167" i="255"/>
  <c r="E35" i="255"/>
  <c r="E167" i="255"/>
  <c r="G35" i="255"/>
  <c r="G167" i="255"/>
  <c r="D43" i="255"/>
  <c r="D167" i="255"/>
  <c r="E104" i="255"/>
  <c r="G104" i="255"/>
  <c r="F104" i="255"/>
  <c r="Q9" i="260"/>
  <c r="S9" i="260" s="1"/>
  <c r="P13" i="260"/>
  <c r="L13" i="260"/>
  <c r="D29" i="258" l="1"/>
  <c r="J13" i="260"/>
  <c r="K11" i="260"/>
  <c r="Q11" i="260" s="1"/>
  <c r="S11" i="260" s="1"/>
  <c r="L19" i="258"/>
  <c r="L21" i="258"/>
  <c r="L22" i="258"/>
  <c r="K19" i="258"/>
  <c r="D10" i="258"/>
  <c r="D19" i="258" s="1"/>
  <c r="D32" i="258" s="1"/>
  <c r="E10" i="258"/>
  <c r="E19" i="258" s="1"/>
  <c r="E32" i="258" s="1"/>
  <c r="E62" i="256"/>
  <c r="D322" i="256"/>
  <c r="G62" i="256"/>
  <c r="F62" i="256"/>
  <c r="F322" i="256"/>
  <c r="G322" i="256"/>
  <c r="D62" i="256"/>
  <c r="S10" i="260"/>
  <c r="G184" i="255"/>
  <c r="E322" i="256"/>
  <c r="K29" i="258"/>
  <c r="F184" i="255"/>
  <c r="E184" i="255"/>
  <c r="R8" i="260"/>
  <c r="D184" i="255"/>
  <c r="R9" i="260"/>
  <c r="K32" i="258" l="1"/>
  <c r="R11" i="260"/>
  <c r="R13" i="260" s="1"/>
  <c r="K13" i="260"/>
  <c r="L29" i="258"/>
  <c r="L32" i="258" s="1"/>
  <c r="S13" i="260"/>
  <c r="Q13" i="260"/>
  <c r="D187" i="255"/>
  <c r="F187" i="255"/>
  <c r="G187" i="255"/>
  <c r="G218" i="255" s="1"/>
  <c r="E187" i="255"/>
  <c r="D218" i="255"/>
  <c r="E333" i="256"/>
  <c r="D333" i="256"/>
  <c r="G333" i="256"/>
  <c r="F333" i="256"/>
  <c r="F218" i="255" l="1"/>
  <c r="E218" i="255"/>
</calcChain>
</file>

<file path=xl/sharedStrings.xml><?xml version="1.0" encoding="utf-8"?>
<sst xmlns="http://schemas.openxmlformats.org/spreadsheetml/2006/main" count="672" uniqueCount="468">
  <si>
    <t>1. Informatikai eszközök, szoftverek beszerzése</t>
  </si>
  <si>
    <t>2.1. Dombóvári Város- és Lakásgazdálkodási Nkft. tagi kölcsön</t>
  </si>
  <si>
    <t>Kölcsönök visszatérülése</t>
  </si>
  <si>
    <t xml:space="preserve"> </t>
  </si>
  <si>
    <t xml:space="preserve">Önkormányzat </t>
  </si>
  <si>
    <t>Cím</t>
  </si>
  <si>
    <t>Alcím</t>
  </si>
  <si>
    <t>Cím neve</t>
  </si>
  <si>
    <t>I.</t>
  </si>
  <si>
    <t>IV.</t>
  </si>
  <si>
    <t>101. cím összesen:</t>
  </si>
  <si>
    <t>104. cím összesen:</t>
  </si>
  <si>
    <t>105. cím összesen:</t>
  </si>
  <si>
    <t>II.</t>
  </si>
  <si>
    <t>III.</t>
  </si>
  <si>
    <t>1. Tárgyi eszköz, ingatlanértékesítés</t>
  </si>
  <si>
    <t>V.</t>
  </si>
  <si>
    <t>Mindösszesen:</t>
  </si>
  <si>
    <t>103. cím összesen:</t>
  </si>
  <si>
    <t>VI.</t>
  </si>
  <si>
    <t>Felújítások</t>
  </si>
  <si>
    <t>VII.</t>
  </si>
  <si>
    <t>Személyi juttatások</t>
  </si>
  <si>
    <t>Összesen:</t>
  </si>
  <si>
    <t>eFt</t>
  </si>
  <si>
    <t>összesen:</t>
  </si>
  <si>
    <t>Dologi kiadások</t>
  </si>
  <si>
    <t>Önkormányzat költségvetési támogatása</t>
  </si>
  <si>
    <t>VIII.</t>
  </si>
  <si>
    <t>102. cím összesen:</t>
  </si>
  <si>
    <t>Önkormányzat</t>
  </si>
  <si>
    <t>1. Polgármesteri keret</t>
  </si>
  <si>
    <t>1. Helyi önkormányzat általános működésének és ágazati feladatainak támogatása</t>
  </si>
  <si>
    <t>I. alcím összesen:</t>
  </si>
  <si>
    <t>II. alcím összesen:</t>
  </si>
  <si>
    <t>III. alcím összesen:</t>
  </si>
  <si>
    <t>IV. alcím összesen:</t>
  </si>
  <si>
    <t>VI. alcím összesen:</t>
  </si>
  <si>
    <t>VII. alcím összesen:</t>
  </si>
  <si>
    <t>VIII. alcím összesen:</t>
  </si>
  <si>
    <t>kötelező
feladat</t>
  </si>
  <si>
    <t>önként vállalt
feladat</t>
  </si>
  <si>
    <t>állami
feladat</t>
  </si>
  <si>
    <t>Integrált Önkormányzati Szolgáltató Szervezet</t>
  </si>
  <si>
    <t>Dombóvári Közös Önkormányzati Hivatal</t>
  </si>
  <si>
    <t>104. cím összesen</t>
  </si>
  <si>
    <t>Ellátottak pénzbeli juttatásai</t>
  </si>
  <si>
    <t>Egyéb működési célú kiadások</t>
  </si>
  <si>
    <t>Beruházások</t>
  </si>
  <si>
    <t>Egyéb felhalmozási célú kiadások</t>
  </si>
  <si>
    <t>Beruházások összesen:</t>
  </si>
  <si>
    <t>1. Egyéb működési célú támogatások államháztartáson belülre</t>
  </si>
  <si>
    <t>2. Egyéb működési célú támogatások államháztartáson kívülre</t>
  </si>
  <si>
    <t>Munkaadókat terh. járulékok és szoc. hozzájár. adó</t>
  </si>
  <si>
    <t>V. alcím összesen:</t>
  </si>
  <si>
    <t>4. Általános tartalék</t>
  </si>
  <si>
    <t>Átvett pénzeszközök</t>
  </si>
  <si>
    <t>Közhatalmi bevételek</t>
  </si>
  <si>
    <t>1. Felhalmozási célú kölcsönök visszatérülése</t>
  </si>
  <si>
    <t>1. Helyi adók</t>
  </si>
  <si>
    <t>VI. alcím összesen</t>
  </si>
  <si>
    <t>IX.</t>
  </si>
  <si>
    <t>3. Céltartalék felhalmozási célú</t>
  </si>
  <si>
    <t>3. Céltartalék működési célú</t>
  </si>
  <si>
    <t>Felhalmozási bevételek</t>
  </si>
  <si>
    <t>1.2. Építményadó</t>
  </si>
  <si>
    <t>1.3. Idegenforgalmi adó</t>
  </si>
  <si>
    <t>1.1. Magánszemélyek kommunális adója</t>
  </si>
  <si>
    <t>1.4. Iparűzési adó</t>
  </si>
  <si>
    <t>1. Működési célú átvett pénzeszközök államháztartáson kívülről</t>
  </si>
  <si>
    <t>2. Felhalmozási célú átvett pénzeszközök államháztartáson kívülről</t>
  </si>
  <si>
    <t>2. Működési célú kölcsönök visszatérülése</t>
  </si>
  <si>
    <t>1. Egyéb felhalmozási célú támogatások államháztartáson belülre</t>
  </si>
  <si>
    <t>2. Egyéb felhalmozási célú támogatások államháztartáson kívülre</t>
  </si>
  <si>
    <t>Munkaadókat terhelő járulékok és szociális hozzájárulási adó</t>
  </si>
  <si>
    <t>1.1. Működési hitel</t>
  </si>
  <si>
    <t>1.2. Beruházási hitel</t>
  </si>
  <si>
    <t>1.3. Likvid hitel</t>
  </si>
  <si>
    <t>Finanszírozási kiadások</t>
  </si>
  <si>
    <t>1. Hitelek, kölcsönök törlesztése</t>
  </si>
  <si>
    <t>2. Államháztartáson belüli megelőlegezések visszafizetése</t>
  </si>
  <si>
    <t>2. Intézményi vagyonbiztosítás és felelősségbiztosítás</t>
  </si>
  <si>
    <t>1. Települési támogatás</t>
  </si>
  <si>
    <t>1.1. Lakhatáshoz kapcsolódó rendszeres kiadások viseléséhez</t>
  </si>
  <si>
    <t>2. Köztemetés</t>
  </si>
  <si>
    <t>3. Kiegészítő gyermekvédelmi támogatás</t>
  </si>
  <si>
    <t>Működési bevételek</t>
  </si>
  <si>
    <t>1. Dombóvár</t>
  </si>
  <si>
    <t>2. Szakcsi Kirendeltség</t>
  </si>
  <si>
    <t>2. Önkormányzati vagyon bérbeadás</t>
  </si>
  <si>
    <t>2.1. Víziközmű bérleti díj</t>
  </si>
  <si>
    <t>2.1.1. Szennyvízhálózat</t>
  </si>
  <si>
    <t>2.1.2. Ivóvízhálózat</t>
  </si>
  <si>
    <t>1.4. Közös Önkormányzati Hivatal működtetéséhez hozzájárulás</t>
  </si>
  <si>
    <t>1.4.1. Közös Önkormányzati Hivatal működtetéséhez hozzájárulás Szakcs</t>
  </si>
  <si>
    <t>1.4.2. Közös Önkormányzati Hivatal működtetéséhez hozzájárulás Lápafő</t>
  </si>
  <si>
    <t>1.4.3. Közös Önkormányzati Hivatal működtetéséhez hozzájárulás Várong</t>
  </si>
  <si>
    <t>1.5. Közfoglalkozatás támogatás</t>
  </si>
  <si>
    <t>1.1. Lakásszerzési támogatás, szociális kölcsön</t>
  </si>
  <si>
    <t>Működési és fejlesztési célú bevételek és kiadások mérlege</t>
  </si>
  <si>
    <t>Bevételek megnevezése</t>
  </si>
  <si>
    <t>Kiadások megnevezése</t>
  </si>
  <si>
    <t>Intézményi működési bevételek</t>
  </si>
  <si>
    <t>Munkaadókat terh. jár. és szoc. hozzáj. adó</t>
  </si>
  <si>
    <t>Állami hozzájárulások és támogatások</t>
  </si>
  <si>
    <t>Működési célú kölcsönök visszatérülése</t>
  </si>
  <si>
    <t>Rövidlejáratú hitel visszafizetése</t>
  </si>
  <si>
    <t>Működési célú maradvány</t>
  </si>
  <si>
    <t>Működési célú hitelfelvétel</t>
  </si>
  <si>
    <t>Működési célú kölcsönnyújtás</t>
  </si>
  <si>
    <t>Államháztartáson belüli megelőlegezések</t>
  </si>
  <si>
    <t>Céltartalék, általános tartalék (működési)</t>
  </si>
  <si>
    <t>Működési célú bevételek összesen:</t>
  </si>
  <si>
    <t>Működési célú kiadások összesen:</t>
  </si>
  <si>
    <t>Felhalmozási célú pénzeszköz átvétele</t>
  </si>
  <si>
    <t>Felhalmozási célú támogatás államháztartáson belülről</t>
  </si>
  <si>
    <t>Felhalmozási célú kölcsönök visszatérülése</t>
  </si>
  <si>
    <t>Felhalmozási célú maradvány</t>
  </si>
  <si>
    <t>Felhalmozási célú hitelfelvétel</t>
  </si>
  <si>
    <t>Felhalmozási célú kölcsönnyújtás</t>
  </si>
  <si>
    <t>Felhalmozási célú bevételek összesen:</t>
  </si>
  <si>
    <t>Felhalmozási célú kiadások összesen:</t>
  </si>
  <si>
    <t>Önkormányzati bevételek</t>
  </si>
  <si>
    <t>Önkormányzati kiadások</t>
  </si>
  <si>
    <t>Államháztartáson belüli megelőleg. visszafizetése</t>
  </si>
  <si>
    <t>Felújítások összesen:</t>
  </si>
  <si>
    <t>Felhalmozási célú hitel törlesztés</t>
  </si>
  <si>
    <t>3. Foglalkoztatás eü. szolg.</t>
  </si>
  <si>
    <t>4. Intézményi gáz</t>
  </si>
  <si>
    <t>5. Város- és községgazdálkodás</t>
  </si>
  <si>
    <t>1.1. Ingatlanok értékesítése</t>
  </si>
  <si>
    <t>1.2. Biztos Kezdet Gyerekház működtetésére</t>
  </si>
  <si>
    <t>1.3. Fogorvosi rendelő fenntartásához hozzájárulás</t>
  </si>
  <si>
    <t>1. Kisértékű tárgyi eszköz beszerzés</t>
  </si>
  <si>
    <t>3. Kisértékű tárgyi eszköz beszerzés</t>
  </si>
  <si>
    <t>1.1. Nemzeti Egészségbiztosítási Alapkezelőtől finanszírozás (védőnői ellátás, iskola eü.)</t>
  </si>
  <si>
    <t>1.2. Integrált Önkormányzati Szolgáltató Szervezet</t>
  </si>
  <si>
    <t>2.2. Integrált Önkormányzati Szolgáltató Szervezet</t>
  </si>
  <si>
    <t>2.4. Dombóvári Közös Önkormányzati Hivatal</t>
  </si>
  <si>
    <t>Céltartalék (felhalmozási)</t>
  </si>
  <si>
    <t>Egyéb felhalmozási célú kiadások Áht-n belülre, Áht-n kívülre</t>
  </si>
  <si>
    <t>Egyéb működési célú kiadások Áht-n belülre, Áht-n kívülre</t>
  </si>
  <si>
    <t>1. Működési célú maradvány</t>
  </si>
  <si>
    <t>2. Felhalmozási célú maradvány</t>
  </si>
  <si>
    <t>Felhalmozási célú állami támogatás</t>
  </si>
  <si>
    <t>1.1. Általános feladatok támogatása (B111)</t>
  </si>
  <si>
    <t>1.2. Egyes köznevelési feladatok támogatása (B112)</t>
  </si>
  <si>
    <t>1.3. Szociális, gyermekjóléti és gyermekétkeztetési feladatok támogatása (B113)</t>
  </si>
  <si>
    <t>1.4. Kulturális feladatok támogatása (B114)</t>
  </si>
  <si>
    <t>Összesen</t>
  </si>
  <si>
    <t>Személyi juttatás</t>
  </si>
  <si>
    <t>Műkö-  dési  bevétel</t>
  </si>
  <si>
    <t>Felhalmozási bevétel</t>
  </si>
  <si>
    <t>Állami támogatás + NEAK</t>
  </si>
  <si>
    <t>Önk. tám.</t>
  </si>
  <si>
    <t>Int.fin.</t>
  </si>
  <si>
    <t>Integrált Önkormányzati Szolg. Szerv.</t>
  </si>
  <si>
    <t>2.1. Tinódi Ház Nkft. működésére</t>
  </si>
  <si>
    <t>Dombóvár Város Önkormányzata intézményeinek</t>
  </si>
  <si>
    <t>Intézmény megnevezése</t>
  </si>
  <si>
    <t>Engedélyezett létszám (fő)</t>
  </si>
  <si>
    <t>Szakmai létszám</t>
  </si>
  <si>
    <t>Nevelő munát közvetlenül segítők</t>
  </si>
  <si>
    <t>Technikai létszám</t>
  </si>
  <si>
    <t>Megváltozott
munkaképességű
dolgozók</t>
  </si>
  <si>
    <t>6. Helyi utak fenntartása</t>
  </si>
  <si>
    <t>7. Útburkolati jelek festése</t>
  </si>
  <si>
    <t>8. Belvízvédelem, települési vízellátás</t>
  </si>
  <si>
    <t>9. Ingatlanok üzemeltetése</t>
  </si>
  <si>
    <t>10. Köztisztaság, parkfenntartás</t>
  </si>
  <si>
    <t>2.2. Sporttámogatások sportszervezeteknek</t>
  </si>
  <si>
    <t>Átvett pénzeszköz, támogatás</t>
  </si>
  <si>
    <t>Eredeti előirányzat</t>
  </si>
  <si>
    <t>Dombóvári Százszorszép Óvoda és Bölcsőde</t>
  </si>
  <si>
    <t>106. cím összesen:</t>
  </si>
  <si>
    <t>Finanaszírozási bevételek</t>
  </si>
  <si>
    <t>3. Hitelek</t>
  </si>
  <si>
    <t>3.1. Működési hitel</t>
  </si>
  <si>
    <t>3.2. Beruházási hitel</t>
  </si>
  <si>
    <t>3.3. Likvid hitel</t>
  </si>
  <si>
    <t>4. Államháztartáson belüli megelőlegezések</t>
  </si>
  <si>
    <t>Támogatások államháztartáson belülről</t>
  </si>
  <si>
    <t>1. Egyéb működési célú támogatások államháztartáson belülről</t>
  </si>
  <si>
    <t>2. Egyéb felhalmozási célú támogatások államháztartáson belülről</t>
  </si>
  <si>
    <t>1.4.4. Közös Önkormányzati Hivatal működtetéséhez hozzájárulás Csikóstőttős</t>
  </si>
  <si>
    <t>1.4.5. Közös Önkormányzati Hivatal működtetéséhez hozzájárulás Attala</t>
  </si>
  <si>
    <t>Dombóvári Szivárvány Óvoda</t>
  </si>
  <si>
    <t xml:space="preserve">Működési bevételek </t>
  </si>
  <si>
    <t>101-104. intézmények összesen</t>
  </si>
  <si>
    <t>1. Választott tisztségviselők juttatásai</t>
  </si>
  <si>
    <t>2. Sportpályák (DIS, Szuhay Sportcentrum)</t>
  </si>
  <si>
    <t>3. Farkas Attila Uszoda</t>
  </si>
  <si>
    <t>4. Egyéb foglalkoztatottak személyi juttatásai</t>
  </si>
  <si>
    <t>4. Egyéb foglalkoztatottak</t>
  </si>
  <si>
    <t>5. A helyi önkormányzatok előző évi elszámolásából származó kiadások</t>
  </si>
  <si>
    <t>5.1. 2019. évi állami támogatások elszámolása</t>
  </si>
  <si>
    <t>2. Ingatlanvásárlás</t>
  </si>
  <si>
    <t>Működési célú támogatások államháztartáson belülről</t>
  </si>
  <si>
    <t>23. Önkormányzati jogalkotás kiadásai</t>
  </si>
  <si>
    <t>27. Balatonfenyvesi és Gunarasi Ifjúsági Tábor üzemeltetése</t>
  </si>
  <si>
    <t>27.1. Balatonfenyves</t>
  </si>
  <si>
    <t>27.2. Gunaras</t>
  </si>
  <si>
    <t>Szivárvány Óvoda</t>
  </si>
  <si>
    <t>Zöld Liget Óvoda</t>
  </si>
  <si>
    <t>Százszorszép Óvoda</t>
  </si>
  <si>
    <t>Tündérkert Bölcsőde</t>
  </si>
  <si>
    <t>Dombóvár</t>
  </si>
  <si>
    <t>Szakcs</t>
  </si>
  <si>
    <t>Attala</t>
  </si>
  <si>
    <t>Csikóstőttős</t>
  </si>
  <si>
    <t>Pénzma-   radv. + alulfin.</t>
  </si>
  <si>
    <t>3.1. TOP-4.3.1-15-TL1-2016-00002 Mászlony - oázis az agrársivatagban</t>
  </si>
  <si>
    <t>3.2. TOP-4.3.1-15-TL1-2016-00003 A dombóvári Szigetsor-Vasút szegregátumok rehabilitációja</t>
  </si>
  <si>
    <t>3.3. TOP-4.3.1-15-TL1-2016-00004 DARK projekt</t>
  </si>
  <si>
    <t>105. cím összesen</t>
  </si>
  <si>
    <t>1.6.3. Önkormányzat (pályázatok)</t>
  </si>
  <si>
    <t>1.6.1. Önkormányzat</t>
  </si>
  <si>
    <t>1.5. Dombóvári Közös Önkormányzati Hivatal</t>
  </si>
  <si>
    <t xml:space="preserve">1.1. Dombóvári Szivárvány Óvoda </t>
  </si>
  <si>
    <t>3. Felhalmozási célú költségvetési támogatások</t>
  </si>
  <si>
    <t>2. Működési célú költségvetési támogatások és kiegészítő támogatások (B115)</t>
  </si>
  <si>
    <t>1. Közfoglalkoztatás támogatása</t>
  </si>
  <si>
    <t>Működési célú támogatások államháztartáson kivülről</t>
  </si>
  <si>
    <t>2020. mód. ei.</t>
  </si>
  <si>
    <t>2.3. Dombóvári Művelődési Ház, Könyvtár és Helytörténeti Gyűjtemény</t>
  </si>
  <si>
    <t>1.3. Dombóvári Művelődési Ház, Könyvtár és Helytörténeti Gyűjtemény</t>
  </si>
  <si>
    <t>1.4 Dombóvári Szászorszép Óvoda és Bölcsöde</t>
  </si>
  <si>
    <t>2.1. Dombóvári Szivárvány Óvoda</t>
  </si>
  <si>
    <t>2. Beruházások Szakcsi Községháza villamos áram teljesítmény növelése</t>
  </si>
  <si>
    <t>1.6.2. Önkormányzat (állami támogatás)</t>
  </si>
  <si>
    <t>6. 2021. évi szolidaritási hozzájárulás</t>
  </si>
  <si>
    <t>Dombóvári Művelődési Ház, Könyvtár és Helytörténeti Gyűjtemény</t>
  </si>
  <si>
    <t>2. Közvetített szolgáltatások ellenértéke (intézményi gázfűtés miatt, háziorvosi rendelők, tábor, gyermekétkeztetés)</t>
  </si>
  <si>
    <t>1. Intézményi működési bevétel (segélyek visszafizetése, köztemetés, közig. bírság végrehajtásából, egyéb bevételek)</t>
  </si>
  <si>
    <t>létszámkerete 2021. évben</t>
  </si>
  <si>
    <t>Dombóvári Műv.Ház, Könyvtár és Helytörténeti Gyűjt.</t>
  </si>
  <si>
    <t>2021. évi bevételei</t>
  </si>
  <si>
    <t>2021. évi kiadásai</t>
  </si>
  <si>
    <t>8. TOP-7.1.1-16-H-ERFA-2018-00032  Szigeterdei Közösségi Tér kialakítása</t>
  </si>
  <si>
    <t>9. Térségi Szabadidő- és Sportcentrum kialakítása</t>
  </si>
  <si>
    <t>11. Közterületen lévő fák, fasorok cseréje, telepítése, rendezése, nyesése, eseti fakivágások, növénybeszerzés</t>
  </si>
  <si>
    <t>12. Temetőfenntartás</t>
  </si>
  <si>
    <t>13. Közvilágítás - üzemeltetés, karbantartás, bérleti díj</t>
  </si>
  <si>
    <t>14. Katasztrófavédelemmel, közbiztonsággal kapcsolatos feladatok</t>
  </si>
  <si>
    <t>15. Környezet- és természetvédelmi feladatok</t>
  </si>
  <si>
    <t>16. Kamatfizetés</t>
  </si>
  <si>
    <t>16.1. Működési hitel után</t>
  </si>
  <si>
    <t>16.2. Beruházási hitel után</t>
  </si>
  <si>
    <t xml:space="preserve">17. Központi orvosi ügyelet </t>
  </si>
  <si>
    <t>18. Jogi tanácsadás</t>
  </si>
  <si>
    <t>19. Városi rendezvények</t>
  </si>
  <si>
    <t>20. Testvérvárosi, külkapcsolati kiadások</t>
  </si>
  <si>
    <t>21. Testvérvárosi kapcsolat kialakítása Gyergyószentmiklós településsel (pályázat)</t>
  </si>
  <si>
    <t>22. "Tavaszi koncertek" pályázat kiadásai</t>
  </si>
  <si>
    <t>24. Pandémia miatti védekezés kiadásai</t>
  </si>
  <si>
    <t>25. Helyi tömegközlekedés biztosítása</t>
  </si>
  <si>
    <t>26. Városmarketing és kommunikációs feladatok</t>
  </si>
  <si>
    <t>28. ÁFA befizetés (építési telkek, víziközmű bérleti díj)</t>
  </si>
  <si>
    <t>29. Sportpályák üzemeltetése</t>
  </si>
  <si>
    <t>30. Hulladékudvar üzemeltetése</t>
  </si>
  <si>
    <t>31. Városkártya rendszer</t>
  </si>
  <si>
    <t>32. Településrendezési eszközök felülvizsgálata és módosítása</t>
  </si>
  <si>
    <t>33. Karácsonyi díszkivilágítás felszerelése, leszerelése</t>
  </si>
  <si>
    <t>37. TOP-4.3.1-15-TL1-2016-00002 Mászlony - oázis az agrársivatagban</t>
  </si>
  <si>
    <t>38. TOP-4.3.1-15-TL1-2016-00003 A dombóvári Szigetsor-Vasút szegregátumok rehabilitációja</t>
  </si>
  <si>
    <t>39. TOP-4.3.1-15-TL1-2016-00004 DARK projekt</t>
  </si>
  <si>
    <t>40. Farkas Attila Uszoda üzemeltetése</t>
  </si>
  <si>
    <t>41. Járdaprogram (1000m)</t>
  </si>
  <si>
    <t>42. Szúnyoggyérítés Dombóvár város közigazgatási területén</t>
  </si>
  <si>
    <t>43. Új közlekedési jelző- és utcanév táblák beszerzése</t>
  </si>
  <si>
    <t>44. Rendezvényekhez ideiglenes villamos hálózat kiépítése</t>
  </si>
  <si>
    <t>45. TOP-3.2.1-16-TL1-2018-00020 A városháza épületének energetikai korszerűsítése Dombóváron</t>
  </si>
  <si>
    <t>46. TOP-3.2.1-16-TL1-2018-00029 Dombóvári József Attila Általános Iskola energetikai korszerűsítése</t>
  </si>
  <si>
    <t>47. TOP-7.1.1-16-H-ERFA-2018-00032  Szigeterdei Közösségi Tér kialakítása</t>
  </si>
  <si>
    <t>48. KEHOP-5.4.1-16-2016-00131 Energiatudatos Dombóvár</t>
  </si>
  <si>
    <t>49. Városháza belső festési munkái</t>
  </si>
  <si>
    <t>50. Tagdíj Kapos-menti Terület- és Vidékfejlesztési Társulásnak</t>
  </si>
  <si>
    <t>51. Szállásréti tó vízjogi fennmaradási és üzemeltetési engedélyezési tervdokumentáció</t>
  </si>
  <si>
    <t>52. Gyermekétkeztetés kiadásai</t>
  </si>
  <si>
    <t>53. Dombóvári Városgazdálkodási Nkft.-nek közszolgáltatási szerződés alapján fizetendő</t>
  </si>
  <si>
    <t>54. Térségi Szabadidő- és Sportcentrum kialakítása</t>
  </si>
  <si>
    <t>55. Települési vízkár-elhárítási terv</t>
  </si>
  <si>
    <t>56. Dombóvár város grafikai arculatának terve</t>
  </si>
  <si>
    <t>57. Ujváry terem árnyékolás, bútorzat</t>
  </si>
  <si>
    <t>1.2. Rendkívüli települési támogatás temetési költségek finanszírozásához</t>
  </si>
  <si>
    <t>1.3. Rendkívüli települési támogatás megélhetésre</t>
  </si>
  <si>
    <t>1.4. Iskolakezdési támogatás</t>
  </si>
  <si>
    <t>1.5. Utazási támogatás</t>
  </si>
  <si>
    <t>1.6. Gyermek születésének támogatása</t>
  </si>
  <si>
    <t>1.7. Gyógyúszás költségeinek támogatása</t>
  </si>
  <si>
    <t>1.1. Dombóvári Szociális és Gyermekjóléti Intézményfenntartó Társulás működésre átadott pénzeszköz</t>
  </si>
  <si>
    <t>1.2. Dombóvári Illyés Gyula Gimnázium Tehetséggondozó Program támogatása</t>
  </si>
  <si>
    <t>1.4. Bursa Hungarica felsőoktatási ösztöndíj pályázat</t>
  </si>
  <si>
    <t>2.3. Iskola egészségügyi feladat</t>
  </si>
  <si>
    <t>2.4. Mecsek Dráva Önkormányzati Társulás 2015. évi hozzájárulás</t>
  </si>
  <si>
    <t>2.5. Mecsek Dráva Önkormányzati Társulás 2021. évi hozzájárulás</t>
  </si>
  <si>
    <t>2.6. Civil szervezetek támogatása</t>
  </si>
  <si>
    <t>2.7. Kapos Alapítvány</t>
  </si>
  <si>
    <t>2.8. Dombóvári Városszépítő és Városvédő Egyesület támogatása</t>
  </si>
  <si>
    <t>2.9. Polgárőrség</t>
  </si>
  <si>
    <t>2.10. Dombóvári Ifjúsági Fúvószenekar támogatása</t>
  </si>
  <si>
    <t>2.11. Dombóvári Városgazdálkodási Nkft. részére önerő közfoglalkoztatáshoz</t>
  </si>
  <si>
    <t>3.4. Térségi Szabadidő- és Sportcentrum kialakítása (2022. évi kiadások)</t>
  </si>
  <si>
    <t>1. Szőlőhegyre vezető kerékpárútnál híd megépítése</t>
  </si>
  <si>
    <t>3. Közvilágítás bővítése, korszerűsítése, fejlesztése</t>
  </si>
  <si>
    <t>4. Intézményi informatikai beszerzés</t>
  </si>
  <si>
    <t>5. Térfigyelő kamerarendszer bővítése</t>
  </si>
  <si>
    <t>6. Közkifolyók megszüntetése</t>
  </si>
  <si>
    <t>7. TOP-4.3.1-15-TL1-2016-00002 Mászlony - oázis az agrársivatagban</t>
  </si>
  <si>
    <t>8. TOP-4.3.1-15-TL1-2016-00003 A dombóvári Szigetsor-Vasút szegregátumok rehabilitációja</t>
  </si>
  <si>
    <t>9. TOP-4.3.1-15-TL1-2016-00004 DARK projekt</t>
  </si>
  <si>
    <t>10. TOP-4.3.1 pályázatok műszaki ellenőri feladatai</t>
  </si>
  <si>
    <t>11. Vasúti parkoló engedélyes tervek készítése</t>
  </si>
  <si>
    <t>13. Kormányhivatal mögött kialakítandó parkolók tervezése</t>
  </si>
  <si>
    <t>14. Pannónia út kerékpáros-gyalogos út tervei</t>
  </si>
  <si>
    <t>15. TOP-7.1.1-16-H-ERFA-2018-00032  Szigeterdei Közösségi Tér kialakítása</t>
  </si>
  <si>
    <t>16. Közművelődési érdekeltségnövelő támogatásból megvalósuló beszerzések</t>
  </si>
  <si>
    <t>17. Térségi Szabadidő- és Sportcentrum kialakítása</t>
  </si>
  <si>
    <t>18. Buszvárók cseréje</t>
  </si>
  <si>
    <t>19. Szuhay parkoló</t>
  </si>
  <si>
    <t>20. Temető parkoló</t>
  </si>
  <si>
    <t>1. Útfelújítások</t>
  </si>
  <si>
    <t>2. Játszóterek felülvizsgálata, a szükséges és lehetséges javítási, felújítási munkák elvégzése</t>
  </si>
  <si>
    <t>3. TOP-3.2.1-16-TL1-2018-00020 A városháza épületének energetikai korszerűsítése Dombóváron</t>
  </si>
  <si>
    <t>4. TOP-3.2.1-16-TL1-2018-00029 Dombóvári József Attila Általános Iskola energetikai korszerűsítése</t>
  </si>
  <si>
    <t>5. Víziközmű fejlesztés</t>
  </si>
  <si>
    <t>6. Pannónia út 7. szám alatti önkormányzati lakóépület felújítása</t>
  </si>
  <si>
    <t>7. Park u. 2. tetőszigetelés, falazat javítása</t>
  </si>
  <si>
    <t>8. Platán tér 1-3-5. épület villamos hálózat felújítási tervek</t>
  </si>
  <si>
    <t>9. Helytörténeti Gyűjtemény pince felújítása a muzeális intézmények szakmai támogatása (Kubinyi Ágoston Program) támogatásával</t>
  </si>
  <si>
    <t>10. Gunaras, Szőlőhegy (Garay u.) vízelvezetés (vis maior pályázat)</t>
  </si>
  <si>
    <t>2.1. Helyi védelem alatt álló épületek felújítására</t>
  </si>
  <si>
    <t>2.2. A Dombóvári Városgazdálkodási Nonprofit Kft. eszközvásárlásának támogatása</t>
  </si>
  <si>
    <t>2.3. TAO-s támogatáshoz önrész biztosítása</t>
  </si>
  <si>
    <t>3.4. TOP-7.1.1-16-H-ERFA-2018-00032  Szigeterdei Közösségi Tér kialakítása tartalék</t>
  </si>
  <si>
    <t>3.6. TOP-3.2.1-16-TL1-2018-00020 A városháza épületének energetikai korszerűsítése Dombóváron támogatási előleg visszafizetése</t>
  </si>
  <si>
    <t>3.7. TOP-1.1.1-16-TL1-2017-00002  Tüskei iparterület fejlesztése és új iparterület kialakítása</t>
  </si>
  <si>
    <t>2021. eredeti</t>
  </si>
  <si>
    <t>2019. tény</t>
  </si>
  <si>
    <t>3. Lakásgazdálkodás, bérleményhasznosítás - bérleti díj bevételek</t>
  </si>
  <si>
    <t>4. Közterület használati díj</t>
  </si>
  <si>
    <t>5. Terület bérbeadás</t>
  </si>
  <si>
    <t>6. Távhő vagyon bérbeadásából származó bevételek</t>
  </si>
  <si>
    <t>7. Farkas Attila Uszoda bevétele</t>
  </si>
  <si>
    <t>8. Balatonfenyvesi Ifjúsági Tábor bérbeadása</t>
  </si>
  <si>
    <t>2. Egyéb közhatalmi bevételek</t>
  </si>
  <si>
    <t>2.1. pótlék, bírság</t>
  </si>
  <si>
    <t>2.2. talajterhelési díj</t>
  </si>
  <si>
    <t>2.2. Iparűzési adóhoz kapcsolódó kiegészítő támogatás</t>
  </si>
  <si>
    <t>2.1. Idegenforgalmi adóhoz kapcsolódó kiegészítő támogatás</t>
  </si>
  <si>
    <t>3.1. 2020. évi vis maior támogatás</t>
  </si>
  <si>
    <t>1.2. Részesedés értékesítése</t>
  </si>
  <si>
    <t>1.6. Nyári diákmunka támogatása</t>
  </si>
  <si>
    <t>1.7. Kiegészítő gyermekvédelmi támogatás</t>
  </si>
  <si>
    <t>1.8. EFOP-3.9.2-16-2017-00047 Humán kapacitások fejlesztése a Dombóvári járásban</t>
  </si>
  <si>
    <t>1.9. EFOP-1.5.3-16-2017-00063 Humán szolgáltatások fejlesztése a Dombóvári járásban</t>
  </si>
  <si>
    <t>1.10. TOP-5.2.1-15-TL1-2016-00002 Szigetsor</t>
  </si>
  <si>
    <t>1.11. TOP-5.2.1-15-TL1-2016-00003 Kakasdomb-Erzsébet utca</t>
  </si>
  <si>
    <t>1.12. Kaposmenti Társulástól kapott támogatás</t>
  </si>
  <si>
    <t>2.1. Döbrököztől szennyvízcsatlakozáshoz hozzájárulás</t>
  </si>
  <si>
    <t>2.2. Farkas Attila Uszoda vizesblokk és öltöző felújítására</t>
  </si>
  <si>
    <t>2.3. TOP-3.2.1-16-TL1-2018-00020 A városháza épületének energetikai korszerűsítése Dombóváron</t>
  </si>
  <si>
    <t>2.4. Zártkerti program</t>
  </si>
  <si>
    <t>2.5. TOP-7.1.1-16-H-ERFA-2018-00032  Szigeterdei Közösségi Tér kialakítása</t>
  </si>
  <si>
    <t>2.2. Tinódi Ház Nonprofit Kft. tagi kölcsön visszafizetés</t>
  </si>
  <si>
    <t>2.3. Dombó-Land Kft. tagi kölcsön visszafizetés</t>
  </si>
  <si>
    <t>2019-21. év</t>
  </si>
  <si>
    <t>2.6. TOP-1.1.1-16-TL1-2017-00002  Tüskei iparterület fejlesztése és új iparterület kialakítása</t>
  </si>
  <si>
    <t>2.7. TOP-3.2.1-16-TL1-2019-00029 Dombóvári József Attila Általános Iskola energetikai korszerűsítése</t>
  </si>
  <si>
    <t>Intézmények finanszírozása 2021. évben</t>
  </si>
  <si>
    <t>1. Szivárvány Óvodában megvalósuló beruházások</t>
  </si>
  <si>
    <t>2. Zöld Liget Tagóvodában megvalósuló beruházások</t>
  </si>
  <si>
    <t>1. Szivárvány Óvodában megvalósuló felújítások</t>
  </si>
  <si>
    <t>2. Zöld Liget Tagóvodában megvalósuló felújítások</t>
  </si>
  <si>
    <t>1. Kisértékű tárgyi eszköz beszerzés óvodába</t>
  </si>
  <si>
    <t>2. Új bölcsődei csoport indításával kapcsolatos kiadások</t>
  </si>
  <si>
    <t>2. Tündérkert Bölcsőde részleges akadálymentesítése</t>
  </si>
  <si>
    <t>1. Művelődési Ház épületének felújítása</t>
  </si>
  <si>
    <t>1. Óvodában megvalósuló felújítások</t>
  </si>
  <si>
    <t>12. Parkoló kialakítása Járási Hivatal mögött, a rendőrség mellett</t>
  </si>
  <si>
    <t>2.5.1. Önkormányzat (pályázatok)</t>
  </si>
  <si>
    <t>2.5.2. Önkormányzat (bérlakások kiadásaira elkülönített)</t>
  </si>
  <si>
    <t>58. Park u. 2. tetőszigetelés, falazat javítása</t>
  </si>
  <si>
    <t>1.3.1. Szociális ágazati összevont pótlék kifizetéséhez támogatás</t>
  </si>
  <si>
    <t>1.3.2. Egészségügyi kiegészítő pótlék kifizetéséhez támogatás</t>
  </si>
  <si>
    <t>4. Elszámolásból származó bevételek (B116)</t>
  </si>
  <si>
    <t>4.1. 2020. évi elszámolás alapján keletkezett pótigény</t>
  </si>
  <si>
    <t>59. Illegális hulladéklerakók felszámolása (pályázat)</t>
  </si>
  <si>
    <t>22. Tehergépjármű vásárlása közfoglalkoztatáshoz</t>
  </si>
  <si>
    <t>11. Teleki u. 14. sz. alatti önkormányzati lakóépület nyílászáróinak cseréje</t>
  </si>
  <si>
    <t>1.1. Dombóvári ESZI által biztosított támogató szolgáltatás nyújtásához új gépjármű beszerzésének támogatása</t>
  </si>
  <si>
    <t>2.4. Dombó-Land Kft. részére pótbefizetés</t>
  </si>
  <si>
    <t>3.8. Önerő - önkormányzati feladatellátást szolgáló fejlesztések 2021. évi pályázathoz</t>
  </si>
  <si>
    <t>3.9. Önerő biztosítása a Bölcsődei fejlesztési program című pályázathoz</t>
  </si>
  <si>
    <t>3. Szivárvány Óvoda uszodájába új vízforgató berendezés</t>
  </si>
  <si>
    <t>1.4.1. Könyvtári célú érdekeltségnövelő támogatás</t>
  </si>
  <si>
    <t>1.5. REKI pályázat elszámolása</t>
  </si>
  <si>
    <t>12. Új térkőburkolatú járda építése az Erzsébet utcában</t>
  </si>
  <si>
    <t>1.6. Hozzájárulás a Dombóvári Horvát Nemzetiségi Önkormányzat adománygyűjtéséhez</t>
  </si>
  <si>
    <t>1.1. Dombóvári "Kisgimnazistákért" Alapítvány vagyonának átadása</t>
  </si>
  <si>
    <t>2.12. Dombóvári "Kisgimnazistákért" Alapítvány vagyonának átadása</t>
  </si>
  <si>
    <t>60. Befejezetlen újdombóvári utcanyitásokhoz kapcsolódó tervezési feladatok</t>
  </si>
  <si>
    <t>2.8. TOP-4.1.1-15-TL1-2020-00028 Dombóvár, Szabadság u. 2. szám alatti orvosi rendelő felújítása</t>
  </si>
  <si>
    <t>61. TOP-4.1.1-15-TL1-2020-00028 Dombóvár, Szabadság u. 2. szám alatti orvosi rendelő felújítása</t>
  </si>
  <si>
    <t>13. TOP-4.1.1-15-TL1-2020-00028 Dombóvár, Szabadság u. 2. szám alatti orvosi rendelő felújítása</t>
  </si>
  <si>
    <t>3.5. TOP-5.2.1-15-TL1-2016-00001 A dombóvári Mászlony szegregátumban élők társadalmi integrációjának helyi szintű komplex programja támogatási előleg elszámolása</t>
  </si>
  <si>
    <t>5. TOP-5.2.1-15-TL1-2016-00001 A dombóvári Mászlony szegregátumban élők társadalmi integrációjának helyi szintű komplex programja</t>
  </si>
  <si>
    <t>6. TOP-5.2.1-15-TL1-2016-00002 A dombóvári Szigetsor-Vasút szegregátumban élők társadalmi integrációjának helyi szintű komplex programja</t>
  </si>
  <si>
    <t>7. TOP-5.2.1-15-TL1-2016-00003 A dombóvári Kakasdomb-Erzsébet utca szegregációval veszélyeztetett területén élők társadalmi integrációjának helyi szintű komplex programja</t>
  </si>
  <si>
    <t>34. TOP-5.2.1-15-TL1-2016-00001 A dombóvári Mászlony szegregátumban élők társadalmi integrációjának helyi szintű komplex programja</t>
  </si>
  <si>
    <t>35. TOP-5.2.1-15-TL1-2016-00002 pályázat A dombóvári Szigetsor-Vasút szegregátumban élők társadalmi integrációjának helyi szintű komplex programja</t>
  </si>
  <si>
    <t>36. TOP-5.2.1-15-TL1-2016-00003 A dombóvári Kakasdomb-Erzsébet utca szegregációval veszélyeztetett területén élők társadalmi integrációjának helyi szintű komplex programja</t>
  </si>
  <si>
    <t>3.1. TOP-5.2.1-15-TL1-2016-00001 A dombóvári Mászlony szegregátumban élők társadalmi integrációjának helyi szintű komplex programja</t>
  </si>
  <si>
    <t>3.2. TOP-5.2.1-15-TL1-2016-00002 A dombóvári Szigetsor-Vasút szegregátumban élők társadalmi integrációjának helyi szintű komplex programja</t>
  </si>
  <si>
    <t>3.3. TOP-5.2.1-15-TL1-2016-00003 A dombóvári Kakasdomb-Erzsébet utca szegregációval veszélyeztetett területén élők társadalmi integrációjának helyi szintű komplex programja</t>
  </si>
  <si>
    <t>1.7. TOP-3.2.1-16-TL1-2018-00020 A városháza épületének energetikai korszerűsítése Dombóváron támogatási előleg visszafizetése</t>
  </si>
  <si>
    <t>1.13. Zártkerti program</t>
  </si>
  <si>
    <t>23. Önrész-műfüves pálya építése, Pannónia út 21.</t>
  </si>
  <si>
    <t>3. Új óvodai csoport indításához szükséges tárgyi feltételek</t>
  </si>
  <si>
    <t>2. NKA támogatás</t>
  </si>
  <si>
    <t>Összesen (2021.04.01-től):</t>
  </si>
  <si>
    <t>Összesen (2021.03.31-ig):</t>
  </si>
  <si>
    <t>Integrált Önkormányzati Szolgáltató Szervezet (2021.03.31-ig)</t>
  </si>
  <si>
    <t>Integrált Önkormányzati Szolgáltató Szervezet (2021.04.01-től)</t>
  </si>
  <si>
    <t>2021. mód. ei. (1)</t>
  </si>
  <si>
    <t>1.14. Közművelődést támogató pályázat</t>
  </si>
  <si>
    <t>1.8. TOP-4.3.1-15-TL1-2016-00004 pályázat támogatási előleg visszafizetése</t>
  </si>
  <si>
    <t>1.9. TOP-4.3.1-15-TL1-2016-00003 pályázat támogatási előleg visszafizetése</t>
  </si>
  <si>
    <t>1.10. TOP-4.3.1-15-TL1-2016-00002 pályázat támogatási előleg visszafizetése</t>
  </si>
  <si>
    <t>21. Tüskei tónál pihenő ház tervezése, kivitelezése</t>
  </si>
  <si>
    <t>14. JAM csarnoknál új személyi bejárat kialakítás (Kinizsi u. 37.)</t>
  </si>
  <si>
    <t>Módosított előirányzat (1)</t>
  </si>
  <si>
    <t>2. sz. Módosítás</t>
  </si>
  <si>
    <t>Módosított előirányzat (2)</t>
  </si>
  <si>
    <t>62. Dombóvár környezetvédelmi programjának elkészíttetése</t>
  </si>
  <si>
    <t>3.2. Belterületi utak felújítása</t>
  </si>
  <si>
    <t>15. Belterületi utak felújítása</t>
  </si>
  <si>
    <t>63. Ady Endre utca, Fő utca csapadékvíz-elvezető rendszere rekonstrukciójához kapcsolódó építészeti- és tájépítészeti vázlatterv elkészíttetése</t>
  </si>
  <si>
    <t>1.14. Térzene Dombóváron pályázat</t>
  </si>
  <si>
    <t>64. Térzene Dombóváron pályázat kiadásai</t>
  </si>
  <si>
    <t>1.8. A lakhatási kiadásokhoz kapcsolódó hátralékot felhalmozó személyek
részére</t>
  </si>
  <si>
    <t>9. Gunarasi gyerektábor</t>
  </si>
  <si>
    <t>1.15. Társulás nettósítási különbözet</t>
  </si>
  <si>
    <t>1.11. Társulás nettósítási különbözet</t>
  </si>
  <si>
    <t>1.12. KÖH 2020. évi hozzájárulás elszámolása</t>
  </si>
  <si>
    <t>3.3. Bölcsőde fejlesztési program</t>
  </si>
  <si>
    <t>24. Bölcsődei fejlesztési program</t>
  </si>
  <si>
    <t>1.3. Régészeti tárgyú pályázathoz önrész biztosítása</t>
  </si>
  <si>
    <t>1.13. KÖFOP-1.2.1 ASP központhoz csatlakozás pályázat előleg visszafizetés</t>
  </si>
  <si>
    <t>25. Közfoglalkoztatással kapcsolatos kiadások</t>
  </si>
  <si>
    <t>16. Apáczai iskola előtt térkő burkolatos járda építése</t>
  </si>
  <si>
    <t>1.14. TOP-5.1.2 Foglalkoztatási paktum pályázat előleg visszafizetés</t>
  </si>
  <si>
    <t>65. Közfoglalkoztatással kapcsolatos kiadások</t>
  </si>
  <si>
    <t>66. Fenntartható Városfejlesztési Stratégia (FVS) stratégia kidolgozása</t>
  </si>
  <si>
    <t>Összesen (2021.09.01-től):</t>
  </si>
  <si>
    <t>Dombóvári Százszorszép Óvoda és Bölcsőde 2021.09.01-től</t>
  </si>
  <si>
    <t>Dombóvári Százszorszép Óvoda és Bölcsőde 2021.08.31-ig</t>
  </si>
  <si>
    <t>"4. melléklet az 5/2021. (II. 15.) önkormányzati rendelethez"</t>
  </si>
  <si>
    <t>3. melléklet a .../2021. (....) önkormányzati rendelethez</t>
  </si>
  <si>
    <t>4. melléklet a .../2021. (....) önkormányzati rendelethez</t>
  </si>
  <si>
    <t>"3. melléklet az 5/2021. (II. 15.) önkormányzati rendelethez"</t>
  </si>
  <si>
    <t>2021. mód. ei. (2)</t>
  </si>
  <si>
    <t>5. melléklet a .../2021. (....) önkormányzati rendelethez</t>
  </si>
  <si>
    <t>"8/a. melléklet az 5/2021. (II. 15.) önkormányzati rendelethez"</t>
  </si>
  <si>
    <t>"1. melléklet az 5/2021. (II. 15.) önkormányzati rendelethez"</t>
  </si>
  <si>
    <t>1. melléklet a .../2021. (....) önkormányzati rendelethez</t>
  </si>
  <si>
    <t>2. melléklet a .../2021. (....) önkormányzati rendelethez</t>
  </si>
  <si>
    <t>"2. melléklet az 5/2021. (II. 15.) önkormányzati rendelethez"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</si>
</sst>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4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i/>
      <sz val="13"/>
      <name val="Times New Roman"/>
      <family val="1"/>
      <charset val="238"/>
    </font>
    <font>
      <b/>
      <i/>
      <sz val="13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i/>
      <sz val="9"/>
      <name val="Times New Roman CE"/>
      <charset val="238"/>
    </font>
    <font>
      <sz val="9"/>
      <name val="Times New Roman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5" fillId="2" borderId="0" applyNumberFormat="0" applyBorder="0" applyAlignment="0" applyProtection="0"/>
    <xf numFmtId="0" fontId="2" fillId="2" borderId="0" applyNumberFormat="0" applyBorder="0" applyAlignment="0" applyProtection="0"/>
    <xf numFmtId="0" fontId="5" fillId="3" borderId="0" applyNumberFormat="0" applyBorder="0" applyAlignment="0" applyProtection="0"/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0" fontId="2" fillId="4" borderId="0" applyNumberFormat="0" applyBorder="0" applyAlignment="0" applyProtection="0"/>
    <xf numFmtId="0" fontId="5" fillId="5" borderId="0" applyNumberFormat="0" applyBorder="0" applyAlignment="0" applyProtection="0"/>
    <xf numFmtId="0" fontId="2" fillId="5" borderId="0" applyNumberFormat="0" applyBorder="0" applyAlignment="0" applyProtection="0"/>
    <xf numFmtId="0" fontId="5" fillId="6" borderId="0" applyNumberFormat="0" applyBorder="0" applyAlignment="0" applyProtection="0"/>
    <xf numFmtId="0" fontId="2" fillId="6" borderId="0" applyNumberFormat="0" applyBorder="0" applyAlignment="0" applyProtection="0"/>
    <xf numFmtId="0" fontId="5" fillId="7" borderId="0" applyNumberFormat="0" applyBorder="0" applyAlignment="0" applyProtection="0"/>
    <xf numFmtId="0" fontId="2" fillId="7" borderId="0" applyNumberFormat="0" applyBorder="0" applyAlignment="0" applyProtection="0"/>
    <xf numFmtId="0" fontId="5" fillId="8" borderId="0" applyNumberFormat="0" applyBorder="0" applyAlignment="0" applyProtection="0"/>
    <xf numFmtId="0" fontId="2" fillId="8" borderId="0" applyNumberFormat="0" applyBorder="0" applyAlignment="0" applyProtection="0"/>
    <xf numFmtId="0" fontId="5" fillId="9" borderId="0" applyNumberFormat="0" applyBorder="0" applyAlignment="0" applyProtection="0"/>
    <xf numFmtId="0" fontId="2" fillId="9" borderId="0" applyNumberFormat="0" applyBorder="0" applyAlignment="0" applyProtection="0"/>
    <xf numFmtId="0" fontId="5" fillId="10" borderId="0" applyNumberFormat="0" applyBorder="0" applyAlignment="0" applyProtection="0"/>
    <xf numFmtId="0" fontId="2" fillId="10" borderId="0" applyNumberFormat="0" applyBorder="0" applyAlignment="0" applyProtection="0"/>
    <xf numFmtId="0" fontId="5" fillId="5" borderId="0" applyNumberFormat="0" applyBorder="0" applyAlignment="0" applyProtection="0"/>
    <xf numFmtId="0" fontId="2" fillId="5" borderId="0" applyNumberFormat="0" applyBorder="0" applyAlignment="0" applyProtection="0"/>
    <xf numFmtId="0" fontId="5" fillId="8" borderId="0" applyNumberFormat="0" applyBorder="0" applyAlignment="0" applyProtection="0"/>
    <xf numFmtId="0" fontId="2" fillId="8" borderId="0" applyNumberFormat="0" applyBorder="0" applyAlignment="0" applyProtection="0"/>
    <xf numFmtId="0" fontId="5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7" borderId="1" applyNumberFormat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4" fillId="17" borderId="7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5" fillId="4" borderId="0" applyNumberFormat="0" applyBorder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33" fillId="0" borderId="0"/>
    <xf numFmtId="0" fontId="3" fillId="0" borderId="0"/>
    <xf numFmtId="0" fontId="3" fillId="0" borderId="0"/>
    <xf numFmtId="0" fontId="4" fillId="0" borderId="0" applyBorder="0"/>
    <xf numFmtId="0" fontId="27" fillId="0" borderId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1" fillId="22" borderId="1" applyNumberFormat="0" applyAlignment="0" applyProtection="0"/>
    <xf numFmtId="0" fontId="4" fillId="0" borderId="0"/>
    <xf numFmtId="9" fontId="3" fillId="0" borderId="0" applyFont="0" applyFill="0" applyBorder="0" applyAlignment="0" applyProtection="0"/>
    <xf numFmtId="0" fontId="40" fillId="0" borderId="0"/>
    <xf numFmtId="0" fontId="4" fillId="0" borderId="0" applyBorder="0"/>
    <xf numFmtId="0" fontId="4" fillId="0" borderId="0" applyBorder="0"/>
    <xf numFmtId="0" fontId="1" fillId="0" borderId="0"/>
    <xf numFmtId="44" fontId="47" fillId="0" borderId="0" applyFont="0" applyFill="0" applyBorder="0" applyAlignment="0" applyProtection="0"/>
  </cellStyleXfs>
  <cellXfs count="314">
    <xf numFmtId="0" fontId="0" fillId="0" borderId="0" xfId="0"/>
    <xf numFmtId="0" fontId="23" fillId="0" borderId="10" xfId="53" applyFont="1" applyBorder="1"/>
    <xf numFmtId="0" fontId="26" fillId="0" borderId="0" xfId="53" applyFont="1" applyBorder="1" applyAlignment="1">
      <alignment horizontal="right"/>
    </xf>
    <xf numFmtId="0" fontId="3" fillId="0" borderId="0" xfId="51" applyFill="1"/>
    <xf numFmtId="0" fontId="3" fillId="0" borderId="0" xfId="51"/>
    <xf numFmtId="0" fontId="35" fillId="0" borderId="0" xfId="51" applyFont="1"/>
    <xf numFmtId="0" fontId="28" fillId="0" borderId="0" xfId="53" applyFont="1" applyFill="1" applyBorder="1" applyAlignment="1"/>
    <xf numFmtId="0" fontId="29" fillId="0" borderId="0" xfId="53" applyFont="1" applyFill="1" applyBorder="1" applyAlignment="1">
      <alignment horizontal="right"/>
    </xf>
    <xf numFmtId="0" fontId="46" fillId="0" borderId="0" xfId="51" applyFont="1" applyFill="1"/>
    <xf numFmtId="0" fontId="23" fillId="0" borderId="10" xfId="63" applyFont="1" applyFill="1" applyBorder="1" applyAlignment="1">
      <alignment horizontal="center" vertical="center" wrapText="1"/>
    </xf>
    <xf numFmtId="0" fontId="23" fillId="0" borderId="10" xfId="51" applyFont="1" applyFill="1" applyBorder="1" applyAlignment="1">
      <alignment horizontal="center" vertical="center" wrapText="1"/>
    </xf>
    <xf numFmtId="0" fontId="23" fillId="0" borderId="10" xfId="63" applyFont="1" applyFill="1" applyBorder="1"/>
    <xf numFmtId="0" fontId="23" fillId="0" borderId="10" xfId="63" applyFont="1" applyFill="1" applyBorder="1" applyAlignment="1">
      <alignment horizontal="right"/>
    </xf>
    <xf numFmtId="0" fontId="23" fillId="0" borderId="10" xfId="51" applyFont="1" applyFill="1" applyBorder="1"/>
    <xf numFmtId="0" fontId="22" fillId="0" borderId="10" xfId="63" applyFont="1" applyFill="1" applyBorder="1"/>
    <xf numFmtId="2" fontId="22" fillId="0" borderId="10" xfId="63" applyNumberFormat="1" applyFont="1" applyFill="1" applyBorder="1"/>
    <xf numFmtId="0" fontId="0" fillId="0" borderId="0" xfId="0" applyFill="1"/>
    <xf numFmtId="0" fontId="22" fillId="0" borderId="10" xfId="51" applyFont="1" applyFill="1" applyBorder="1"/>
    <xf numFmtId="0" fontId="41" fillId="0" borderId="0" xfId="0" applyFont="1"/>
    <xf numFmtId="0" fontId="3" fillId="0" borderId="10" xfId="51" applyFill="1" applyBorder="1"/>
    <xf numFmtId="0" fontId="23" fillId="0" borderId="11" xfId="53" applyFont="1" applyBorder="1"/>
    <xf numFmtId="0" fontId="24" fillId="0" borderId="10" xfId="53" applyFont="1" applyBorder="1"/>
    <xf numFmtId="0" fontId="22" fillId="0" borderId="10" xfId="53" applyFont="1" applyBorder="1"/>
    <xf numFmtId="0" fontId="25" fillId="0" borderId="10" xfId="53" applyFont="1" applyBorder="1"/>
    <xf numFmtId="0" fontId="28" fillId="0" borderId="20" xfId="53" applyFont="1" applyBorder="1" applyAlignment="1">
      <alignment wrapText="1"/>
    </xf>
    <xf numFmtId="0" fontId="31" fillId="0" borderId="20" xfId="53" applyFont="1" applyBorder="1" applyAlignment="1">
      <alignment wrapText="1"/>
    </xf>
    <xf numFmtId="0" fontId="35" fillId="0" borderId="0" xfId="59" applyFont="1" applyAlignment="1">
      <alignment wrapText="1"/>
    </xf>
    <xf numFmtId="0" fontId="35" fillId="0" borderId="0" xfId="59" applyFont="1"/>
    <xf numFmtId="3" fontId="36" fillId="0" borderId="10" xfId="51" applyNumberFormat="1" applyFont="1" applyBorder="1"/>
    <xf numFmtId="0" fontId="36" fillId="0" borderId="10" xfId="59" applyFont="1" applyBorder="1" applyAlignment="1">
      <alignment wrapText="1"/>
    </xf>
    <xf numFmtId="0" fontId="35" fillId="0" borderId="10" xfId="51" applyFont="1" applyBorder="1"/>
    <xf numFmtId="0" fontId="37" fillId="0" borderId="10" xfId="59" applyFont="1" applyBorder="1" applyAlignment="1">
      <alignment wrapText="1"/>
    </xf>
    <xf numFmtId="3" fontId="37" fillId="0" borderId="10" xfId="59" applyNumberFormat="1" applyFont="1" applyBorder="1"/>
    <xf numFmtId="3" fontId="35" fillId="0" borderId="10" xfId="59" applyNumberFormat="1" applyFont="1" applyBorder="1"/>
    <xf numFmtId="0" fontId="35" fillId="0" borderId="10" xfId="59" applyFont="1" applyBorder="1" applyAlignment="1">
      <alignment wrapText="1"/>
    </xf>
    <xf numFmtId="3" fontId="35" fillId="0" borderId="10" xfId="59" applyNumberFormat="1" applyFont="1" applyBorder="1" applyAlignment="1">
      <alignment vertical="center"/>
    </xf>
    <xf numFmtId="0" fontId="34" fillId="0" borderId="10" xfId="51" applyFont="1" applyBorder="1" applyAlignment="1">
      <alignment wrapText="1"/>
    </xf>
    <xf numFmtId="0" fontId="37" fillId="0" borderId="10" xfId="51" applyFont="1" applyBorder="1"/>
    <xf numFmtId="0" fontId="35" fillId="0" borderId="10" xfId="59" applyFont="1" applyBorder="1" applyAlignment="1">
      <alignment horizontal="center"/>
    </xf>
    <xf numFmtId="0" fontId="37" fillId="0" borderId="10" xfId="59" applyFont="1" applyBorder="1" applyAlignment="1">
      <alignment vertical="center"/>
    </xf>
    <xf numFmtId="0" fontId="35" fillId="0" borderId="10" xfId="59" applyFont="1" applyBorder="1" applyAlignment="1">
      <alignment vertical="center"/>
    </xf>
    <xf numFmtId="0" fontId="35" fillId="0" borderId="10" xfId="59" applyFont="1" applyBorder="1"/>
    <xf numFmtId="3" fontId="37" fillId="0" borderId="10" xfId="59" applyNumberFormat="1" applyFont="1" applyBorder="1" applyAlignment="1">
      <alignment horizontal="right"/>
    </xf>
    <xf numFmtId="3" fontId="28" fillId="0" borderId="27" xfId="53" applyNumberFormat="1" applyFont="1" applyFill="1" applyBorder="1" applyAlignment="1">
      <alignment horizontal="right"/>
    </xf>
    <xf numFmtId="3" fontId="28" fillId="0" borderId="28" xfId="53" applyNumberFormat="1" applyFont="1" applyFill="1" applyBorder="1" applyAlignment="1">
      <alignment horizontal="center" wrapText="1"/>
    </xf>
    <xf numFmtId="0" fontId="28" fillId="0" borderId="28" xfId="53" applyFont="1" applyFill="1" applyBorder="1" applyAlignment="1">
      <alignment horizontal="center" wrapText="1"/>
    </xf>
    <xf numFmtId="0" fontId="28" fillId="0" borderId="29" xfId="53" applyFont="1" applyFill="1" applyBorder="1" applyAlignment="1">
      <alignment horizontal="center" wrapText="1"/>
    </xf>
    <xf numFmtId="0" fontId="23" fillId="0" borderId="10" xfId="53" applyFont="1" applyFill="1" applyBorder="1"/>
    <xf numFmtId="3" fontId="28" fillId="0" borderId="18" xfId="53" applyNumberFormat="1" applyFont="1" applyFill="1" applyBorder="1"/>
    <xf numFmtId="3" fontId="28" fillId="0" borderId="10" xfId="53" applyNumberFormat="1" applyFont="1" applyFill="1" applyBorder="1"/>
    <xf numFmtId="3" fontId="28" fillId="0" borderId="19" xfId="53" applyNumberFormat="1" applyFont="1" applyFill="1" applyBorder="1"/>
    <xf numFmtId="3" fontId="30" fillId="0" borderId="10" xfId="53" applyNumberFormat="1" applyFont="1" applyFill="1" applyBorder="1"/>
    <xf numFmtId="3" fontId="29" fillId="0" borderId="10" xfId="53" applyNumberFormat="1" applyFont="1" applyFill="1" applyBorder="1"/>
    <xf numFmtId="3" fontId="31" fillId="0" borderId="10" xfId="53" applyNumberFormat="1" applyFont="1" applyFill="1" applyBorder="1" applyAlignment="1">
      <alignment wrapText="1"/>
    </xf>
    <xf numFmtId="3" fontId="29" fillId="0" borderId="10" xfId="53" applyNumberFormat="1" applyFont="1" applyFill="1" applyBorder="1" applyAlignment="1">
      <alignment wrapText="1"/>
    </xf>
    <xf numFmtId="3" fontId="31" fillId="0" borderId="10" xfId="53" applyNumberFormat="1" applyFont="1" applyFill="1" applyBorder="1"/>
    <xf numFmtId="3" fontId="30" fillId="0" borderId="10" xfId="53" applyNumberFormat="1" applyFont="1" applyFill="1" applyBorder="1" applyAlignment="1">
      <alignment wrapText="1"/>
    </xf>
    <xf numFmtId="3" fontId="30" fillId="0" borderId="40" xfId="53" applyNumberFormat="1" applyFont="1" applyFill="1" applyBorder="1"/>
    <xf numFmtId="3" fontId="30" fillId="0" borderId="23" xfId="53" applyNumberFormat="1" applyFont="1" applyFill="1" applyBorder="1"/>
    <xf numFmtId="3" fontId="29" fillId="0" borderId="30" xfId="53" applyNumberFormat="1" applyFont="1" applyFill="1" applyBorder="1"/>
    <xf numFmtId="0" fontId="28" fillId="0" borderId="18" xfId="53" applyFont="1" applyFill="1" applyBorder="1"/>
    <xf numFmtId="0" fontId="28" fillId="0" borderId="10" xfId="53" applyFont="1" applyFill="1" applyBorder="1"/>
    <xf numFmtId="0" fontId="28" fillId="0" borderId="19" xfId="53" applyFont="1" applyFill="1" applyBorder="1"/>
    <xf numFmtId="3" fontId="28" fillId="0" borderId="10" xfId="53" applyNumberFormat="1" applyFont="1" applyFill="1" applyBorder="1" applyAlignment="1">
      <alignment wrapText="1"/>
    </xf>
    <xf numFmtId="3" fontId="31" fillId="0" borderId="30" xfId="53" applyNumberFormat="1" applyFont="1" applyFill="1" applyBorder="1"/>
    <xf numFmtId="0" fontId="23" fillId="0" borderId="0" xfId="53" applyFont="1" applyFill="1" applyBorder="1"/>
    <xf numFmtId="0" fontId="23" fillId="0" borderId="14" xfId="53" applyFont="1" applyFill="1" applyBorder="1"/>
    <xf numFmtId="0" fontId="29" fillId="0" borderId="30" xfId="53" applyFont="1" applyFill="1" applyBorder="1"/>
    <xf numFmtId="3" fontId="29" fillId="0" borderId="34" xfId="53" applyNumberFormat="1" applyFont="1" applyFill="1" applyBorder="1"/>
    <xf numFmtId="0" fontId="28" fillId="0" borderId="30" xfId="53" applyFont="1" applyFill="1" applyBorder="1"/>
    <xf numFmtId="3" fontId="28" fillId="0" borderId="30" xfId="53" applyNumberFormat="1" applyFont="1" applyFill="1" applyBorder="1"/>
    <xf numFmtId="0" fontId="28" fillId="0" borderId="18" xfId="53" applyFont="1" applyFill="1" applyBorder="1" applyAlignment="1">
      <alignment wrapText="1"/>
    </xf>
    <xf numFmtId="0" fontId="28" fillId="0" borderId="34" xfId="53" applyFont="1" applyFill="1" applyBorder="1" applyAlignment="1">
      <alignment wrapText="1"/>
    </xf>
    <xf numFmtId="0" fontId="28" fillId="0" borderId="20" xfId="53" applyFont="1" applyFill="1" applyBorder="1" applyAlignment="1">
      <alignment wrapText="1"/>
    </xf>
    <xf numFmtId="3" fontId="28" fillId="0" borderId="30" xfId="53" applyNumberFormat="1" applyFont="1" applyFill="1" applyBorder="1" applyAlignment="1">
      <alignment wrapText="1"/>
    </xf>
    <xf numFmtId="3" fontId="28" fillId="0" borderId="34" xfId="53" applyNumberFormat="1" applyFont="1" applyFill="1" applyBorder="1" applyAlignment="1">
      <alignment wrapText="1"/>
    </xf>
    <xf numFmtId="0" fontId="28" fillId="0" borderId="33" xfId="53" applyFont="1" applyFill="1" applyBorder="1" applyAlignment="1">
      <alignment wrapText="1"/>
    </xf>
    <xf numFmtId="0" fontId="28" fillId="0" borderId="33" xfId="53" applyFont="1" applyFill="1" applyBorder="1"/>
    <xf numFmtId="0" fontId="28" fillId="0" borderId="30" xfId="53" applyFont="1" applyFill="1" applyBorder="1" applyAlignment="1">
      <alignment wrapText="1"/>
    </xf>
    <xf numFmtId="0" fontId="28" fillId="0" borderId="18" xfId="53" applyFont="1" applyFill="1" applyBorder="1" applyAlignment="1">
      <alignment horizontal="center"/>
    </xf>
    <xf numFmtId="0" fontId="28" fillId="0" borderId="34" xfId="53" applyFont="1" applyFill="1" applyBorder="1" applyAlignment="1">
      <alignment horizontal="center"/>
    </xf>
    <xf numFmtId="3" fontId="28" fillId="0" borderId="34" xfId="53" applyNumberFormat="1" applyFont="1" applyFill="1" applyBorder="1"/>
    <xf numFmtId="0" fontId="28" fillId="0" borderId="0" xfId="53" applyFont="1" applyFill="1" applyBorder="1"/>
    <xf numFmtId="0" fontId="23" fillId="0" borderId="0" xfId="53" applyFont="1" applyFill="1" applyBorder="1" applyAlignment="1">
      <alignment horizontal="right"/>
    </xf>
    <xf numFmtId="0" fontId="23" fillId="0" borderId="13" xfId="53" applyFont="1" applyFill="1" applyBorder="1"/>
    <xf numFmtId="0" fontId="23" fillId="0" borderId="11" xfId="53" applyFont="1" applyFill="1" applyBorder="1"/>
    <xf numFmtId="0" fontId="29" fillId="0" borderId="0" xfId="53" applyFont="1" applyFill="1" applyBorder="1"/>
    <xf numFmtId="0" fontId="30" fillId="0" borderId="0" xfId="53" applyFont="1" applyFill="1" applyBorder="1" applyAlignment="1">
      <alignment horizontal="center"/>
    </xf>
    <xf numFmtId="0" fontId="23" fillId="0" borderId="12" xfId="53" applyFont="1" applyFill="1" applyBorder="1"/>
    <xf numFmtId="3" fontId="30" fillId="0" borderId="14" xfId="53" applyNumberFormat="1" applyFont="1" applyFill="1" applyBorder="1" applyAlignment="1">
      <alignment horizontal="center"/>
    </xf>
    <xf numFmtId="3" fontId="30" fillId="0" borderId="15" xfId="53" applyNumberFormat="1" applyFont="1" applyFill="1" applyBorder="1" applyAlignment="1">
      <alignment horizontal="center"/>
    </xf>
    <xf numFmtId="3" fontId="30" fillId="0" borderId="16" xfId="53" applyNumberFormat="1" applyFont="1" applyFill="1" applyBorder="1" applyAlignment="1">
      <alignment horizontal="center"/>
    </xf>
    <xf numFmtId="1" fontId="30" fillId="0" borderId="26" xfId="53" applyNumberFormat="1" applyFont="1" applyFill="1" applyBorder="1" applyAlignment="1">
      <alignment horizontal="center" vertical="center"/>
    </xf>
    <xf numFmtId="0" fontId="30" fillId="0" borderId="21" xfId="53" applyFont="1" applyFill="1" applyBorder="1" applyAlignment="1">
      <alignment horizontal="center" vertical="center"/>
    </xf>
    <xf numFmtId="0" fontId="28" fillId="0" borderId="23" xfId="53" applyFont="1" applyFill="1" applyBorder="1" applyAlignment="1">
      <alignment horizontal="center" vertical="center"/>
    </xf>
    <xf numFmtId="0" fontId="30" fillId="0" borderId="32" xfId="53" applyFont="1" applyFill="1" applyBorder="1" applyAlignment="1">
      <alignment horizontal="center" vertical="center"/>
    </xf>
    <xf numFmtId="0" fontId="23" fillId="0" borderId="10" xfId="53" applyFont="1" applyFill="1" applyBorder="1" applyAlignment="1">
      <alignment horizontal="center" vertical="center"/>
    </xf>
    <xf numFmtId="0" fontId="30" fillId="0" borderId="24" xfId="53" applyFont="1" applyFill="1" applyBorder="1" applyAlignment="1">
      <alignment horizontal="center"/>
    </xf>
    <xf numFmtId="0" fontId="30" fillId="0" borderId="25" xfId="53" applyFont="1" applyFill="1" applyBorder="1" applyAlignment="1">
      <alignment horizontal="center"/>
    </xf>
    <xf numFmtId="0" fontId="30" fillId="0" borderId="26" xfId="53" applyFont="1" applyFill="1" applyBorder="1"/>
    <xf numFmtId="0" fontId="30" fillId="0" borderId="18" xfId="53" applyFont="1" applyFill="1" applyBorder="1" applyAlignment="1">
      <alignment horizontal="center"/>
    </xf>
    <xf numFmtId="0" fontId="30" fillId="0" borderId="19" xfId="53" applyFont="1" applyFill="1" applyBorder="1" applyAlignment="1">
      <alignment horizontal="center"/>
    </xf>
    <xf numFmtId="0" fontId="30" fillId="0" borderId="30" xfId="53" applyFont="1" applyFill="1" applyBorder="1"/>
    <xf numFmtId="0" fontId="30" fillId="0" borderId="34" xfId="53" applyFont="1" applyFill="1" applyBorder="1" applyAlignment="1">
      <alignment horizontal="center"/>
    </xf>
    <xf numFmtId="0" fontId="30" fillId="0" borderId="20" xfId="53" applyFont="1" applyFill="1" applyBorder="1" applyAlignment="1">
      <alignment wrapText="1"/>
    </xf>
    <xf numFmtId="3" fontId="30" fillId="0" borderId="30" xfId="53" applyNumberFormat="1" applyFont="1" applyFill="1" applyBorder="1"/>
    <xf numFmtId="0" fontId="29" fillId="0" borderId="18" xfId="53" applyFont="1" applyFill="1" applyBorder="1" applyAlignment="1">
      <alignment horizontal="center"/>
    </xf>
    <xf numFmtId="0" fontId="29" fillId="0" borderId="34" xfId="53" applyFont="1" applyFill="1" applyBorder="1" applyAlignment="1">
      <alignment horizontal="center"/>
    </xf>
    <xf numFmtId="0" fontId="24" fillId="0" borderId="10" xfId="53" applyFont="1" applyFill="1" applyBorder="1"/>
    <xf numFmtId="3" fontId="30" fillId="0" borderId="34" xfId="53" applyNumberFormat="1" applyFont="1" applyFill="1" applyBorder="1"/>
    <xf numFmtId="0" fontId="30" fillId="0" borderId="30" xfId="53" applyFont="1" applyFill="1" applyBorder="1" applyAlignment="1">
      <alignment wrapText="1"/>
    </xf>
    <xf numFmtId="0" fontId="31" fillId="0" borderId="30" xfId="53" applyFont="1" applyFill="1" applyBorder="1"/>
    <xf numFmtId="3" fontId="31" fillId="0" borderId="34" xfId="53" applyNumberFormat="1" applyFont="1" applyFill="1" applyBorder="1"/>
    <xf numFmtId="0" fontId="28" fillId="0" borderId="12" xfId="53" applyFont="1" applyFill="1" applyBorder="1"/>
    <xf numFmtId="3" fontId="23" fillId="0" borderId="30" xfId="53" applyNumberFormat="1" applyFont="1" applyFill="1" applyBorder="1"/>
    <xf numFmtId="3" fontId="23" fillId="0" borderId="10" xfId="53" applyNumberFormat="1" applyFont="1" applyFill="1" applyBorder="1"/>
    <xf numFmtId="3" fontId="23" fillId="0" borderId="34" xfId="53" applyNumberFormat="1" applyFont="1" applyFill="1" applyBorder="1"/>
    <xf numFmtId="0" fontId="28" fillId="0" borderId="18" xfId="53" applyFont="1" applyFill="1" applyBorder="1" applyAlignment="1">
      <alignment horizontal="center" wrapText="1"/>
    </xf>
    <xf numFmtId="0" fontId="23" fillId="0" borderId="10" xfId="53" applyFont="1" applyFill="1" applyBorder="1" applyAlignment="1">
      <alignment wrapText="1"/>
    </xf>
    <xf numFmtId="16" fontId="28" fillId="0" borderId="30" xfId="53" applyNumberFormat="1" applyFont="1" applyFill="1" applyBorder="1" applyAlignment="1">
      <alignment wrapText="1"/>
    </xf>
    <xf numFmtId="0" fontId="31" fillId="0" borderId="34" xfId="53" applyFont="1" applyFill="1" applyBorder="1" applyAlignment="1">
      <alignment horizontal="center"/>
    </xf>
    <xf numFmtId="0" fontId="30" fillId="0" borderId="18" xfId="53" applyFont="1" applyFill="1" applyBorder="1"/>
    <xf numFmtId="0" fontId="28" fillId="0" borderId="34" xfId="53" applyFont="1" applyFill="1" applyBorder="1" applyAlignment="1">
      <alignment horizontal="center" wrapText="1"/>
    </xf>
    <xf numFmtId="0" fontId="32" fillId="0" borderId="34" xfId="53" applyFont="1" applyFill="1" applyBorder="1"/>
    <xf numFmtId="0" fontId="32" fillId="0" borderId="30" xfId="53" applyFont="1" applyFill="1" applyBorder="1"/>
    <xf numFmtId="0" fontId="28" fillId="0" borderId="20" xfId="53" applyFont="1" applyFill="1" applyBorder="1"/>
    <xf numFmtId="0" fontId="28" fillId="0" borderId="34" xfId="53" applyFont="1" applyFill="1" applyBorder="1"/>
    <xf numFmtId="0" fontId="28" fillId="0" borderId="21" xfId="53" applyFont="1" applyFill="1" applyBorder="1"/>
    <xf numFmtId="0" fontId="28" fillId="0" borderId="39" xfId="53" applyFont="1" applyFill="1" applyBorder="1"/>
    <xf numFmtId="0" fontId="30" fillId="0" borderId="32" xfId="53" applyFont="1" applyFill="1" applyBorder="1"/>
    <xf numFmtId="3" fontId="30" fillId="0" borderId="32" xfId="53" applyNumberFormat="1" applyFont="1" applyFill="1" applyBorder="1"/>
    <xf numFmtId="0" fontId="28" fillId="0" borderId="33" xfId="53" applyFont="1" applyFill="1" applyBorder="1" applyAlignment="1">
      <alignment horizontal="center"/>
    </xf>
    <xf numFmtId="0" fontId="30" fillId="0" borderId="14" xfId="53" applyFont="1" applyFill="1" applyBorder="1" applyAlignment="1">
      <alignment horizontal="center"/>
    </xf>
    <xf numFmtId="0" fontId="30" fillId="0" borderId="15" xfId="53" applyFont="1" applyFill="1" applyBorder="1" applyAlignment="1">
      <alignment horizontal="center"/>
    </xf>
    <xf numFmtId="0" fontId="30" fillId="0" borderId="16" xfId="53" applyFont="1" applyFill="1" applyBorder="1" applyAlignment="1">
      <alignment horizontal="center"/>
    </xf>
    <xf numFmtId="0" fontId="30" fillId="0" borderId="17" xfId="53" applyFont="1" applyFill="1" applyBorder="1" applyAlignment="1">
      <alignment horizontal="center"/>
    </xf>
    <xf numFmtId="0" fontId="28" fillId="0" borderId="23" xfId="53" applyFont="1" applyFill="1" applyBorder="1" applyAlignment="1">
      <alignment horizontal="right"/>
    </xf>
    <xf numFmtId="0" fontId="28" fillId="0" borderId="22" xfId="53" applyFont="1" applyFill="1" applyBorder="1"/>
    <xf numFmtId="0" fontId="30" fillId="0" borderId="15" xfId="53" applyFont="1" applyFill="1" applyBorder="1"/>
    <xf numFmtId="0" fontId="30" fillId="0" borderId="16" xfId="53" applyFont="1" applyFill="1" applyBorder="1" applyAlignment="1">
      <alignment horizontal="right"/>
    </xf>
    <xf numFmtId="0" fontId="30" fillId="0" borderId="17" xfId="53" applyFont="1" applyFill="1" applyBorder="1"/>
    <xf numFmtId="0" fontId="30" fillId="0" borderId="31" xfId="53" applyFont="1" applyFill="1" applyBorder="1"/>
    <xf numFmtId="0" fontId="30" fillId="0" borderId="16" xfId="53" applyFont="1" applyFill="1" applyBorder="1"/>
    <xf numFmtId="0" fontId="28" fillId="0" borderId="34" xfId="53" applyFont="1" applyFill="1" applyBorder="1" applyAlignment="1">
      <alignment horizontal="right"/>
    </xf>
    <xf numFmtId="0" fontId="30" fillId="0" borderId="20" xfId="53" applyFont="1" applyFill="1" applyBorder="1"/>
    <xf numFmtId="0" fontId="30" fillId="0" borderId="34" xfId="53" applyFont="1" applyFill="1" applyBorder="1" applyAlignment="1">
      <alignment horizontal="right"/>
    </xf>
    <xf numFmtId="0" fontId="29" fillId="0" borderId="18" xfId="53" applyFont="1" applyFill="1" applyBorder="1"/>
    <xf numFmtId="0" fontId="29" fillId="0" borderId="34" xfId="53" applyFont="1" applyFill="1" applyBorder="1" applyAlignment="1">
      <alignment horizontal="right"/>
    </xf>
    <xf numFmtId="0" fontId="29" fillId="0" borderId="20" xfId="53" applyFont="1" applyFill="1" applyBorder="1"/>
    <xf numFmtId="3" fontId="30" fillId="0" borderId="30" xfId="53" applyNumberFormat="1" applyFont="1" applyFill="1" applyBorder="1" applyAlignment="1">
      <alignment wrapText="1"/>
    </xf>
    <xf numFmtId="3" fontId="30" fillId="0" borderId="34" xfId="53" applyNumberFormat="1" applyFont="1" applyFill="1" applyBorder="1" applyAlignment="1">
      <alignment wrapText="1"/>
    </xf>
    <xf numFmtId="0" fontId="28" fillId="0" borderId="20" xfId="53" quotePrefix="1" applyFont="1" applyFill="1" applyBorder="1" applyAlignment="1">
      <alignment wrapText="1"/>
    </xf>
    <xf numFmtId="0" fontId="31" fillId="0" borderId="20" xfId="53" applyFont="1" applyFill="1" applyBorder="1" applyAlignment="1">
      <alignment wrapText="1"/>
    </xf>
    <xf numFmtId="3" fontId="31" fillId="0" borderId="30" xfId="53" applyNumberFormat="1" applyFont="1" applyFill="1" applyBorder="1" applyAlignment="1">
      <alignment wrapText="1"/>
    </xf>
    <xf numFmtId="3" fontId="31" fillId="0" borderId="34" xfId="53" applyNumberFormat="1" applyFont="1" applyFill="1" applyBorder="1" applyAlignment="1">
      <alignment wrapText="1"/>
    </xf>
    <xf numFmtId="0" fontId="29" fillId="0" borderId="20" xfId="53" applyFont="1" applyFill="1" applyBorder="1" applyAlignment="1">
      <alignment wrapText="1"/>
    </xf>
    <xf numFmtId="3" fontId="29" fillId="0" borderId="30" xfId="53" applyNumberFormat="1" applyFont="1" applyFill="1" applyBorder="1" applyAlignment="1">
      <alignment wrapText="1"/>
    </xf>
    <xf numFmtId="3" fontId="29" fillId="0" borderId="34" xfId="53" applyNumberFormat="1" applyFont="1" applyFill="1" applyBorder="1" applyAlignment="1">
      <alignment wrapText="1"/>
    </xf>
    <xf numFmtId="0" fontId="31" fillId="0" borderId="18" xfId="53" applyFont="1" applyFill="1" applyBorder="1"/>
    <xf numFmtId="0" fontId="23" fillId="0" borderId="12" xfId="53" applyFont="1" applyFill="1" applyBorder="1" applyAlignment="1">
      <alignment horizontal="right"/>
    </xf>
    <xf numFmtId="16" fontId="28" fillId="0" borderId="20" xfId="53" applyNumberFormat="1" applyFont="1" applyFill="1" applyBorder="1" applyAlignment="1">
      <alignment wrapText="1"/>
    </xf>
    <xf numFmtId="0" fontId="31" fillId="0" borderId="18" xfId="53" applyFont="1" applyFill="1" applyBorder="1" applyAlignment="1">
      <alignment wrapText="1"/>
    </xf>
    <xf numFmtId="0" fontId="31" fillId="0" borderId="34" xfId="53" applyFont="1" applyFill="1" applyBorder="1" applyAlignment="1">
      <alignment wrapText="1"/>
    </xf>
    <xf numFmtId="0" fontId="24" fillId="0" borderId="12" xfId="53" applyFont="1" applyFill="1" applyBorder="1"/>
    <xf numFmtId="0" fontId="31" fillId="0" borderId="34" xfId="53" applyFont="1" applyFill="1" applyBorder="1" applyAlignment="1">
      <alignment horizontal="right"/>
    </xf>
    <xf numFmtId="0" fontId="25" fillId="0" borderId="18" xfId="53" applyFont="1" applyFill="1" applyBorder="1"/>
    <xf numFmtId="0" fontId="30" fillId="0" borderId="33" xfId="53" applyFont="1" applyFill="1" applyBorder="1" applyAlignment="1">
      <alignment horizontal="right"/>
    </xf>
    <xf numFmtId="0" fontId="30" fillId="0" borderId="30" xfId="53" applyFont="1" applyFill="1" applyBorder="1" applyAlignment="1"/>
    <xf numFmtId="0" fontId="3" fillId="0" borderId="33" xfId="51" applyFill="1" applyBorder="1" applyAlignment="1"/>
    <xf numFmtId="0" fontId="3" fillId="0" borderId="34" xfId="51" applyFill="1" applyBorder="1" applyAlignment="1"/>
    <xf numFmtId="3" fontId="30" fillId="0" borderId="30" xfId="51" applyNumberFormat="1" applyFont="1" applyFill="1" applyBorder="1"/>
    <xf numFmtId="3" fontId="30" fillId="0" borderId="10" xfId="51" applyNumberFormat="1" applyFont="1" applyFill="1" applyBorder="1"/>
    <xf numFmtId="3" fontId="30" fillId="0" borderId="34" xfId="51" applyNumberFormat="1" applyFont="1" applyFill="1" applyBorder="1"/>
    <xf numFmtId="0" fontId="30" fillId="0" borderId="19" xfId="53" applyFont="1" applyFill="1" applyBorder="1" applyAlignment="1">
      <alignment horizontal="right"/>
    </xf>
    <xf numFmtId="0" fontId="28" fillId="0" borderId="19" xfId="53" applyFont="1" applyFill="1" applyBorder="1" applyAlignment="1">
      <alignment horizontal="right" vertical="center"/>
    </xf>
    <xf numFmtId="0" fontId="28" fillId="0" borderId="20" xfId="53" applyFont="1" applyFill="1" applyBorder="1" applyAlignment="1">
      <alignment vertical="top" wrapText="1"/>
    </xf>
    <xf numFmtId="3" fontId="28" fillId="0" borderId="30" xfId="53" applyNumberFormat="1" applyFont="1" applyFill="1" applyBorder="1" applyAlignment="1">
      <alignment vertical="top" wrapText="1"/>
    </xf>
    <xf numFmtId="3" fontId="28" fillId="0" borderId="10" xfId="53" applyNumberFormat="1" applyFont="1" applyFill="1" applyBorder="1" applyAlignment="1">
      <alignment vertical="top" wrapText="1"/>
    </xf>
    <xf numFmtId="3" fontId="28" fillId="0" borderId="34" xfId="53" applyNumberFormat="1" applyFont="1" applyFill="1" applyBorder="1" applyAlignment="1">
      <alignment vertical="top" wrapText="1"/>
    </xf>
    <xf numFmtId="0" fontId="28" fillId="0" borderId="19" xfId="53" applyFont="1" applyFill="1" applyBorder="1" applyAlignment="1">
      <alignment horizontal="right"/>
    </xf>
    <xf numFmtId="0" fontId="29" fillId="0" borderId="19" xfId="53" applyFont="1" applyFill="1" applyBorder="1" applyAlignment="1">
      <alignment horizontal="right"/>
    </xf>
    <xf numFmtId="0" fontId="29" fillId="0" borderId="24" xfId="53" applyFont="1" applyFill="1" applyBorder="1"/>
    <xf numFmtId="0" fontId="31" fillId="0" borderId="19" xfId="53" applyFont="1" applyFill="1" applyBorder="1" applyAlignment="1">
      <alignment horizontal="right"/>
    </xf>
    <xf numFmtId="0" fontId="30" fillId="0" borderId="22" xfId="53" applyFont="1" applyFill="1" applyBorder="1"/>
    <xf numFmtId="0" fontId="23" fillId="0" borderId="11" xfId="53" applyFont="1" applyFill="1" applyBorder="1" applyAlignment="1">
      <alignment horizontal="right"/>
    </xf>
    <xf numFmtId="0" fontId="28" fillId="0" borderId="11" xfId="53" applyFont="1" applyFill="1" applyBorder="1"/>
    <xf numFmtId="0" fontId="23" fillId="0" borderId="10" xfId="53" applyFont="1" applyFill="1" applyBorder="1" applyAlignment="1">
      <alignment horizontal="right"/>
    </xf>
    <xf numFmtId="0" fontId="28" fillId="0" borderId="10" xfId="53" applyFont="1" applyBorder="1" applyAlignment="1">
      <alignment wrapText="1"/>
    </xf>
    <xf numFmtId="0" fontId="28" fillId="0" borderId="10" xfId="53" applyFont="1" applyFill="1" applyBorder="1" applyAlignment="1">
      <alignment wrapText="1"/>
    </xf>
    <xf numFmtId="0" fontId="31" fillId="0" borderId="10" xfId="53" applyFont="1" applyBorder="1" applyAlignment="1">
      <alignment wrapText="1"/>
    </xf>
    <xf numFmtId="0" fontId="23" fillId="0" borderId="12" xfId="53" applyFont="1" applyBorder="1"/>
    <xf numFmtId="0" fontId="28" fillId="0" borderId="30" xfId="53" applyFont="1" applyFill="1" applyBorder="1" applyAlignment="1"/>
    <xf numFmtId="3" fontId="28" fillId="0" borderId="36" xfId="53" applyNumberFormat="1" applyFont="1" applyFill="1" applyBorder="1" applyAlignment="1">
      <alignment horizontal="right"/>
    </xf>
    <xf numFmtId="3" fontId="30" fillId="0" borderId="64" xfId="53" applyNumberFormat="1" applyFont="1" applyFill="1" applyBorder="1"/>
    <xf numFmtId="3" fontId="30" fillId="0" borderId="30" xfId="53" applyNumberFormat="1" applyFont="1" applyFill="1" applyBorder="1" applyAlignment="1">
      <alignment horizontal="right"/>
    </xf>
    <xf numFmtId="0" fontId="28" fillId="0" borderId="38" xfId="53" applyFont="1" applyFill="1" applyBorder="1" applyAlignment="1">
      <alignment horizontal="center" wrapText="1"/>
    </xf>
    <xf numFmtId="3" fontId="30" fillId="0" borderId="65" xfId="53" applyNumberFormat="1" applyFont="1" applyFill="1" applyBorder="1"/>
    <xf numFmtId="3" fontId="30" fillId="0" borderId="34" xfId="53" applyNumberFormat="1" applyFont="1" applyFill="1" applyBorder="1" applyAlignment="1">
      <alignment horizontal="right"/>
    </xf>
    <xf numFmtId="3" fontId="30" fillId="0" borderId="39" xfId="53" applyNumberFormat="1" applyFont="1" applyFill="1" applyBorder="1"/>
    <xf numFmtId="3" fontId="30" fillId="0" borderId="11" xfId="53" applyNumberFormat="1" applyFont="1" applyFill="1" applyBorder="1"/>
    <xf numFmtId="3" fontId="30" fillId="0" borderId="10" xfId="53" applyNumberFormat="1" applyFont="1" applyFill="1" applyBorder="1" applyAlignment="1">
      <alignment horizontal="right"/>
    </xf>
    <xf numFmtId="0" fontId="23" fillId="0" borderId="12" xfId="53" applyFont="1" applyFill="1" applyBorder="1" applyAlignment="1">
      <alignment horizontal="center" vertical="center"/>
    </xf>
    <xf numFmtId="0" fontId="23" fillId="0" borderId="12" xfId="53" applyFont="1" applyFill="1" applyBorder="1" applyAlignment="1">
      <alignment wrapText="1"/>
    </xf>
    <xf numFmtId="49" fontId="28" fillId="0" borderId="20" xfId="53" quotePrefix="1" applyNumberFormat="1" applyFont="1" applyFill="1" applyBorder="1" applyAlignment="1">
      <alignment wrapText="1"/>
    </xf>
    <xf numFmtId="3" fontId="31" fillId="0" borderId="33" xfId="53" applyNumberFormat="1" applyFont="1" applyFill="1" applyBorder="1" applyAlignment="1">
      <alignment wrapText="1"/>
    </xf>
    <xf numFmtId="0" fontId="29" fillId="0" borderId="18" xfId="53" applyFont="1" applyFill="1" applyBorder="1" applyAlignment="1">
      <alignment wrapText="1"/>
    </xf>
    <xf numFmtId="0" fontId="29" fillId="0" borderId="34" xfId="53" applyFont="1" applyFill="1" applyBorder="1" applyAlignment="1">
      <alignment wrapText="1"/>
    </xf>
    <xf numFmtId="0" fontId="29" fillId="0" borderId="10" xfId="53" applyFont="1" applyBorder="1" applyAlignment="1">
      <alignment wrapText="1"/>
    </xf>
    <xf numFmtId="0" fontId="29" fillId="0" borderId="20" xfId="53" applyFont="1" applyBorder="1" applyAlignment="1">
      <alignment wrapText="1"/>
    </xf>
    <xf numFmtId="3" fontId="30" fillId="0" borderId="19" xfId="53" applyNumberFormat="1" applyFont="1" applyFill="1" applyBorder="1"/>
    <xf numFmtId="3" fontId="28" fillId="0" borderId="19" xfId="53" applyNumberFormat="1" applyFont="1" applyFill="1" applyBorder="1" applyAlignment="1">
      <alignment wrapText="1"/>
    </xf>
    <xf numFmtId="3" fontId="29" fillId="0" borderId="19" xfId="53" applyNumberFormat="1" applyFont="1" applyFill="1" applyBorder="1"/>
    <xf numFmtId="3" fontId="30" fillId="0" borderId="19" xfId="53" applyNumberFormat="1" applyFont="1" applyFill="1" applyBorder="1" applyAlignment="1">
      <alignment wrapText="1"/>
    </xf>
    <xf numFmtId="3" fontId="31" fillId="0" borderId="19" xfId="53" applyNumberFormat="1" applyFont="1" applyFill="1" applyBorder="1" applyAlignment="1">
      <alignment wrapText="1"/>
    </xf>
    <xf numFmtId="3" fontId="29" fillId="0" borderId="19" xfId="53" applyNumberFormat="1" applyFont="1" applyFill="1" applyBorder="1" applyAlignment="1">
      <alignment wrapText="1"/>
    </xf>
    <xf numFmtId="0" fontId="28" fillId="0" borderId="20" xfId="53" applyFont="1" applyFill="1" applyBorder="1" applyAlignment="1"/>
    <xf numFmtId="0" fontId="35" fillId="0" borderId="10" xfId="59" applyFont="1" applyFill="1" applyBorder="1" applyAlignment="1">
      <alignment horizontal="center" vertical="center"/>
    </xf>
    <xf numFmtId="3" fontId="35" fillId="0" borderId="10" xfId="59" applyNumberFormat="1" applyFont="1" applyFill="1" applyBorder="1" applyAlignment="1">
      <alignment horizontal="center"/>
    </xf>
    <xf numFmtId="3" fontId="35" fillId="0" borderId="10" xfId="59" applyNumberFormat="1" applyFont="1" applyFill="1" applyBorder="1"/>
    <xf numFmtId="3" fontId="37" fillId="0" borderId="10" xfId="59" applyNumberFormat="1" applyFont="1" applyFill="1" applyBorder="1"/>
    <xf numFmtId="3" fontId="35" fillId="0" borderId="10" xfId="51" applyNumberFormat="1" applyFont="1" applyFill="1" applyBorder="1"/>
    <xf numFmtId="3" fontId="35" fillId="0" borderId="10" xfId="59" applyNumberFormat="1" applyFont="1" applyFill="1" applyBorder="1" applyAlignment="1">
      <alignment vertical="center"/>
    </xf>
    <xf numFmtId="3" fontId="36" fillId="0" borderId="10" xfId="51" applyNumberFormat="1" applyFont="1" applyFill="1" applyBorder="1"/>
    <xf numFmtId="0" fontId="37" fillId="0" borderId="10" xfId="59" applyFont="1" applyFill="1" applyBorder="1" applyAlignment="1">
      <alignment wrapText="1"/>
    </xf>
    <xf numFmtId="0" fontId="35" fillId="0" borderId="10" xfId="51" applyFont="1" applyFill="1" applyBorder="1"/>
    <xf numFmtId="0" fontId="37" fillId="0" borderId="10" xfId="59" applyFont="1" applyFill="1" applyBorder="1" applyAlignment="1">
      <alignment vertical="center"/>
    </xf>
    <xf numFmtId="0" fontId="35" fillId="0" borderId="10" xfId="59" applyFont="1" applyFill="1" applyBorder="1" applyAlignment="1">
      <alignment horizontal="center" wrapText="1"/>
    </xf>
    <xf numFmtId="0" fontId="35" fillId="0" borderId="10" xfId="59" applyFont="1" applyFill="1" applyBorder="1" applyAlignment="1">
      <alignment wrapText="1"/>
    </xf>
    <xf numFmtId="0" fontId="35" fillId="0" borderId="10" xfId="59" applyFont="1" applyFill="1" applyBorder="1" applyAlignment="1">
      <alignment vertical="center" wrapText="1"/>
    </xf>
    <xf numFmtId="0" fontId="35" fillId="0" borderId="10" xfId="51" applyFont="1" applyFill="1" applyBorder="1" applyAlignment="1">
      <alignment wrapText="1"/>
    </xf>
    <xf numFmtId="3" fontId="37" fillId="0" borderId="10" xfId="51" applyNumberFormat="1" applyFont="1" applyFill="1" applyBorder="1"/>
    <xf numFmtId="0" fontId="36" fillId="0" borderId="10" xfId="59" applyFont="1" applyFill="1" applyBorder="1" applyAlignment="1">
      <alignment wrapText="1"/>
    </xf>
    <xf numFmtId="3" fontId="40" fillId="0" borderId="10" xfId="61" applyNumberFormat="1" applyFill="1" applyBorder="1"/>
    <xf numFmtId="0" fontId="40" fillId="0" borderId="0" xfId="61" applyFill="1"/>
    <xf numFmtId="0" fontId="45" fillId="0" borderId="50" xfId="61" applyFont="1" applyFill="1" applyBorder="1"/>
    <xf numFmtId="0" fontId="45" fillId="0" borderId="33" xfId="61" applyFont="1" applyFill="1" applyBorder="1"/>
    <xf numFmtId="0" fontId="45" fillId="0" borderId="12" xfId="61" applyFont="1" applyFill="1" applyBorder="1"/>
    <xf numFmtId="3" fontId="40" fillId="0" borderId="18" xfId="61" applyNumberFormat="1" applyFill="1" applyBorder="1"/>
    <xf numFmtId="3" fontId="40" fillId="0" borderId="12" xfId="61" applyNumberFormat="1" applyFill="1" applyBorder="1"/>
    <xf numFmtId="3" fontId="40" fillId="0" borderId="49" xfId="61" applyNumberFormat="1" applyFill="1" applyBorder="1"/>
    <xf numFmtId="0" fontId="40" fillId="0" borderId="41" xfId="61" applyFill="1" applyBorder="1"/>
    <xf numFmtId="0" fontId="40" fillId="0" borderId="42" xfId="61" applyFill="1" applyBorder="1"/>
    <xf numFmtId="0" fontId="40" fillId="0" borderId="43" xfId="61" applyFill="1" applyBorder="1"/>
    <xf numFmtId="0" fontId="40" fillId="0" borderId="44" xfId="61" applyFill="1" applyBorder="1" applyAlignment="1">
      <alignment wrapText="1"/>
    </xf>
    <xf numFmtId="0" fontId="40" fillId="0" borderId="44" xfId="61" applyFill="1" applyBorder="1" applyAlignment="1">
      <alignment horizontal="center" wrapText="1"/>
    </xf>
    <xf numFmtId="0" fontId="38" fillId="0" borderId="45" xfId="61" applyFont="1" applyFill="1" applyBorder="1"/>
    <xf numFmtId="0" fontId="40" fillId="0" borderId="46" xfId="61" applyFill="1" applyBorder="1" applyAlignment="1">
      <alignment wrapText="1"/>
    </xf>
    <xf numFmtId="0" fontId="40" fillId="0" borderId="43" xfId="61" applyFill="1" applyBorder="1" applyAlignment="1">
      <alignment wrapText="1"/>
    </xf>
    <xf numFmtId="0" fontId="40" fillId="0" borderId="44" xfId="61" applyFill="1" applyBorder="1"/>
    <xf numFmtId="0" fontId="40" fillId="0" borderId="47" xfId="61" applyFill="1" applyBorder="1"/>
    <xf numFmtId="3" fontId="35" fillId="0" borderId="48" xfId="53" applyNumberFormat="1" applyFont="1" applyFill="1" applyBorder="1"/>
    <xf numFmtId="0" fontId="44" fillId="0" borderId="33" xfId="61" applyFont="1" applyFill="1" applyBorder="1"/>
    <xf numFmtId="0" fontId="44" fillId="0" borderId="12" xfId="61" applyFont="1" applyFill="1" applyBorder="1"/>
    <xf numFmtId="0" fontId="45" fillId="0" borderId="51" xfId="61" applyFont="1" applyFill="1" applyBorder="1"/>
    <xf numFmtId="0" fontId="45" fillId="0" borderId="52" xfId="61" applyFont="1" applyFill="1" applyBorder="1"/>
    <xf numFmtId="0" fontId="45" fillId="0" borderId="53" xfId="61" applyFont="1" applyFill="1" applyBorder="1"/>
    <xf numFmtId="3" fontId="40" fillId="0" borderId="54" xfId="61" applyNumberFormat="1" applyFill="1" applyBorder="1"/>
    <xf numFmtId="3" fontId="40" fillId="0" borderId="55" xfId="61" applyNumberFormat="1" applyFill="1" applyBorder="1"/>
    <xf numFmtId="3" fontId="40" fillId="0" borderId="56" xfId="61" applyNumberFormat="1" applyFill="1" applyBorder="1"/>
    <xf numFmtId="3" fontId="40" fillId="0" borderId="53" xfId="61" applyNumberFormat="1" applyFill="1" applyBorder="1"/>
    <xf numFmtId="3" fontId="40" fillId="0" borderId="57" xfId="61" applyNumberFormat="1" applyFill="1" applyBorder="1"/>
    <xf numFmtId="3" fontId="29" fillId="0" borderId="33" xfId="53" applyNumberFormat="1" applyFont="1" applyFill="1" applyBorder="1"/>
    <xf numFmtId="3" fontId="28" fillId="0" borderId="33" xfId="53" applyNumberFormat="1" applyFont="1" applyFill="1" applyBorder="1"/>
    <xf numFmtId="0" fontId="28" fillId="0" borderId="33" xfId="53" applyFont="1" applyBorder="1" applyAlignment="1">
      <alignment wrapText="1"/>
    </xf>
    <xf numFmtId="0" fontId="35" fillId="0" borderId="10" xfId="59" applyFont="1" applyFill="1" applyBorder="1" applyAlignment="1">
      <alignment horizontal="center" vertical="center" wrapText="1"/>
    </xf>
    <xf numFmtId="0" fontId="28" fillId="0" borderId="0" xfId="53" applyFont="1" applyFill="1" applyBorder="1" applyAlignment="1">
      <alignment horizontal="right"/>
    </xf>
    <xf numFmtId="0" fontId="40" fillId="0" borderId="0" xfId="61" applyFill="1" applyAlignment="1">
      <alignment horizontal="right"/>
    </xf>
    <xf numFmtId="0" fontId="43" fillId="0" borderId="0" xfId="61" applyFont="1" applyFill="1"/>
    <xf numFmtId="0" fontId="42" fillId="0" borderId="0" xfId="61" applyFont="1" applyFill="1"/>
    <xf numFmtId="3" fontId="40" fillId="0" borderId="35" xfId="61" applyNumberFormat="1" applyFill="1" applyBorder="1"/>
    <xf numFmtId="3" fontId="40" fillId="0" borderId="61" xfId="61" applyNumberFormat="1" applyFill="1" applyBorder="1"/>
    <xf numFmtId="3" fontId="40" fillId="0" borderId="62" xfId="61" applyNumberFormat="1" applyFill="1" applyBorder="1"/>
    <xf numFmtId="3" fontId="40" fillId="0" borderId="60" xfId="61" applyNumberFormat="1" applyFill="1" applyBorder="1"/>
    <xf numFmtId="3" fontId="28" fillId="0" borderId="30" xfId="53" applyNumberFormat="1" applyFont="1" applyFill="1" applyBorder="1" applyAlignment="1">
      <alignment horizontal="right"/>
    </xf>
    <xf numFmtId="3" fontId="28" fillId="0" borderId="10" xfId="53" applyNumberFormat="1" applyFont="1" applyFill="1" applyBorder="1" applyAlignment="1">
      <alignment horizontal="right"/>
    </xf>
    <xf numFmtId="3" fontId="28" fillId="0" borderId="34" xfId="53" applyNumberFormat="1" applyFont="1" applyFill="1" applyBorder="1" applyAlignment="1">
      <alignment horizontal="right"/>
    </xf>
    <xf numFmtId="0" fontId="23" fillId="0" borderId="33" xfId="53" applyFont="1" applyFill="1" applyBorder="1" applyAlignment="1">
      <alignment wrapText="1"/>
    </xf>
    <xf numFmtId="164" fontId="23" fillId="0" borderId="10" xfId="65" applyNumberFormat="1" applyFont="1" applyFill="1" applyBorder="1"/>
    <xf numFmtId="164" fontId="23" fillId="0" borderId="10" xfId="65" applyNumberFormat="1" applyFont="1" applyFill="1" applyBorder="1" applyAlignment="1">
      <alignment horizontal="center" vertical="center"/>
    </xf>
    <xf numFmtId="164" fontId="28" fillId="0" borderId="10" xfId="65" applyNumberFormat="1" applyFont="1" applyFill="1" applyBorder="1"/>
    <xf numFmtId="164" fontId="24" fillId="0" borderId="10" xfId="65" applyNumberFormat="1" applyFont="1" applyFill="1" applyBorder="1"/>
    <xf numFmtId="164" fontId="23" fillId="0" borderId="10" xfId="65" applyNumberFormat="1" applyFont="1" applyFill="1" applyBorder="1" applyAlignment="1">
      <alignment wrapText="1"/>
    </xf>
    <xf numFmtId="164" fontId="23" fillId="0" borderId="10" xfId="65" applyNumberFormat="1" applyFont="1" applyBorder="1"/>
    <xf numFmtId="3" fontId="23" fillId="0" borderId="10" xfId="53" applyNumberFormat="1" applyFont="1" applyBorder="1"/>
    <xf numFmtId="0" fontId="29" fillId="0" borderId="0" xfId="53" applyFont="1" applyBorder="1" applyAlignment="1">
      <alignment horizontal="right"/>
    </xf>
    <xf numFmtId="0" fontId="28" fillId="0" borderId="0" xfId="51" applyFont="1" applyAlignment="1">
      <alignment horizontal="right"/>
    </xf>
    <xf numFmtId="0" fontId="3" fillId="0" borderId="10" xfId="51" applyBorder="1"/>
    <xf numFmtId="0" fontId="23" fillId="0" borderId="13" xfId="53" applyFont="1" applyBorder="1"/>
    <xf numFmtId="0" fontId="24" fillId="0" borderId="0" xfId="53" applyFont="1" applyFill="1" applyBorder="1" applyAlignment="1">
      <alignment horizontal="right"/>
    </xf>
    <xf numFmtId="0" fontId="23" fillId="0" borderId="0" xfId="51" applyFont="1" applyFill="1" applyAlignment="1">
      <alignment horizontal="right"/>
    </xf>
    <xf numFmtId="0" fontId="28" fillId="0" borderId="13" xfId="53" applyFont="1" applyFill="1" applyBorder="1"/>
    <xf numFmtId="0" fontId="22" fillId="0" borderId="10" xfId="53" applyFont="1" applyFill="1" applyBorder="1"/>
    <xf numFmtId="0" fontId="29" fillId="0" borderId="10" xfId="53" applyFont="1" applyFill="1" applyBorder="1" applyAlignment="1">
      <alignment wrapText="1"/>
    </xf>
    <xf numFmtId="0" fontId="31" fillId="0" borderId="10" xfId="53" applyFont="1" applyFill="1" applyBorder="1" applyAlignment="1">
      <alignment wrapText="1"/>
    </xf>
    <xf numFmtId="0" fontId="25" fillId="0" borderId="10" xfId="53" applyFont="1" applyFill="1" applyBorder="1"/>
    <xf numFmtId="1" fontId="30" fillId="0" borderId="36" xfId="53" applyNumberFormat="1" applyFont="1" applyFill="1" applyBorder="1" applyAlignment="1">
      <alignment horizontal="center" wrapText="1"/>
    </xf>
    <xf numFmtId="1" fontId="30" fillId="0" borderId="37" xfId="53" applyNumberFormat="1" applyFont="1" applyFill="1" applyBorder="1" applyAlignment="1">
      <alignment horizontal="center" wrapText="1"/>
    </xf>
    <xf numFmtId="1" fontId="30" fillId="0" borderId="38" xfId="53" applyNumberFormat="1" applyFont="1" applyFill="1" applyBorder="1" applyAlignment="1">
      <alignment horizontal="center" wrapText="1"/>
    </xf>
    <xf numFmtId="1" fontId="30" fillId="0" borderId="36" xfId="53" applyNumberFormat="1" applyFont="1" applyFill="1" applyBorder="1" applyAlignment="1">
      <alignment horizontal="center"/>
    </xf>
    <xf numFmtId="1" fontId="30" fillId="0" borderId="37" xfId="53" applyNumberFormat="1" applyFont="1" applyFill="1" applyBorder="1" applyAlignment="1">
      <alignment horizontal="center"/>
    </xf>
    <xf numFmtId="1" fontId="30" fillId="0" borderId="38" xfId="53" applyNumberFormat="1" applyFont="1" applyFill="1" applyBorder="1" applyAlignment="1">
      <alignment horizontal="center"/>
    </xf>
    <xf numFmtId="0" fontId="3" fillId="0" borderId="37" xfId="51" applyFill="1" applyBorder="1" applyAlignment="1">
      <alignment horizontal="center"/>
    </xf>
    <xf numFmtId="0" fontId="3" fillId="0" borderId="38" xfId="51" applyFill="1" applyBorder="1" applyAlignment="1">
      <alignment horizontal="center"/>
    </xf>
    <xf numFmtId="1" fontId="30" fillId="0" borderId="63" xfId="53" applyNumberFormat="1" applyFont="1" applyFill="1" applyBorder="1" applyAlignment="1">
      <alignment horizontal="center" wrapText="1"/>
    </xf>
    <xf numFmtId="0" fontId="3" fillId="0" borderId="63" xfId="51" applyFill="1" applyBorder="1" applyAlignment="1">
      <alignment horizontal="center" wrapText="1"/>
    </xf>
    <xf numFmtId="0" fontId="23" fillId="0" borderId="0" xfId="62" applyFont="1" applyFill="1" applyAlignment="1">
      <alignment horizontal="center"/>
    </xf>
    <xf numFmtId="0" fontId="23" fillId="0" borderId="10" xfId="63" applyFont="1" applyFill="1" applyBorder="1" applyAlignment="1">
      <alignment horizontal="center"/>
    </xf>
    <xf numFmtId="0" fontId="22" fillId="0" borderId="10" xfId="63" applyFont="1" applyFill="1" applyBorder="1" applyAlignment="1">
      <alignment horizontal="center"/>
    </xf>
    <xf numFmtId="0" fontId="36" fillId="0" borderId="0" xfId="59" applyFont="1" applyAlignment="1">
      <alignment horizontal="center" wrapText="1"/>
    </xf>
    <xf numFmtId="0" fontId="36" fillId="0" borderId="0" xfId="59" applyFont="1" applyAlignment="1">
      <alignment horizontal="center" vertical="center" wrapText="1"/>
    </xf>
    <xf numFmtId="0" fontId="42" fillId="0" borderId="0" xfId="61" applyFont="1" applyFill="1" applyAlignment="1">
      <alignment horizontal="center"/>
    </xf>
    <xf numFmtId="0" fontId="39" fillId="0" borderId="58" xfId="61" applyFont="1" applyFill="1" applyBorder="1"/>
    <xf numFmtId="0" fontId="39" fillId="0" borderId="59" xfId="61" applyFont="1" applyFill="1" applyBorder="1"/>
    <xf numFmtId="0" fontId="39" fillId="0" borderId="60" xfId="61" applyFont="1" applyFill="1" applyBorder="1"/>
  </cellXfs>
  <cellStyles count="66">
    <cellStyle name="20% - 1. jelölőszín" xfId="1" builtinId="30" customBuiltin="1"/>
    <cellStyle name="20% - 1. jelölőszín 2" xfId="2" xr:uid="{00000000-0005-0000-0000-000001000000}"/>
    <cellStyle name="20% - 2. jelölőszín" xfId="3" builtinId="34" customBuiltin="1"/>
    <cellStyle name="20% - 2. jelölőszín 2" xfId="4" xr:uid="{00000000-0005-0000-0000-000003000000}"/>
    <cellStyle name="20% - 3. jelölőszín" xfId="5" builtinId="38" customBuiltin="1"/>
    <cellStyle name="20% - 3. jelölőszín 2" xfId="6" xr:uid="{00000000-0005-0000-0000-000005000000}"/>
    <cellStyle name="20% - 4. jelölőszín" xfId="7" builtinId="42" customBuiltin="1"/>
    <cellStyle name="20% - 4. jelölőszín 2" xfId="8" xr:uid="{00000000-0005-0000-0000-000007000000}"/>
    <cellStyle name="20% - 5. jelölőszín" xfId="9" builtinId="46" customBuiltin="1"/>
    <cellStyle name="20% - 5. jelölőszín 2" xfId="10" xr:uid="{00000000-0005-0000-0000-000009000000}"/>
    <cellStyle name="20% - 6. jelölőszín" xfId="11" builtinId="50" customBuiltin="1"/>
    <cellStyle name="20% - 6. jelölőszín 2" xfId="12" xr:uid="{00000000-0005-0000-0000-00000B000000}"/>
    <cellStyle name="40% - 1. jelölőszín" xfId="13" builtinId="31" customBuiltin="1"/>
    <cellStyle name="40% - 1. jelölőszín 2" xfId="14" xr:uid="{00000000-0005-0000-0000-00000D000000}"/>
    <cellStyle name="40% - 2. jelölőszín" xfId="15" builtinId="35" customBuiltin="1"/>
    <cellStyle name="40% - 2. jelölőszín 2" xfId="16" xr:uid="{00000000-0005-0000-0000-00000F000000}"/>
    <cellStyle name="40% - 3. jelölőszín" xfId="17" builtinId="39" customBuiltin="1"/>
    <cellStyle name="40% - 3. jelölőszín 2" xfId="18" xr:uid="{00000000-0005-0000-0000-000011000000}"/>
    <cellStyle name="40% - 4. jelölőszín" xfId="19" builtinId="43" customBuiltin="1"/>
    <cellStyle name="40% - 4. jelölőszín 2" xfId="20" xr:uid="{00000000-0005-0000-0000-000013000000}"/>
    <cellStyle name="40% - 5. jelölőszín" xfId="21" builtinId="47" customBuiltin="1"/>
    <cellStyle name="40% - 5. jelölőszín 2" xfId="22" xr:uid="{00000000-0005-0000-0000-000015000000}"/>
    <cellStyle name="40% - 6. jelölőszín" xfId="23" builtinId="51" customBuiltin="1"/>
    <cellStyle name="40% - 6. jelölőszín 2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Bevitel" xfId="31" builtinId="20" customBuiltin="1"/>
    <cellStyle name="Cím" xfId="32" builtinId="15" customBuiltin="1"/>
    <cellStyle name="Címsor 1" xfId="33" builtinId="16" customBuiltin="1"/>
    <cellStyle name="Címsor 2" xfId="34" builtinId="17" customBuiltin="1"/>
    <cellStyle name="Címsor 3" xfId="35" builtinId="18" customBuiltin="1"/>
    <cellStyle name="Címsor 4" xfId="36" builtinId="19" customBuiltin="1"/>
    <cellStyle name="Ellenőrzőcella" xfId="37" builtinId="23" customBuiltin="1"/>
    <cellStyle name="Figyelmeztetés" xfId="38" builtinId="11" customBuiltin="1"/>
    <cellStyle name="Hivatkozott cella" xfId="39" builtinId="24" customBuiltin="1"/>
    <cellStyle name="Jegyzet" xfId="40" builtinId="10" customBuiltin="1"/>
    <cellStyle name="Jelölőszín 1" xfId="41" builtinId="29" customBuiltin="1"/>
    <cellStyle name="Jelölőszín 2" xfId="42" builtinId="33" customBuiltin="1"/>
    <cellStyle name="Jelölőszín 3" xfId="43" builtinId="37" customBuiltin="1"/>
    <cellStyle name="Jelölőszín 4" xfId="44" builtinId="41" customBuiltin="1"/>
    <cellStyle name="Jelölőszín 5" xfId="45" builtinId="45" customBuiltin="1"/>
    <cellStyle name="Jelölőszín 6" xfId="46" builtinId="49" customBuiltin="1"/>
    <cellStyle name="Jó" xfId="47" builtinId="26" customBuiltin="1"/>
    <cellStyle name="Kimenet" xfId="48" builtinId="21" customBuiltin="1"/>
    <cellStyle name="Magyarázó szöveg" xfId="49" builtinId="53" customBuiltin="1"/>
    <cellStyle name="Normál" xfId="0" builtinId="0"/>
    <cellStyle name="Normál 2" xfId="50" xr:uid="{00000000-0005-0000-0000-000032000000}"/>
    <cellStyle name="Normál 2 2" xfId="51" xr:uid="{00000000-0005-0000-0000-000033000000}"/>
    <cellStyle name="Normál 3" xfId="52" xr:uid="{00000000-0005-0000-0000-000034000000}"/>
    <cellStyle name="Normál 4" xfId="64" xr:uid="{00000000-0005-0000-0000-000035000000}"/>
    <cellStyle name="Normál_2005. 4. számú melléklet" xfId="59" xr:uid="{00000000-0005-0000-0000-000036000000}"/>
    <cellStyle name="Normál_2009. ktv.rendelet" xfId="53" xr:uid="{00000000-0005-0000-0000-000037000000}"/>
    <cellStyle name="Normál_3. sz. melléklet létszám" xfId="62" xr:uid="{00000000-0005-0000-0000-000038000000}"/>
    <cellStyle name="Normál_koltsegvetes_melleklet" xfId="63" xr:uid="{00000000-0005-0000-0000-000039000000}"/>
    <cellStyle name="Normál_költségvetési rendelet 3 4 5 5b 5c 6 9 9a 11 16a 16b mellékletei" xfId="61" xr:uid="{00000000-0005-0000-0000-00003A000000}"/>
    <cellStyle name="Normal_KTRSZJ" xfId="54" xr:uid="{00000000-0005-0000-0000-00003B000000}"/>
    <cellStyle name="Összesen" xfId="55" builtinId="25" customBuiltin="1"/>
    <cellStyle name="Pénznem" xfId="65" builtinId="4"/>
    <cellStyle name="Rossz" xfId="56" builtinId="27" customBuiltin="1"/>
    <cellStyle name="Semleges" xfId="57" builtinId="28" customBuiltin="1"/>
    <cellStyle name="Számítás" xfId="58" builtinId="22" customBuiltin="1"/>
    <cellStyle name="Százalék 2" xfId="60" xr:uid="{00000000-0005-0000-0000-00004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72"/>
  <sheetViews>
    <sheetView tabSelected="1" view="pageBreakPreview" zoomScale="75" zoomScaleNormal="75" zoomScaleSheetLayoutView="75" workbookViewId="0">
      <pane ySplit="8" topLeftCell="A9" activePane="bottomLeft" state="frozen"/>
      <selection pane="bottomLeft"/>
    </sheetView>
  </sheetViews>
  <sheetFormatPr defaultColWidth="9.109375" defaultRowHeight="16.8" x14ac:dyDescent="0.3"/>
  <cols>
    <col min="1" max="1" width="5.44140625" style="88" customWidth="1"/>
    <col min="2" max="2" width="7.33203125" style="186" customWidth="1"/>
    <col min="3" max="3" width="64.5546875" style="61" customWidth="1"/>
    <col min="4" max="4" width="11.109375" style="47" bestFit="1" customWidth="1"/>
    <col min="5" max="5" width="10.44140625" style="47" customWidth="1"/>
    <col min="6" max="7" width="9.109375" style="47" customWidth="1"/>
    <col min="8" max="8" width="11.109375" style="47" bestFit="1" customWidth="1"/>
    <col min="9" max="9" width="10.44140625" style="47" customWidth="1"/>
    <col min="10" max="11" width="9.109375" style="47" customWidth="1"/>
    <col min="12" max="12" width="10.33203125" style="47" bestFit="1" customWidth="1"/>
    <col min="13" max="13" width="10.44140625" style="47" customWidth="1"/>
    <col min="14" max="15" width="9.109375" style="47" customWidth="1"/>
    <col min="16" max="16" width="11.109375" style="47" bestFit="1" customWidth="1"/>
    <col min="17" max="17" width="10.44140625" style="47" customWidth="1"/>
    <col min="18" max="19" width="9.109375" style="47" customWidth="1"/>
    <col min="20" max="20" width="9.109375" style="47"/>
    <col min="21" max="16384" width="9.109375" style="1"/>
  </cols>
  <sheetData>
    <row r="1" spans="1:47" s="20" customFormat="1" x14ac:dyDescent="0.3">
      <c r="A1" s="65"/>
      <c r="B1" s="83"/>
      <c r="C1" s="82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289" t="s">
        <v>465</v>
      </c>
      <c r="T1" s="47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s="20" customFormat="1" x14ac:dyDescent="0.3">
      <c r="A2" s="65"/>
      <c r="B2" s="83"/>
      <c r="C2" s="82"/>
      <c r="D2" s="65"/>
      <c r="E2" s="65"/>
      <c r="F2" s="65"/>
      <c r="G2" s="83"/>
      <c r="H2" s="65"/>
      <c r="I2" s="65"/>
      <c r="J2" s="65"/>
      <c r="K2" s="83"/>
      <c r="L2" s="65"/>
      <c r="M2" s="65"/>
      <c r="N2" s="65"/>
      <c r="O2" s="83"/>
      <c r="P2" s="65"/>
      <c r="Q2" s="65"/>
      <c r="R2" s="65"/>
      <c r="S2" s="288" t="s">
        <v>464</v>
      </c>
      <c r="T2" s="4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s="20" customFormat="1" x14ac:dyDescent="0.3">
      <c r="A3" s="65"/>
      <c r="B3" s="82"/>
      <c r="C3" s="82"/>
      <c r="D3" s="82"/>
      <c r="E3" s="65"/>
      <c r="F3" s="65"/>
      <c r="G3" s="65"/>
      <c r="H3" s="82"/>
      <c r="I3" s="65"/>
      <c r="J3" s="65"/>
      <c r="K3" s="65"/>
      <c r="L3" s="82"/>
      <c r="M3" s="65"/>
      <c r="N3" s="65"/>
      <c r="O3" s="65"/>
      <c r="P3" s="82"/>
      <c r="Q3" s="65"/>
      <c r="R3" s="65"/>
      <c r="S3" s="65"/>
      <c r="T3" s="47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x14ac:dyDescent="0.3">
      <c r="A4" s="87"/>
      <c r="B4" s="87"/>
      <c r="C4" s="87" t="s">
        <v>4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47" ht="17.399999999999999" thickBot="1" x14ac:dyDescent="0.35">
      <c r="A5" s="132"/>
      <c r="B5" s="132"/>
      <c r="C5" s="132" t="s">
        <v>236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47" ht="17.399999999999999" thickBot="1" x14ac:dyDescent="0.35">
      <c r="A6" s="133"/>
      <c r="B6" s="134"/>
      <c r="C6" s="135"/>
      <c r="D6" s="295" t="s">
        <v>172</v>
      </c>
      <c r="E6" s="296"/>
      <c r="F6" s="296"/>
      <c r="G6" s="297"/>
      <c r="H6" s="298" t="s">
        <v>431</v>
      </c>
      <c r="I6" s="299"/>
      <c r="J6" s="299"/>
      <c r="K6" s="300"/>
      <c r="L6" s="298" t="s">
        <v>432</v>
      </c>
      <c r="M6" s="301"/>
      <c r="N6" s="301"/>
      <c r="O6" s="302"/>
      <c r="P6" s="298" t="s">
        <v>433</v>
      </c>
      <c r="Q6" s="301"/>
      <c r="R6" s="301"/>
      <c r="S6" s="302"/>
    </row>
    <row r="7" spans="1:47" ht="42.6" thickBot="1" x14ac:dyDescent="0.35">
      <c r="A7" s="127"/>
      <c r="B7" s="136"/>
      <c r="C7" s="137"/>
      <c r="D7" s="43" t="s">
        <v>24</v>
      </c>
      <c r="E7" s="44" t="s">
        <v>40</v>
      </c>
      <c r="F7" s="45" t="s">
        <v>41</v>
      </c>
      <c r="G7" s="46" t="s">
        <v>42</v>
      </c>
      <c r="H7" s="43" t="s">
        <v>24</v>
      </c>
      <c r="I7" s="44" t="s">
        <v>40</v>
      </c>
      <c r="J7" s="45" t="s">
        <v>41</v>
      </c>
      <c r="K7" s="46" t="s">
        <v>42</v>
      </c>
      <c r="L7" s="43" t="s">
        <v>24</v>
      </c>
      <c r="M7" s="44" t="s">
        <v>40</v>
      </c>
      <c r="N7" s="45" t="s">
        <v>41</v>
      </c>
      <c r="O7" s="46" t="s">
        <v>42</v>
      </c>
      <c r="P7" s="43" t="s">
        <v>24</v>
      </c>
      <c r="Q7" s="44" t="s">
        <v>40</v>
      </c>
      <c r="R7" s="45" t="s">
        <v>41</v>
      </c>
      <c r="S7" s="46" t="s">
        <v>42</v>
      </c>
    </row>
    <row r="8" spans="1:47" x14ac:dyDescent="0.3">
      <c r="A8" s="138" t="s">
        <v>5</v>
      </c>
      <c r="B8" s="139" t="s">
        <v>6</v>
      </c>
      <c r="C8" s="140" t="s">
        <v>7</v>
      </c>
      <c r="D8" s="138"/>
      <c r="E8" s="141"/>
      <c r="F8" s="141"/>
      <c r="G8" s="142"/>
      <c r="H8" s="138"/>
      <c r="I8" s="141"/>
      <c r="J8" s="141"/>
      <c r="K8" s="142"/>
      <c r="L8" s="138"/>
      <c r="M8" s="141"/>
      <c r="N8" s="141"/>
      <c r="O8" s="142"/>
      <c r="P8" s="138"/>
      <c r="Q8" s="141"/>
      <c r="R8" s="141"/>
      <c r="S8" s="142"/>
    </row>
    <row r="9" spans="1:47" x14ac:dyDescent="0.3">
      <c r="A9" s="60"/>
      <c r="B9" s="143"/>
      <c r="C9" s="125"/>
      <c r="D9" s="48"/>
      <c r="E9" s="49"/>
      <c r="F9" s="49"/>
      <c r="G9" s="50"/>
      <c r="H9" s="48"/>
      <c r="I9" s="49"/>
      <c r="J9" s="49"/>
      <c r="K9" s="50"/>
      <c r="L9" s="48"/>
      <c r="M9" s="49"/>
      <c r="N9" s="49"/>
      <c r="O9" s="50"/>
      <c r="P9" s="48"/>
      <c r="Q9" s="49"/>
      <c r="R9" s="49"/>
      <c r="S9" s="50"/>
    </row>
    <row r="10" spans="1:47" x14ac:dyDescent="0.3">
      <c r="A10" s="121">
        <v>101</v>
      </c>
      <c r="B10" s="143"/>
      <c r="C10" s="104" t="s">
        <v>186</v>
      </c>
      <c r="D10" s="105"/>
      <c r="E10" s="51"/>
      <c r="F10" s="51"/>
      <c r="G10" s="209"/>
      <c r="H10" s="105"/>
      <c r="I10" s="51"/>
      <c r="J10" s="51"/>
      <c r="K10" s="209"/>
      <c r="L10" s="105"/>
      <c r="M10" s="51"/>
      <c r="N10" s="51"/>
      <c r="O10" s="209"/>
      <c r="P10" s="105"/>
      <c r="Q10" s="51"/>
      <c r="R10" s="51"/>
      <c r="S10" s="209"/>
    </row>
    <row r="11" spans="1:47" x14ac:dyDescent="0.3">
      <c r="A11" s="121"/>
      <c r="B11" s="143" t="s">
        <v>8</v>
      </c>
      <c r="C11" s="125" t="s">
        <v>86</v>
      </c>
      <c r="D11" s="70">
        <v>6100</v>
      </c>
      <c r="E11" s="49">
        <v>6100</v>
      </c>
      <c r="F11" s="49"/>
      <c r="G11" s="50"/>
      <c r="H11" s="70">
        <v>6100</v>
      </c>
      <c r="I11" s="49">
        <v>6100</v>
      </c>
      <c r="J11" s="49">
        <v>0</v>
      </c>
      <c r="K11" s="50">
        <v>0</v>
      </c>
      <c r="L11" s="70"/>
      <c r="M11" s="49"/>
      <c r="N11" s="49"/>
      <c r="O11" s="50"/>
      <c r="P11" s="70">
        <f>H11+L11</f>
        <v>6100</v>
      </c>
      <c r="Q11" s="49">
        <f t="shared" ref="Q11:S11" si="0">I11+M11</f>
        <v>6100</v>
      </c>
      <c r="R11" s="49">
        <f t="shared" si="0"/>
        <v>0</v>
      </c>
      <c r="S11" s="50">
        <f t="shared" si="0"/>
        <v>0</v>
      </c>
    </row>
    <row r="12" spans="1:47" x14ac:dyDescent="0.3">
      <c r="A12" s="121"/>
      <c r="B12" s="143" t="s">
        <v>16</v>
      </c>
      <c r="C12" s="73" t="s">
        <v>181</v>
      </c>
      <c r="D12" s="70"/>
      <c r="E12" s="49"/>
      <c r="F12" s="49"/>
      <c r="G12" s="50"/>
      <c r="H12" s="70"/>
      <c r="I12" s="49"/>
      <c r="J12" s="49"/>
      <c r="K12" s="50"/>
      <c r="L12" s="70"/>
      <c r="M12" s="49"/>
      <c r="N12" s="49"/>
      <c r="O12" s="50"/>
      <c r="P12" s="70">
        <f t="shared" ref="P12:P76" si="1">H12+L12</f>
        <v>0</v>
      </c>
      <c r="Q12" s="49">
        <f t="shared" ref="Q12:Q76" si="2">I12+M12</f>
        <v>0</v>
      </c>
      <c r="R12" s="49">
        <f t="shared" ref="R12:R76" si="3">J12+N12</f>
        <v>0</v>
      </c>
      <c r="S12" s="50">
        <f t="shared" ref="S12:S76" si="4">K12+O12</f>
        <v>0</v>
      </c>
    </row>
    <row r="13" spans="1:47" s="24" customFormat="1" ht="13.8" x14ac:dyDescent="0.25">
      <c r="A13" s="71"/>
      <c r="B13" s="72"/>
      <c r="C13" s="73" t="s">
        <v>221</v>
      </c>
      <c r="D13" s="74">
        <v>0</v>
      </c>
      <c r="E13" s="63">
        <v>0</v>
      </c>
      <c r="F13" s="63"/>
      <c r="G13" s="210"/>
      <c r="H13" s="74">
        <v>318</v>
      </c>
      <c r="I13" s="63">
        <v>318</v>
      </c>
      <c r="J13" s="63">
        <v>0</v>
      </c>
      <c r="K13" s="210">
        <v>0</v>
      </c>
      <c r="L13" s="74"/>
      <c r="M13" s="63"/>
      <c r="N13" s="63"/>
      <c r="O13" s="210"/>
      <c r="P13" s="74">
        <f t="shared" si="1"/>
        <v>318</v>
      </c>
      <c r="Q13" s="63">
        <f t="shared" si="2"/>
        <v>318</v>
      </c>
      <c r="R13" s="63">
        <f t="shared" si="3"/>
        <v>0</v>
      </c>
      <c r="S13" s="210">
        <f t="shared" si="4"/>
        <v>0</v>
      </c>
      <c r="T13" s="188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</row>
    <row r="14" spans="1:47" x14ac:dyDescent="0.3">
      <c r="A14" s="60"/>
      <c r="B14" s="143"/>
      <c r="C14" s="144" t="s">
        <v>10</v>
      </c>
      <c r="D14" s="105">
        <f>D11+D13</f>
        <v>6100</v>
      </c>
      <c r="E14" s="51">
        <f t="shared" ref="E14:K14" si="5">E11+E13</f>
        <v>6100</v>
      </c>
      <c r="F14" s="51">
        <f t="shared" si="5"/>
        <v>0</v>
      </c>
      <c r="G14" s="209">
        <f t="shared" si="5"/>
        <v>0</v>
      </c>
      <c r="H14" s="105">
        <f t="shared" si="5"/>
        <v>6418</v>
      </c>
      <c r="I14" s="51">
        <f t="shared" si="5"/>
        <v>6418</v>
      </c>
      <c r="J14" s="51">
        <f t="shared" si="5"/>
        <v>0</v>
      </c>
      <c r="K14" s="209">
        <f t="shared" si="5"/>
        <v>0</v>
      </c>
      <c r="L14" s="105">
        <f t="shared" ref="L14:O14" si="6">L11+L13</f>
        <v>0</v>
      </c>
      <c r="M14" s="51">
        <f t="shared" si="6"/>
        <v>0</v>
      </c>
      <c r="N14" s="51">
        <f t="shared" si="6"/>
        <v>0</v>
      </c>
      <c r="O14" s="209">
        <f t="shared" si="6"/>
        <v>0</v>
      </c>
      <c r="P14" s="105">
        <f t="shared" si="1"/>
        <v>6418</v>
      </c>
      <c r="Q14" s="51">
        <f t="shared" si="2"/>
        <v>6418</v>
      </c>
      <c r="R14" s="51">
        <f t="shared" si="3"/>
        <v>0</v>
      </c>
      <c r="S14" s="209">
        <f t="shared" si="4"/>
        <v>0</v>
      </c>
    </row>
    <row r="15" spans="1:47" x14ac:dyDescent="0.3">
      <c r="A15" s="60"/>
      <c r="B15" s="143"/>
      <c r="C15" s="144"/>
      <c r="D15" s="105"/>
      <c r="E15" s="51"/>
      <c r="F15" s="51"/>
      <c r="G15" s="209"/>
      <c r="H15" s="105"/>
      <c r="I15" s="51"/>
      <c r="J15" s="51"/>
      <c r="K15" s="209"/>
      <c r="L15" s="105"/>
      <c r="M15" s="51"/>
      <c r="N15" s="51"/>
      <c r="O15" s="209"/>
      <c r="P15" s="105"/>
      <c r="Q15" s="51"/>
      <c r="R15" s="51"/>
      <c r="S15" s="209"/>
    </row>
    <row r="16" spans="1:47" x14ac:dyDescent="0.3">
      <c r="A16" s="121">
        <v>102</v>
      </c>
      <c r="B16" s="143"/>
      <c r="C16" s="110" t="s">
        <v>173</v>
      </c>
      <c r="D16" s="105"/>
      <c r="E16" s="51"/>
      <c r="F16" s="51"/>
      <c r="G16" s="209"/>
      <c r="H16" s="105"/>
      <c r="I16" s="51"/>
      <c r="J16" s="51"/>
      <c r="K16" s="209"/>
      <c r="L16" s="105"/>
      <c r="M16" s="51"/>
      <c r="N16" s="51"/>
      <c r="O16" s="209"/>
      <c r="P16" s="105"/>
      <c r="Q16" s="51"/>
      <c r="R16" s="51"/>
      <c r="S16" s="209"/>
    </row>
    <row r="17" spans="1:20" x14ac:dyDescent="0.3">
      <c r="A17" s="121"/>
      <c r="B17" s="143" t="s">
        <v>8</v>
      </c>
      <c r="C17" s="125" t="s">
        <v>187</v>
      </c>
      <c r="D17" s="70">
        <v>4900</v>
      </c>
      <c r="E17" s="49">
        <v>4900</v>
      </c>
      <c r="F17" s="49"/>
      <c r="G17" s="50"/>
      <c r="H17" s="70">
        <v>4900</v>
      </c>
      <c r="I17" s="49">
        <v>4900</v>
      </c>
      <c r="J17" s="49">
        <v>0</v>
      </c>
      <c r="K17" s="50">
        <v>0</v>
      </c>
      <c r="L17" s="70"/>
      <c r="M17" s="49"/>
      <c r="N17" s="49"/>
      <c r="O17" s="50"/>
      <c r="P17" s="70">
        <f t="shared" si="1"/>
        <v>4900</v>
      </c>
      <c r="Q17" s="49">
        <f t="shared" si="2"/>
        <v>4900</v>
      </c>
      <c r="R17" s="49">
        <f t="shared" si="3"/>
        <v>0</v>
      </c>
      <c r="S17" s="50">
        <f t="shared" si="4"/>
        <v>0</v>
      </c>
    </row>
    <row r="18" spans="1:20" x14ac:dyDescent="0.3">
      <c r="A18" s="121"/>
      <c r="B18" s="143" t="s">
        <v>16</v>
      </c>
      <c r="C18" s="73" t="s">
        <v>181</v>
      </c>
      <c r="D18" s="70"/>
      <c r="E18" s="49"/>
      <c r="F18" s="49"/>
      <c r="G18" s="50"/>
      <c r="H18" s="70"/>
      <c r="I18" s="49"/>
      <c r="J18" s="49"/>
      <c r="K18" s="50"/>
      <c r="L18" s="70"/>
      <c r="M18" s="49"/>
      <c r="N18" s="49"/>
      <c r="O18" s="50"/>
      <c r="P18" s="70">
        <f t="shared" si="1"/>
        <v>0</v>
      </c>
      <c r="Q18" s="49">
        <f t="shared" si="2"/>
        <v>0</v>
      </c>
      <c r="R18" s="49">
        <f t="shared" si="3"/>
        <v>0</v>
      </c>
      <c r="S18" s="50">
        <f t="shared" si="4"/>
        <v>0</v>
      </c>
    </row>
    <row r="19" spans="1:20" x14ac:dyDescent="0.3">
      <c r="A19" s="121"/>
      <c r="B19" s="143"/>
      <c r="C19" s="73" t="s">
        <v>221</v>
      </c>
      <c r="D19" s="70">
        <v>0</v>
      </c>
      <c r="E19" s="49">
        <v>0</v>
      </c>
      <c r="F19" s="49"/>
      <c r="G19" s="50"/>
      <c r="H19" s="70">
        <v>275</v>
      </c>
      <c r="I19" s="49">
        <v>275</v>
      </c>
      <c r="J19" s="49">
        <v>0</v>
      </c>
      <c r="K19" s="50">
        <v>0</v>
      </c>
      <c r="L19" s="70"/>
      <c r="M19" s="49"/>
      <c r="N19" s="49"/>
      <c r="O19" s="50"/>
      <c r="P19" s="70">
        <f t="shared" si="1"/>
        <v>275</v>
      </c>
      <c r="Q19" s="49">
        <f t="shared" si="2"/>
        <v>275</v>
      </c>
      <c r="R19" s="49">
        <f t="shared" si="3"/>
        <v>0</v>
      </c>
      <c r="S19" s="50">
        <f t="shared" si="4"/>
        <v>0</v>
      </c>
    </row>
    <row r="20" spans="1:20" x14ac:dyDescent="0.3">
      <c r="A20" s="60"/>
      <c r="B20" s="143"/>
      <c r="C20" s="144" t="s">
        <v>29</v>
      </c>
      <c r="D20" s="105">
        <f>D17+D19</f>
        <v>4900</v>
      </c>
      <c r="E20" s="51">
        <f t="shared" ref="E20:K20" si="7">E17+E19</f>
        <v>4900</v>
      </c>
      <c r="F20" s="51">
        <f t="shared" si="7"/>
        <v>0</v>
      </c>
      <c r="G20" s="209">
        <f t="shared" si="7"/>
        <v>0</v>
      </c>
      <c r="H20" s="105">
        <f t="shared" si="7"/>
        <v>5175</v>
      </c>
      <c r="I20" s="51">
        <f t="shared" si="7"/>
        <v>5175</v>
      </c>
      <c r="J20" s="51">
        <f t="shared" si="7"/>
        <v>0</v>
      </c>
      <c r="K20" s="209">
        <f t="shared" si="7"/>
        <v>0</v>
      </c>
      <c r="L20" s="105">
        <f t="shared" ref="L20:O20" si="8">L17+L19</f>
        <v>0</v>
      </c>
      <c r="M20" s="51">
        <f t="shared" si="8"/>
        <v>0</v>
      </c>
      <c r="N20" s="51">
        <f t="shared" si="8"/>
        <v>0</v>
      </c>
      <c r="O20" s="209">
        <f t="shared" si="8"/>
        <v>0</v>
      </c>
      <c r="P20" s="105">
        <f t="shared" si="1"/>
        <v>5175</v>
      </c>
      <c r="Q20" s="51">
        <f t="shared" si="2"/>
        <v>5175</v>
      </c>
      <c r="R20" s="51">
        <f t="shared" si="3"/>
        <v>0</v>
      </c>
      <c r="S20" s="209">
        <f t="shared" si="4"/>
        <v>0</v>
      </c>
    </row>
    <row r="21" spans="1:20" x14ac:dyDescent="0.3">
      <c r="A21" s="60"/>
      <c r="B21" s="143"/>
      <c r="C21" s="73"/>
      <c r="D21" s="105"/>
      <c r="E21" s="51"/>
      <c r="F21" s="51"/>
      <c r="G21" s="209"/>
      <c r="H21" s="105"/>
      <c r="I21" s="51"/>
      <c r="J21" s="51"/>
      <c r="K21" s="209"/>
      <c r="L21" s="105"/>
      <c r="M21" s="51"/>
      <c r="N21" s="51"/>
      <c r="O21" s="209"/>
      <c r="P21" s="105"/>
      <c r="Q21" s="51"/>
      <c r="R21" s="51"/>
      <c r="S21" s="209"/>
    </row>
    <row r="22" spans="1:20" x14ac:dyDescent="0.3">
      <c r="A22" s="121">
        <v>103</v>
      </c>
      <c r="B22" s="143"/>
      <c r="C22" s="144" t="s">
        <v>43</v>
      </c>
      <c r="D22" s="105"/>
      <c r="E22" s="51"/>
      <c r="F22" s="51"/>
      <c r="G22" s="209"/>
      <c r="H22" s="105"/>
      <c r="I22" s="51"/>
      <c r="J22" s="51"/>
      <c r="K22" s="209"/>
      <c r="L22" s="105"/>
      <c r="M22" s="51"/>
      <c r="N22" s="51"/>
      <c r="O22" s="209"/>
      <c r="P22" s="105"/>
      <c r="Q22" s="51"/>
      <c r="R22" s="51"/>
      <c r="S22" s="209"/>
    </row>
    <row r="23" spans="1:20" x14ac:dyDescent="0.3">
      <c r="A23" s="121"/>
      <c r="B23" s="143" t="s">
        <v>8</v>
      </c>
      <c r="C23" s="125" t="s">
        <v>86</v>
      </c>
      <c r="D23" s="70">
        <v>59276</v>
      </c>
      <c r="E23" s="49">
        <v>59276</v>
      </c>
      <c r="F23" s="49"/>
      <c r="G23" s="50"/>
      <c r="H23" s="70">
        <v>59276</v>
      </c>
      <c r="I23" s="49">
        <v>59276</v>
      </c>
      <c r="J23" s="49">
        <v>0</v>
      </c>
      <c r="K23" s="50">
        <v>0</v>
      </c>
      <c r="L23" s="70"/>
      <c r="M23" s="49"/>
      <c r="N23" s="49"/>
      <c r="O23" s="50"/>
      <c r="P23" s="70">
        <f t="shared" si="1"/>
        <v>59276</v>
      </c>
      <c r="Q23" s="49">
        <f t="shared" si="2"/>
        <v>59276</v>
      </c>
      <c r="R23" s="49">
        <f t="shared" si="3"/>
        <v>0</v>
      </c>
      <c r="S23" s="50">
        <f t="shared" si="4"/>
        <v>0</v>
      </c>
    </row>
    <row r="24" spans="1:20" x14ac:dyDescent="0.3">
      <c r="A24" s="121"/>
      <c r="B24" s="143" t="s">
        <v>16</v>
      </c>
      <c r="C24" s="73" t="s">
        <v>181</v>
      </c>
      <c r="D24" s="70"/>
      <c r="E24" s="49"/>
      <c r="F24" s="49"/>
      <c r="G24" s="50"/>
      <c r="H24" s="70"/>
      <c r="I24" s="49"/>
      <c r="J24" s="49"/>
      <c r="K24" s="50"/>
      <c r="L24" s="70"/>
      <c r="M24" s="49"/>
      <c r="N24" s="49"/>
      <c r="O24" s="50"/>
      <c r="P24" s="70">
        <f t="shared" si="1"/>
        <v>0</v>
      </c>
      <c r="Q24" s="49">
        <f t="shared" si="2"/>
        <v>0</v>
      </c>
      <c r="R24" s="49">
        <f t="shared" si="3"/>
        <v>0</v>
      </c>
      <c r="S24" s="50">
        <f t="shared" si="4"/>
        <v>0</v>
      </c>
    </row>
    <row r="25" spans="1:20" x14ac:dyDescent="0.3">
      <c r="A25" s="121"/>
      <c r="B25" s="143"/>
      <c r="C25" s="73" t="s">
        <v>221</v>
      </c>
      <c r="D25" s="70">
        <v>0</v>
      </c>
      <c r="E25" s="49">
        <v>0</v>
      </c>
      <c r="F25" s="49"/>
      <c r="G25" s="50"/>
      <c r="H25" s="70">
        <v>0</v>
      </c>
      <c r="I25" s="49">
        <v>0</v>
      </c>
      <c r="J25" s="49">
        <v>0</v>
      </c>
      <c r="K25" s="50">
        <v>0</v>
      </c>
      <c r="L25" s="70"/>
      <c r="M25" s="49"/>
      <c r="N25" s="49"/>
      <c r="O25" s="50"/>
      <c r="P25" s="70">
        <f t="shared" si="1"/>
        <v>0</v>
      </c>
      <c r="Q25" s="49">
        <f t="shared" si="2"/>
        <v>0</v>
      </c>
      <c r="R25" s="49">
        <f t="shared" si="3"/>
        <v>0</v>
      </c>
      <c r="S25" s="50">
        <f t="shared" si="4"/>
        <v>0</v>
      </c>
    </row>
    <row r="26" spans="1:20" x14ac:dyDescent="0.3">
      <c r="A26" s="60"/>
      <c r="B26" s="143"/>
      <c r="C26" s="144" t="s">
        <v>18</v>
      </c>
      <c r="D26" s="105">
        <f>D23+D25</f>
        <v>59276</v>
      </c>
      <c r="E26" s="51">
        <f t="shared" ref="E26:K26" si="9">E23+E25</f>
        <v>59276</v>
      </c>
      <c r="F26" s="51">
        <f t="shared" si="9"/>
        <v>0</v>
      </c>
      <c r="G26" s="209">
        <f t="shared" si="9"/>
        <v>0</v>
      </c>
      <c r="H26" s="105">
        <f t="shared" si="9"/>
        <v>59276</v>
      </c>
      <c r="I26" s="51">
        <f t="shared" si="9"/>
        <v>59276</v>
      </c>
      <c r="J26" s="51">
        <f t="shared" si="9"/>
        <v>0</v>
      </c>
      <c r="K26" s="209">
        <f t="shared" si="9"/>
        <v>0</v>
      </c>
      <c r="L26" s="105">
        <f t="shared" ref="L26:O26" si="10">L23+L25</f>
        <v>0</v>
      </c>
      <c r="M26" s="51">
        <f t="shared" si="10"/>
        <v>0</v>
      </c>
      <c r="N26" s="51">
        <f t="shared" si="10"/>
        <v>0</v>
      </c>
      <c r="O26" s="209">
        <f t="shared" si="10"/>
        <v>0</v>
      </c>
      <c r="P26" s="105">
        <f t="shared" si="1"/>
        <v>59276</v>
      </c>
      <c r="Q26" s="51">
        <f t="shared" si="2"/>
        <v>59276</v>
      </c>
      <c r="R26" s="51">
        <f t="shared" si="3"/>
        <v>0</v>
      </c>
      <c r="S26" s="209">
        <f t="shared" si="4"/>
        <v>0</v>
      </c>
    </row>
    <row r="27" spans="1:20" s="22" customFormat="1" x14ac:dyDescent="0.3">
      <c r="A27" s="60"/>
      <c r="B27" s="145"/>
      <c r="C27" s="125" t="s">
        <v>3</v>
      </c>
      <c r="D27" s="70"/>
      <c r="E27" s="49"/>
      <c r="F27" s="49"/>
      <c r="G27" s="50"/>
      <c r="H27" s="70"/>
      <c r="I27" s="49"/>
      <c r="J27" s="49"/>
      <c r="K27" s="50"/>
      <c r="L27" s="70"/>
      <c r="M27" s="49"/>
      <c r="N27" s="49"/>
      <c r="O27" s="50"/>
      <c r="P27" s="70"/>
      <c r="Q27" s="49"/>
      <c r="R27" s="49"/>
      <c r="S27" s="50"/>
      <c r="T27" s="291"/>
    </row>
    <row r="28" spans="1:20" x14ac:dyDescent="0.3">
      <c r="A28" s="121">
        <v>104</v>
      </c>
      <c r="B28" s="143"/>
      <c r="C28" s="167" t="s">
        <v>231</v>
      </c>
      <c r="D28" s="105"/>
      <c r="E28" s="51"/>
      <c r="F28" s="51"/>
      <c r="G28" s="209"/>
      <c r="H28" s="105"/>
      <c r="I28" s="51"/>
      <c r="J28" s="51"/>
      <c r="K28" s="209"/>
      <c r="L28" s="105"/>
      <c r="M28" s="51"/>
      <c r="N28" s="51"/>
      <c r="O28" s="209"/>
      <c r="P28" s="105"/>
      <c r="Q28" s="51"/>
      <c r="R28" s="51"/>
      <c r="S28" s="209"/>
    </row>
    <row r="29" spans="1:20" x14ac:dyDescent="0.3">
      <c r="A29" s="60"/>
      <c r="B29" s="143" t="s">
        <v>8</v>
      </c>
      <c r="C29" s="125" t="s">
        <v>86</v>
      </c>
      <c r="D29" s="70">
        <v>18150</v>
      </c>
      <c r="E29" s="49">
        <v>18150</v>
      </c>
      <c r="F29" s="49"/>
      <c r="G29" s="50"/>
      <c r="H29" s="70">
        <v>18150</v>
      </c>
      <c r="I29" s="49">
        <v>18150</v>
      </c>
      <c r="J29" s="49">
        <v>0</v>
      </c>
      <c r="K29" s="50">
        <v>0</v>
      </c>
      <c r="L29" s="70"/>
      <c r="M29" s="49"/>
      <c r="N29" s="49"/>
      <c r="O29" s="50"/>
      <c r="P29" s="70">
        <f t="shared" si="1"/>
        <v>18150</v>
      </c>
      <c r="Q29" s="49">
        <f t="shared" si="2"/>
        <v>18150</v>
      </c>
      <c r="R29" s="49">
        <f t="shared" si="3"/>
        <v>0</v>
      </c>
      <c r="S29" s="50">
        <f t="shared" si="4"/>
        <v>0</v>
      </c>
    </row>
    <row r="30" spans="1:20" x14ac:dyDescent="0.3">
      <c r="A30" s="60"/>
      <c r="B30" s="143" t="s">
        <v>16</v>
      </c>
      <c r="C30" s="73" t="s">
        <v>181</v>
      </c>
      <c r="D30" s="70"/>
      <c r="E30" s="49"/>
      <c r="F30" s="49"/>
      <c r="G30" s="50"/>
      <c r="H30" s="70"/>
      <c r="I30" s="49"/>
      <c r="J30" s="49"/>
      <c r="K30" s="50"/>
      <c r="L30" s="70"/>
      <c r="M30" s="49"/>
      <c r="N30" s="49"/>
      <c r="O30" s="50"/>
      <c r="P30" s="70"/>
      <c r="Q30" s="49"/>
      <c r="R30" s="49"/>
      <c r="S30" s="50"/>
    </row>
    <row r="31" spans="1:20" x14ac:dyDescent="0.3">
      <c r="A31" s="60"/>
      <c r="B31" s="143"/>
      <c r="C31" s="73" t="s">
        <v>221</v>
      </c>
      <c r="D31" s="70">
        <v>0</v>
      </c>
      <c r="E31" s="49">
        <v>0</v>
      </c>
      <c r="F31" s="49"/>
      <c r="G31" s="50"/>
      <c r="H31" s="70">
        <v>0</v>
      </c>
      <c r="I31" s="49">
        <v>0</v>
      </c>
      <c r="J31" s="49">
        <v>0</v>
      </c>
      <c r="K31" s="50">
        <v>0</v>
      </c>
      <c r="L31" s="70"/>
      <c r="M31" s="49"/>
      <c r="N31" s="49"/>
      <c r="O31" s="50"/>
      <c r="P31" s="70">
        <f t="shared" si="1"/>
        <v>0</v>
      </c>
      <c r="Q31" s="49">
        <f t="shared" si="2"/>
        <v>0</v>
      </c>
      <c r="R31" s="49">
        <f t="shared" si="3"/>
        <v>0</v>
      </c>
      <c r="S31" s="50">
        <f t="shared" si="4"/>
        <v>0</v>
      </c>
    </row>
    <row r="32" spans="1:20" x14ac:dyDescent="0.3">
      <c r="A32" s="60"/>
      <c r="B32" s="143"/>
      <c r="C32" s="73" t="s">
        <v>419</v>
      </c>
      <c r="D32" s="70"/>
      <c r="E32" s="49"/>
      <c r="F32" s="49"/>
      <c r="G32" s="50"/>
      <c r="H32" s="70">
        <v>1600</v>
      </c>
      <c r="I32" s="49">
        <v>1600</v>
      </c>
      <c r="J32" s="49">
        <v>0</v>
      </c>
      <c r="K32" s="50">
        <v>0</v>
      </c>
      <c r="L32" s="70">
        <v>400</v>
      </c>
      <c r="M32" s="49">
        <v>400</v>
      </c>
      <c r="N32" s="49">
        <v>0</v>
      </c>
      <c r="O32" s="50">
        <v>0</v>
      </c>
      <c r="P32" s="70">
        <f t="shared" si="1"/>
        <v>2000</v>
      </c>
      <c r="Q32" s="49">
        <f t="shared" si="2"/>
        <v>2000</v>
      </c>
      <c r="R32" s="49">
        <f t="shared" si="3"/>
        <v>0</v>
      </c>
      <c r="S32" s="50">
        <f t="shared" si="4"/>
        <v>0</v>
      </c>
    </row>
    <row r="33" spans="1:47" x14ac:dyDescent="0.3">
      <c r="A33" s="60"/>
      <c r="B33" s="143"/>
      <c r="C33" s="144" t="s">
        <v>11</v>
      </c>
      <c r="D33" s="105">
        <f t="shared" ref="D33:G33" si="11">SUM(D29)</f>
        <v>18150</v>
      </c>
      <c r="E33" s="51">
        <f t="shared" si="11"/>
        <v>18150</v>
      </c>
      <c r="F33" s="51">
        <f t="shared" si="11"/>
        <v>0</v>
      </c>
      <c r="G33" s="209">
        <f t="shared" si="11"/>
        <v>0</v>
      </c>
      <c r="H33" s="105">
        <f t="shared" ref="H33:K33" si="12">SUM(H29:H32)</f>
        <v>19750</v>
      </c>
      <c r="I33" s="51">
        <f t="shared" si="12"/>
        <v>19750</v>
      </c>
      <c r="J33" s="51">
        <f t="shared" si="12"/>
        <v>0</v>
      </c>
      <c r="K33" s="209">
        <f t="shared" si="12"/>
        <v>0</v>
      </c>
      <c r="L33" s="105">
        <f t="shared" ref="L33:O33" si="13">SUM(L29:L32)</f>
        <v>400</v>
      </c>
      <c r="M33" s="51">
        <f t="shared" si="13"/>
        <v>400</v>
      </c>
      <c r="N33" s="51">
        <f t="shared" si="13"/>
        <v>0</v>
      </c>
      <c r="O33" s="209">
        <f t="shared" si="13"/>
        <v>0</v>
      </c>
      <c r="P33" s="105">
        <f t="shared" si="1"/>
        <v>20150</v>
      </c>
      <c r="Q33" s="51">
        <f t="shared" si="2"/>
        <v>20150</v>
      </c>
      <c r="R33" s="51">
        <f t="shared" si="3"/>
        <v>0</v>
      </c>
      <c r="S33" s="209">
        <f t="shared" si="4"/>
        <v>0</v>
      </c>
    </row>
    <row r="34" spans="1:47" ht="17.25" customHeight="1" x14ac:dyDescent="0.3">
      <c r="A34" s="60"/>
      <c r="B34" s="143"/>
      <c r="C34" s="125"/>
      <c r="D34" s="70"/>
      <c r="E34" s="49"/>
      <c r="F34" s="49"/>
      <c r="G34" s="50"/>
      <c r="H34" s="70"/>
      <c r="I34" s="49"/>
      <c r="J34" s="49"/>
      <c r="K34" s="50"/>
      <c r="L34" s="70"/>
      <c r="M34" s="49"/>
      <c r="N34" s="49"/>
      <c r="O34" s="50"/>
      <c r="P34" s="70"/>
      <c r="Q34" s="49"/>
      <c r="R34" s="49"/>
      <c r="S34" s="50"/>
    </row>
    <row r="35" spans="1:47" x14ac:dyDescent="0.3">
      <c r="A35" s="121"/>
      <c r="B35" s="145"/>
      <c r="C35" s="144" t="s">
        <v>188</v>
      </c>
      <c r="D35" s="105">
        <f t="shared" ref="D35:K35" si="14">D14+D26+D33+D20</f>
        <v>88426</v>
      </c>
      <c r="E35" s="51">
        <f t="shared" si="14"/>
        <v>88426</v>
      </c>
      <c r="F35" s="51">
        <f t="shared" si="14"/>
        <v>0</v>
      </c>
      <c r="G35" s="209">
        <f t="shared" si="14"/>
        <v>0</v>
      </c>
      <c r="H35" s="105">
        <f t="shared" si="14"/>
        <v>90619</v>
      </c>
      <c r="I35" s="51">
        <f t="shared" si="14"/>
        <v>90619</v>
      </c>
      <c r="J35" s="51">
        <f t="shared" si="14"/>
        <v>0</v>
      </c>
      <c r="K35" s="209">
        <f t="shared" si="14"/>
        <v>0</v>
      </c>
      <c r="L35" s="105">
        <f t="shared" ref="L35:O35" si="15">L14+L26+L33+L20</f>
        <v>400</v>
      </c>
      <c r="M35" s="51">
        <f t="shared" si="15"/>
        <v>400</v>
      </c>
      <c r="N35" s="51">
        <f t="shared" si="15"/>
        <v>0</v>
      </c>
      <c r="O35" s="209">
        <f t="shared" si="15"/>
        <v>0</v>
      </c>
      <c r="P35" s="105">
        <f t="shared" si="1"/>
        <v>91019</v>
      </c>
      <c r="Q35" s="51">
        <f t="shared" si="2"/>
        <v>91019</v>
      </c>
      <c r="R35" s="51">
        <f t="shared" si="3"/>
        <v>0</v>
      </c>
      <c r="S35" s="209">
        <f t="shared" si="4"/>
        <v>0</v>
      </c>
    </row>
    <row r="36" spans="1:47" x14ac:dyDescent="0.3">
      <c r="A36" s="60"/>
      <c r="B36" s="143"/>
      <c r="C36" s="125"/>
      <c r="D36" s="70"/>
      <c r="E36" s="49"/>
      <c r="F36" s="49"/>
      <c r="G36" s="50"/>
      <c r="H36" s="70"/>
      <c r="I36" s="49"/>
      <c r="J36" s="49"/>
      <c r="K36" s="50"/>
      <c r="L36" s="70"/>
      <c r="M36" s="49"/>
      <c r="N36" s="49"/>
      <c r="O36" s="50"/>
      <c r="P36" s="70"/>
      <c r="Q36" s="49"/>
      <c r="R36" s="49"/>
      <c r="S36" s="50"/>
    </row>
    <row r="37" spans="1:47" x14ac:dyDescent="0.3">
      <c r="A37" s="100">
        <v>105</v>
      </c>
      <c r="B37" s="80"/>
      <c r="C37" s="144" t="s">
        <v>44</v>
      </c>
      <c r="D37" s="105"/>
      <c r="E37" s="51"/>
      <c r="F37" s="51"/>
      <c r="G37" s="209"/>
      <c r="H37" s="105"/>
      <c r="I37" s="51"/>
      <c r="J37" s="51"/>
      <c r="K37" s="209"/>
      <c r="L37" s="105"/>
      <c r="M37" s="51"/>
      <c r="N37" s="51"/>
      <c r="O37" s="209"/>
      <c r="P37" s="105"/>
      <c r="Q37" s="51"/>
      <c r="R37" s="51"/>
      <c r="S37" s="209"/>
    </row>
    <row r="38" spans="1:47" x14ac:dyDescent="0.3">
      <c r="A38" s="121"/>
      <c r="B38" s="143" t="s">
        <v>8</v>
      </c>
      <c r="C38" s="125" t="s">
        <v>86</v>
      </c>
      <c r="D38" s="70"/>
      <c r="E38" s="49"/>
      <c r="F38" s="49"/>
      <c r="G38" s="50"/>
      <c r="H38" s="70"/>
      <c r="I38" s="49"/>
      <c r="J38" s="49"/>
      <c r="K38" s="50"/>
      <c r="L38" s="70"/>
      <c r="M38" s="49"/>
      <c r="N38" s="49"/>
      <c r="O38" s="50"/>
      <c r="P38" s="70"/>
      <c r="Q38" s="49"/>
      <c r="R38" s="49"/>
      <c r="S38" s="50"/>
    </row>
    <row r="39" spans="1:47" x14ac:dyDescent="0.3">
      <c r="A39" s="121"/>
      <c r="B39" s="143"/>
      <c r="C39" s="125" t="s">
        <v>87</v>
      </c>
      <c r="D39" s="70">
        <v>10000</v>
      </c>
      <c r="E39" s="49">
        <v>10000</v>
      </c>
      <c r="F39" s="49"/>
      <c r="G39" s="50"/>
      <c r="H39" s="70">
        <v>10000</v>
      </c>
      <c r="I39" s="49">
        <v>10000</v>
      </c>
      <c r="J39" s="49">
        <v>0</v>
      </c>
      <c r="K39" s="50">
        <v>0</v>
      </c>
      <c r="L39" s="70"/>
      <c r="M39" s="49"/>
      <c r="N39" s="49"/>
      <c r="O39" s="50"/>
      <c r="P39" s="70">
        <f t="shared" si="1"/>
        <v>10000</v>
      </c>
      <c r="Q39" s="49">
        <f t="shared" si="2"/>
        <v>10000</v>
      </c>
      <c r="R39" s="49">
        <f t="shared" si="3"/>
        <v>0</v>
      </c>
      <c r="S39" s="50">
        <f t="shared" si="4"/>
        <v>0</v>
      </c>
    </row>
    <row r="40" spans="1:47" x14ac:dyDescent="0.3">
      <c r="A40" s="121"/>
      <c r="B40" s="143"/>
      <c r="C40" s="125" t="s">
        <v>88</v>
      </c>
      <c r="D40" s="70">
        <v>0</v>
      </c>
      <c r="E40" s="49">
        <v>0</v>
      </c>
      <c r="F40" s="49"/>
      <c r="G40" s="50"/>
      <c r="H40" s="70">
        <v>0</v>
      </c>
      <c r="I40" s="49">
        <v>0</v>
      </c>
      <c r="J40" s="49">
        <v>0</v>
      </c>
      <c r="K40" s="50">
        <v>0</v>
      </c>
      <c r="L40" s="70"/>
      <c r="M40" s="49"/>
      <c r="N40" s="49"/>
      <c r="O40" s="50"/>
      <c r="P40" s="70">
        <f t="shared" si="1"/>
        <v>0</v>
      </c>
      <c r="Q40" s="49">
        <f t="shared" si="2"/>
        <v>0</v>
      </c>
      <c r="R40" s="49">
        <f t="shared" si="3"/>
        <v>0</v>
      </c>
      <c r="S40" s="50">
        <f t="shared" si="4"/>
        <v>0</v>
      </c>
    </row>
    <row r="41" spans="1:47" s="21" customFormat="1" x14ac:dyDescent="0.3">
      <c r="A41" s="146"/>
      <c r="B41" s="147"/>
      <c r="C41" s="148" t="s">
        <v>25</v>
      </c>
      <c r="D41" s="59">
        <f t="shared" ref="D41:K41" si="16">SUM(D39:D40)</f>
        <v>10000</v>
      </c>
      <c r="E41" s="52">
        <f t="shared" si="16"/>
        <v>10000</v>
      </c>
      <c r="F41" s="52">
        <f t="shared" si="16"/>
        <v>0</v>
      </c>
      <c r="G41" s="211">
        <f t="shared" si="16"/>
        <v>0</v>
      </c>
      <c r="H41" s="59">
        <f t="shared" si="16"/>
        <v>10000</v>
      </c>
      <c r="I41" s="52">
        <f t="shared" si="16"/>
        <v>10000</v>
      </c>
      <c r="J41" s="52">
        <f t="shared" si="16"/>
        <v>0</v>
      </c>
      <c r="K41" s="211">
        <f t="shared" si="16"/>
        <v>0</v>
      </c>
      <c r="L41" s="59">
        <f t="shared" ref="L41:O41" si="17">SUM(L39:L40)</f>
        <v>0</v>
      </c>
      <c r="M41" s="52">
        <f t="shared" si="17"/>
        <v>0</v>
      </c>
      <c r="N41" s="52">
        <f t="shared" si="17"/>
        <v>0</v>
      </c>
      <c r="O41" s="211">
        <f t="shared" si="17"/>
        <v>0</v>
      </c>
      <c r="P41" s="59">
        <f t="shared" si="1"/>
        <v>10000</v>
      </c>
      <c r="Q41" s="52">
        <f t="shared" si="2"/>
        <v>10000</v>
      </c>
      <c r="R41" s="52">
        <f t="shared" si="3"/>
        <v>0</v>
      </c>
      <c r="S41" s="211">
        <f t="shared" si="4"/>
        <v>0</v>
      </c>
      <c r="T41" s="108"/>
    </row>
    <row r="42" spans="1:47" s="21" customFormat="1" x14ac:dyDescent="0.3">
      <c r="A42" s="146"/>
      <c r="B42" s="147"/>
      <c r="C42" s="148"/>
      <c r="D42" s="59"/>
      <c r="E42" s="52"/>
      <c r="F42" s="52"/>
      <c r="G42" s="211"/>
      <c r="H42" s="59"/>
      <c r="I42" s="52"/>
      <c r="J42" s="52"/>
      <c r="K42" s="211"/>
      <c r="L42" s="59"/>
      <c r="M42" s="52"/>
      <c r="N42" s="52"/>
      <c r="O42" s="211"/>
      <c r="P42" s="59"/>
      <c r="Q42" s="52"/>
      <c r="R42" s="52"/>
      <c r="S42" s="211"/>
      <c r="T42" s="108"/>
    </row>
    <row r="43" spans="1:47" x14ac:dyDescent="0.3">
      <c r="A43" s="121"/>
      <c r="B43" s="143"/>
      <c r="C43" s="144" t="s">
        <v>214</v>
      </c>
      <c r="D43" s="105">
        <f t="shared" ref="D43:K43" si="18">D41</f>
        <v>10000</v>
      </c>
      <c r="E43" s="51">
        <f t="shared" si="18"/>
        <v>10000</v>
      </c>
      <c r="F43" s="51">
        <f t="shared" si="18"/>
        <v>0</v>
      </c>
      <c r="G43" s="209">
        <f t="shared" si="18"/>
        <v>0</v>
      </c>
      <c r="H43" s="105">
        <f t="shared" si="18"/>
        <v>10000</v>
      </c>
      <c r="I43" s="51">
        <f t="shared" si="18"/>
        <v>10000</v>
      </c>
      <c r="J43" s="51">
        <f t="shared" si="18"/>
        <v>0</v>
      </c>
      <c r="K43" s="209">
        <f t="shared" si="18"/>
        <v>0</v>
      </c>
      <c r="L43" s="105">
        <f t="shared" ref="L43:O43" si="19">L41</f>
        <v>0</v>
      </c>
      <c r="M43" s="51">
        <f t="shared" si="19"/>
        <v>0</v>
      </c>
      <c r="N43" s="51">
        <f t="shared" si="19"/>
        <v>0</v>
      </c>
      <c r="O43" s="209">
        <f t="shared" si="19"/>
        <v>0</v>
      </c>
      <c r="P43" s="105">
        <f t="shared" si="1"/>
        <v>10000</v>
      </c>
      <c r="Q43" s="51">
        <f t="shared" si="2"/>
        <v>10000</v>
      </c>
      <c r="R43" s="51">
        <f t="shared" si="3"/>
        <v>0</v>
      </c>
      <c r="S43" s="209">
        <f t="shared" si="4"/>
        <v>0</v>
      </c>
    </row>
    <row r="44" spans="1:47" x14ac:dyDescent="0.3">
      <c r="A44" s="60"/>
      <c r="B44" s="143"/>
      <c r="C44" s="125"/>
      <c r="D44" s="70"/>
      <c r="E44" s="49"/>
      <c r="F44" s="49"/>
      <c r="G44" s="50"/>
      <c r="H44" s="70"/>
      <c r="I44" s="49"/>
      <c r="J44" s="49"/>
      <c r="K44" s="50"/>
      <c r="L44" s="70"/>
      <c r="M44" s="49"/>
      <c r="N44" s="49"/>
      <c r="O44" s="50"/>
      <c r="P44" s="70"/>
      <c r="Q44" s="49"/>
      <c r="R44" s="49"/>
      <c r="S44" s="50"/>
    </row>
    <row r="45" spans="1:47" s="22" customFormat="1" x14ac:dyDescent="0.3">
      <c r="A45" s="121">
        <v>106</v>
      </c>
      <c r="B45" s="145"/>
      <c r="C45" s="104" t="s">
        <v>30</v>
      </c>
      <c r="D45" s="149"/>
      <c r="E45" s="56"/>
      <c r="F45" s="56"/>
      <c r="G45" s="212"/>
      <c r="H45" s="149"/>
      <c r="I45" s="56"/>
      <c r="J45" s="56"/>
      <c r="K45" s="212"/>
      <c r="L45" s="149"/>
      <c r="M45" s="56"/>
      <c r="N45" s="56"/>
      <c r="O45" s="212"/>
      <c r="P45" s="149"/>
      <c r="Q45" s="56"/>
      <c r="R45" s="56"/>
      <c r="S45" s="212"/>
      <c r="T45" s="291"/>
    </row>
    <row r="46" spans="1:47" x14ac:dyDescent="0.3">
      <c r="A46" s="60"/>
      <c r="B46" s="143" t="s">
        <v>8</v>
      </c>
      <c r="C46" s="125" t="s">
        <v>86</v>
      </c>
      <c r="D46" s="74"/>
      <c r="E46" s="63"/>
      <c r="F46" s="63"/>
      <c r="G46" s="210"/>
      <c r="H46" s="74"/>
      <c r="I46" s="63"/>
      <c r="J46" s="63"/>
      <c r="K46" s="210"/>
      <c r="L46" s="74"/>
      <c r="M46" s="63"/>
      <c r="N46" s="63"/>
      <c r="O46" s="210"/>
      <c r="P46" s="74"/>
      <c r="Q46" s="63"/>
      <c r="R46" s="63"/>
      <c r="S46" s="210"/>
    </row>
    <row r="47" spans="1:47" ht="28.2" x14ac:dyDescent="0.3">
      <c r="A47" s="60"/>
      <c r="B47" s="143"/>
      <c r="C47" s="73" t="s">
        <v>233</v>
      </c>
      <c r="D47" s="74">
        <v>7000</v>
      </c>
      <c r="E47" s="63">
        <v>7000</v>
      </c>
      <c r="F47" s="63"/>
      <c r="G47" s="210"/>
      <c r="H47" s="74">
        <v>7000</v>
      </c>
      <c r="I47" s="63">
        <v>7000</v>
      </c>
      <c r="J47" s="63">
        <v>0</v>
      </c>
      <c r="K47" s="210">
        <v>0</v>
      </c>
      <c r="L47" s="74">
        <v>10969</v>
      </c>
      <c r="M47" s="63">
        <v>10969</v>
      </c>
      <c r="N47" s="63">
        <v>0</v>
      </c>
      <c r="O47" s="210">
        <v>0</v>
      </c>
      <c r="P47" s="74">
        <f t="shared" si="1"/>
        <v>17969</v>
      </c>
      <c r="Q47" s="63">
        <f t="shared" si="2"/>
        <v>17969</v>
      </c>
      <c r="R47" s="63">
        <f t="shared" si="3"/>
        <v>0</v>
      </c>
      <c r="S47" s="210">
        <f t="shared" si="4"/>
        <v>0</v>
      </c>
    </row>
    <row r="48" spans="1:47" s="24" customFormat="1" ht="27.6" x14ac:dyDescent="0.25">
      <c r="A48" s="71"/>
      <c r="B48" s="72"/>
      <c r="C48" s="73" t="s">
        <v>232</v>
      </c>
      <c r="D48" s="74">
        <v>374083</v>
      </c>
      <c r="E48" s="63">
        <v>374083</v>
      </c>
      <c r="F48" s="63"/>
      <c r="G48" s="210"/>
      <c r="H48" s="74">
        <v>314083</v>
      </c>
      <c r="I48" s="63">
        <v>314083</v>
      </c>
      <c r="J48" s="63">
        <v>0</v>
      </c>
      <c r="K48" s="210">
        <v>0</v>
      </c>
      <c r="L48" s="74"/>
      <c r="M48" s="63"/>
      <c r="N48" s="63"/>
      <c r="O48" s="210"/>
      <c r="P48" s="74">
        <f t="shared" si="1"/>
        <v>314083</v>
      </c>
      <c r="Q48" s="63">
        <f t="shared" si="2"/>
        <v>314083</v>
      </c>
      <c r="R48" s="63">
        <f t="shared" si="3"/>
        <v>0</v>
      </c>
      <c r="S48" s="210">
        <f t="shared" si="4"/>
        <v>0</v>
      </c>
      <c r="T48" s="188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</row>
    <row r="49" spans="1:47" s="21" customFormat="1" x14ac:dyDescent="0.3">
      <c r="A49" s="60"/>
      <c r="B49" s="147"/>
      <c r="C49" s="73" t="s">
        <v>339</v>
      </c>
      <c r="D49" s="74">
        <v>59094</v>
      </c>
      <c r="E49" s="63">
        <v>59094</v>
      </c>
      <c r="F49" s="63"/>
      <c r="G49" s="210"/>
      <c r="H49" s="74">
        <v>59094</v>
      </c>
      <c r="I49" s="63">
        <v>59094</v>
      </c>
      <c r="J49" s="63">
        <v>0</v>
      </c>
      <c r="K49" s="210">
        <v>0</v>
      </c>
      <c r="L49" s="74"/>
      <c r="M49" s="63"/>
      <c r="N49" s="63"/>
      <c r="O49" s="210"/>
      <c r="P49" s="74">
        <f t="shared" si="1"/>
        <v>59094</v>
      </c>
      <c r="Q49" s="63">
        <f t="shared" si="2"/>
        <v>59094</v>
      </c>
      <c r="R49" s="63">
        <f t="shared" si="3"/>
        <v>0</v>
      </c>
      <c r="S49" s="210">
        <f t="shared" si="4"/>
        <v>0</v>
      </c>
      <c r="T49" s="108"/>
    </row>
    <row r="50" spans="1:47" s="21" customFormat="1" x14ac:dyDescent="0.3">
      <c r="A50" s="60"/>
      <c r="B50" s="147"/>
      <c r="C50" s="203" t="s">
        <v>340</v>
      </c>
      <c r="D50" s="74">
        <v>5000</v>
      </c>
      <c r="E50" s="63">
        <v>5000</v>
      </c>
      <c r="F50" s="63"/>
      <c r="G50" s="210"/>
      <c r="H50" s="74">
        <v>5000</v>
      </c>
      <c r="I50" s="63">
        <v>5000</v>
      </c>
      <c r="J50" s="63">
        <v>0</v>
      </c>
      <c r="K50" s="210">
        <v>0</v>
      </c>
      <c r="L50" s="74"/>
      <c r="M50" s="63"/>
      <c r="N50" s="63"/>
      <c r="O50" s="210"/>
      <c r="P50" s="74">
        <f t="shared" si="1"/>
        <v>5000</v>
      </c>
      <c r="Q50" s="63">
        <f t="shared" si="2"/>
        <v>5000</v>
      </c>
      <c r="R50" s="63">
        <f t="shared" si="3"/>
        <v>0</v>
      </c>
      <c r="S50" s="210">
        <f t="shared" si="4"/>
        <v>0</v>
      </c>
      <c r="T50" s="108"/>
    </row>
    <row r="51" spans="1:47" s="21" customFormat="1" x14ac:dyDescent="0.3">
      <c r="A51" s="60"/>
      <c r="B51" s="147"/>
      <c r="C51" s="151" t="s">
        <v>341</v>
      </c>
      <c r="D51" s="74">
        <v>3500</v>
      </c>
      <c r="E51" s="63">
        <v>3500</v>
      </c>
      <c r="F51" s="63"/>
      <c r="G51" s="210"/>
      <c r="H51" s="74">
        <v>3500</v>
      </c>
      <c r="I51" s="63">
        <v>3500</v>
      </c>
      <c r="J51" s="63">
        <v>0</v>
      </c>
      <c r="K51" s="210">
        <v>0</v>
      </c>
      <c r="L51" s="74"/>
      <c r="M51" s="63"/>
      <c r="N51" s="63"/>
      <c r="O51" s="210"/>
      <c r="P51" s="74">
        <f t="shared" si="1"/>
        <v>3500</v>
      </c>
      <c r="Q51" s="63">
        <f t="shared" si="2"/>
        <v>3500</v>
      </c>
      <c r="R51" s="63">
        <f t="shared" si="3"/>
        <v>0</v>
      </c>
      <c r="S51" s="210">
        <f t="shared" si="4"/>
        <v>0</v>
      </c>
      <c r="T51" s="108"/>
    </row>
    <row r="52" spans="1:47" s="21" customFormat="1" x14ac:dyDescent="0.3">
      <c r="A52" s="60"/>
      <c r="B52" s="147"/>
      <c r="C52" s="151" t="s">
        <v>342</v>
      </c>
      <c r="D52" s="74">
        <v>29592</v>
      </c>
      <c r="E52" s="63">
        <v>29592</v>
      </c>
      <c r="F52" s="63"/>
      <c r="G52" s="210"/>
      <c r="H52" s="74">
        <v>29592</v>
      </c>
      <c r="I52" s="63">
        <v>29592</v>
      </c>
      <c r="J52" s="63">
        <v>0</v>
      </c>
      <c r="K52" s="210">
        <v>0</v>
      </c>
      <c r="L52" s="74"/>
      <c r="M52" s="63"/>
      <c r="N52" s="63"/>
      <c r="O52" s="210"/>
      <c r="P52" s="74">
        <f t="shared" si="1"/>
        <v>29592</v>
      </c>
      <c r="Q52" s="63">
        <f t="shared" si="2"/>
        <v>29592</v>
      </c>
      <c r="R52" s="63">
        <f t="shared" si="3"/>
        <v>0</v>
      </c>
      <c r="S52" s="210">
        <f t="shared" si="4"/>
        <v>0</v>
      </c>
      <c r="T52" s="108"/>
    </row>
    <row r="53" spans="1:47" s="21" customFormat="1" x14ac:dyDescent="0.3">
      <c r="A53" s="60"/>
      <c r="B53" s="147"/>
      <c r="C53" s="151" t="s">
        <v>343</v>
      </c>
      <c r="D53" s="74">
        <v>9000</v>
      </c>
      <c r="E53" s="63"/>
      <c r="F53" s="63">
        <v>9000</v>
      </c>
      <c r="G53" s="210"/>
      <c r="H53" s="74">
        <v>9000</v>
      </c>
      <c r="I53" s="63">
        <v>0</v>
      </c>
      <c r="J53" s="63">
        <v>9000</v>
      </c>
      <c r="K53" s="210">
        <v>0</v>
      </c>
      <c r="L53" s="74"/>
      <c r="M53" s="63"/>
      <c r="N53" s="63"/>
      <c r="O53" s="210"/>
      <c r="P53" s="74">
        <f t="shared" si="1"/>
        <v>9000</v>
      </c>
      <c r="Q53" s="63">
        <f t="shared" si="2"/>
        <v>0</v>
      </c>
      <c r="R53" s="63">
        <f t="shared" si="3"/>
        <v>9000</v>
      </c>
      <c r="S53" s="210">
        <f t="shared" si="4"/>
        <v>0</v>
      </c>
      <c r="T53" s="108"/>
    </row>
    <row r="54" spans="1:47" s="24" customFormat="1" ht="13.8" x14ac:dyDescent="0.25">
      <c r="A54" s="71"/>
      <c r="B54" s="72"/>
      <c r="C54" s="73" t="s">
        <v>344</v>
      </c>
      <c r="D54" s="74">
        <v>450</v>
      </c>
      <c r="E54" s="63"/>
      <c r="F54" s="63">
        <v>450</v>
      </c>
      <c r="G54" s="210"/>
      <c r="H54" s="74">
        <v>450</v>
      </c>
      <c r="I54" s="63">
        <v>0</v>
      </c>
      <c r="J54" s="63">
        <v>450</v>
      </c>
      <c r="K54" s="210">
        <v>0</v>
      </c>
      <c r="L54" s="74"/>
      <c r="M54" s="63"/>
      <c r="N54" s="63"/>
      <c r="O54" s="210"/>
      <c r="P54" s="74">
        <f t="shared" si="1"/>
        <v>450</v>
      </c>
      <c r="Q54" s="63">
        <f t="shared" si="2"/>
        <v>0</v>
      </c>
      <c r="R54" s="63">
        <f t="shared" si="3"/>
        <v>450</v>
      </c>
      <c r="S54" s="210">
        <f t="shared" si="4"/>
        <v>0</v>
      </c>
      <c r="T54" s="188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</row>
    <row r="55" spans="1:47" s="263" customFormat="1" ht="13.8" x14ac:dyDescent="0.25">
      <c r="A55" s="71"/>
      <c r="B55" s="72"/>
      <c r="C55" s="73" t="s">
        <v>441</v>
      </c>
      <c r="D55" s="74"/>
      <c r="E55" s="63"/>
      <c r="F55" s="63"/>
      <c r="G55" s="210"/>
      <c r="H55" s="74"/>
      <c r="I55" s="63"/>
      <c r="J55" s="63"/>
      <c r="K55" s="210"/>
      <c r="L55" s="74">
        <v>828</v>
      </c>
      <c r="M55" s="63">
        <v>0</v>
      </c>
      <c r="N55" s="63">
        <v>828</v>
      </c>
      <c r="O55" s="210">
        <v>0</v>
      </c>
      <c r="P55" s="74">
        <f t="shared" ref="P55" si="20">H55+L55</f>
        <v>828</v>
      </c>
      <c r="Q55" s="63">
        <f t="shared" ref="Q55" si="21">I55+M55</f>
        <v>0</v>
      </c>
      <c r="R55" s="63">
        <f t="shared" ref="R55" si="22">J55+N55</f>
        <v>828</v>
      </c>
      <c r="S55" s="210">
        <f t="shared" ref="S55" si="23">K55+O55</f>
        <v>0</v>
      </c>
      <c r="T55" s="188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</row>
    <row r="56" spans="1:47" s="21" customFormat="1" x14ac:dyDescent="0.3">
      <c r="A56" s="60"/>
      <c r="B56" s="147"/>
      <c r="C56" s="151"/>
      <c r="D56" s="74"/>
      <c r="E56" s="63"/>
      <c r="F56" s="63"/>
      <c r="G56" s="210"/>
      <c r="H56" s="74"/>
      <c r="I56" s="63"/>
      <c r="J56" s="63"/>
      <c r="K56" s="210"/>
      <c r="L56" s="74"/>
      <c r="M56" s="63"/>
      <c r="N56" s="63"/>
      <c r="O56" s="210"/>
      <c r="P56" s="74"/>
      <c r="Q56" s="63"/>
      <c r="R56" s="63"/>
      <c r="S56" s="210"/>
      <c r="T56" s="108"/>
    </row>
    <row r="57" spans="1:47" x14ac:dyDescent="0.3">
      <c r="A57" s="60"/>
      <c r="B57" s="143"/>
      <c r="C57" s="152" t="s">
        <v>33</v>
      </c>
      <c r="D57" s="153">
        <f t="shared" ref="D57:K57" si="24">SUM(D47:D56)</f>
        <v>487719</v>
      </c>
      <c r="E57" s="53">
        <f t="shared" si="24"/>
        <v>478269</v>
      </c>
      <c r="F57" s="53">
        <f t="shared" si="24"/>
        <v>9450</v>
      </c>
      <c r="G57" s="213">
        <f t="shared" si="24"/>
        <v>0</v>
      </c>
      <c r="H57" s="153">
        <f t="shared" si="24"/>
        <v>427719</v>
      </c>
      <c r="I57" s="53">
        <f t="shared" si="24"/>
        <v>418269</v>
      </c>
      <c r="J57" s="53">
        <f t="shared" si="24"/>
        <v>9450</v>
      </c>
      <c r="K57" s="213">
        <f t="shared" si="24"/>
        <v>0</v>
      </c>
      <c r="L57" s="153">
        <f t="shared" ref="L57:O57" si="25">SUM(L47:L56)</f>
        <v>11797</v>
      </c>
      <c r="M57" s="53">
        <f t="shared" si="25"/>
        <v>10969</v>
      </c>
      <c r="N57" s="53">
        <f t="shared" si="25"/>
        <v>828</v>
      </c>
      <c r="O57" s="213">
        <f t="shared" si="25"/>
        <v>0</v>
      </c>
      <c r="P57" s="153">
        <f t="shared" si="1"/>
        <v>439516</v>
      </c>
      <c r="Q57" s="53">
        <f t="shared" si="2"/>
        <v>429238</v>
      </c>
      <c r="R57" s="53">
        <f t="shared" si="3"/>
        <v>10278</v>
      </c>
      <c r="S57" s="213">
        <f t="shared" si="4"/>
        <v>0</v>
      </c>
    </row>
    <row r="58" spans="1:47" x14ac:dyDescent="0.3">
      <c r="A58" s="60"/>
      <c r="B58" s="143"/>
      <c r="C58" s="73"/>
      <c r="D58" s="74"/>
      <c r="E58" s="63"/>
      <c r="F58" s="63"/>
      <c r="G58" s="210"/>
      <c r="H58" s="74"/>
      <c r="I58" s="63"/>
      <c r="J58" s="63"/>
      <c r="K58" s="210"/>
      <c r="L58" s="74"/>
      <c r="M58" s="63"/>
      <c r="N58" s="63"/>
      <c r="O58" s="210"/>
      <c r="P58" s="74"/>
      <c r="Q58" s="63"/>
      <c r="R58" s="63"/>
      <c r="S58" s="210"/>
    </row>
    <row r="59" spans="1:47" x14ac:dyDescent="0.3">
      <c r="A59" s="60"/>
      <c r="B59" s="143" t="s">
        <v>13</v>
      </c>
      <c r="C59" s="73" t="s">
        <v>57</v>
      </c>
      <c r="D59" s="74"/>
      <c r="E59" s="63"/>
      <c r="F59" s="63"/>
      <c r="G59" s="210"/>
      <c r="H59" s="74"/>
      <c r="I59" s="63"/>
      <c r="J59" s="63"/>
      <c r="K59" s="210"/>
      <c r="L59" s="74"/>
      <c r="M59" s="63"/>
      <c r="N59" s="63"/>
      <c r="O59" s="210"/>
      <c r="P59" s="74"/>
      <c r="Q59" s="63"/>
      <c r="R59" s="63"/>
      <c r="S59" s="210"/>
    </row>
    <row r="60" spans="1:47" x14ac:dyDescent="0.3">
      <c r="A60" s="60"/>
      <c r="B60" s="143"/>
      <c r="C60" s="73" t="s">
        <v>59</v>
      </c>
      <c r="D60" s="74"/>
      <c r="E60" s="63"/>
      <c r="F60" s="63"/>
      <c r="G60" s="210"/>
      <c r="H60" s="74"/>
      <c r="I60" s="63"/>
      <c r="J60" s="63"/>
      <c r="K60" s="210"/>
      <c r="L60" s="74"/>
      <c r="M60" s="63"/>
      <c r="N60" s="63"/>
      <c r="O60" s="210"/>
      <c r="P60" s="74"/>
      <c r="Q60" s="63"/>
      <c r="R60" s="63"/>
      <c r="S60" s="210"/>
    </row>
    <row r="61" spans="1:47" x14ac:dyDescent="0.3">
      <c r="A61" s="60"/>
      <c r="B61" s="143"/>
      <c r="C61" s="73" t="s">
        <v>67</v>
      </c>
      <c r="D61" s="74">
        <v>68000</v>
      </c>
      <c r="E61" s="63">
        <v>68000</v>
      </c>
      <c r="F61" s="63"/>
      <c r="G61" s="210"/>
      <c r="H61" s="74">
        <v>68000</v>
      </c>
      <c r="I61" s="63">
        <v>68000</v>
      </c>
      <c r="J61" s="63">
        <v>0</v>
      </c>
      <c r="K61" s="210">
        <v>0</v>
      </c>
      <c r="L61" s="74"/>
      <c r="M61" s="63"/>
      <c r="N61" s="63"/>
      <c r="O61" s="210"/>
      <c r="P61" s="74">
        <f t="shared" si="1"/>
        <v>68000</v>
      </c>
      <c r="Q61" s="63">
        <f t="shared" si="2"/>
        <v>68000</v>
      </c>
      <c r="R61" s="63">
        <f t="shared" si="3"/>
        <v>0</v>
      </c>
      <c r="S61" s="210">
        <f t="shared" si="4"/>
        <v>0</v>
      </c>
    </row>
    <row r="62" spans="1:47" x14ac:dyDescent="0.3">
      <c r="A62" s="60"/>
      <c r="B62" s="143"/>
      <c r="C62" s="73" t="s">
        <v>65</v>
      </c>
      <c r="D62" s="74">
        <v>141000</v>
      </c>
      <c r="E62" s="63">
        <v>141000</v>
      </c>
      <c r="F62" s="63"/>
      <c r="G62" s="210"/>
      <c r="H62" s="74">
        <v>141000</v>
      </c>
      <c r="I62" s="63">
        <v>141000</v>
      </c>
      <c r="J62" s="63">
        <v>0</v>
      </c>
      <c r="K62" s="210">
        <v>0</v>
      </c>
      <c r="L62" s="74"/>
      <c r="M62" s="63"/>
      <c r="N62" s="63"/>
      <c r="O62" s="210"/>
      <c r="P62" s="74">
        <f t="shared" si="1"/>
        <v>141000</v>
      </c>
      <c r="Q62" s="63">
        <f t="shared" si="2"/>
        <v>141000</v>
      </c>
      <c r="R62" s="63">
        <f t="shared" si="3"/>
        <v>0</v>
      </c>
      <c r="S62" s="210">
        <f t="shared" si="4"/>
        <v>0</v>
      </c>
    </row>
    <row r="63" spans="1:47" s="24" customFormat="1" ht="13.8" x14ac:dyDescent="0.25">
      <c r="A63" s="71"/>
      <c r="B63" s="72"/>
      <c r="C63" s="73" t="s">
        <v>66</v>
      </c>
      <c r="D63" s="74">
        <v>0</v>
      </c>
      <c r="E63" s="63">
        <v>0</v>
      </c>
      <c r="F63" s="63"/>
      <c r="G63" s="210"/>
      <c r="H63" s="74">
        <v>0</v>
      </c>
      <c r="I63" s="63">
        <v>0</v>
      </c>
      <c r="J63" s="63">
        <v>0</v>
      </c>
      <c r="K63" s="210">
        <v>0</v>
      </c>
      <c r="L63" s="74"/>
      <c r="M63" s="63"/>
      <c r="N63" s="63"/>
      <c r="O63" s="210"/>
      <c r="P63" s="74">
        <f t="shared" si="1"/>
        <v>0</v>
      </c>
      <c r="Q63" s="63">
        <f t="shared" si="2"/>
        <v>0</v>
      </c>
      <c r="R63" s="63">
        <f t="shared" si="3"/>
        <v>0</v>
      </c>
      <c r="S63" s="210">
        <f t="shared" si="4"/>
        <v>0</v>
      </c>
      <c r="T63" s="188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</row>
    <row r="64" spans="1:47" s="24" customFormat="1" ht="13.8" x14ac:dyDescent="0.25">
      <c r="A64" s="71"/>
      <c r="B64" s="72"/>
      <c r="C64" s="73" t="s">
        <v>68</v>
      </c>
      <c r="D64" s="74">
        <v>292500</v>
      </c>
      <c r="E64" s="63">
        <v>292500</v>
      </c>
      <c r="F64" s="63"/>
      <c r="G64" s="210"/>
      <c r="H64" s="74">
        <v>306746</v>
      </c>
      <c r="I64" s="63">
        <v>306746</v>
      </c>
      <c r="J64" s="63">
        <v>0</v>
      </c>
      <c r="K64" s="210">
        <v>0</v>
      </c>
      <c r="L64" s="74">
        <v>238876</v>
      </c>
      <c r="M64" s="63">
        <v>238876</v>
      </c>
      <c r="N64" s="63">
        <v>0</v>
      </c>
      <c r="O64" s="210">
        <v>0</v>
      </c>
      <c r="P64" s="74">
        <f t="shared" si="1"/>
        <v>545622</v>
      </c>
      <c r="Q64" s="63">
        <f t="shared" si="2"/>
        <v>545622</v>
      </c>
      <c r="R64" s="63">
        <f t="shared" si="3"/>
        <v>0</v>
      </c>
      <c r="S64" s="210">
        <f t="shared" si="4"/>
        <v>0</v>
      </c>
      <c r="T64" s="188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</row>
    <row r="65" spans="1:47" x14ac:dyDescent="0.3">
      <c r="A65" s="60"/>
      <c r="B65" s="143"/>
      <c r="C65" s="155" t="s">
        <v>25</v>
      </c>
      <c r="D65" s="153">
        <f t="shared" ref="D65:K65" si="26">SUM(D61:D64)</f>
        <v>501500</v>
      </c>
      <c r="E65" s="53">
        <f t="shared" si="26"/>
        <v>501500</v>
      </c>
      <c r="F65" s="53">
        <f t="shared" si="26"/>
        <v>0</v>
      </c>
      <c r="G65" s="213">
        <f t="shared" si="26"/>
        <v>0</v>
      </c>
      <c r="H65" s="153">
        <f t="shared" si="26"/>
        <v>515746</v>
      </c>
      <c r="I65" s="53">
        <f t="shared" si="26"/>
        <v>515746</v>
      </c>
      <c r="J65" s="53">
        <f t="shared" si="26"/>
        <v>0</v>
      </c>
      <c r="K65" s="213">
        <f t="shared" si="26"/>
        <v>0</v>
      </c>
      <c r="L65" s="153">
        <f t="shared" ref="L65:O65" si="27">SUM(L61:L64)</f>
        <v>238876</v>
      </c>
      <c r="M65" s="53">
        <f t="shared" si="27"/>
        <v>238876</v>
      </c>
      <c r="N65" s="53">
        <f t="shared" si="27"/>
        <v>0</v>
      </c>
      <c r="O65" s="213">
        <f t="shared" si="27"/>
        <v>0</v>
      </c>
      <c r="P65" s="153">
        <f t="shared" si="1"/>
        <v>754622</v>
      </c>
      <c r="Q65" s="53">
        <f t="shared" si="2"/>
        <v>754622</v>
      </c>
      <c r="R65" s="53">
        <f t="shared" si="3"/>
        <v>0</v>
      </c>
      <c r="S65" s="213">
        <f t="shared" si="4"/>
        <v>0</v>
      </c>
    </row>
    <row r="66" spans="1:47" x14ac:dyDescent="0.3">
      <c r="A66" s="60"/>
      <c r="B66" s="143"/>
      <c r="C66" s="155"/>
      <c r="D66" s="156"/>
      <c r="E66" s="54"/>
      <c r="F66" s="54"/>
      <c r="G66" s="214"/>
      <c r="H66" s="156"/>
      <c r="I66" s="54"/>
      <c r="J66" s="54"/>
      <c r="K66" s="214"/>
      <c r="L66" s="156"/>
      <c r="M66" s="54"/>
      <c r="N66" s="54"/>
      <c r="O66" s="214"/>
      <c r="P66" s="156"/>
      <c r="Q66" s="54"/>
      <c r="R66" s="54"/>
      <c r="S66" s="214"/>
    </row>
    <row r="67" spans="1:47" s="21" customFormat="1" x14ac:dyDescent="0.3">
      <c r="A67" s="146"/>
      <c r="B67" s="147"/>
      <c r="C67" s="73" t="s">
        <v>345</v>
      </c>
      <c r="D67" s="74"/>
      <c r="E67" s="63"/>
      <c r="F67" s="63"/>
      <c r="G67" s="210"/>
      <c r="H67" s="74"/>
      <c r="I67" s="63"/>
      <c r="J67" s="63"/>
      <c r="K67" s="210"/>
      <c r="L67" s="74"/>
      <c r="M67" s="63"/>
      <c r="N67" s="63"/>
      <c r="O67" s="210"/>
      <c r="P67" s="74"/>
      <c r="Q67" s="63"/>
      <c r="R67" s="63"/>
      <c r="S67" s="210"/>
      <c r="T67" s="108"/>
    </row>
    <row r="68" spans="1:47" s="24" customFormat="1" ht="13.8" x14ac:dyDescent="0.25">
      <c r="A68" s="71"/>
      <c r="B68" s="72"/>
      <c r="C68" s="73" t="s">
        <v>346</v>
      </c>
      <c r="D68" s="74">
        <v>6000</v>
      </c>
      <c r="E68" s="63">
        <v>6000</v>
      </c>
      <c r="F68" s="63"/>
      <c r="G68" s="210"/>
      <c r="H68" s="74">
        <v>6000</v>
      </c>
      <c r="I68" s="63">
        <v>6000</v>
      </c>
      <c r="J68" s="63">
        <v>0</v>
      </c>
      <c r="K68" s="210">
        <v>0</v>
      </c>
      <c r="L68" s="74"/>
      <c r="M68" s="63"/>
      <c r="N68" s="63"/>
      <c r="O68" s="210"/>
      <c r="P68" s="74">
        <f t="shared" si="1"/>
        <v>6000</v>
      </c>
      <c r="Q68" s="63">
        <f t="shared" si="2"/>
        <v>6000</v>
      </c>
      <c r="R68" s="63">
        <f t="shared" si="3"/>
        <v>0</v>
      </c>
      <c r="S68" s="210">
        <f t="shared" si="4"/>
        <v>0</v>
      </c>
      <c r="T68" s="188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</row>
    <row r="69" spans="1:47" s="21" customFormat="1" x14ac:dyDescent="0.3">
      <c r="A69" s="146"/>
      <c r="B69" s="147"/>
      <c r="C69" s="151" t="s">
        <v>347</v>
      </c>
      <c r="D69" s="74">
        <v>6000</v>
      </c>
      <c r="E69" s="63">
        <v>6000</v>
      </c>
      <c r="F69" s="63"/>
      <c r="G69" s="210"/>
      <c r="H69" s="74">
        <v>6000</v>
      </c>
      <c r="I69" s="63">
        <v>6000</v>
      </c>
      <c r="J69" s="63">
        <v>0</v>
      </c>
      <c r="K69" s="210">
        <v>0</v>
      </c>
      <c r="L69" s="74"/>
      <c r="M69" s="63"/>
      <c r="N69" s="63"/>
      <c r="O69" s="210"/>
      <c r="P69" s="74">
        <f t="shared" si="1"/>
        <v>6000</v>
      </c>
      <c r="Q69" s="63">
        <f t="shared" si="2"/>
        <v>6000</v>
      </c>
      <c r="R69" s="63">
        <f t="shared" si="3"/>
        <v>0</v>
      </c>
      <c r="S69" s="210">
        <f t="shared" si="4"/>
        <v>0</v>
      </c>
      <c r="T69" s="108"/>
    </row>
    <row r="70" spans="1:47" s="21" customFormat="1" x14ac:dyDescent="0.3">
      <c r="A70" s="158"/>
      <c r="B70" s="147"/>
      <c r="C70" s="155" t="s">
        <v>25</v>
      </c>
      <c r="D70" s="156">
        <f t="shared" ref="D70:K70" si="28">SUM(D68:D69)</f>
        <v>12000</v>
      </c>
      <c r="E70" s="54">
        <f t="shared" si="28"/>
        <v>12000</v>
      </c>
      <c r="F70" s="54">
        <f t="shared" si="28"/>
        <v>0</v>
      </c>
      <c r="G70" s="214">
        <f t="shared" si="28"/>
        <v>0</v>
      </c>
      <c r="H70" s="156">
        <f t="shared" si="28"/>
        <v>12000</v>
      </c>
      <c r="I70" s="54">
        <f t="shared" si="28"/>
        <v>12000</v>
      </c>
      <c r="J70" s="54">
        <f t="shared" si="28"/>
        <v>0</v>
      </c>
      <c r="K70" s="214">
        <f t="shared" si="28"/>
        <v>0</v>
      </c>
      <c r="L70" s="156">
        <f t="shared" ref="L70:O70" si="29">SUM(L68:L69)</f>
        <v>0</v>
      </c>
      <c r="M70" s="54">
        <f t="shared" si="29"/>
        <v>0</v>
      </c>
      <c r="N70" s="54">
        <f t="shared" si="29"/>
        <v>0</v>
      </c>
      <c r="O70" s="214">
        <f t="shared" si="29"/>
        <v>0</v>
      </c>
      <c r="P70" s="156">
        <f t="shared" si="1"/>
        <v>12000</v>
      </c>
      <c r="Q70" s="54">
        <f t="shared" si="2"/>
        <v>12000</v>
      </c>
      <c r="R70" s="54">
        <f t="shared" si="3"/>
        <v>0</v>
      </c>
      <c r="S70" s="214">
        <f t="shared" si="4"/>
        <v>0</v>
      </c>
      <c r="T70" s="108"/>
    </row>
    <row r="71" spans="1:47" s="21" customFormat="1" x14ac:dyDescent="0.3">
      <c r="A71" s="158"/>
      <c r="B71" s="147"/>
      <c r="C71" s="155"/>
      <c r="D71" s="156"/>
      <c r="E71" s="54"/>
      <c r="F71" s="54"/>
      <c r="G71" s="214"/>
      <c r="H71" s="156"/>
      <c r="I71" s="54"/>
      <c r="J71" s="54"/>
      <c r="K71" s="214"/>
      <c r="L71" s="156"/>
      <c r="M71" s="54"/>
      <c r="N71" s="54"/>
      <c r="O71" s="214"/>
      <c r="P71" s="156"/>
      <c r="Q71" s="54"/>
      <c r="R71" s="54"/>
      <c r="S71" s="214"/>
      <c r="T71" s="108"/>
    </row>
    <row r="72" spans="1:47" x14ac:dyDescent="0.3">
      <c r="A72" s="60"/>
      <c r="B72" s="143"/>
      <c r="C72" s="152" t="s">
        <v>34</v>
      </c>
      <c r="D72" s="153">
        <f>D65+D70</f>
        <v>513500</v>
      </c>
      <c r="E72" s="53">
        <f t="shared" ref="E72:G72" si="30">E65+E70</f>
        <v>513500</v>
      </c>
      <c r="F72" s="53">
        <f t="shared" si="30"/>
        <v>0</v>
      </c>
      <c r="G72" s="213">
        <f t="shared" si="30"/>
        <v>0</v>
      </c>
      <c r="H72" s="153">
        <f t="shared" ref="H72:K72" si="31">H65+H70</f>
        <v>527746</v>
      </c>
      <c r="I72" s="53">
        <f t="shared" si="31"/>
        <v>527746</v>
      </c>
      <c r="J72" s="53">
        <f t="shared" si="31"/>
        <v>0</v>
      </c>
      <c r="K72" s="213">
        <f t="shared" si="31"/>
        <v>0</v>
      </c>
      <c r="L72" s="153">
        <f t="shared" ref="L72:O72" si="32">L65+L70</f>
        <v>238876</v>
      </c>
      <c r="M72" s="53">
        <f t="shared" si="32"/>
        <v>238876</v>
      </c>
      <c r="N72" s="53">
        <f t="shared" si="32"/>
        <v>0</v>
      </c>
      <c r="O72" s="213">
        <f t="shared" si="32"/>
        <v>0</v>
      </c>
      <c r="P72" s="153">
        <f t="shared" si="1"/>
        <v>766622</v>
      </c>
      <c r="Q72" s="53">
        <f t="shared" si="2"/>
        <v>766622</v>
      </c>
      <c r="R72" s="53">
        <f t="shared" si="3"/>
        <v>0</v>
      </c>
      <c r="S72" s="213">
        <f t="shared" si="4"/>
        <v>0</v>
      </c>
    </row>
    <row r="73" spans="1:47" x14ac:dyDescent="0.3">
      <c r="A73" s="60"/>
      <c r="B73" s="159"/>
      <c r="C73" s="73"/>
      <c r="D73" s="74"/>
      <c r="E73" s="63"/>
      <c r="F73" s="63"/>
      <c r="G73" s="210"/>
      <c r="H73" s="74"/>
      <c r="I73" s="63"/>
      <c r="J73" s="63"/>
      <c r="K73" s="210"/>
      <c r="L73" s="74"/>
      <c r="M73" s="63"/>
      <c r="N73" s="63"/>
      <c r="O73" s="210"/>
      <c r="P73" s="74"/>
      <c r="Q73" s="63"/>
      <c r="R73" s="63"/>
      <c r="S73" s="210"/>
    </row>
    <row r="74" spans="1:47" x14ac:dyDescent="0.3">
      <c r="A74" s="60"/>
      <c r="B74" s="143" t="s">
        <v>14</v>
      </c>
      <c r="C74" s="73" t="s">
        <v>27</v>
      </c>
      <c r="D74" s="74"/>
      <c r="E74" s="63"/>
      <c r="F74" s="63"/>
      <c r="G74" s="210"/>
      <c r="H74" s="74"/>
      <c r="I74" s="63"/>
      <c r="J74" s="63"/>
      <c r="K74" s="210"/>
      <c r="L74" s="74"/>
      <c r="M74" s="63"/>
      <c r="N74" s="63"/>
      <c r="O74" s="210"/>
      <c r="P74" s="74"/>
      <c r="Q74" s="63"/>
      <c r="R74" s="63"/>
      <c r="S74" s="210"/>
    </row>
    <row r="75" spans="1:47" ht="28.2" x14ac:dyDescent="0.3">
      <c r="A75" s="60"/>
      <c r="B75" s="143"/>
      <c r="C75" s="73" t="s">
        <v>32</v>
      </c>
      <c r="D75" s="70"/>
      <c r="E75" s="49"/>
      <c r="F75" s="49"/>
      <c r="G75" s="50"/>
      <c r="H75" s="70"/>
      <c r="I75" s="49"/>
      <c r="J75" s="49"/>
      <c r="K75" s="50"/>
      <c r="L75" s="70"/>
      <c r="M75" s="49"/>
      <c r="N75" s="49"/>
      <c r="O75" s="50"/>
      <c r="P75" s="70"/>
      <c r="Q75" s="49"/>
      <c r="R75" s="49"/>
      <c r="S75" s="50"/>
    </row>
    <row r="76" spans="1:47" x14ac:dyDescent="0.3">
      <c r="A76" s="60"/>
      <c r="B76" s="143"/>
      <c r="C76" s="73" t="s">
        <v>145</v>
      </c>
      <c r="D76" s="70">
        <v>448572</v>
      </c>
      <c r="E76" s="49">
        <v>448572</v>
      </c>
      <c r="F76" s="49"/>
      <c r="G76" s="50"/>
      <c r="H76" s="70">
        <v>450143</v>
      </c>
      <c r="I76" s="49">
        <v>450143</v>
      </c>
      <c r="J76" s="49">
        <v>0</v>
      </c>
      <c r="K76" s="50">
        <v>0</v>
      </c>
      <c r="L76" s="70"/>
      <c r="M76" s="49"/>
      <c r="N76" s="49"/>
      <c r="O76" s="50"/>
      <c r="P76" s="70">
        <f t="shared" si="1"/>
        <v>450143</v>
      </c>
      <c r="Q76" s="49">
        <f t="shared" si="2"/>
        <v>450143</v>
      </c>
      <c r="R76" s="49">
        <f t="shared" si="3"/>
        <v>0</v>
      </c>
      <c r="S76" s="50">
        <f t="shared" si="4"/>
        <v>0</v>
      </c>
    </row>
    <row r="77" spans="1:47" s="24" customFormat="1" ht="13.8" x14ac:dyDescent="0.25">
      <c r="A77" s="71"/>
      <c r="B77" s="72"/>
      <c r="C77" s="73" t="s">
        <v>146</v>
      </c>
      <c r="D77" s="70">
        <v>264204</v>
      </c>
      <c r="E77" s="49">
        <v>264204</v>
      </c>
      <c r="F77" s="63"/>
      <c r="G77" s="210"/>
      <c r="H77" s="70">
        <v>278971</v>
      </c>
      <c r="I77" s="49">
        <v>278971</v>
      </c>
      <c r="J77" s="63">
        <v>0</v>
      </c>
      <c r="K77" s="210">
        <v>0</v>
      </c>
      <c r="L77" s="70"/>
      <c r="M77" s="49"/>
      <c r="N77" s="63"/>
      <c r="O77" s="210"/>
      <c r="P77" s="70">
        <f t="shared" ref="P77:P144" si="33">H77+L77</f>
        <v>278971</v>
      </c>
      <c r="Q77" s="49">
        <f t="shared" ref="Q77:Q144" si="34">I77+M77</f>
        <v>278971</v>
      </c>
      <c r="R77" s="63">
        <f t="shared" ref="R77:R144" si="35">J77+N77</f>
        <v>0</v>
      </c>
      <c r="S77" s="210">
        <f t="shared" ref="S77:S144" si="36">K77+O77</f>
        <v>0</v>
      </c>
      <c r="T77" s="188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  <c r="AS77" s="187"/>
      <c r="AT77" s="187"/>
      <c r="AU77" s="187"/>
    </row>
    <row r="78" spans="1:47" s="24" customFormat="1" ht="27.6" x14ac:dyDescent="0.25">
      <c r="A78" s="71"/>
      <c r="B78" s="72"/>
      <c r="C78" s="73" t="s">
        <v>147</v>
      </c>
      <c r="D78" s="70">
        <v>657584</v>
      </c>
      <c r="E78" s="49">
        <v>549099</v>
      </c>
      <c r="F78" s="49">
        <v>108485</v>
      </c>
      <c r="G78" s="210"/>
      <c r="H78" s="70">
        <v>651105</v>
      </c>
      <c r="I78" s="49">
        <v>542620</v>
      </c>
      <c r="J78" s="49">
        <v>108485</v>
      </c>
      <c r="K78" s="210">
        <v>0</v>
      </c>
      <c r="L78" s="70">
        <v>-7260</v>
      </c>
      <c r="M78" s="49">
        <v>-7260</v>
      </c>
      <c r="N78" s="49">
        <v>0</v>
      </c>
      <c r="O78" s="210">
        <v>0</v>
      </c>
      <c r="P78" s="70">
        <f t="shared" si="33"/>
        <v>643845</v>
      </c>
      <c r="Q78" s="49">
        <f t="shared" si="34"/>
        <v>535360</v>
      </c>
      <c r="R78" s="49">
        <f t="shared" si="35"/>
        <v>108485</v>
      </c>
      <c r="S78" s="210">
        <f t="shared" si="36"/>
        <v>0</v>
      </c>
      <c r="T78" s="188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  <c r="AS78" s="187"/>
      <c r="AT78" s="187"/>
      <c r="AU78" s="187"/>
    </row>
    <row r="79" spans="1:47" s="24" customFormat="1" ht="13.8" x14ac:dyDescent="0.25">
      <c r="A79" s="71"/>
      <c r="B79" s="72"/>
      <c r="C79" s="73" t="s">
        <v>383</v>
      </c>
      <c r="D79" s="70"/>
      <c r="E79" s="49"/>
      <c r="F79" s="49"/>
      <c r="G79" s="210"/>
      <c r="H79" s="70">
        <v>29695</v>
      </c>
      <c r="I79" s="49">
        <v>29695</v>
      </c>
      <c r="J79" s="49">
        <v>0</v>
      </c>
      <c r="K79" s="210">
        <v>0</v>
      </c>
      <c r="L79" s="70">
        <v>23316</v>
      </c>
      <c r="M79" s="49">
        <v>23316</v>
      </c>
      <c r="N79" s="49">
        <v>0</v>
      </c>
      <c r="O79" s="210">
        <v>0</v>
      </c>
      <c r="P79" s="70">
        <f t="shared" si="33"/>
        <v>53011</v>
      </c>
      <c r="Q79" s="49">
        <f t="shared" si="34"/>
        <v>53011</v>
      </c>
      <c r="R79" s="49">
        <f t="shared" si="35"/>
        <v>0</v>
      </c>
      <c r="S79" s="210">
        <f t="shared" si="36"/>
        <v>0</v>
      </c>
      <c r="T79" s="188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</row>
    <row r="80" spans="1:47" s="24" customFormat="1" ht="13.8" x14ac:dyDescent="0.25">
      <c r="A80" s="71"/>
      <c r="B80" s="72"/>
      <c r="C80" s="73" t="s">
        <v>384</v>
      </c>
      <c r="D80" s="70"/>
      <c r="E80" s="49"/>
      <c r="F80" s="49"/>
      <c r="G80" s="210"/>
      <c r="H80" s="70">
        <v>1504</v>
      </c>
      <c r="I80" s="49">
        <v>1504</v>
      </c>
      <c r="J80" s="49">
        <v>0</v>
      </c>
      <c r="K80" s="210">
        <v>0</v>
      </c>
      <c r="L80" s="70">
        <v>1306</v>
      </c>
      <c r="M80" s="49">
        <v>1306</v>
      </c>
      <c r="N80" s="49">
        <v>0</v>
      </c>
      <c r="O80" s="210">
        <v>0</v>
      </c>
      <c r="P80" s="70">
        <f t="shared" si="33"/>
        <v>2810</v>
      </c>
      <c r="Q80" s="49">
        <f t="shared" si="34"/>
        <v>2810</v>
      </c>
      <c r="R80" s="49">
        <f t="shared" si="35"/>
        <v>0</v>
      </c>
      <c r="S80" s="210">
        <f t="shared" si="36"/>
        <v>0</v>
      </c>
      <c r="T80" s="188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</row>
    <row r="81" spans="1:47" s="24" customFormat="1" ht="16.5" customHeight="1" x14ac:dyDescent="0.25">
      <c r="A81" s="71"/>
      <c r="B81" s="72"/>
      <c r="C81" s="73" t="s">
        <v>148</v>
      </c>
      <c r="D81" s="70">
        <v>39919</v>
      </c>
      <c r="E81" s="49">
        <v>39919</v>
      </c>
      <c r="F81" s="63"/>
      <c r="G81" s="210"/>
      <c r="H81" s="70">
        <v>40581</v>
      </c>
      <c r="I81" s="49">
        <v>40581</v>
      </c>
      <c r="J81" s="63">
        <v>0</v>
      </c>
      <c r="K81" s="210">
        <v>0</v>
      </c>
      <c r="L81" s="70"/>
      <c r="M81" s="49"/>
      <c r="N81" s="63"/>
      <c r="O81" s="210"/>
      <c r="P81" s="70">
        <f t="shared" si="33"/>
        <v>40581</v>
      </c>
      <c r="Q81" s="49">
        <f t="shared" si="34"/>
        <v>40581</v>
      </c>
      <c r="R81" s="63">
        <f t="shared" si="35"/>
        <v>0</v>
      </c>
      <c r="S81" s="210">
        <f t="shared" si="36"/>
        <v>0</v>
      </c>
      <c r="T81" s="188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</row>
    <row r="82" spans="1:47" s="263" customFormat="1" ht="16.5" customHeight="1" x14ac:dyDescent="0.25">
      <c r="A82" s="71"/>
      <c r="B82" s="72"/>
      <c r="C82" s="73" t="s">
        <v>395</v>
      </c>
      <c r="D82" s="70"/>
      <c r="E82" s="49"/>
      <c r="F82" s="63"/>
      <c r="G82" s="210"/>
      <c r="H82" s="70">
        <v>1021</v>
      </c>
      <c r="I82" s="49">
        <v>1021</v>
      </c>
      <c r="J82" s="63">
        <v>0</v>
      </c>
      <c r="K82" s="210">
        <v>0</v>
      </c>
      <c r="L82" s="70"/>
      <c r="M82" s="49"/>
      <c r="N82" s="63"/>
      <c r="O82" s="210"/>
      <c r="P82" s="70">
        <f t="shared" si="33"/>
        <v>1021</v>
      </c>
      <c r="Q82" s="49">
        <f t="shared" si="34"/>
        <v>1021</v>
      </c>
      <c r="R82" s="63">
        <f t="shared" si="35"/>
        <v>0</v>
      </c>
      <c r="S82" s="210">
        <f t="shared" si="36"/>
        <v>0</v>
      </c>
      <c r="T82" s="188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187"/>
      <c r="AG82" s="187"/>
      <c r="AH82" s="187"/>
      <c r="AI82" s="187"/>
      <c r="AJ82" s="187"/>
      <c r="AK82" s="187"/>
      <c r="AL82" s="187"/>
      <c r="AM82" s="187"/>
      <c r="AN82" s="187"/>
      <c r="AO82" s="187"/>
      <c r="AP82" s="187"/>
      <c r="AQ82" s="187"/>
      <c r="AR82" s="187"/>
      <c r="AS82" s="187"/>
      <c r="AT82" s="187"/>
      <c r="AU82" s="187"/>
    </row>
    <row r="83" spans="1:47" s="76" customFormat="1" ht="13.8" x14ac:dyDescent="0.25">
      <c r="A83" s="71"/>
      <c r="B83" s="72"/>
      <c r="C83" s="73"/>
      <c r="D83" s="74"/>
      <c r="E83" s="63"/>
      <c r="F83" s="63"/>
      <c r="G83" s="210"/>
      <c r="H83" s="74"/>
      <c r="I83" s="63"/>
      <c r="J83" s="63"/>
      <c r="K83" s="210"/>
      <c r="L83" s="74"/>
      <c r="M83" s="63"/>
      <c r="N83" s="63"/>
      <c r="O83" s="210"/>
      <c r="P83" s="74"/>
      <c r="Q83" s="63"/>
      <c r="R83" s="63"/>
      <c r="S83" s="210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8"/>
      <c r="AJ83" s="188"/>
      <c r="AK83" s="188"/>
      <c r="AL83" s="188"/>
      <c r="AM83" s="188"/>
      <c r="AN83" s="188"/>
      <c r="AO83" s="188"/>
      <c r="AP83" s="188"/>
      <c r="AQ83" s="188"/>
      <c r="AR83" s="188"/>
      <c r="AS83" s="188"/>
      <c r="AT83" s="188"/>
      <c r="AU83" s="188"/>
    </row>
    <row r="84" spans="1:47" x14ac:dyDescent="0.3">
      <c r="A84" s="60"/>
      <c r="B84" s="143"/>
      <c r="C84" s="155" t="s">
        <v>25</v>
      </c>
      <c r="D84" s="59">
        <f t="shared" ref="D84:G84" si="37">SUM(D75:D81)</f>
        <v>1410279</v>
      </c>
      <c r="E84" s="52">
        <f t="shared" si="37"/>
        <v>1301794</v>
      </c>
      <c r="F84" s="52">
        <f t="shared" si="37"/>
        <v>108485</v>
      </c>
      <c r="G84" s="211">
        <f t="shared" si="37"/>
        <v>0</v>
      </c>
      <c r="H84" s="59">
        <f t="shared" ref="H84:K84" si="38">SUM(H75:H82)</f>
        <v>1453020</v>
      </c>
      <c r="I84" s="52">
        <f t="shared" si="38"/>
        <v>1344535</v>
      </c>
      <c r="J84" s="52">
        <f t="shared" si="38"/>
        <v>108485</v>
      </c>
      <c r="K84" s="211">
        <f t="shared" si="38"/>
        <v>0</v>
      </c>
      <c r="L84" s="59">
        <f t="shared" ref="L84:O84" si="39">SUM(L75:L82)</f>
        <v>17362</v>
      </c>
      <c r="M84" s="52">
        <f t="shared" si="39"/>
        <v>17362</v>
      </c>
      <c r="N84" s="52">
        <f t="shared" si="39"/>
        <v>0</v>
      </c>
      <c r="O84" s="211">
        <f t="shared" si="39"/>
        <v>0</v>
      </c>
      <c r="P84" s="59">
        <f t="shared" si="33"/>
        <v>1470382</v>
      </c>
      <c r="Q84" s="52">
        <f t="shared" si="34"/>
        <v>1361897</v>
      </c>
      <c r="R84" s="52">
        <f t="shared" si="35"/>
        <v>108485</v>
      </c>
      <c r="S84" s="211">
        <f t="shared" si="36"/>
        <v>0</v>
      </c>
    </row>
    <row r="85" spans="1:47" x14ac:dyDescent="0.3">
      <c r="A85" s="60"/>
      <c r="B85" s="143"/>
      <c r="C85" s="155"/>
      <c r="D85" s="59"/>
      <c r="E85" s="52"/>
      <c r="F85" s="52"/>
      <c r="G85" s="211"/>
      <c r="H85" s="59"/>
      <c r="I85" s="52"/>
      <c r="J85" s="52"/>
      <c r="K85" s="211"/>
      <c r="L85" s="59"/>
      <c r="M85" s="52"/>
      <c r="N85" s="52"/>
      <c r="O85" s="211"/>
      <c r="P85" s="59"/>
      <c r="Q85" s="52"/>
      <c r="R85" s="52"/>
      <c r="S85" s="211"/>
    </row>
    <row r="86" spans="1:47" x14ac:dyDescent="0.3">
      <c r="A86" s="60"/>
      <c r="B86" s="143"/>
      <c r="C86" s="215" t="s">
        <v>220</v>
      </c>
      <c r="D86" s="70"/>
      <c r="E86" s="49"/>
      <c r="F86" s="49"/>
      <c r="G86" s="50"/>
      <c r="H86" s="70"/>
      <c r="I86" s="49"/>
      <c r="J86" s="49"/>
      <c r="K86" s="50"/>
      <c r="L86" s="70"/>
      <c r="M86" s="49"/>
      <c r="N86" s="49"/>
      <c r="O86" s="50"/>
      <c r="P86" s="70"/>
      <c r="Q86" s="49"/>
      <c r="R86" s="49"/>
      <c r="S86" s="50"/>
    </row>
    <row r="87" spans="1:47" s="24" customFormat="1" ht="13.8" x14ac:dyDescent="0.25">
      <c r="A87" s="71"/>
      <c r="B87" s="72"/>
      <c r="C87" s="73" t="s">
        <v>349</v>
      </c>
      <c r="D87" s="74">
        <v>2359</v>
      </c>
      <c r="E87" s="63">
        <v>2359</v>
      </c>
      <c r="F87" s="63"/>
      <c r="G87" s="210"/>
      <c r="H87" s="74">
        <v>2359</v>
      </c>
      <c r="I87" s="63">
        <v>2359</v>
      </c>
      <c r="J87" s="63">
        <v>0</v>
      </c>
      <c r="K87" s="210">
        <v>0</v>
      </c>
      <c r="L87" s="74"/>
      <c r="M87" s="63"/>
      <c r="N87" s="63"/>
      <c r="O87" s="210"/>
      <c r="P87" s="74">
        <f t="shared" si="33"/>
        <v>2359</v>
      </c>
      <c r="Q87" s="63">
        <f t="shared" si="34"/>
        <v>2359</v>
      </c>
      <c r="R87" s="63">
        <f t="shared" si="35"/>
        <v>0</v>
      </c>
      <c r="S87" s="210">
        <f t="shared" si="36"/>
        <v>0</v>
      </c>
      <c r="T87" s="188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7"/>
      <c r="AK87" s="187"/>
      <c r="AL87" s="187"/>
      <c r="AM87" s="187"/>
      <c r="AN87" s="187"/>
      <c r="AO87" s="187"/>
      <c r="AP87" s="187"/>
      <c r="AQ87" s="187"/>
      <c r="AR87" s="187"/>
      <c r="AS87" s="187"/>
      <c r="AT87" s="187"/>
      <c r="AU87" s="187"/>
    </row>
    <row r="88" spans="1:47" s="24" customFormat="1" ht="13.8" x14ac:dyDescent="0.25">
      <c r="A88" s="71"/>
      <c r="B88" s="72"/>
      <c r="C88" s="73" t="s">
        <v>348</v>
      </c>
      <c r="D88" s="74">
        <v>292500</v>
      </c>
      <c r="E88" s="63">
        <v>292500</v>
      </c>
      <c r="F88" s="63"/>
      <c r="G88" s="210"/>
      <c r="H88" s="74">
        <v>306746</v>
      </c>
      <c r="I88" s="63">
        <v>306746</v>
      </c>
      <c r="J88" s="63">
        <v>0</v>
      </c>
      <c r="K88" s="210">
        <v>0</v>
      </c>
      <c r="L88" s="74">
        <v>-201526</v>
      </c>
      <c r="M88" s="63">
        <v>-201526</v>
      </c>
      <c r="N88" s="63">
        <v>0</v>
      </c>
      <c r="O88" s="210">
        <v>0</v>
      </c>
      <c r="P88" s="74">
        <f t="shared" si="33"/>
        <v>105220</v>
      </c>
      <c r="Q88" s="63">
        <f t="shared" si="34"/>
        <v>105220</v>
      </c>
      <c r="R88" s="63">
        <f t="shared" si="35"/>
        <v>0</v>
      </c>
      <c r="S88" s="210">
        <f t="shared" si="36"/>
        <v>0</v>
      </c>
      <c r="T88" s="188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  <c r="AL88" s="187"/>
      <c r="AM88" s="187"/>
      <c r="AN88" s="187"/>
      <c r="AO88" s="187"/>
      <c r="AP88" s="187"/>
      <c r="AQ88" s="187"/>
      <c r="AR88" s="187"/>
      <c r="AS88" s="187"/>
      <c r="AT88" s="187"/>
      <c r="AU88" s="187"/>
    </row>
    <row r="89" spans="1:47" s="24" customFormat="1" ht="13.8" x14ac:dyDescent="0.25">
      <c r="A89" s="71"/>
      <c r="B89" s="72"/>
      <c r="C89" s="73"/>
      <c r="D89" s="74"/>
      <c r="E89" s="63"/>
      <c r="F89" s="63"/>
      <c r="G89" s="210"/>
      <c r="H89" s="74"/>
      <c r="I89" s="63"/>
      <c r="J89" s="63"/>
      <c r="K89" s="210"/>
      <c r="L89" s="74"/>
      <c r="M89" s="63"/>
      <c r="N89" s="63"/>
      <c r="O89" s="210"/>
      <c r="P89" s="74"/>
      <c r="Q89" s="63"/>
      <c r="R89" s="63"/>
      <c r="S89" s="210"/>
      <c r="T89" s="188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  <c r="AS89" s="187"/>
      <c r="AT89" s="187"/>
      <c r="AU89" s="187"/>
    </row>
    <row r="90" spans="1:47" s="208" customFormat="1" ht="13.8" x14ac:dyDescent="0.25">
      <c r="A90" s="205"/>
      <c r="B90" s="206"/>
      <c r="C90" s="155" t="s">
        <v>25</v>
      </c>
      <c r="D90" s="156">
        <f t="shared" ref="D90:K90" si="40">SUM(D87:D88)</f>
        <v>294859</v>
      </c>
      <c r="E90" s="54">
        <f t="shared" si="40"/>
        <v>294859</v>
      </c>
      <c r="F90" s="54">
        <f t="shared" si="40"/>
        <v>0</v>
      </c>
      <c r="G90" s="214">
        <f t="shared" si="40"/>
        <v>0</v>
      </c>
      <c r="H90" s="156">
        <f t="shared" si="40"/>
        <v>309105</v>
      </c>
      <c r="I90" s="54">
        <f t="shared" si="40"/>
        <v>309105</v>
      </c>
      <c r="J90" s="54">
        <f t="shared" si="40"/>
        <v>0</v>
      </c>
      <c r="K90" s="214">
        <f t="shared" si="40"/>
        <v>0</v>
      </c>
      <c r="L90" s="156">
        <f t="shared" ref="L90:O90" si="41">SUM(L87:L88)</f>
        <v>-201526</v>
      </c>
      <c r="M90" s="54">
        <f t="shared" si="41"/>
        <v>-201526</v>
      </c>
      <c r="N90" s="54">
        <f t="shared" si="41"/>
        <v>0</v>
      </c>
      <c r="O90" s="214">
        <f t="shared" si="41"/>
        <v>0</v>
      </c>
      <c r="P90" s="156">
        <f t="shared" si="33"/>
        <v>107579</v>
      </c>
      <c r="Q90" s="54">
        <f t="shared" si="34"/>
        <v>107579</v>
      </c>
      <c r="R90" s="54">
        <f t="shared" si="35"/>
        <v>0</v>
      </c>
      <c r="S90" s="214">
        <f t="shared" si="36"/>
        <v>0</v>
      </c>
      <c r="T90" s="292"/>
      <c r="U90" s="207"/>
      <c r="V90" s="207"/>
      <c r="W90" s="207"/>
      <c r="X90" s="207"/>
      <c r="Y90" s="207"/>
      <c r="Z90" s="207"/>
      <c r="AA90" s="207"/>
      <c r="AB90" s="207"/>
      <c r="AC90" s="207"/>
      <c r="AD90" s="207"/>
      <c r="AE90" s="207"/>
      <c r="AF90" s="207"/>
      <c r="AG90" s="207"/>
      <c r="AH90" s="207"/>
      <c r="AI90" s="207"/>
      <c r="AJ90" s="207"/>
      <c r="AK90" s="207"/>
      <c r="AL90" s="207"/>
      <c r="AM90" s="207"/>
      <c r="AN90" s="207"/>
      <c r="AO90" s="207"/>
      <c r="AP90" s="207"/>
      <c r="AQ90" s="207"/>
      <c r="AR90" s="207"/>
      <c r="AS90" s="207"/>
      <c r="AT90" s="207"/>
      <c r="AU90" s="207"/>
    </row>
    <row r="91" spans="1:47" s="208" customFormat="1" ht="13.8" x14ac:dyDescent="0.25">
      <c r="A91" s="205"/>
      <c r="B91" s="206"/>
      <c r="C91" s="155"/>
      <c r="D91" s="156"/>
      <c r="E91" s="54"/>
      <c r="F91" s="54"/>
      <c r="G91" s="214"/>
      <c r="H91" s="156"/>
      <c r="I91" s="54"/>
      <c r="J91" s="54"/>
      <c r="K91" s="214"/>
      <c r="L91" s="156"/>
      <c r="M91" s="54"/>
      <c r="N91" s="54"/>
      <c r="O91" s="214"/>
      <c r="P91" s="156"/>
      <c r="Q91" s="54"/>
      <c r="R91" s="54"/>
      <c r="S91" s="214"/>
      <c r="T91" s="292"/>
      <c r="U91" s="207"/>
      <c r="V91" s="207"/>
      <c r="W91" s="207"/>
      <c r="X91" s="207"/>
      <c r="Y91" s="207"/>
      <c r="Z91" s="207"/>
      <c r="AA91" s="207"/>
      <c r="AB91" s="207"/>
      <c r="AC91" s="207"/>
      <c r="AD91" s="207"/>
      <c r="AE91" s="207"/>
      <c r="AF91" s="207"/>
      <c r="AG91" s="207"/>
      <c r="AH91" s="207"/>
      <c r="AI91" s="207"/>
      <c r="AJ91" s="207"/>
      <c r="AK91" s="207"/>
      <c r="AL91" s="207"/>
      <c r="AM91" s="207"/>
      <c r="AN91" s="207"/>
      <c r="AO91" s="207"/>
      <c r="AP91" s="207"/>
      <c r="AQ91" s="207"/>
      <c r="AR91" s="207"/>
      <c r="AS91" s="207"/>
      <c r="AT91" s="207"/>
      <c r="AU91" s="207"/>
    </row>
    <row r="92" spans="1:47" s="24" customFormat="1" ht="13.8" x14ac:dyDescent="0.25">
      <c r="A92" s="71"/>
      <c r="B92" s="72"/>
      <c r="C92" s="73" t="s">
        <v>219</v>
      </c>
      <c r="D92" s="74"/>
      <c r="E92" s="63"/>
      <c r="F92" s="63"/>
      <c r="G92" s="210"/>
      <c r="H92" s="74"/>
      <c r="I92" s="63"/>
      <c r="J92" s="63"/>
      <c r="K92" s="210"/>
      <c r="L92" s="74"/>
      <c r="M92" s="63"/>
      <c r="N92" s="63"/>
      <c r="O92" s="210"/>
      <c r="P92" s="74"/>
      <c r="Q92" s="63"/>
      <c r="R92" s="63"/>
      <c r="S92" s="210"/>
      <c r="T92" s="188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Q92" s="187"/>
      <c r="AR92" s="187"/>
      <c r="AS92" s="187"/>
      <c r="AT92" s="187"/>
      <c r="AU92" s="187"/>
    </row>
    <row r="93" spans="1:47" s="76" customFormat="1" ht="13.8" x14ac:dyDescent="0.25">
      <c r="A93" s="71"/>
      <c r="B93" s="72"/>
      <c r="C93" s="73" t="s">
        <v>350</v>
      </c>
      <c r="D93" s="74">
        <v>10898</v>
      </c>
      <c r="E93" s="63">
        <v>10898</v>
      </c>
      <c r="F93" s="63"/>
      <c r="G93" s="210"/>
      <c r="H93" s="74">
        <v>10898</v>
      </c>
      <c r="I93" s="63">
        <v>10898</v>
      </c>
      <c r="J93" s="63">
        <v>0</v>
      </c>
      <c r="K93" s="210">
        <v>0</v>
      </c>
      <c r="L93" s="74"/>
      <c r="M93" s="63"/>
      <c r="N93" s="63"/>
      <c r="O93" s="210"/>
      <c r="P93" s="74">
        <f t="shared" si="33"/>
        <v>10898</v>
      </c>
      <c r="Q93" s="63">
        <f t="shared" si="34"/>
        <v>10898</v>
      </c>
      <c r="R93" s="63">
        <f t="shared" si="35"/>
        <v>0</v>
      </c>
      <c r="S93" s="210">
        <f t="shared" si="36"/>
        <v>0</v>
      </c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8"/>
      <c r="AJ93" s="188"/>
      <c r="AK93" s="188"/>
      <c r="AL93" s="188"/>
      <c r="AM93" s="188"/>
      <c r="AN93" s="188"/>
      <c r="AO93" s="188"/>
      <c r="AP93" s="188"/>
      <c r="AQ93" s="188"/>
      <c r="AR93" s="188"/>
      <c r="AS93" s="188"/>
      <c r="AT93" s="188"/>
      <c r="AU93" s="188"/>
    </row>
    <row r="94" spans="1:47" s="76" customFormat="1" ht="13.8" x14ac:dyDescent="0.25">
      <c r="A94" s="71"/>
      <c r="B94" s="72"/>
      <c r="C94" s="73" t="s">
        <v>435</v>
      </c>
      <c r="D94" s="74"/>
      <c r="E94" s="63"/>
      <c r="F94" s="63"/>
      <c r="G94" s="210"/>
      <c r="H94" s="74"/>
      <c r="I94" s="63"/>
      <c r="J94" s="63"/>
      <c r="K94" s="210"/>
      <c r="L94" s="74">
        <v>40000</v>
      </c>
      <c r="M94" s="63">
        <v>40000</v>
      </c>
      <c r="N94" s="63">
        <v>0</v>
      </c>
      <c r="O94" s="210">
        <v>0</v>
      </c>
      <c r="P94" s="74">
        <f t="shared" ref="P94" si="42">H94+L94</f>
        <v>40000</v>
      </c>
      <c r="Q94" s="63">
        <f t="shared" ref="Q94" si="43">I94+M94</f>
        <v>40000</v>
      </c>
      <c r="R94" s="63">
        <f t="shared" ref="R94" si="44">J94+N94</f>
        <v>0</v>
      </c>
      <c r="S94" s="210">
        <f t="shared" ref="S94" si="45">K94+O94</f>
        <v>0</v>
      </c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8"/>
      <c r="AJ94" s="188"/>
      <c r="AK94" s="188"/>
      <c r="AL94" s="188"/>
      <c r="AM94" s="188"/>
      <c r="AN94" s="188"/>
      <c r="AO94" s="188"/>
      <c r="AP94" s="188"/>
      <c r="AQ94" s="188"/>
      <c r="AR94" s="188"/>
      <c r="AS94" s="188"/>
      <c r="AT94" s="188"/>
      <c r="AU94" s="188"/>
    </row>
    <row r="95" spans="1:47" s="76" customFormat="1" ht="13.8" x14ac:dyDescent="0.25">
      <c r="A95" s="71"/>
      <c r="B95" s="72"/>
      <c r="C95" s="73" t="s">
        <v>445</v>
      </c>
      <c r="D95" s="74"/>
      <c r="E95" s="63"/>
      <c r="F95" s="63"/>
      <c r="G95" s="210"/>
      <c r="H95" s="74"/>
      <c r="I95" s="63"/>
      <c r="J95" s="63"/>
      <c r="K95" s="210"/>
      <c r="L95" s="74">
        <v>96000</v>
      </c>
      <c r="M95" s="63">
        <v>96000</v>
      </c>
      <c r="N95" s="63">
        <v>0</v>
      </c>
      <c r="O95" s="210">
        <v>0</v>
      </c>
      <c r="P95" s="74">
        <f t="shared" ref="P95" si="46">H95+L95</f>
        <v>96000</v>
      </c>
      <c r="Q95" s="63">
        <f t="shared" ref="Q95" si="47">I95+M95</f>
        <v>96000</v>
      </c>
      <c r="R95" s="63">
        <f t="shared" ref="R95" si="48">J95+N95</f>
        <v>0</v>
      </c>
      <c r="S95" s="210">
        <f t="shared" ref="S95" si="49">K95+O95</f>
        <v>0</v>
      </c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8"/>
      <c r="AJ95" s="188"/>
      <c r="AK95" s="188"/>
      <c r="AL95" s="188"/>
      <c r="AM95" s="188"/>
      <c r="AN95" s="188"/>
      <c r="AO95" s="188"/>
      <c r="AP95" s="188"/>
      <c r="AQ95" s="188"/>
      <c r="AR95" s="188"/>
      <c r="AS95" s="188"/>
      <c r="AT95" s="188"/>
      <c r="AU95" s="188"/>
    </row>
    <row r="96" spans="1:47" s="76" customFormat="1" ht="13.8" x14ac:dyDescent="0.25">
      <c r="A96" s="71"/>
      <c r="B96" s="72"/>
      <c r="C96" s="73"/>
      <c r="D96" s="74"/>
      <c r="E96" s="63"/>
      <c r="F96" s="63"/>
      <c r="G96" s="210"/>
      <c r="H96" s="74"/>
      <c r="I96" s="63"/>
      <c r="J96" s="63"/>
      <c r="K96" s="210"/>
      <c r="L96" s="74"/>
      <c r="M96" s="63"/>
      <c r="N96" s="63"/>
      <c r="O96" s="210"/>
      <c r="P96" s="74"/>
      <c r="Q96" s="63"/>
      <c r="R96" s="63"/>
      <c r="S96" s="210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  <c r="AG96" s="188"/>
      <c r="AH96" s="188"/>
      <c r="AI96" s="188"/>
      <c r="AJ96" s="188"/>
      <c r="AK96" s="188"/>
      <c r="AL96" s="188"/>
      <c r="AM96" s="188"/>
      <c r="AN96" s="188"/>
      <c r="AO96" s="188"/>
      <c r="AP96" s="188"/>
      <c r="AQ96" s="188"/>
      <c r="AR96" s="188"/>
      <c r="AS96" s="188"/>
      <c r="AT96" s="188"/>
      <c r="AU96" s="188"/>
    </row>
    <row r="97" spans="1:47" x14ac:dyDescent="0.3">
      <c r="A97" s="60"/>
      <c r="B97" s="143"/>
      <c r="C97" s="155" t="s">
        <v>25</v>
      </c>
      <c r="D97" s="59">
        <f>SUM(D93:D96)</f>
        <v>10898</v>
      </c>
      <c r="E97" s="52">
        <f t="shared" ref="E97:G97" si="50">SUM(E93:E96)</f>
        <v>10898</v>
      </c>
      <c r="F97" s="52">
        <f t="shared" si="50"/>
        <v>0</v>
      </c>
      <c r="G97" s="211">
        <f t="shared" si="50"/>
        <v>0</v>
      </c>
      <c r="H97" s="59">
        <f t="shared" ref="H97:K97" si="51">SUM(H93:H96)</f>
        <v>10898</v>
      </c>
      <c r="I97" s="52">
        <f t="shared" si="51"/>
        <v>10898</v>
      </c>
      <c r="J97" s="52">
        <f t="shared" si="51"/>
        <v>0</v>
      </c>
      <c r="K97" s="211">
        <f t="shared" si="51"/>
        <v>0</v>
      </c>
      <c r="L97" s="59">
        <f t="shared" ref="L97:O97" si="52">SUM(L93:L96)</f>
        <v>136000</v>
      </c>
      <c r="M97" s="52">
        <f t="shared" si="52"/>
        <v>136000</v>
      </c>
      <c r="N97" s="52">
        <f t="shared" si="52"/>
        <v>0</v>
      </c>
      <c r="O97" s="211">
        <f t="shared" si="52"/>
        <v>0</v>
      </c>
      <c r="P97" s="59">
        <f t="shared" si="33"/>
        <v>146898</v>
      </c>
      <c r="Q97" s="52">
        <f t="shared" si="34"/>
        <v>146898</v>
      </c>
      <c r="R97" s="52">
        <f t="shared" si="35"/>
        <v>0</v>
      </c>
      <c r="S97" s="211">
        <f t="shared" si="36"/>
        <v>0</v>
      </c>
    </row>
    <row r="98" spans="1:47" x14ac:dyDescent="0.3">
      <c r="A98" s="60"/>
      <c r="B98" s="143"/>
      <c r="C98" s="155"/>
      <c r="D98" s="70"/>
      <c r="E98" s="49"/>
      <c r="F98" s="49"/>
      <c r="G98" s="50"/>
      <c r="H98" s="70"/>
      <c r="I98" s="49"/>
      <c r="J98" s="49"/>
      <c r="K98" s="50"/>
      <c r="L98" s="70"/>
      <c r="M98" s="49"/>
      <c r="N98" s="49"/>
      <c r="O98" s="50"/>
      <c r="P98" s="70"/>
      <c r="Q98" s="49"/>
      <c r="R98" s="49"/>
      <c r="S98" s="50"/>
    </row>
    <row r="99" spans="1:47" x14ac:dyDescent="0.3">
      <c r="A99" s="60"/>
      <c r="B99" s="143"/>
      <c r="C99" s="73" t="s">
        <v>385</v>
      </c>
      <c r="D99" s="70"/>
      <c r="E99" s="49"/>
      <c r="F99" s="49"/>
      <c r="G99" s="50"/>
      <c r="H99" s="70"/>
      <c r="I99" s="49"/>
      <c r="J99" s="49"/>
      <c r="K99" s="50"/>
      <c r="L99" s="70"/>
      <c r="M99" s="49"/>
      <c r="N99" s="49"/>
      <c r="O99" s="50"/>
      <c r="P99" s="70"/>
      <c r="Q99" s="49"/>
      <c r="R99" s="49"/>
      <c r="S99" s="50"/>
    </row>
    <row r="100" spans="1:47" x14ac:dyDescent="0.3">
      <c r="A100" s="60"/>
      <c r="B100" s="143"/>
      <c r="C100" s="73" t="s">
        <v>386</v>
      </c>
      <c r="D100" s="70"/>
      <c r="E100" s="49"/>
      <c r="F100" s="49"/>
      <c r="G100" s="50"/>
      <c r="H100" s="74">
        <v>12111</v>
      </c>
      <c r="I100" s="63">
        <v>12111</v>
      </c>
      <c r="J100" s="63">
        <v>0</v>
      </c>
      <c r="K100" s="210">
        <v>0</v>
      </c>
      <c r="L100" s="74"/>
      <c r="M100" s="63"/>
      <c r="N100" s="63"/>
      <c r="O100" s="210"/>
      <c r="P100" s="74">
        <f t="shared" si="33"/>
        <v>12111</v>
      </c>
      <c r="Q100" s="63">
        <f t="shared" si="34"/>
        <v>12111</v>
      </c>
      <c r="R100" s="63">
        <f t="shared" si="35"/>
        <v>0</v>
      </c>
      <c r="S100" s="210">
        <f t="shared" si="36"/>
        <v>0</v>
      </c>
    </row>
    <row r="101" spans="1:47" x14ac:dyDescent="0.3">
      <c r="A101" s="60"/>
      <c r="B101" s="143"/>
      <c r="C101" s="155"/>
      <c r="D101" s="70"/>
      <c r="E101" s="49"/>
      <c r="F101" s="49"/>
      <c r="G101" s="50"/>
      <c r="H101" s="70"/>
      <c r="I101" s="49"/>
      <c r="J101" s="49"/>
      <c r="K101" s="50"/>
      <c r="L101" s="70"/>
      <c r="M101" s="49"/>
      <c r="N101" s="49"/>
      <c r="O101" s="50"/>
      <c r="P101" s="70"/>
      <c r="Q101" s="49"/>
      <c r="R101" s="49"/>
      <c r="S101" s="50"/>
    </row>
    <row r="102" spans="1:47" x14ac:dyDescent="0.3">
      <c r="A102" s="60"/>
      <c r="B102" s="143"/>
      <c r="C102" s="155" t="s">
        <v>25</v>
      </c>
      <c r="D102" s="59">
        <f>SUM(D100:D101)</f>
        <v>0</v>
      </c>
      <c r="E102" s="52">
        <f t="shared" ref="E102:G102" si="53">SUM(E100:E101)</f>
        <v>0</v>
      </c>
      <c r="F102" s="52">
        <f t="shared" si="53"/>
        <v>0</v>
      </c>
      <c r="G102" s="211">
        <f t="shared" si="53"/>
        <v>0</v>
      </c>
      <c r="H102" s="59">
        <f t="shared" ref="H102:K102" si="54">SUM(H100:H101)</f>
        <v>12111</v>
      </c>
      <c r="I102" s="52">
        <f t="shared" si="54"/>
        <v>12111</v>
      </c>
      <c r="J102" s="52">
        <f t="shared" si="54"/>
        <v>0</v>
      </c>
      <c r="K102" s="211">
        <f t="shared" si="54"/>
        <v>0</v>
      </c>
      <c r="L102" s="59">
        <f t="shared" ref="L102:O102" si="55">SUM(L100:L101)</f>
        <v>0</v>
      </c>
      <c r="M102" s="52">
        <f t="shared" si="55"/>
        <v>0</v>
      </c>
      <c r="N102" s="52">
        <f t="shared" si="55"/>
        <v>0</v>
      </c>
      <c r="O102" s="211">
        <f t="shared" si="55"/>
        <v>0</v>
      </c>
      <c r="P102" s="59">
        <f t="shared" si="33"/>
        <v>12111</v>
      </c>
      <c r="Q102" s="52">
        <f t="shared" si="34"/>
        <v>12111</v>
      </c>
      <c r="R102" s="52">
        <f t="shared" si="35"/>
        <v>0</v>
      </c>
      <c r="S102" s="211">
        <f t="shared" si="36"/>
        <v>0</v>
      </c>
    </row>
    <row r="103" spans="1:47" x14ac:dyDescent="0.3">
      <c r="A103" s="60"/>
      <c r="B103" s="143"/>
      <c r="C103" s="73"/>
      <c r="D103" s="70"/>
      <c r="E103" s="49"/>
      <c r="F103" s="49"/>
      <c r="G103" s="50"/>
      <c r="H103" s="70"/>
      <c r="I103" s="49"/>
      <c r="J103" s="49"/>
      <c r="K103" s="50"/>
      <c r="L103" s="70"/>
      <c r="M103" s="49"/>
      <c r="N103" s="49"/>
      <c r="O103" s="50"/>
      <c r="P103" s="70"/>
      <c r="Q103" s="49"/>
      <c r="R103" s="49"/>
      <c r="S103" s="50"/>
    </row>
    <row r="104" spans="1:47" x14ac:dyDescent="0.3">
      <c r="A104" s="60"/>
      <c r="B104" s="143"/>
      <c r="C104" s="152" t="s">
        <v>35</v>
      </c>
      <c r="D104" s="153">
        <f t="shared" ref="D104:G104" si="56">D84+D90+D97</f>
        <v>1716036</v>
      </c>
      <c r="E104" s="53">
        <f t="shared" si="56"/>
        <v>1607551</v>
      </c>
      <c r="F104" s="53">
        <f t="shared" si="56"/>
        <v>108485</v>
      </c>
      <c r="G104" s="213">
        <f t="shared" si="56"/>
        <v>0</v>
      </c>
      <c r="H104" s="153">
        <f t="shared" ref="H104:K104" si="57">H84+H90+H97+H102</f>
        <v>1785134</v>
      </c>
      <c r="I104" s="53">
        <f t="shared" si="57"/>
        <v>1676649</v>
      </c>
      <c r="J104" s="53">
        <f t="shared" si="57"/>
        <v>108485</v>
      </c>
      <c r="K104" s="213">
        <f t="shared" si="57"/>
        <v>0</v>
      </c>
      <c r="L104" s="153">
        <f t="shared" ref="L104:O104" si="58">L84+L90+L97+L102</f>
        <v>-48164</v>
      </c>
      <c r="M104" s="53">
        <f t="shared" si="58"/>
        <v>-48164</v>
      </c>
      <c r="N104" s="53">
        <f t="shared" si="58"/>
        <v>0</v>
      </c>
      <c r="O104" s="213">
        <f t="shared" si="58"/>
        <v>0</v>
      </c>
      <c r="P104" s="153">
        <f t="shared" si="33"/>
        <v>1736970</v>
      </c>
      <c r="Q104" s="53">
        <f t="shared" si="34"/>
        <v>1628485</v>
      </c>
      <c r="R104" s="53">
        <f t="shared" si="35"/>
        <v>108485</v>
      </c>
      <c r="S104" s="213">
        <f t="shared" si="36"/>
        <v>0</v>
      </c>
    </row>
    <row r="105" spans="1:47" x14ac:dyDescent="0.3">
      <c r="A105" s="60"/>
      <c r="B105" s="143"/>
      <c r="C105" s="73"/>
      <c r="D105" s="74"/>
      <c r="E105" s="63"/>
      <c r="F105" s="63"/>
      <c r="G105" s="210"/>
      <c r="H105" s="74"/>
      <c r="I105" s="63"/>
      <c r="J105" s="63"/>
      <c r="K105" s="210"/>
      <c r="L105" s="74"/>
      <c r="M105" s="63"/>
      <c r="N105" s="63"/>
      <c r="O105" s="210"/>
      <c r="P105" s="74"/>
      <c r="Q105" s="63"/>
      <c r="R105" s="63"/>
      <c r="S105" s="210"/>
    </row>
    <row r="106" spans="1:47" x14ac:dyDescent="0.3">
      <c r="A106" s="60"/>
      <c r="B106" s="143" t="s">
        <v>9</v>
      </c>
      <c r="C106" s="73" t="s">
        <v>64</v>
      </c>
      <c r="D106" s="74"/>
      <c r="E106" s="63"/>
      <c r="F106" s="63"/>
      <c r="G106" s="210"/>
      <c r="H106" s="74"/>
      <c r="I106" s="63"/>
      <c r="J106" s="63"/>
      <c r="K106" s="210"/>
      <c r="L106" s="74"/>
      <c r="M106" s="63"/>
      <c r="N106" s="63"/>
      <c r="O106" s="210"/>
      <c r="P106" s="74"/>
      <c r="Q106" s="63"/>
      <c r="R106" s="63"/>
      <c r="S106" s="210"/>
    </row>
    <row r="107" spans="1:47" x14ac:dyDescent="0.3">
      <c r="A107" s="60"/>
      <c r="B107" s="143"/>
      <c r="C107" s="73" t="s">
        <v>15</v>
      </c>
      <c r="D107" s="74"/>
      <c r="E107" s="63"/>
      <c r="F107" s="63"/>
      <c r="G107" s="210"/>
      <c r="H107" s="74"/>
      <c r="I107" s="63"/>
      <c r="J107" s="63"/>
      <c r="K107" s="210"/>
      <c r="L107" s="74"/>
      <c r="M107" s="63"/>
      <c r="N107" s="63"/>
      <c r="O107" s="210"/>
      <c r="P107" s="74"/>
      <c r="Q107" s="63"/>
      <c r="R107" s="63"/>
      <c r="S107" s="210"/>
    </row>
    <row r="108" spans="1:47" s="24" customFormat="1" ht="13.8" x14ac:dyDescent="0.25">
      <c r="A108" s="71"/>
      <c r="B108" s="72"/>
      <c r="C108" s="73" t="s">
        <v>130</v>
      </c>
      <c r="D108" s="49">
        <v>196636</v>
      </c>
      <c r="E108" s="49">
        <v>196636</v>
      </c>
      <c r="F108" s="63"/>
      <c r="G108" s="210"/>
      <c r="H108" s="49">
        <v>248196</v>
      </c>
      <c r="I108" s="49">
        <v>248196</v>
      </c>
      <c r="J108" s="63">
        <v>0</v>
      </c>
      <c r="K108" s="210">
        <v>0</v>
      </c>
      <c r="L108" s="49">
        <v>-19263</v>
      </c>
      <c r="M108" s="49">
        <v>-19263</v>
      </c>
      <c r="N108" s="63">
        <v>0</v>
      </c>
      <c r="O108" s="210">
        <v>0</v>
      </c>
      <c r="P108" s="49">
        <f t="shared" si="33"/>
        <v>228933</v>
      </c>
      <c r="Q108" s="49">
        <f t="shared" si="34"/>
        <v>228933</v>
      </c>
      <c r="R108" s="63">
        <f t="shared" si="35"/>
        <v>0</v>
      </c>
      <c r="S108" s="210">
        <f t="shared" si="36"/>
        <v>0</v>
      </c>
      <c r="T108" s="188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  <c r="AS108" s="187"/>
      <c r="AT108" s="187"/>
      <c r="AU108" s="187"/>
    </row>
    <row r="109" spans="1:47" s="24" customFormat="1" ht="13.8" x14ac:dyDescent="0.25">
      <c r="A109" s="71"/>
      <c r="B109" s="72"/>
      <c r="C109" s="73" t="s">
        <v>351</v>
      </c>
      <c r="D109" s="49">
        <v>2046</v>
      </c>
      <c r="E109" s="49">
        <v>2046</v>
      </c>
      <c r="F109" s="63"/>
      <c r="G109" s="210"/>
      <c r="H109" s="49">
        <v>2046</v>
      </c>
      <c r="I109" s="49">
        <v>2046</v>
      </c>
      <c r="J109" s="63">
        <v>0</v>
      </c>
      <c r="K109" s="210">
        <v>0</v>
      </c>
      <c r="L109" s="49"/>
      <c r="M109" s="49"/>
      <c r="N109" s="63"/>
      <c r="O109" s="210"/>
      <c r="P109" s="49">
        <f t="shared" si="33"/>
        <v>2046</v>
      </c>
      <c r="Q109" s="49">
        <f t="shared" si="34"/>
        <v>2046</v>
      </c>
      <c r="R109" s="63">
        <f t="shared" si="35"/>
        <v>0</v>
      </c>
      <c r="S109" s="210">
        <f t="shared" si="36"/>
        <v>0</v>
      </c>
      <c r="T109" s="188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7"/>
      <c r="AG109" s="187"/>
      <c r="AH109" s="187"/>
      <c r="AI109" s="187"/>
      <c r="AJ109" s="187"/>
      <c r="AK109" s="187"/>
      <c r="AL109" s="187"/>
      <c r="AM109" s="187"/>
      <c r="AN109" s="187"/>
      <c r="AO109" s="187"/>
      <c r="AP109" s="187"/>
      <c r="AQ109" s="187"/>
      <c r="AR109" s="187"/>
      <c r="AS109" s="187"/>
      <c r="AT109" s="187"/>
      <c r="AU109" s="187"/>
    </row>
    <row r="110" spans="1:47" s="24" customFormat="1" ht="13.8" x14ac:dyDescent="0.25">
      <c r="A110" s="71"/>
      <c r="B110" s="72"/>
      <c r="C110" s="73" t="s">
        <v>89</v>
      </c>
      <c r="D110" s="49"/>
      <c r="E110" s="49"/>
      <c r="F110" s="63"/>
      <c r="G110" s="210"/>
      <c r="H110" s="49"/>
      <c r="I110" s="49"/>
      <c r="J110" s="63"/>
      <c r="K110" s="210"/>
      <c r="L110" s="49"/>
      <c r="M110" s="49"/>
      <c r="N110" s="63"/>
      <c r="O110" s="210"/>
      <c r="P110" s="49"/>
      <c r="Q110" s="49"/>
      <c r="R110" s="63"/>
      <c r="S110" s="210"/>
      <c r="T110" s="188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187"/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187"/>
      <c r="AS110" s="187"/>
      <c r="AT110" s="187"/>
      <c r="AU110" s="187"/>
    </row>
    <row r="111" spans="1:47" s="24" customFormat="1" ht="13.8" x14ac:dyDescent="0.25">
      <c r="A111" s="71"/>
      <c r="B111" s="72"/>
      <c r="C111" s="73" t="s">
        <v>90</v>
      </c>
      <c r="D111" s="49"/>
      <c r="E111" s="49"/>
      <c r="F111" s="63"/>
      <c r="G111" s="210"/>
      <c r="H111" s="49"/>
      <c r="I111" s="49"/>
      <c r="J111" s="63"/>
      <c r="K111" s="210"/>
      <c r="L111" s="49"/>
      <c r="M111" s="49"/>
      <c r="N111" s="63"/>
      <c r="O111" s="210"/>
      <c r="P111" s="49"/>
      <c r="Q111" s="49"/>
      <c r="R111" s="63"/>
      <c r="S111" s="210"/>
      <c r="T111" s="188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7"/>
      <c r="AU111" s="187"/>
    </row>
    <row r="112" spans="1:47" s="24" customFormat="1" ht="13.8" x14ac:dyDescent="0.25">
      <c r="A112" s="71"/>
      <c r="B112" s="72"/>
      <c r="C112" s="73" t="s">
        <v>91</v>
      </c>
      <c r="D112" s="49">
        <v>38000</v>
      </c>
      <c r="E112" s="49">
        <v>38000</v>
      </c>
      <c r="F112" s="63"/>
      <c r="G112" s="210"/>
      <c r="H112" s="49">
        <v>38000</v>
      </c>
      <c r="I112" s="49">
        <v>38000</v>
      </c>
      <c r="J112" s="63">
        <v>0</v>
      </c>
      <c r="K112" s="210">
        <v>0</v>
      </c>
      <c r="L112" s="49"/>
      <c r="M112" s="49"/>
      <c r="N112" s="63"/>
      <c r="O112" s="210"/>
      <c r="P112" s="49">
        <f t="shared" si="33"/>
        <v>38000</v>
      </c>
      <c r="Q112" s="49">
        <f t="shared" si="34"/>
        <v>38000</v>
      </c>
      <c r="R112" s="63">
        <f t="shared" si="35"/>
        <v>0</v>
      </c>
      <c r="S112" s="210">
        <f t="shared" si="36"/>
        <v>0</v>
      </c>
      <c r="T112" s="188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  <c r="AS112" s="187"/>
      <c r="AT112" s="187"/>
      <c r="AU112" s="187"/>
    </row>
    <row r="113" spans="1:47" s="24" customFormat="1" ht="13.8" x14ac:dyDescent="0.25">
      <c r="A113" s="71"/>
      <c r="B113" s="72"/>
      <c r="C113" s="73" t="s">
        <v>92</v>
      </c>
      <c r="D113" s="49">
        <v>54387</v>
      </c>
      <c r="E113" s="49">
        <v>54387</v>
      </c>
      <c r="F113" s="63"/>
      <c r="G113" s="210"/>
      <c r="H113" s="49">
        <v>54387</v>
      </c>
      <c r="I113" s="49">
        <v>54387</v>
      </c>
      <c r="J113" s="63">
        <v>0</v>
      </c>
      <c r="K113" s="210">
        <v>0</v>
      </c>
      <c r="L113" s="49"/>
      <c r="M113" s="49"/>
      <c r="N113" s="63"/>
      <c r="O113" s="210"/>
      <c r="P113" s="49">
        <f t="shared" si="33"/>
        <v>54387</v>
      </c>
      <c r="Q113" s="49">
        <f t="shared" si="34"/>
        <v>54387</v>
      </c>
      <c r="R113" s="63">
        <f t="shared" si="35"/>
        <v>0</v>
      </c>
      <c r="S113" s="210">
        <f t="shared" si="36"/>
        <v>0</v>
      </c>
      <c r="T113" s="188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7"/>
      <c r="AG113" s="187"/>
      <c r="AH113" s="187"/>
      <c r="AI113" s="187"/>
      <c r="AJ113" s="187"/>
      <c r="AK113" s="187"/>
      <c r="AL113" s="187"/>
      <c r="AM113" s="187"/>
      <c r="AN113" s="187"/>
      <c r="AO113" s="187"/>
      <c r="AP113" s="187"/>
      <c r="AQ113" s="187"/>
      <c r="AR113" s="187"/>
      <c r="AS113" s="187"/>
      <c r="AT113" s="187"/>
      <c r="AU113" s="187"/>
    </row>
    <row r="114" spans="1:47" s="24" customFormat="1" ht="13.8" x14ac:dyDescent="0.25">
      <c r="A114" s="71"/>
      <c r="B114" s="72"/>
      <c r="C114" s="73"/>
      <c r="D114" s="49"/>
      <c r="E114" s="49"/>
      <c r="F114" s="63"/>
      <c r="G114" s="210"/>
      <c r="H114" s="49"/>
      <c r="I114" s="49"/>
      <c r="J114" s="63"/>
      <c r="K114" s="210"/>
      <c r="L114" s="49"/>
      <c r="M114" s="49"/>
      <c r="N114" s="63"/>
      <c r="O114" s="210"/>
      <c r="P114" s="49"/>
      <c r="Q114" s="49"/>
      <c r="R114" s="63"/>
      <c r="S114" s="210"/>
      <c r="T114" s="188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  <c r="AT114" s="187"/>
      <c r="AU114" s="187"/>
    </row>
    <row r="115" spans="1:47" s="25" customFormat="1" ht="14.4" x14ac:dyDescent="0.3">
      <c r="A115" s="161"/>
      <c r="B115" s="162"/>
      <c r="C115" s="152" t="s">
        <v>36</v>
      </c>
      <c r="D115" s="55">
        <f t="shared" ref="D115:G115" si="59">SUM(D107:D113)</f>
        <v>291069</v>
      </c>
      <c r="E115" s="55">
        <f t="shared" si="59"/>
        <v>291069</v>
      </c>
      <c r="F115" s="53">
        <f t="shared" si="59"/>
        <v>0</v>
      </c>
      <c r="G115" s="213">
        <f t="shared" si="59"/>
        <v>0</v>
      </c>
      <c r="H115" s="55">
        <f>SUM(H107:H114)</f>
        <v>342629</v>
      </c>
      <c r="I115" s="55">
        <f t="shared" ref="I115:K115" si="60">SUM(I107:I114)</f>
        <v>342629</v>
      </c>
      <c r="J115" s="53">
        <f t="shared" si="60"/>
        <v>0</v>
      </c>
      <c r="K115" s="213">
        <f t="shared" si="60"/>
        <v>0</v>
      </c>
      <c r="L115" s="55">
        <f>SUM(L107:L114)</f>
        <v>-19263</v>
      </c>
      <c r="M115" s="55">
        <f t="shared" ref="M115:O115" si="61">SUM(M107:M114)</f>
        <v>-19263</v>
      </c>
      <c r="N115" s="53">
        <f t="shared" si="61"/>
        <v>0</v>
      </c>
      <c r="O115" s="213">
        <f t="shared" si="61"/>
        <v>0</v>
      </c>
      <c r="P115" s="55">
        <f t="shared" si="33"/>
        <v>323366</v>
      </c>
      <c r="Q115" s="55">
        <f t="shared" si="34"/>
        <v>323366</v>
      </c>
      <c r="R115" s="53">
        <f t="shared" si="35"/>
        <v>0</v>
      </c>
      <c r="S115" s="213">
        <f t="shared" si="36"/>
        <v>0</v>
      </c>
      <c r="T115" s="293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</row>
    <row r="116" spans="1:47" s="24" customFormat="1" ht="13.8" x14ac:dyDescent="0.25">
      <c r="A116" s="71"/>
      <c r="B116" s="72"/>
      <c r="C116" s="73"/>
      <c r="D116" s="74"/>
      <c r="E116" s="63"/>
      <c r="F116" s="63"/>
      <c r="G116" s="210"/>
      <c r="H116" s="74"/>
      <c r="I116" s="63"/>
      <c r="J116" s="63"/>
      <c r="K116" s="210"/>
      <c r="L116" s="74"/>
      <c r="M116" s="63"/>
      <c r="N116" s="63"/>
      <c r="O116" s="210"/>
      <c r="P116" s="74"/>
      <c r="Q116" s="63"/>
      <c r="R116" s="63"/>
      <c r="S116" s="210"/>
      <c r="T116" s="188"/>
      <c r="U116" s="187"/>
      <c r="V116" s="187"/>
      <c r="W116" s="187"/>
      <c r="X116" s="187"/>
      <c r="Y116" s="187"/>
      <c r="Z116" s="187"/>
      <c r="AA116" s="187"/>
      <c r="AB116" s="187"/>
      <c r="AC116" s="187"/>
      <c r="AD116" s="187"/>
      <c r="AE116" s="187"/>
      <c r="AF116" s="187"/>
      <c r="AG116" s="187"/>
      <c r="AH116" s="187"/>
      <c r="AI116" s="187"/>
      <c r="AJ116" s="187"/>
      <c r="AK116" s="187"/>
      <c r="AL116" s="187"/>
      <c r="AM116" s="187"/>
      <c r="AN116" s="187"/>
      <c r="AO116" s="187"/>
      <c r="AP116" s="187"/>
      <c r="AQ116" s="187"/>
      <c r="AR116" s="187"/>
      <c r="AS116" s="187"/>
      <c r="AT116" s="187"/>
      <c r="AU116" s="187"/>
    </row>
    <row r="117" spans="1:47" s="24" customFormat="1" ht="13.8" x14ac:dyDescent="0.25">
      <c r="A117" s="71"/>
      <c r="B117" s="72" t="s">
        <v>16</v>
      </c>
      <c r="C117" s="73" t="s">
        <v>181</v>
      </c>
      <c r="D117" s="74"/>
      <c r="E117" s="63"/>
      <c r="F117" s="63"/>
      <c r="G117" s="210"/>
      <c r="H117" s="74"/>
      <c r="I117" s="63"/>
      <c r="J117" s="63"/>
      <c r="K117" s="210"/>
      <c r="L117" s="74"/>
      <c r="M117" s="63"/>
      <c r="N117" s="63"/>
      <c r="O117" s="210"/>
      <c r="P117" s="74"/>
      <c r="Q117" s="63"/>
      <c r="R117" s="63"/>
      <c r="S117" s="210"/>
      <c r="T117" s="188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187"/>
      <c r="AH117" s="187"/>
      <c r="AI117" s="187"/>
      <c r="AJ117" s="187"/>
      <c r="AK117" s="187"/>
      <c r="AL117" s="187"/>
      <c r="AM117" s="187"/>
      <c r="AN117" s="187"/>
      <c r="AO117" s="187"/>
      <c r="AP117" s="187"/>
      <c r="AQ117" s="187"/>
      <c r="AR117" s="187"/>
      <c r="AS117" s="187"/>
      <c r="AT117" s="187"/>
      <c r="AU117" s="187"/>
    </row>
    <row r="118" spans="1:47" s="24" customFormat="1" ht="13.8" x14ac:dyDescent="0.25">
      <c r="A118" s="71"/>
      <c r="B118" s="72"/>
      <c r="C118" s="73" t="s">
        <v>182</v>
      </c>
      <c r="D118" s="74"/>
      <c r="E118" s="63"/>
      <c r="F118" s="63"/>
      <c r="G118" s="210"/>
      <c r="H118" s="74"/>
      <c r="I118" s="63"/>
      <c r="J118" s="63"/>
      <c r="K118" s="210"/>
      <c r="L118" s="74"/>
      <c r="M118" s="63"/>
      <c r="N118" s="63"/>
      <c r="O118" s="210"/>
      <c r="P118" s="74"/>
      <c r="Q118" s="63"/>
      <c r="R118" s="63"/>
      <c r="S118" s="210"/>
      <c r="T118" s="188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  <c r="AS118" s="187"/>
      <c r="AT118" s="187"/>
      <c r="AU118" s="187"/>
    </row>
    <row r="119" spans="1:47" s="24" customFormat="1" ht="27.6" x14ac:dyDescent="0.25">
      <c r="A119" s="71"/>
      <c r="B119" s="72"/>
      <c r="C119" s="73" t="s">
        <v>135</v>
      </c>
      <c r="D119" s="49">
        <v>68972</v>
      </c>
      <c r="E119" s="49">
        <v>68972</v>
      </c>
      <c r="F119" s="63"/>
      <c r="G119" s="210"/>
      <c r="H119" s="49">
        <v>68972</v>
      </c>
      <c r="I119" s="49">
        <v>68972</v>
      </c>
      <c r="J119" s="63">
        <v>0</v>
      </c>
      <c r="K119" s="210">
        <v>0</v>
      </c>
      <c r="L119" s="49"/>
      <c r="M119" s="49"/>
      <c r="N119" s="63"/>
      <c r="O119" s="210"/>
      <c r="P119" s="49">
        <f t="shared" si="33"/>
        <v>68972</v>
      </c>
      <c r="Q119" s="49">
        <f t="shared" si="34"/>
        <v>68972</v>
      </c>
      <c r="R119" s="63">
        <f t="shared" si="35"/>
        <v>0</v>
      </c>
      <c r="S119" s="210">
        <f t="shared" si="36"/>
        <v>0</v>
      </c>
      <c r="T119" s="188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  <c r="AS119" s="187"/>
      <c r="AT119" s="187"/>
      <c r="AU119" s="187"/>
    </row>
    <row r="120" spans="1:47" s="21" customFormat="1" x14ac:dyDescent="0.3">
      <c r="A120" s="158"/>
      <c r="B120" s="143"/>
      <c r="C120" s="73" t="s">
        <v>131</v>
      </c>
      <c r="D120" s="74">
        <v>7836</v>
      </c>
      <c r="E120" s="63"/>
      <c r="F120" s="63">
        <v>7836</v>
      </c>
      <c r="G120" s="210"/>
      <c r="H120" s="74">
        <v>7836</v>
      </c>
      <c r="I120" s="63">
        <v>0</v>
      </c>
      <c r="J120" s="63">
        <v>7836</v>
      </c>
      <c r="K120" s="210">
        <v>0</v>
      </c>
      <c r="L120" s="74"/>
      <c r="M120" s="63"/>
      <c r="N120" s="63"/>
      <c r="O120" s="210"/>
      <c r="P120" s="74">
        <f t="shared" si="33"/>
        <v>7836</v>
      </c>
      <c r="Q120" s="63">
        <f t="shared" si="34"/>
        <v>0</v>
      </c>
      <c r="R120" s="63">
        <f t="shared" si="35"/>
        <v>7836</v>
      </c>
      <c r="S120" s="210">
        <f t="shared" si="36"/>
        <v>0</v>
      </c>
      <c r="T120" s="108"/>
    </row>
    <row r="121" spans="1:47" s="21" customFormat="1" x14ac:dyDescent="0.3">
      <c r="A121" s="158"/>
      <c r="B121" s="143"/>
      <c r="C121" s="73" t="s">
        <v>132</v>
      </c>
      <c r="D121" s="74">
        <v>405</v>
      </c>
      <c r="E121" s="63">
        <v>405</v>
      </c>
      <c r="F121" s="63"/>
      <c r="G121" s="210"/>
      <c r="H121" s="74">
        <v>405</v>
      </c>
      <c r="I121" s="63">
        <v>405</v>
      </c>
      <c r="J121" s="63">
        <v>0</v>
      </c>
      <c r="K121" s="210">
        <v>0</v>
      </c>
      <c r="L121" s="74"/>
      <c r="M121" s="63"/>
      <c r="N121" s="63"/>
      <c r="O121" s="210"/>
      <c r="P121" s="74">
        <f t="shared" si="33"/>
        <v>405</v>
      </c>
      <c r="Q121" s="63">
        <f t="shared" si="34"/>
        <v>405</v>
      </c>
      <c r="R121" s="63">
        <f t="shared" si="35"/>
        <v>0</v>
      </c>
      <c r="S121" s="210">
        <f t="shared" si="36"/>
        <v>0</v>
      </c>
      <c r="T121" s="108"/>
    </row>
    <row r="122" spans="1:47" s="21" customFormat="1" x14ac:dyDescent="0.3">
      <c r="A122" s="158"/>
      <c r="B122" s="143"/>
      <c r="C122" s="73" t="s">
        <v>93</v>
      </c>
      <c r="D122" s="74"/>
      <c r="E122" s="63"/>
      <c r="F122" s="63"/>
      <c r="G122" s="210"/>
      <c r="H122" s="74"/>
      <c r="I122" s="63"/>
      <c r="J122" s="63"/>
      <c r="K122" s="210"/>
      <c r="L122" s="74"/>
      <c r="M122" s="63"/>
      <c r="N122" s="63"/>
      <c r="O122" s="210"/>
      <c r="P122" s="74"/>
      <c r="Q122" s="63"/>
      <c r="R122" s="63"/>
      <c r="S122" s="210"/>
      <c r="T122" s="108"/>
    </row>
    <row r="123" spans="1:47" s="21" customFormat="1" ht="33" customHeight="1" x14ac:dyDescent="0.3">
      <c r="A123" s="158"/>
      <c r="B123" s="143"/>
      <c r="C123" s="73" t="s">
        <v>94</v>
      </c>
      <c r="D123" s="74">
        <v>9409</v>
      </c>
      <c r="E123" s="63">
        <v>9409</v>
      </c>
      <c r="F123" s="63"/>
      <c r="G123" s="210"/>
      <c r="H123" s="74">
        <v>9409</v>
      </c>
      <c r="I123" s="63">
        <v>9409</v>
      </c>
      <c r="J123" s="63">
        <v>0</v>
      </c>
      <c r="K123" s="210">
        <v>0</v>
      </c>
      <c r="L123" s="74">
        <v>661</v>
      </c>
      <c r="M123" s="63">
        <v>661</v>
      </c>
      <c r="N123" s="63">
        <v>0</v>
      </c>
      <c r="O123" s="210">
        <v>0</v>
      </c>
      <c r="P123" s="74">
        <f t="shared" si="33"/>
        <v>10070</v>
      </c>
      <c r="Q123" s="63">
        <f t="shared" si="34"/>
        <v>10070</v>
      </c>
      <c r="R123" s="63">
        <f t="shared" si="35"/>
        <v>0</v>
      </c>
      <c r="S123" s="210">
        <f t="shared" si="36"/>
        <v>0</v>
      </c>
      <c r="T123" s="108"/>
    </row>
    <row r="124" spans="1:47" s="21" customFormat="1" ht="33" customHeight="1" x14ac:dyDescent="0.3">
      <c r="A124" s="158"/>
      <c r="B124" s="143"/>
      <c r="C124" s="73" t="s">
        <v>95</v>
      </c>
      <c r="D124" s="74">
        <v>1858</v>
      </c>
      <c r="E124" s="63">
        <v>1858</v>
      </c>
      <c r="F124" s="63"/>
      <c r="G124" s="210"/>
      <c r="H124" s="74">
        <v>1858</v>
      </c>
      <c r="I124" s="63">
        <v>1858</v>
      </c>
      <c r="J124" s="63">
        <v>0</v>
      </c>
      <c r="K124" s="210">
        <v>0</v>
      </c>
      <c r="L124" s="74">
        <v>162</v>
      </c>
      <c r="M124" s="63">
        <v>162</v>
      </c>
      <c r="N124" s="63">
        <v>0</v>
      </c>
      <c r="O124" s="210">
        <v>0</v>
      </c>
      <c r="P124" s="74">
        <f t="shared" si="33"/>
        <v>2020</v>
      </c>
      <c r="Q124" s="63">
        <f t="shared" si="34"/>
        <v>2020</v>
      </c>
      <c r="R124" s="63">
        <f t="shared" si="35"/>
        <v>0</v>
      </c>
      <c r="S124" s="210">
        <f t="shared" si="36"/>
        <v>0</v>
      </c>
      <c r="T124" s="108"/>
    </row>
    <row r="125" spans="1:47" s="21" customFormat="1" x14ac:dyDescent="0.3">
      <c r="A125" s="158"/>
      <c r="B125" s="143"/>
      <c r="C125" s="73" t="s">
        <v>96</v>
      </c>
      <c r="D125" s="74">
        <v>1581</v>
      </c>
      <c r="E125" s="63">
        <v>1581</v>
      </c>
      <c r="F125" s="63"/>
      <c r="G125" s="210"/>
      <c r="H125" s="74">
        <v>1581</v>
      </c>
      <c r="I125" s="63">
        <v>1581</v>
      </c>
      <c r="J125" s="63">
        <v>0</v>
      </c>
      <c r="K125" s="210">
        <v>0</v>
      </c>
      <c r="L125" s="74"/>
      <c r="M125" s="63"/>
      <c r="N125" s="63"/>
      <c r="O125" s="210"/>
      <c r="P125" s="74">
        <f t="shared" si="33"/>
        <v>1581</v>
      </c>
      <c r="Q125" s="63">
        <f t="shared" si="34"/>
        <v>1581</v>
      </c>
      <c r="R125" s="63">
        <f t="shared" si="35"/>
        <v>0</v>
      </c>
      <c r="S125" s="210">
        <f t="shared" si="36"/>
        <v>0</v>
      </c>
      <c r="T125" s="108"/>
    </row>
    <row r="126" spans="1:47" s="21" customFormat="1" ht="28.2" x14ac:dyDescent="0.3">
      <c r="A126" s="158"/>
      <c r="B126" s="143"/>
      <c r="C126" s="73" t="s">
        <v>184</v>
      </c>
      <c r="D126" s="74">
        <v>490</v>
      </c>
      <c r="E126" s="63">
        <v>490</v>
      </c>
      <c r="F126" s="63"/>
      <c r="G126" s="210"/>
      <c r="H126" s="74">
        <v>490</v>
      </c>
      <c r="I126" s="63">
        <v>490</v>
      </c>
      <c r="J126" s="63">
        <v>0</v>
      </c>
      <c r="K126" s="210">
        <v>0</v>
      </c>
      <c r="L126" s="74"/>
      <c r="M126" s="63"/>
      <c r="N126" s="63"/>
      <c r="O126" s="210"/>
      <c r="P126" s="74">
        <f t="shared" si="33"/>
        <v>490</v>
      </c>
      <c r="Q126" s="63">
        <f t="shared" si="34"/>
        <v>490</v>
      </c>
      <c r="R126" s="63">
        <f t="shared" si="35"/>
        <v>0</v>
      </c>
      <c r="S126" s="210">
        <f t="shared" si="36"/>
        <v>0</v>
      </c>
      <c r="T126" s="108"/>
    </row>
    <row r="127" spans="1:47" s="21" customFormat="1" ht="33.75" customHeight="1" x14ac:dyDescent="0.3">
      <c r="A127" s="158"/>
      <c r="B127" s="143"/>
      <c r="C127" s="73" t="s">
        <v>185</v>
      </c>
      <c r="D127" s="74">
        <v>5103</v>
      </c>
      <c r="E127" s="63">
        <v>5103</v>
      </c>
      <c r="F127" s="63"/>
      <c r="G127" s="210"/>
      <c r="H127" s="74">
        <v>5103</v>
      </c>
      <c r="I127" s="63">
        <v>5103</v>
      </c>
      <c r="J127" s="63">
        <v>0</v>
      </c>
      <c r="K127" s="210">
        <v>0</v>
      </c>
      <c r="L127" s="74">
        <v>-176</v>
      </c>
      <c r="M127" s="63">
        <v>-176</v>
      </c>
      <c r="N127" s="63">
        <v>0</v>
      </c>
      <c r="O127" s="210">
        <v>0</v>
      </c>
      <c r="P127" s="74">
        <f t="shared" si="33"/>
        <v>4927</v>
      </c>
      <c r="Q127" s="63">
        <f t="shared" si="34"/>
        <v>4927</v>
      </c>
      <c r="R127" s="63">
        <f t="shared" si="35"/>
        <v>0</v>
      </c>
      <c r="S127" s="210">
        <f t="shared" si="36"/>
        <v>0</v>
      </c>
      <c r="T127" s="108"/>
    </row>
    <row r="128" spans="1:47" s="21" customFormat="1" x14ac:dyDescent="0.3">
      <c r="A128" s="158"/>
      <c r="B128" s="143"/>
      <c r="C128" s="160" t="s">
        <v>97</v>
      </c>
      <c r="D128" s="74">
        <v>2768</v>
      </c>
      <c r="E128" s="63"/>
      <c r="F128" s="63">
        <v>2768</v>
      </c>
      <c r="G128" s="210"/>
      <c r="H128" s="74">
        <v>2768</v>
      </c>
      <c r="I128" s="63">
        <v>0</v>
      </c>
      <c r="J128" s="63">
        <v>2768</v>
      </c>
      <c r="K128" s="210">
        <v>0</v>
      </c>
      <c r="L128" s="74"/>
      <c r="M128" s="63"/>
      <c r="N128" s="63"/>
      <c r="O128" s="210"/>
      <c r="P128" s="74">
        <f t="shared" si="33"/>
        <v>2768</v>
      </c>
      <c r="Q128" s="63">
        <f t="shared" si="34"/>
        <v>0</v>
      </c>
      <c r="R128" s="63">
        <f t="shared" si="35"/>
        <v>2768</v>
      </c>
      <c r="S128" s="210">
        <f t="shared" si="36"/>
        <v>0</v>
      </c>
      <c r="T128" s="108"/>
    </row>
    <row r="129" spans="1:47" s="21" customFormat="1" x14ac:dyDescent="0.3">
      <c r="A129" s="158"/>
      <c r="B129" s="143"/>
      <c r="C129" s="73" t="s">
        <v>352</v>
      </c>
      <c r="D129" s="74">
        <v>5239</v>
      </c>
      <c r="E129" s="63"/>
      <c r="F129" s="63">
        <v>5239</v>
      </c>
      <c r="G129" s="210"/>
      <c r="H129" s="74">
        <v>5239</v>
      </c>
      <c r="I129" s="63">
        <v>0</v>
      </c>
      <c r="J129" s="63">
        <v>5239</v>
      </c>
      <c r="K129" s="210">
        <v>0</v>
      </c>
      <c r="L129" s="74">
        <v>-559</v>
      </c>
      <c r="M129" s="63">
        <v>0</v>
      </c>
      <c r="N129" s="63">
        <v>-559</v>
      </c>
      <c r="O129" s="210">
        <v>0</v>
      </c>
      <c r="P129" s="74">
        <f t="shared" si="33"/>
        <v>4680</v>
      </c>
      <c r="Q129" s="63">
        <f t="shared" si="34"/>
        <v>0</v>
      </c>
      <c r="R129" s="63">
        <f t="shared" si="35"/>
        <v>4680</v>
      </c>
      <c r="S129" s="210">
        <f t="shared" si="36"/>
        <v>0</v>
      </c>
      <c r="T129" s="108"/>
    </row>
    <row r="130" spans="1:47" s="24" customFormat="1" ht="13.8" x14ac:dyDescent="0.25">
      <c r="A130" s="71"/>
      <c r="B130" s="72"/>
      <c r="C130" s="73" t="s">
        <v>353</v>
      </c>
      <c r="D130" s="74">
        <v>300</v>
      </c>
      <c r="E130" s="63"/>
      <c r="F130" s="63"/>
      <c r="G130" s="210">
        <v>300</v>
      </c>
      <c r="H130" s="74">
        <v>300</v>
      </c>
      <c r="I130" s="63">
        <v>0</v>
      </c>
      <c r="J130" s="63">
        <v>0</v>
      </c>
      <c r="K130" s="210">
        <v>300</v>
      </c>
      <c r="L130" s="74">
        <v>240</v>
      </c>
      <c r="M130" s="63">
        <v>0</v>
      </c>
      <c r="N130" s="63">
        <v>0</v>
      </c>
      <c r="O130" s="210">
        <v>240</v>
      </c>
      <c r="P130" s="74">
        <f t="shared" si="33"/>
        <v>540</v>
      </c>
      <c r="Q130" s="63">
        <f t="shared" si="34"/>
        <v>0</v>
      </c>
      <c r="R130" s="63">
        <f t="shared" si="35"/>
        <v>0</v>
      </c>
      <c r="S130" s="210">
        <f t="shared" si="36"/>
        <v>540</v>
      </c>
      <c r="T130" s="188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187"/>
      <c r="AG130" s="187"/>
      <c r="AH130" s="187"/>
      <c r="AI130" s="187"/>
      <c r="AJ130" s="187"/>
      <c r="AK130" s="187"/>
      <c r="AL130" s="187"/>
      <c r="AM130" s="187"/>
      <c r="AN130" s="187"/>
      <c r="AO130" s="187"/>
      <c r="AP130" s="187"/>
      <c r="AQ130" s="187"/>
      <c r="AR130" s="187"/>
      <c r="AS130" s="187"/>
      <c r="AT130" s="187"/>
      <c r="AU130" s="187"/>
    </row>
    <row r="131" spans="1:47" s="21" customFormat="1" ht="28.2" x14ac:dyDescent="0.3">
      <c r="A131" s="158"/>
      <c r="B131" s="143"/>
      <c r="C131" s="73" t="s">
        <v>354</v>
      </c>
      <c r="D131" s="74">
        <v>358</v>
      </c>
      <c r="E131" s="63">
        <v>358</v>
      </c>
      <c r="F131" s="63"/>
      <c r="G131" s="210"/>
      <c r="H131" s="74">
        <v>358</v>
      </c>
      <c r="I131" s="63">
        <v>358</v>
      </c>
      <c r="J131" s="63">
        <v>0</v>
      </c>
      <c r="K131" s="210">
        <v>0</v>
      </c>
      <c r="L131" s="74"/>
      <c r="M131" s="63"/>
      <c r="N131" s="63"/>
      <c r="O131" s="210"/>
      <c r="P131" s="74">
        <f t="shared" si="33"/>
        <v>358</v>
      </c>
      <c r="Q131" s="63">
        <f t="shared" si="34"/>
        <v>358</v>
      </c>
      <c r="R131" s="63">
        <f t="shared" si="35"/>
        <v>0</v>
      </c>
      <c r="S131" s="210">
        <f t="shared" si="36"/>
        <v>0</v>
      </c>
      <c r="T131" s="108"/>
    </row>
    <row r="132" spans="1:47" s="21" customFormat="1" ht="28.2" x14ac:dyDescent="0.3">
      <c r="A132" s="158"/>
      <c r="B132" s="143"/>
      <c r="C132" s="73" t="s">
        <v>355</v>
      </c>
      <c r="D132" s="74">
        <v>4447</v>
      </c>
      <c r="E132" s="63">
        <v>4447</v>
      </c>
      <c r="F132" s="63"/>
      <c r="G132" s="75"/>
      <c r="H132" s="74">
        <v>4447</v>
      </c>
      <c r="I132" s="63">
        <v>4447</v>
      </c>
      <c r="J132" s="63">
        <v>0</v>
      </c>
      <c r="K132" s="75">
        <v>0</v>
      </c>
      <c r="L132" s="74"/>
      <c r="M132" s="63"/>
      <c r="N132" s="63"/>
      <c r="O132" s="75"/>
      <c r="P132" s="74">
        <f t="shared" si="33"/>
        <v>4447</v>
      </c>
      <c r="Q132" s="63">
        <f t="shared" si="34"/>
        <v>4447</v>
      </c>
      <c r="R132" s="63">
        <f t="shared" si="35"/>
        <v>0</v>
      </c>
      <c r="S132" s="75">
        <f t="shared" si="36"/>
        <v>0</v>
      </c>
      <c r="T132" s="108"/>
    </row>
    <row r="133" spans="1:47" s="21" customFormat="1" x14ac:dyDescent="0.3">
      <c r="A133" s="158"/>
      <c r="B133" s="143"/>
      <c r="C133" s="73" t="s">
        <v>356</v>
      </c>
      <c r="D133" s="74">
        <v>1524</v>
      </c>
      <c r="E133" s="63">
        <v>1524</v>
      </c>
      <c r="F133" s="63"/>
      <c r="G133" s="75"/>
      <c r="H133" s="74">
        <v>1524</v>
      </c>
      <c r="I133" s="63">
        <v>1524</v>
      </c>
      <c r="J133" s="63">
        <v>0</v>
      </c>
      <c r="K133" s="75">
        <v>0</v>
      </c>
      <c r="L133" s="74"/>
      <c r="M133" s="63"/>
      <c r="N133" s="63"/>
      <c r="O133" s="75"/>
      <c r="P133" s="74">
        <f t="shared" si="33"/>
        <v>1524</v>
      </c>
      <c r="Q133" s="63">
        <f t="shared" si="34"/>
        <v>1524</v>
      </c>
      <c r="R133" s="63">
        <f t="shared" si="35"/>
        <v>0</v>
      </c>
      <c r="S133" s="75">
        <f t="shared" si="36"/>
        <v>0</v>
      </c>
      <c r="T133" s="108"/>
    </row>
    <row r="134" spans="1:47" s="21" customFormat="1" x14ac:dyDescent="0.3">
      <c r="A134" s="158"/>
      <c r="B134" s="143"/>
      <c r="C134" s="73" t="s">
        <v>357</v>
      </c>
      <c r="D134" s="74">
        <v>1652</v>
      </c>
      <c r="E134" s="63">
        <v>1652</v>
      </c>
      <c r="F134" s="63"/>
      <c r="G134" s="75"/>
      <c r="H134" s="74">
        <v>1652</v>
      </c>
      <c r="I134" s="63">
        <v>1652</v>
      </c>
      <c r="J134" s="63">
        <v>0</v>
      </c>
      <c r="K134" s="75">
        <v>0</v>
      </c>
      <c r="L134" s="74"/>
      <c r="M134" s="63"/>
      <c r="N134" s="63"/>
      <c r="O134" s="75"/>
      <c r="P134" s="74">
        <f t="shared" si="33"/>
        <v>1652</v>
      </c>
      <c r="Q134" s="63">
        <f t="shared" si="34"/>
        <v>1652</v>
      </c>
      <c r="R134" s="63">
        <f t="shared" si="35"/>
        <v>0</v>
      </c>
      <c r="S134" s="75">
        <f t="shared" si="36"/>
        <v>0</v>
      </c>
      <c r="T134" s="108"/>
    </row>
    <row r="135" spans="1:47" s="21" customFormat="1" x14ac:dyDescent="0.3">
      <c r="A135" s="158"/>
      <c r="B135" s="143"/>
      <c r="C135" s="160" t="s">
        <v>358</v>
      </c>
      <c r="D135" s="74">
        <v>1800</v>
      </c>
      <c r="E135" s="63">
        <v>1800</v>
      </c>
      <c r="F135" s="63"/>
      <c r="G135" s="75"/>
      <c r="H135" s="74">
        <v>2000</v>
      </c>
      <c r="I135" s="63">
        <v>2000</v>
      </c>
      <c r="J135" s="63">
        <v>0</v>
      </c>
      <c r="K135" s="75">
        <v>0</v>
      </c>
      <c r="L135" s="74"/>
      <c r="M135" s="63"/>
      <c r="N135" s="63"/>
      <c r="O135" s="75"/>
      <c r="P135" s="74">
        <f t="shared" si="33"/>
        <v>2000</v>
      </c>
      <c r="Q135" s="63">
        <f t="shared" si="34"/>
        <v>2000</v>
      </c>
      <c r="R135" s="63">
        <f t="shared" si="35"/>
        <v>0</v>
      </c>
      <c r="S135" s="75">
        <f t="shared" si="36"/>
        <v>0</v>
      </c>
      <c r="T135" s="108"/>
    </row>
    <row r="136" spans="1:47" s="21" customFormat="1" x14ac:dyDescent="0.3">
      <c r="A136" s="158"/>
      <c r="B136" s="143"/>
      <c r="C136" s="73" t="s">
        <v>416</v>
      </c>
      <c r="D136" s="70"/>
      <c r="E136" s="49"/>
      <c r="F136" s="49"/>
      <c r="G136" s="81"/>
      <c r="H136" s="70">
        <v>1553</v>
      </c>
      <c r="I136" s="49">
        <v>0</v>
      </c>
      <c r="J136" s="49">
        <v>1553</v>
      </c>
      <c r="K136" s="81">
        <v>0</v>
      </c>
      <c r="L136" s="70"/>
      <c r="M136" s="49"/>
      <c r="N136" s="49"/>
      <c r="O136" s="81"/>
      <c r="P136" s="70">
        <f t="shared" si="33"/>
        <v>1553</v>
      </c>
      <c r="Q136" s="49">
        <f t="shared" si="34"/>
        <v>0</v>
      </c>
      <c r="R136" s="49">
        <f t="shared" si="35"/>
        <v>1553</v>
      </c>
      <c r="S136" s="81">
        <f t="shared" si="36"/>
        <v>0</v>
      </c>
      <c r="T136" s="108"/>
    </row>
    <row r="137" spans="1:47" s="21" customFormat="1" x14ac:dyDescent="0.3">
      <c r="A137" s="158"/>
      <c r="B137" s="143"/>
      <c r="C137" s="73" t="s">
        <v>425</v>
      </c>
      <c r="D137" s="70"/>
      <c r="E137" s="49"/>
      <c r="F137" s="49"/>
      <c r="G137" s="81"/>
      <c r="H137" s="70">
        <v>20000</v>
      </c>
      <c r="I137" s="49">
        <v>20000</v>
      </c>
      <c r="J137" s="49">
        <v>0</v>
      </c>
      <c r="K137" s="81">
        <v>0</v>
      </c>
      <c r="L137" s="70"/>
      <c r="M137" s="49"/>
      <c r="N137" s="49"/>
      <c r="O137" s="81"/>
      <c r="P137" s="70">
        <f t="shared" si="33"/>
        <v>20000</v>
      </c>
      <c r="Q137" s="49">
        <f t="shared" si="34"/>
        <v>20000</v>
      </c>
      <c r="R137" s="49">
        <f t="shared" si="35"/>
        <v>0</v>
      </c>
      <c r="S137" s="81">
        <f t="shared" si="36"/>
        <v>0</v>
      </c>
      <c r="T137" s="108"/>
    </row>
    <row r="138" spans="1:47" s="21" customFormat="1" x14ac:dyDescent="0.3">
      <c r="A138" s="158"/>
      <c r="B138" s="143"/>
      <c r="C138" s="73" t="s">
        <v>438</v>
      </c>
      <c r="D138" s="70"/>
      <c r="E138" s="49"/>
      <c r="F138" s="49"/>
      <c r="G138" s="81"/>
      <c r="H138" s="70">
        <v>0</v>
      </c>
      <c r="I138" s="49">
        <v>0</v>
      </c>
      <c r="J138" s="49">
        <v>0</v>
      </c>
      <c r="K138" s="81">
        <v>0</v>
      </c>
      <c r="L138" s="70">
        <v>7500</v>
      </c>
      <c r="M138" s="49">
        <v>7500</v>
      </c>
      <c r="N138" s="49">
        <v>0</v>
      </c>
      <c r="O138" s="81">
        <v>0</v>
      </c>
      <c r="P138" s="70">
        <f t="shared" ref="P138" si="62">H138+L138</f>
        <v>7500</v>
      </c>
      <c r="Q138" s="49">
        <f t="shared" ref="Q138" si="63">I138+M138</f>
        <v>7500</v>
      </c>
      <c r="R138" s="49">
        <f t="shared" ref="R138" si="64">J138+N138</f>
        <v>0</v>
      </c>
      <c r="S138" s="81">
        <f t="shared" ref="S138" si="65">K138+O138</f>
        <v>0</v>
      </c>
      <c r="T138" s="108"/>
    </row>
    <row r="139" spans="1:47" s="21" customFormat="1" x14ac:dyDescent="0.3">
      <c r="A139" s="158"/>
      <c r="B139" s="143"/>
      <c r="C139" s="73" t="s">
        <v>442</v>
      </c>
      <c r="D139" s="70"/>
      <c r="E139" s="49"/>
      <c r="F139" s="49"/>
      <c r="G139" s="81"/>
      <c r="H139" s="70"/>
      <c r="I139" s="49"/>
      <c r="J139" s="49"/>
      <c r="K139" s="81"/>
      <c r="L139" s="70">
        <v>4267</v>
      </c>
      <c r="M139" s="49">
        <v>4267</v>
      </c>
      <c r="N139" s="49">
        <v>0</v>
      </c>
      <c r="O139" s="81">
        <v>0</v>
      </c>
      <c r="P139" s="70">
        <f t="shared" ref="P139" si="66">H139+L139</f>
        <v>4267</v>
      </c>
      <c r="Q139" s="49">
        <f t="shared" ref="Q139" si="67">I139+M139</f>
        <v>4267</v>
      </c>
      <c r="R139" s="49">
        <f t="shared" ref="R139" si="68">J139+N139</f>
        <v>0</v>
      </c>
      <c r="S139" s="81">
        <f t="shared" ref="S139" si="69">K139+O139</f>
        <v>0</v>
      </c>
      <c r="T139" s="108"/>
    </row>
    <row r="140" spans="1:47" s="21" customFormat="1" x14ac:dyDescent="0.3">
      <c r="A140" s="158"/>
      <c r="B140" s="143"/>
      <c r="C140" s="73"/>
      <c r="D140" s="74"/>
      <c r="E140" s="63"/>
      <c r="F140" s="63"/>
      <c r="G140" s="75"/>
      <c r="H140" s="74"/>
      <c r="I140" s="63"/>
      <c r="J140" s="63"/>
      <c r="K140" s="75"/>
      <c r="L140" s="74"/>
      <c r="M140" s="63"/>
      <c r="N140" s="63"/>
      <c r="O140" s="75"/>
      <c r="P140" s="74"/>
      <c r="Q140" s="63"/>
      <c r="R140" s="63"/>
      <c r="S140" s="75"/>
      <c r="T140" s="108"/>
    </row>
    <row r="141" spans="1:47" s="21" customFormat="1" x14ac:dyDescent="0.3">
      <c r="A141" s="158"/>
      <c r="B141" s="143"/>
      <c r="C141" s="155" t="s">
        <v>25</v>
      </c>
      <c r="D141" s="59">
        <f t="shared" ref="D141:K141" si="70">SUM(D119:D140)</f>
        <v>113742</v>
      </c>
      <c r="E141" s="52">
        <f t="shared" si="70"/>
        <v>97599</v>
      </c>
      <c r="F141" s="52">
        <f t="shared" si="70"/>
        <v>15843</v>
      </c>
      <c r="G141" s="68">
        <f t="shared" si="70"/>
        <v>300</v>
      </c>
      <c r="H141" s="59">
        <f t="shared" si="70"/>
        <v>135495</v>
      </c>
      <c r="I141" s="52">
        <f t="shared" si="70"/>
        <v>117799</v>
      </c>
      <c r="J141" s="52">
        <f t="shared" si="70"/>
        <v>17396</v>
      </c>
      <c r="K141" s="68">
        <f t="shared" si="70"/>
        <v>300</v>
      </c>
      <c r="L141" s="59">
        <f t="shared" ref="L141:O141" si="71">SUM(L119:L140)</f>
        <v>12095</v>
      </c>
      <c r="M141" s="52">
        <f t="shared" si="71"/>
        <v>12414</v>
      </c>
      <c r="N141" s="52">
        <f t="shared" si="71"/>
        <v>-559</v>
      </c>
      <c r="O141" s="68">
        <f t="shared" si="71"/>
        <v>240</v>
      </c>
      <c r="P141" s="59">
        <f t="shared" si="33"/>
        <v>147590</v>
      </c>
      <c r="Q141" s="52">
        <f t="shared" si="34"/>
        <v>130213</v>
      </c>
      <c r="R141" s="52">
        <f t="shared" si="35"/>
        <v>16837</v>
      </c>
      <c r="S141" s="68">
        <f t="shared" si="36"/>
        <v>540</v>
      </c>
      <c r="T141" s="108"/>
    </row>
    <row r="142" spans="1:47" s="21" customFormat="1" x14ac:dyDescent="0.3">
      <c r="A142" s="158"/>
      <c r="B142" s="147"/>
      <c r="C142" s="155"/>
      <c r="D142" s="156"/>
      <c r="E142" s="54"/>
      <c r="F142" s="54"/>
      <c r="G142" s="157"/>
      <c r="H142" s="156"/>
      <c r="I142" s="54"/>
      <c r="J142" s="54"/>
      <c r="K142" s="157"/>
      <c r="L142" s="156"/>
      <c r="M142" s="54"/>
      <c r="N142" s="54"/>
      <c r="O142" s="157"/>
      <c r="P142" s="156"/>
      <c r="Q142" s="54"/>
      <c r="R142" s="54"/>
      <c r="S142" s="157"/>
      <c r="T142" s="108"/>
    </row>
    <row r="143" spans="1:47" s="21" customFormat="1" x14ac:dyDescent="0.3">
      <c r="A143" s="158"/>
      <c r="B143" s="163"/>
      <c r="C143" s="73" t="s">
        <v>183</v>
      </c>
      <c r="D143" s="74"/>
      <c r="E143" s="63"/>
      <c r="F143" s="63"/>
      <c r="G143" s="75"/>
      <c r="H143" s="74"/>
      <c r="I143" s="63"/>
      <c r="J143" s="63"/>
      <c r="K143" s="75"/>
      <c r="L143" s="74"/>
      <c r="M143" s="63"/>
      <c r="N143" s="63"/>
      <c r="O143" s="75"/>
      <c r="P143" s="74"/>
      <c r="Q143" s="63"/>
      <c r="R143" s="63"/>
      <c r="S143" s="75"/>
      <c r="T143" s="108"/>
    </row>
    <row r="144" spans="1:47" s="23" customFormat="1" x14ac:dyDescent="0.3">
      <c r="A144" s="60"/>
      <c r="B144" s="147"/>
      <c r="C144" s="73" t="s">
        <v>359</v>
      </c>
      <c r="D144" s="70">
        <v>5000</v>
      </c>
      <c r="E144" s="49">
        <v>5000</v>
      </c>
      <c r="F144" s="49"/>
      <c r="G144" s="81"/>
      <c r="H144" s="70">
        <v>5000</v>
      </c>
      <c r="I144" s="49">
        <v>5000</v>
      </c>
      <c r="J144" s="49">
        <v>0</v>
      </c>
      <c r="K144" s="81">
        <v>0</v>
      </c>
      <c r="L144" s="70"/>
      <c r="M144" s="49"/>
      <c r="N144" s="49"/>
      <c r="O144" s="81"/>
      <c r="P144" s="70">
        <f t="shared" si="33"/>
        <v>5000</v>
      </c>
      <c r="Q144" s="49">
        <f t="shared" si="34"/>
        <v>5000</v>
      </c>
      <c r="R144" s="49">
        <f t="shared" si="35"/>
        <v>0</v>
      </c>
      <c r="S144" s="81">
        <f t="shared" si="36"/>
        <v>0</v>
      </c>
      <c r="T144" s="294"/>
    </row>
    <row r="145" spans="1:20" s="23" customFormat="1" x14ac:dyDescent="0.3">
      <c r="A145" s="60"/>
      <c r="B145" s="147"/>
      <c r="C145" s="73" t="s">
        <v>360</v>
      </c>
      <c r="D145" s="70">
        <v>11000</v>
      </c>
      <c r="E145" s="49">
        <v>11000</v>
      </c>
      <c r="F145" s="49"/>
      <c r="G145" s="81"/>
      <c r="H145" s="70">
        <v>11000</v>
      </c>
      <c r="I145" s="49">
        <v>11000</v>
      </c>
      <c r="J145" s="49">
        <v>0</v>
      </c>
      <c r="K145" s="81">
        <v>0</v>
      </c>
      <c r="L145" s="70"/>
      <c r="M145" s="49"/>
      <c r="N145" s="49"/>
      <c r="O145" s="81"/>
      <c r="P145" s="70">
        <f t="shared" ref="P145:P208" si="72">H145+L145</f>
        <v>11000</v>
      </c>
      <c r="Q145" s="49">
        <f t="shared" ref="Q145:Q208" si="73">I145+M145</f>
        <v>11000</v>
      </c>
      <c r="R145" s="49">
        <f t="shared" ref="R145:R208" si="74">J145+N145</f>
        <v>0</v>
      </c>
      <c r="S145" s="81">
        <f t="shared" ref="S145:S208" si="75">K145+O145</f>
        <v>0</v>
      </c>
      <c r="T145" s="294"/>
    </row>
    <row r="146" spans="1:20" s="23" customFormat="1" ht="28.2" x14ac:dyDescent="0.3">
      <c r="A146" s="60"/>
      <c r="B146" s="147"/>
      <c r="C146" s="73" t="s">
        <v>361</v>
      </c>
      <c r="D146" s="70">
        <v>945</v>
      </c>
      <c r="E146" s="49">
        <v>945</v>
      </c>
      <c r="F146" s="49"/>
      <c r="G146" s="81"/>
      <c r="H146" s="70">
        <v>945</v>
      </c>
      <c r="I146" s="49">
        <v>945</v>
      </c>
      <c r="J146" s="49">
        <v>0</v>
      </c>
      <c r="K146" s="81">
        <v>0</v>
      </c>
      <c r="L146" s="70"/>
      <c r="M146" s="49"/>
      <c r="N146" s="49"/>
      <c r="O146" s="81"/>
      <c r="P146" s="70">
        <f t="shared" si="72"/>
        <v>945</v>
      </c>
      <c r="Q146" s="49">
        <f t="shared" si="73"/>
        <v>945</v>
      </c>
      <c r="R146" s="49">
        <f t="shared" si="74"/>
        <v>0</v>
      </c>
      <c r="S146" s="81">
        <f t="shared" si="75"/>
        <v>0</v>
      </c>
      <c r="T146" s="294"/>
    </row>
    <row r="147" spans="1:20" s="23" customFormat="1" x14ac:dyDescent="0.3">
      <c r="A147" s="60"/>
      <c r="B147" s="147"/>
      <c r="C147" s="73" t="s">
        <v>362</v>
      </c>
      <c r="D147" s="70">
        <v>1553</v>
      </c>
      <c r="E147" s="49"/>
      <c r="F147" s="49">
        <v>1553</v>
      </c>
      <c r="G147" s="81"/>
      <c r="H147" s="70">
        <v>0</v>
      </c>
      <c r="I147" s="49">
        <v>0</v>
      </c>
      <c r="J147" s="49">
        <v>0</v>
      </c>
      <c r="K147" s="81">
        <v>0</v>
      </c>
      <c r="L147" s="70"/>
      <c r="M147" s="49"/>
      <c r="N147" s="49"/>
      <c r="O147" s="81"/>
      <c r="P147" s="70">
        <f t="shared" si="72"/>
        <v>0</v>
      </c>
      <c r="Q147" s="49">
        <f t="shared" si="73"/>
        <v>0</v>
      </c>
      <c r="R147" s="49">
        <f t="shared" si="74"/>
        <v>0</v>
      </c>
      <c r="S147" s="81">
        <f t="shared" si="75"/>
        <v>0</v>
      </c>
      <c r="T147" s="294"/>
    </row>
    <row r="148" spans="1:20" s="23" customFormat="1" ht="28.2" x14ac:dyDescent="0.3">
      <c r="A148" s="60"/>
      <c r="B148" s="147"/>
      <c r="C148" s="73" t="s">
        <v>363</v>
      </c>
      <c r="D148" s="70">
        <v>136000</v>
      </c>
      <c r="E148" s="49">
        <v>136000</v>
      </c>
      <c r="F148" s="49"/>
      <c r="G148" s="81"/>
      <c r="H148" s="70">
        <v>136000</v>
      </c>
      <c r="I148" s="49">
        <v>136000</v>
      </c>
      <c r="J148" s="49">
        <v>0</v>
      </c>
      <c r="K148" s="81">
        <v>0</v>
      </c>
      <c r="L148" s="70"/>
      <c r="M148" s="49"/>
      <c r="N148" s="49"/>
      <c r="O148" s="81"/>
      <c r="P148" s="70">
        <f t="shared" si="72"/>
        <v>136000</v>
      </c>
      <c r="Q148" s="49">
        <f t="shared" si="73"/>
        <v>136000</v>
      </c>
      <c r="R148" s="49">
        <f t="shared" si="74"/>
        <v>0</v>
      </c>
      <c r="S148" s="81">
        <f t="shared" si="75"/>
        <v>0</v>
      </c>
      <c r="T148" s="294"/>
    </row>
    <row r="149" spans="1:20" s="23" customFormat="1" ht="28.2" x14ac:dyDescent="0.3">
      <c r="A149" s="60"/>
      <c r="B149" s="147"/>
      <c r="C149" s="73" t="s">
        <v>367</v>
      </c>
      <c r="D149" s="74">
        <v>222597</v>
      </c>
      <c r="E149" s="63">
        <v>222597</v>
      </c>
      <c r="F149" s="63"/>
      <c r="G149" s="75"/>
      <c r="H149" s="74">
        <v>222597</v>
      </c>
      <c r="I149" s="63">
        <v>222597</v>
      </c>
      <c r="J149" s="63">
        <v>0</v>
      </c>
      <c r="K149" s="75">
        <v>0</v>
      </c>
      <c r="L149" s="74"/>
      <c r="M149" s="63"/>
      <c r="N149" s="63"/>
      <c r="O149" s="75"/>
      <c r="P149" s="74">
        <f t="shared" si="72"/>
        <v>222597</v>
      </c>
      <c r="Q149" s="63">
        <f t="shared" si="73"/>
        <v>222597</v>
      </c>
      <c r="R149" s="63">
        <f t="shared" si="74"/>
        <v>0</v>
      </c>
      <c r="S149" s="75">
        <f t="shared" si="75"/>
        <v>0</v>
      </c>
      <c r="T149" s="294"/>
    </row>
    <row r="150" spans="1:20" s="23" customFormat="1" ht="28.2" x14ac:dyDescent="0.3">
      <c r="A150" s="60"/>
      <c r="B150" s="147"/>
      <c r="C150" s="73" t="s">
        <v>368</v>
      </c>
      <c r="D150" s="74">
        <v>190908</v>
      </c>
      <c r="E150" s="63">
        <v>190908</v>
      </c>
      <c r="F150" s="63"/>
      <c r="G150" s="75"/>
      <c r="H150" s="74">
        <v>190908</v>
      </c>
      <c r="I150" s="63">
        <v>190908</v>
      </c>
      <c r="J150" s="63">
        <v>0</v>
      </c>
      <c r="K150" s="75">
        <v>0</v>
      </c>
      <c r="L150" s="74"/>
      <c r="M150" s="63"/>
      <c r="N150" s="63"/>
      <c r="O150" s="75"/>
      <c r="P150" s="74">
        <f t="shared" si="72"/>
        <v>190908</v>
      </c>
      <c r="Q150" s="63">
        <f t="shared" si="73"/>
        <v>190908</v>
      </c>
      <c r="R150" s="63">
        <f t="shared" si="74"/>
        <v>0</v>
      </c>
      <c r="S150" s="75">
        <f t="shared" si="75"/>
        <v>0</v>
      </c>
      <c r="T150" s="294"/>
    </row>
    <row r="151" spans="1:20" s="23" customFormat="1" ht="28.2" x14ac:dyDescent="0.3">
      <c r="A151" s="60"/>
      <c r="B151" s="147"/>
      <c r="C151" s="73" t="s">
        <v>402</v>
      </c>
      <c r="D151" s="74"/>
      <c r="E151" s="63"/>
      <c r="F151" s="63"/>
      <c r="G151" s="75"/>
      <c r="H151" s="74">
        <v>119651</v>
      </c>
      <c r="I151" s="63">
        <v>119651</v>
      </c>
      <c r="J151" s="63">
        <v>0</v>
      </c>
      <c r="K151" s="75">
        <v>0</v>
      </c>
      <c r="L151" s="74"/>
      <c r="M151" s="63"/>
      <c r="N151" s="63"/>
      <c r="O151" s="75"/>
      <c r="P151" s="74">
        <f t="shared" si="72"/>
        <v>119651</v>
      </c>
      <c r="Q151" s="63">
        <f t="shared" si="73"/>
        <v>119651</v>
      </c>
      <c r="R151" s="63">
        <f t="shared" si="74"/>
        <v>0</v>
      </c>
      <c r="S151" s="75">
        <f t="shared" si="75"/>
        <v>0</v>
      </c>
      <c r="T151" s="294"/>
    </row>
    <row r="152" spans="1:20" s="23" customFormat="1" x14ac:dyDescent="0.3">
      <c r="A152" s="60"/>
      <c r="B152" s="147"/>
      <c r="C152" s="73"/>
      <c r="D152" s="70"/>
      <c r="E152" s="49"/>
      <c r="F152" s="49"/>
      <c r="G152" s="81"/>
      <c r="H152" s="70"/>
      <c r="I152" s="49"/>
      <c r="J152" s="49"/>
      <c r="K152" s="81"/>
      <c r="L152" s="70"/>
      <c r="M152" s="49"/>
      <c r="N152" s="49"/>
      <c r="O152" s="81"/>
      <c r="P152" s="70"/>
      <c r="Q152" s="49"/>
      <c r="R152" s="49"/>
      <c r="S152" s="81"/>
      <c r="T152" s="294"/>
    </row>
    <row r="153" spans="1:20" s="21" customFormat="1" x14ac:dyDescent="0.3">
      <c r="A153" s="60"/>
      <c r="B153" s="147"/>
      <c r="C153" s="155" t="s">
        <v>25</v>
      </c>
      <c r="D153" s="156">
        <f t="shared" ref="D153:K153" si="76">SUM(D143:D152)</f>
        <v>568003</v>
      </c>
      <c r="E153" s="54">
        <f t="shared" si="76"/>
        <v>566450</v>
      </c>
      <c r="F153" s="54">
        <f t="shared" si="76"/>
        <v>1553</v>
      </c>
      <c r="G153" s="157">
        <f t="shared" si="76"/>
        <v>0</v>
      </c>
      <c r="H153" s="156">
        <f t="shared" si="76"/>
        <v>686101</v>
      </c>
      <c r="I153" s="54">
        <f t="shared" si="76"/>
        <v>686101</v>
      </c>
      <c r="J153" s="54">
        <f t="shared" si="76"/>
        <v>0</v>
      </c>
      <c r="K153" s="157">
        <f t="shared" si="76"/>
        <v>0</v>
      </c>
      <c r="L153" s="156">
        <f t="shared" ref="L153:O153" si="77">SUM(L143:L152)</f>
        <v>0</v>
      </c>
      <c r="M153" s="54">
        <f t="shared" si="77"/>
        <v>0</v>
      </c>
      <c r="N153" s="54">
        <f t="shared" si="77"/>
        <v>0</v>
      </c>
      <c r="O153" s="157">
        <f t="shared" si="77"/>
        <v>0</v>
      </c>
      <c r="P153" s="156">
        <f t="shared" si="72"/>
        <v>686101</v>
      </c>
      <c r="Q153" s="54">
        <f t="shared" si="73"/>
        <v>686101</v>
      </c>
      <c r="R153" s="54">
        <f t="shared" si="74"/>
        <v>0</v>
      </c>
      <c r="S153" s="157">
        <f t="shared" si="75"/>
        <v>0</v>
      </c>
      <c r="T153" s="108"/>
    </row>
    <row r="154" spans="1:20" s="21" customFormat="1" x14ac:dyDescent="0.3">
      <c r="A154" s="60"/>
      <c r="B154" s="147"/>
      <c r="C154" s="155"/>
      <c r="D154" s="156"/>
      <c r="E154" s="54"/>
      <c r="F154" s="54"/>
      <c r="G154" s="157"/>
      <c r="H154" s="156"/>
      <c r="I154" s="54"/>
      <c r="J154" s="54"/>
      <c r="K154" s="157"/>
      <c r="L154" s="156"/>
      <c r="M154" s="54"/>
      <c r="N154" s="54"/>
      <c r="O154" s="157"/>
      <c r="P154" s="156"/>
      <c r="Q154" s="54"/>
      <c r="R154" s="54"/>
      <c r="S154" s="157"/>
      <c r="T154" s="108"/>
    </row>
    <row r="155" spans="1:20" x14ac:dyDescent="0.3">
      <c r="A155" s="158"/>
      <c r="B155" s="147"/>
      <c r="C155" s="152" t="s">
        <v>54</v>
      </c>
      <c r="D155" s="153">
        <f>D141+D153</f>
        <v>681745</v>
      </c>
      <c r="E155" s="53">
        <f t="shared" ref="E155:G155" si="78">E141+E153</f>
        <v>664049</v>
      </c>
      <c r="F155" s="53">
        <f t="shared" si="78"/>
        <v>17396</v>
      </c>
      <c r="G155" s="204">
        <f t="shared" si="78"/>
        <v>300</v>
      </c>
      <c r="H155" s="153">
        <f t="shared" ref="H155:K155" si="79">H141+H153</f>
        <v>821596</v>
      </c>
      <c r="I155" s="53">
        <f t="shared" si="79"/>
        <v>803900</v>
      </c>
      <c r="J155" s="53">
        <f t="shared" si="79"/>
        <v>17396</v>
      </c>
      <c r="K155" s="204">
        <f t="shared" si="79"/>
        <v>300</v>
      </c>
      <c r="L155" s="153">
        <f t="shared" ref="L155:O155" si="80">L141+L153</f>
        <v>12095</v>
      </c>
      <c r="M155" s="53">
        <f t="shared" si="80"/>
        <v>12414</v>
      </c>
      <c r="N155" s="53">
        <f t="shared" si="80"/>
        <v>-559</v>
      </c>
      <c r="O155" s="204">
        <f t="shared" si="80"/>
        <v>240</v>
      </c>
      <c r="P155" s="153">
        <f t="shared" si="72"/>
        <v>833691</v>
      </c>
      <c r="Q155" s="53">
        <f t="shared" si="73"/>
        <v>816314</v>
      </c>
      <c r="R155" s="53">
        <f t="shared" si="74"/>
        <v>16837</v>
      </c>
      <c r="S155" s="204">
        <f t="shared" si="75"/>
        <v>540</v>
      </c>
    </row>
    <row r="156" spans="1:20" x14ac:dyDescent="0.3">
      <c r="A156" s="158"/>
      <c r="B156" s="147"/>
      <c r="C156" s="152"/>
      <c r="D156" s="153"/>
      <c r="E156" s="53"/>
      <c r="F156" s="53"/>
      <c r="G156" s="154"/>
      <c r="H156" s="153"/>
      <c r="I156" s="53"/>
      <c r="J156" s="53"/>
      <c r="K156" s="154"/>
      <c r="L156" s="153"/>
      <c r="M156" s="53"/>
      <c r="N156" s="53"/>
      <c r="O156" s="154"/>
      <c r="P156" s="153"/>
      <c r="Q156" s="53"/>
      <c r="R156" s="53"/>
      <c r="S156" s="154"/>
    </row>
    <row r="157" spans="1:20" x14ac:dyDescent="0.3">
      <c r="A157" s="158"/>
      <c r="B157" s="143" t="s">
        <v>19</v>
      </c>
      <c r="C157" s="73" t="s">
        <v>56</v>
      </c>
      <c r="D157" s="74"/>
      <c r="E157" s="63"/>
      <c r="F157" s="63"/>
      <c r="G157" s="75"/>
      <c r="H157" s="74"/>
      <c r="I157" s="63"/>
      <c r="J157" s="63"/>
      <c r="K157" s="75"/>
      <c r="L157" s="74"/>
      <c r="M157" s="63"/>
      <c r="N157" s="63"/>
      <c r="O157" s="75"/>
      <c r="P157" s="74"/>
      <c r="Q157" s="63"/>
      <c r="R157" s="63"/>
      <c r="S157" s="75"/>
    </row>
    <row r="158" spans="1:20" x14ac:dyDescent="0.3">
      <c r="A158" s="158"/>
      <c r="B158" s="164"/>
      <c r="C158" s="73" t="s">
        <v>69</v>
      </c>
      <c r="D158" s="74"/>
      <c r="E158" s="63"/>
      <c r="F158" s="63"/>
      <c r="G158" s="75"/>
      <c r="H158" s="74"/>
      <c r="I158" s="63"/>
      <c r="J158" s="63"/>
      <c r="K158" s="75"/>
      <c r="L158" s="74"/>
      <c r="M158" s="63"/>
      <c r="N158" s="63"/>
      <c r="O158" s="75"/>
      <c r="P158" s="74"/>
      <c r="Q158" s="63"/>
      <c r="R158" s="63"/>
      <c r="S158" s="75"/>
    </row>
    <row r="159" spans="1:20" x14ac:dyDescent="0.3">
      <c r="A159" s="158"/>
      <c r="B159" s="164"/>
      <c r="C159" s="160" t="s">
        <v>399</v>
      </c>
      <c r="D159" s="74">
        <v>0</v>
      </c>
      <c r="E159" s="63">
        <v>0</v>
      </c>
      <c r="F159" s="63">
        <v>0</v>
      </c>
      <c r="G159" s="75">
        <v>0</v>
      </c>
      <c r="H159" s="74">
        <v>118</v>
      </c>
      <c r="I159" s="63">
        <v>118</v>
      </c>
      <c r="J159" s="63">
        <v>0</v>
      </c>
      <c r="K159" s="75">
        <v>0</v>
      </c>
      <c r="L159" s="74"/>
      <c r="M159" s="63"/>
      <c r="N159" s="63"/>
      <c r="O159" s="75"/>
      <c r="P159" s="74">
        <f t="shared" si="72"/>
        <v>118</v>
      </c>
      <c r="Q159" s="63">
        <f t="shared" si="73"/>
        <v>118</v>
      </c>
      <c r="R159" s="63">
        <f t="shared" si="74"/>
        <v>0</v>
      </c>
      <c r="S159" s="75">
        <f t="shared" si="75"/>
        <v>0</v>
      </c>
    </row>
    <row r="160" spans="1:20" x14ac:dyDescent="0.3">
      <c r="A160" s="158"/>
      <c r="B160" s="164"/>
      <c r="C160" s="73"/>
      <c r="D160" s="70"/>
      <c r="E160" s="49"/>
      <c r="F160" s="63"/>
      <c r="G160" s="75"/>
      <c r="H160" s="70"/>
      <c r="I160" s="49"/>
      <c r="J160" s="63"/>
      <c r="K160" s="75"/>
      <c r="L160" s="70"/>
      <c r="M160" s="49"/>
      <c r="N160" s="63"/>
      <c r="O160" s="75"/>
      <c r="P160" s="70"/>
      <c r="Q160" s="49"/>
      <c r="R160" s="63"/>
      <c r="S160" s="75"/>
    </row>
    <row r="161" spans="1:20" s="23" customFormat="1" x14ac:dyDescent="0.3">
      <c r="A161" s="165"/>
      <c r="B161" s="147"/>
      <c r="C161" s="155" t="s">
        <v>25</v>
      </c>
      <c r="D161" s="156">
        <f t="shared" ref="D161:G161" si="81">SUM(D160:D160)</f>
        <v>0</v>
      </c>
      <c r="E161" s="54">
        <f t="shared" si="81"/>
        <v>0</v>
      </c>
      <c r="F161" s="54">
        <f t="shared" si="81"/>
        <v>0</v>
      </c>
      <c r="G161" s="157">
        <f t="shared" si="81"/>
        <v>0</v>
      </c>
      <c r="H161" s="156">
        <f t="shared" ref="H161:K161" si="82">SUM(H159:H160)</f>
        <v>118</v>
      </c>
      <c r="I161" s="54">
        <f t="shared" si="82"/>
        <v>118</v>
      </c>
      <c r="J161" s="54">
        <f t="shared" si="82"/>
        <v>0</v>
      </c>
      <c r="K161" s="157">
        <f t="shared" si="82"/>
        <v>0</v>
      </c>
      <c r="L161" s="156">
        <f t="shared" ref="L161:O161" si="83">SUM(L159:L160)</f>
        <v>0</v>
      </c>
      <c r="M161" s="54">
        <f t="shared" si="83"/>
        <v>0</v>
      </c>
      <c r="N161" s="54">
        <f t="shared" si="83"/>
        <v>0</v>
      </c>
      <c r="O161" s="157">
        <f t="shared" si="83"/>
        <v>0</v>
      </c>
      <c r="P161" s="156">
        <f t="shared" si="72"/>
        <v>118</v>
      </c>
      <c r="Q161" s="54">
        <f t="shared" si="73"/>
        <v>118</v>
      </c>
      <c r="R161" s="54">
        <f t="shared" si="74"/>
        <v>0</v>
      </c>
      <c r="S161" s="157">
        <f t="shared" si="75"/>
        <v>0</v>
      </c>
      <c r="T161" s="294"/>
    </row>
    <row r="162" spans="1:20" s="22" customFormat="1" x14ac:dyDescent="0.3">
      <c r="A162" s="121"/>
      <c r="B162" s="143"/>
      <c r="C162" s="73"/>
      <c r="D162" s="74"/>
      <c r="E162" s="63"/>
      <c r="F162" s="63"/>
      <c r="G162" s="75"/>
      <c r="H162" s="74"/>
      <c r="I162" s="63"/>
      <c r="J162" s="63"/>
      <c r="K162" s="75"/>
      <c r="L162" s="74"/>
      <c r="M162" s="63"/>
      <c r="N162" s="63"/>
      <c r="O162" s="75"/>
      <c r="P162" s="74"/>
      <c r="Q162" s="63"/>
      <c r="R162" s="63"/>
      <c r="S162" s="75"/>
      <c r="T162" s="291"/>
    </row>
    <row r="163" spans="1:20" s="22" customFormat="1" x14ac:dyDescent="0.3">
      <c r="A163" s="121"/>
      <c r="B163" s="143"/>
      <c r="C163" s="73" t="s">
        <v>70</v>
      </c>
      <c r="D163" s="74"/>
      <c r="E163" s="63"/>
      <c r="F163" s="63"/>
      <c r="G163" s="75"/>
      <c r="H163" s="74">
        <v>0</v>
      </c>
      <c r="I163" s="63">
        <v>0</v>
      </c>
      <c r="J163" s="63">
        <v>0</v>
      </c>
      <c r="K163" s="75">
        <v>0</v>
      </c>
      <c r="L163" s="74">
        <v>0</v>
      </c>
      <c r="M163" s="63">
        <v>0</v>
      </c>
      <c r="N163" s="63">
        <v>0</v>
      </c>
      <c r="O163" s="75">
        <v>0</v>
      </c>
      <c r="P163" s="74">
        <f t="shared" si="72"/>
        <v>0</v>
      </c>
      <c r="Q163" s="63">
        <f t="shared" si="73"/>
        <v>0</v>
      </c>
      <c r="R163" s="63">
        <f t="shared" si="74"/>
        <v>0</v>
      </c>
      <c r="S163" s="75">
        <f t="shared" si="75"/>
        <v>0</v>
      </c>
      <c r="T163" s="291"/>
    </row>
    <row r="164" spans="1:20" s="22" customFormat="1" x14ac:dyDescent="0.3">
      <c r="A164" s="60"/>
      <c r="B164" s="164"/>
      <c r="C164" s="73"/>
      <c r="D164" s="74"/>
      <c r="E164" s="63"/>
      <c r="F164" s="63"/>
      <c r="G164" s="75"/>
      <c r="H164" s="74"/>
      <c r="I164" s="63"/>
      <c r="J164" s="63"/>
      <c r="K164" s="75"/>
      <c r="L164" s="74"/>
      <c r="M164" s="63"/>
      <c r="N164" s="63"/>
      <c r="O164" s="75"/>
      <c r="P164" s="74"/>
      <c r="Q164" s="63"/>
      <c r="R164" s="63"/>
      <c r="S164" s="75"/>
      <c r="T164" s="291"/>
    </row>
    <row r="165" spans="1:20" s="22" customFormat="1" x14ac:dyDescent="0.3">
      <c r="A165" s="60"/>
      <c r="B165" s="145"/>
      <c r="C165" s="155" t="s">
        <v>25</v>
      </c>
      <c r="D165" s="156">
        <f t="shared" ref="D165:K165" si="84">SUM(D164:D164)</f>
        <v>0</v>
      </c>
      <c r="E165" s="54">
        <f t="shared" si="84"/>
        <v>0</v>
      </c>
      <c r="F165" s="54">
        <f t="shared" si="84"/>
        <v>0</v>
      </c>
      <c r="G165" s="157">
        <f t="shared" si="84"/>
        <v>0</v>
      </c>
      <c r="H165" s="156">
        <f t="shared" si="84"/>
        <v>0</v>
      </c>
      <c r="I165" s="54">
        <f t="shared" si="84"/>
        <v>0</v>
      </c>
      <c r="J165" s="54">
        <f t="shared" si="84"/>
        <v>0</v>
      </c>
      <c r="K165" s="157">
        <f t="shared" si="84"/>
        <v>0</v>
      </c>
      <c r="L165" s="156">
        <f t="shared" ref="L165:O165" si="85">SUM(L164:L164)</f>
        <v>0</v>
      </c>
      <c r="M165" s="54">
        <f t="shared" si="85"/>
        <v>0</v>
      </c>
      <c r="N165" s="54">
        <f t="shared" si="85"/>
        <v>0</v>
      </c>
      <c r="O165" s="157">
        <f t="shared" si="85"/>
        <v>0</v>
      </c>
      <c r="P165" s="156">
        <f t="shared" si="72"/>
        <v>0</v>
      </c>
      <c r="Q165" s="54">
        <f t="shared" si="73"/>
        <v>0</v>
      </c>
      <c r="R165" s="54">
        <f t="shared" si="74"/>
        <v>0</v>
      </c>
      <c r="S165" s="157">
        <f t="shared" si="75"/>
        <v>0</v>
      </c>
      <c r="T165" s="291"/>
    </row>
    <row r="166" spans="1:20" s="22" customFormat="1" x14ac:dyDescent="0.3">
      <c r="A166" s="60"/>
      <c r="B166" s="145"/>
      <c r="C166" s="155"/>
      <c r="D166" s="156"/>
      <c r="E166" s="54"/>
      <c r="F166" s="54"/>
      <c r="G166" s="157"/>
      <c r="H166" s="156"/>
      <c r="I166" s="54"/>
      <c r="J166" s="54"/>
      <c r="K166" s="157"/>
      <c r="L166" s="156"/>
      <c r="M166" s="54"/>
      <c r="N166" s="54"/>
      <c r="O166" s="157"/>
      <c r="P166" s="156"/>
      <c r="Q166" s="54"/>
      <c r="R166" s="54"/>
      <c r="S166" s="157"/>
      <c r="T166" s="291"/>
    </row>
    <row r="167" spans="1:20" s="22" customFormat="1" x14ac:dyDescent="0.3">
      <c r="A167" s="60"/>
      <c r="B167" s="145"/>
      <c r="C167" s="152" t="s">
        <v>60</v>
      </c>
      <c r="D167" s="153">
        <f t="shared" ref="D167:K167" si="86">D161+D165</f>
        <v>0</v>
      </c>
      <c r="E167" s="53">
        <f t="shared" si="86"/>
        <v>0</v>
      </c>
      <c r="F167" s="53">
        <f t="shared" si="86"/>
        <v>0</v>
      </c>
      <c r="G167" s="154">
        <f t="shared" si="86"/>
        <v>0</v>
      </c>
      <c r="H167" s="153">
        <f t="shared" si="86"/>
        <v>118</v>
      </c>
      <c r="I167" s="53">
        <f t="shared" si="86"/>
        <v>118</v>
      </c>
      <c r="J167" s="53">
        <f t="shared" si="86"/>
        <v>0</v>
      </c>
      <c r="K167" s="154">
        <f t="shared" si="86"/>
        <v>0</v>
      </c>
      <c r="L167" s="153">
        <f t="shared" ref="L167:O167" si="87">L161+L165</f>
        <v>0</v>
      </c>
      <c r="M167" s="53">
        <f t="shared" si="87"/>
        <v>0</v>
      </c>
      <c r="N167" s="53">
        <f t="shared" si="87"/>
        <v>0</v>
      </c>
      <c r="O167" s="154">
        <f t="shared" si="87"/>
        <v>0</v>
      </c>
      <c r="P167" s="153">
        <f t="shared" si="72"/>
        <v>118</v>
      </c>
      <c r="Q167" s="53">
        <f t="shared" si="73"/>
        <v>118</v>
      </c>
      <c r="R167" s="53">
        <f t="shared" si="74"/>
        <v>0</v>
      </c>
      <c r="S167" s="154">
        <f t="shared" si="75"/>
        <v>0</v>
      </c>
      <c r="T167" s="291"/>
    </row>
    <row r="168" spans="1:20" s="22" customFormat="1" x14ac:dyDescent="0.3">
      <c r="A168" s="60"/>
      <c r="B168" s="145"/>
      <c r="C168" s="155"/>
      <c r="D168" s="156"/>
      <c r="E168" s="54"/>
      <c r="F168" s="54"/>
      <c r="G168" s="157"/>
      <c r="H168" s="156"/>
      <c r="I168" s="54"/>
      <c r="J168" s="54"/>
      <c r="K168" s="157"/>
      <c r="L168" s="156"/>
      <c r="M168" s="54"/>
      <c r="N168" s="54"/>
      <c r="O168" s="157"/>
      <c r="P168" s="156"/>
      <c r="Q168" s="54"/>
      <c r="R168" s="54"/>
      <c r="S168" s="157"/>
      <c r="T168" s="291"/>
    </row>
    <row r="169" spans="1:20" s="22" customFormat="1" x14ac:dyDescent="0.3">
      <c r="A169" s="60"/>
      <c r="B169" s="143" t="s">
        <v>21</v>
      </c>
      <c r="C169" s="73" t="s">
        <v>2</v>
      </c>
      <c r="D169" s="74"/>
      <c r="E169" s="63"/>
      <c r="F169" s="63"/>
      <c r="G169" s="75"/>
      <c r="H169" s="74"/>
      <c r="I169" s="63"/>
      <c r="J169" s="63"/>
      <c r="K169" s="75"/>
      <c r="L169" s="74"/>
      <c r="M169" s="63"/>
      <c r="N169" s="63"/>
      <c r="O169" s="75"/>
      <c r="P169" s="74"/>
      <c r="Q169" s="63"/>
      <c r="R169" s="63"/>
      <c r="S169" s="75"/>
      <c r="T169" s="291"/>
    </row>
    <row r="170" spans="1:20" s="22" customFormat="1" x14ac:dyDescent="0.3">
      <c r="A170" s="60"/>
      <c r="B170" s="145"/>
      <c r="C170" s="73" t="s">
        <v>58</v>
      </c>
      <c r="D170" s="74"/>
      <c r="E170" s="63"/>
      <c r="F170" s="63"/>
      <c r="G170" s="75"/>
      <c r="H170" s="74"/>
      <c r="I170" s="63"/>
      <c r="J170" s="63"/>
      <c r="K170" s="75"/>
      <c r="L170" s="74"/>
      <c r="M170" s="63"/>
      <c r="N170" s="63"/>
      <c r="O170" s="75"/>
      <c r="P170" s="74"/>
      <c r="Q170" s="63"/>
      <c r="R170" s="63"/>
      <c r="S170" s="75"/>
      <c r="T170" s="291"/>
    </row>
    <row r="171" spans="1:20" s="22" customFormat="1" x14ac:dyDescent="0.3">
      <c r="A171" s="60"/>
      <c r="B171" s="145"/>
      <c r="C171" s="73" t="s">
        <v>98</v>
      </c>
      <c r="D171" s="74">
        <v>700</v>
      </c>
      <c r="E171" s="63">
        <v>700</v>
      </c>
      <c r="F171" s="63"/>
      <c r="G171" s="75"/>
      <c r="H171" s="74">
        <v>700</v>
      </c>
      <c r="I171" s="63">
        <v>700</v>
      </c>
      <c r="J171" s="63">
        <v>0</v>
      </c>
      <c r="K171" s="75">
        <v>0</v>
      </c>
      <c r="L171" s="74"/>
      <c r="M171" s="63"/>
      <c r="N171" s="63"/>
      <c r="O171" s="75"/>
      <c r="P171" s="74">
        <f t="shared" si="72"/>
        <v>700</v>
      </c>
      <c r="Q171" s="63">
        <f t="shared" si="73"/>
        <v>700</v>
      </c>
      <c r="R171" s="63">
        <f t="shared" si="74"/>
        <v>0</v>
      </c>
      <c r="S171" s="75">
        <f t="shared" si="75"/>
        <v>0</v>
      </c>
      <c r="T171" s="291"/>
    </row>
    <row r="172" spans="1:20" s="22" customFormat="1" x14ac:dyDescent="0.3">
      <c r="A172" s="113"/>
      <c r="B172" s="166"/>
      <c r="C172" s="73"/>
      <c r="D172" s="74"/>
      <c r="E172" s="63"/>
      <c r="F172" s="63"/>
      <c r="G172" s="75"/>
      <c r="H172" s="74"/>
      <c r="I172" s="63"/>
      <c r="J172" s="63"/>
      <c r="K172" s="75"/>
      <c r="L172" s="74"/>
      <c r="M172" s="63"/>
      <c r="N172" s="63"/>
      <c r="O172" s="75"/>
      <c r="P172" s="74"/>
      <c r="Q172" s="63"/>
      <c r="R172" s="63"/>
      <c r="S172" s="75"/>
      <c r="T172" s="291"/>
    </row>
    <row r="173" spans="1:20" s="22" customFormat="1" x14ac:dyDescent="0.3">
      <c r="A173" s="113"/>
      <c r="B173" s="166"/>
      <c r="C173" s="155" t="s">
        <v>25</v>
      </c>
      <c r="D173" s="156">
        <f>SUM(D171:D172)</f>
        <v>700</v>
      </c>
      <c r="E173" s="54">
        <f>SUM(E171:E172)</f>
        <v>700</v>
      </c>
      <c r="F173" s="54">
        <f>SUM(F171:F171)</f>
        <v>0</v>
      </c>
      <c r="G173" s="157">
        <f>SUM(G171:G171)</f>
        <v>0</v>
      </c>
      <c r="H173" s="156">
        <f t="shared" ref="H173:K173" si="88">SUM(H171:H172)</f>
        <v>700</v>
      </c>
      <c r="I173" s="54">
        <f t="shared" si="88"/>
        <v>700</v>
      </c>
      <c r="J173" s="54">
        <f t="shared" si="88"/>
        <v>0</v>
      </c>
      <c r="K173" s="157">
        <f t="shared" si="88"/>
        <v>0</v>
      </c>
      <c r="L173" s="156">
        <f t="shared" ref="L173:O173" si="89">SUM(L171:L172)</f>
        <v>0</v>
      </c>
      <c r="M173" s="54">
        <f t="shared" si="89"/>
        <v>0</v>
      </c>
      <c r="N173" s="54">
        <f t="shared" si="89"/>
        <v>0</v>
      </c>
      <c r="O173" s="157">
        <f t="shared" si="89"/>
        <v>0</v>
      </c>
      <c r="P173" s="156">
        <f t="shared" si="72"/>
        <v>700</v>
      </c>
      <c r="Q173" s="54">
        <f t="shared" si="73"/>
        <v>700</v>
      </c>
      <c r="R173" s="54">
        <f t="shared" si="74"/>
        <v>0</v>
      </c>
      <c r="S173" s="157">
        <f t="shared" si="75"/>
        <v>0</v>
      </c>
      <c r="T173" s="291"/>
    </row>
    <row r="174" spans="1:20" x14ac:dyDescent="0.3">
      <c r="B174" s="159"/>
      <c r="C174" s="62"/>
      <c r="D174" s="114"/>
      <c r="E174" s="115"/>
      <c r="F174" s="115"/>
      <c r="G174" s="116"/>
      <c r="H174" s="114"/>
      <c r="I174" s="115"/>
      <c r="J174" s="115"/>
      <c r="K174" s="116"/>
      <c r="L174" s="114"/>
      <c r="M174" s="115"/>
      <c r="N174" s="115"/>
      <c r="O174" s="116"/>
      <c r="P174" s="114"/>
      <c r="Q174" s="115"/>
      <c r="R174" s="115"/>
      <c r="S174" s="116"/>
    </row>
    <row r="175" spans="1:20" s="22" customFormat="1" x14ac:dyDescent="0.3">
      <c r="A175" s="60"/>
      <c r="B175" s="145"/>
      <c r="C175" s="73" t="s">
        <v>71</v>
      </c>
      <c r="D175" s="74"/>
      <c r="E175" s="63"/>
      <c r="F175" s="63"/>
      <c r="G175" s="75"/>
      <c r="H175" s="74"/>
      <c r="I175" s="63"/>
      <c r="J175" s="63"/>
      <c r="K175" s="75"/>
      <c r="L175" s="74"/>
      <c r="M175" s="63"/>
      <c r="N175" s="63"/>
      <c r="O175" s="75"/>
      <c r="P175" s="74"/>
      <c r="Q175" s="63"/>
      <c r="R175" s="63"/>
      <c r="S175" s="75"/>
      <c r="T175" s="291"/>
    </row>
    <row r="176" spans="1:20" s="22" customFormat="1" x14ac:dyDescent="0.3">
      <c r="A176" s="60"/>
      <c r="B176" s="145"/>
      <c r="C176" s="73" t="s">
        <v>1</v>
      </c>
      <c r="D176" s="74">
        <v>8000</v>
      </c>
      <c r="E176" s="63">
        <v>8000</v>
      </c>
      <c r="F176" s="63"/>
      <c r="G176" s="75"/>
      <c r="H176" s="74">
        <v>8000</v>
      </c>
      <c r="I176" s="63">
        <v>8000</v>
      </c>
      <c r="J176" s="63">
        <v>0</v>
      </c>
      <c r="K176" s="75">
        <v>0</v>
      </c>
      <c r="L176" s="74"/>
      <c r="M176" s="63"/>
      <c r="N176" s="63"/>
      <c r="O176" s="75"/>
      <c r="P176" s="74">
        <f t="shared" si="72"/>
        <v>8000</v>
      </c>
      <c r="Q176" s="63">
        <f t="shared" si="73"/>
        <v>8000</v>
      </c>
      <c r="R176" s="63">
        <f t="shared" si="74"/>
        <v>0</v>
      </c>
      <c r="S176" s="75">
        <f t="shared" si="75"/>
        <v>0</v>
      </c>
      <c r="T176" s="291"/>
    </row>
    <row r="177" spans="1:47" s="24" customFormat="1" ht="13.8" x14ac:dyDescent="0.25">
      <c r="A177" s="71"/>
      <c r="B177" s="72"/>
      <c r="C177" s="73" t="s">
        <v>364</v>
      </c>
      <c r="D177" s="74">
        <v>1981</v>
      </c>
      <c r="E177" s="63">
        <v>1981</v>
      </c>
      <c r="F177" s="63"/>
      <c r="G177" s="75"/>
      <c r="H177" s="74">
        <v>0</v>
      </c>
      <c r="I177" s="63">
        <v>0</v>
      </c>
      <c r="J177" s="63">
        <v>0</v>
      </c>
      <c r="K177" s="75">
        <v>0</v>
      </c>
      <c r="L177" s="74"/>
      <c r="M177" s="63"/>
      <c r="N177" s="63"/>
      <c r="O177" s="75"/>
      <c r="P177" s="74">
        <f t="shared" si="72"/>
        <v>0</v>
      </c>
      <c r="Q177" s="63">
        <f t="shared" si="73"/>
        <v>0</v>
      </c>
      <c r="R177" s="63">
        <f t="shared" si="74"/>
        <v>0</v>
      </c>
      <c r="S177" s="75">
        <f t="shared" si="75"/>
        <v>0</v>
      </c>
      <c r="T177" s="188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7"/>
      <c r="AG177" s="187"/>
      <c r="AH177" s="187"/>
      <c r="AI177" s="187"/>
      <c r="AJ177" s="187"/>
      <c r="AK177" s="187"/>
      <c r="AL177" s="187"/>
      <c r="AM177" s="187"/>
      <c r="AN177" s="187"/>
      <c r="AO177" s="187"/>
      <c r="AP177" s="187"/>
      <c r="AQ177" s="187"/>
      <c r="AR177" s="187"/>
      <c r="AS177" s="187"/>
      <c r="AT177" s="187"/>
      <c r="AU177" s="187"/>
    </row>
    <row r="178" spans="1:47" s="22" customFormat="1" x14ac:dyDescent="0.3">
      <c r="A178" s="60"/>
      <c r="B178" s="145"/>
      <c r="C178" s="73" t="s">
        <v>365</v>
      </c>
      <c r="D178" s="74">
        <v>11350</v>
      </c>
      <c r="E178" s="63">
        <v>11350</v>
      </c>
      <c r="F178" s="63"/>
      <c r="G178" s="75"/>
      <c r="H178" s="74">
        <v>11350</v>
      </c>
      <c r="I178" s="63">
        <v>11350</v>
      </c>
      <c r="J178" s="63">
        <v>0</v>
      </c>
      <c r="K178" s="75">
        <v>0</v>
      </c>
      <c r="L178" s="74"/>
      <c r="M178" s="63"/>
      <c r="N178" s="63"/>
      <c r="O178" s="75"/>
      <c r="P178" s="74">
        <f t="shared" si="72"/>
        <v>11350</v>
      </c>
      <c r="Q178" s="63">
        <f t="shared" si="73"/>
        <v>11350</v>
      </c>
      <c r="R178" s="63">
        <f t="shared" si="74"/>
        <v>0</v>
      </c>
      <c r="S178" s="75">
        <f t="shared" si="75"/>
        <v>0</v>
      </c>
      <c r="T178" s="291"/>
    </row>
    <row r="179" spans="1:47" s="22" customFormat="1" x14ac:dyDescent="0.3">
      <c r="A179" s="60"/>
      <c r="B179" s="145"/>
      <c r="C179" s="73"/>
      <c r="D179" s="74"/>
      <c r="E179" s="63"/>
      <c r="F179" s="63"/>
      <c r="G179" s="75"/>
      <c r="H179" s="74"/>
      <c r="I179" s="63"/>
      <c r="J179" s="63"/>
      <c r="K179" s="75"/>
      <c r="L179" s="74"/>
      <c r="M179" s="63"/>
      <c r="N179" s="63"/>
      <c r="O179" s="75"/>
      <c r="P179" s="74"/>
      <c r="Q179" s="63"/>
      <c r="R179" s="63"/>
      <c r="S179" s="75"/>
      <c r="T179" s="291"/>
    </row>
    <row r="180" spans="1:47" s="22" customFormat="1" x14ac:dyDescent="0.3">
      <c r="A180" s="60"/>
      <c r="B180" s="145"/>
      <c r="C180" s="155" t="s">
        <v>25</v>
      </c>
      <c r="D180" s="156">
        <f t="shared" ref="D180:K180" si="90">SUM(D176:D178)</f>
        <v>21331</v>
      </c>
      <c r="E180" s="54">
        <f t="shared" si="90"/>
        <v>21331</v>
      </c>
      <c r="F180" s="54">
        <f t="shared" si="90"/>
        <v>0</v>
      </c>
      <c r="G180" s="157">
        <f t="shared" si="90"/>
        <v>0</v>
      </c>
      <c r="H180" s="156">
        <f t="shared" si="90"/>
        <v>19350</v>
      </c>
      <c r="I180" s="54">
        <f t="shared" si="90"/>
        <v>19350</v>
      </c>
      <c r="J180" s="54">
        <f t="shared" si="90"/>
        <v>0</v>
      </c>
      <c r="K180" s="157">
        <f t="shared" si="90"/>
        <v>0</v>
      </c>
      <c r="L180" s="156">
        <f t="shared" ref="L180:O180" si="91">SUM(L176:L178)</f>
        <v>0</v>
      </c>
      <c r="M180" s="54">
        <f t="shared" si="91"/>
        <v>0</v>
      </c>
      <c r="N180" s="54">
        <f t="shared" si="91"/>
        <v>0</v>
      </c>
      <c r="O180" s="157">
        <f t="shared" si="91"/>
        <v>0</v>
      </c>
      <c r="P180" s="156">
        <f t="shared" si="72"/>
        <v>19350</v>
      </c>
      <c r="Q180" s="54">
        <f t="shared" si="73"/>
        <v>19350</v>
      </c>
      <c r="R180" s="54">
        <f t="shared" si="74"/>
        <v>0</v>
      </c>
      <c r="S180" s="157">
        <f t="shared" si="75"/>
        <v>0</v>
      </c>
      <c r="T180" s="291"/>
    </row>
    <row r="181" spans="1:47" s="22" customFormat="1" x14ac:dyDescent="0.3">
      <c r="A181" s="60"/>
      <c r="B181" s="145"/>
      <c r="C181" s="155"/>
      <c r="D181" s="156"/>
      <c r="E181" s="54"/>
      <c r="F181" s="54"/>
      <c r="G181" s="157"/>
      <c r="H181" s="156"/>
      <c r="I181" s="54"/>
      <c r="J181" s="54"/>
      <c r="K181" s="157"/>
      <c r="L181" s="156"/>
      <c r="M181" s="54"/>
      <c r="N181" s="54"/>
      <c r="O181" s="157"/>
      <c r="P181" s="156"/>
      <c r="Q181" s="54"/>
      <c r="R181" s="54"/>
      <c r="S181" s="157"/>
      <c r="T181" s="291"/>
    </row>
    <row r="182" spans="1:47" s="22" customFormat="1" x14ac:dyDescent="0.3">
      <c r="A182" s="60"/>
      <c r="B182" s="145"/>
      <c r="C182" s="152" t="s">
        <v>38</v>
      </c>
      <c r="D182" s="153">
        <f t="shared" ref="D182:K182" si="92">D180+D173</f>
        <v>22031</v>
      </c>
      <c r="E182" s="53">
        <f t="shared" si="92"/>
        <v>22031</v>
      </c>
      <c r="F182" s="53">
        <f t="shared" si="92"/>
        <v>0</v>
      </c>
      <c r="G182" s="154">
        <f t="shared" si="92"/>
        <v>0</v>
      </c>
      <c r="H182" s="153">
        <f t="shared" si="92"/>
        <v>20050</v>
      </c>
      <c r="I182" s="53">
        <f t="shared" si="92"/>
        <v>20050</v>
      </c>
      <c r="J182" s="53">
        <f t="shared" si="92"/>
        <v>0</v>
      </c>
      <c r="K182" s="154">
        <f t="shared" si="92"/>
        <v>0</v>
      </c>
      <c r="L182" s="153">
        <f t="shared" ref="L182:O182" si="93">L180+L173</f>
        <v>0</v>
      </c>
      <c r="M182" s="53">
        <f t="shared" si="93"/>
        <v>0</v>
      </c>
      <c r="N182" s="53">
        <f t="shared" si="93"/>
        <v>0</v>
      </c>
      <c r="O182" s="154">
        <f t="shared" si="93"/>
        <v>0</v>
      </c>
      <c r="P182" s="153">
        <f t="shared" si="72"/>
        <v>20050</v>
      </c>
      <c r="Q182" s="53">
        <f t="shared" si="73"/>
        <v>20050</v>
      </c>
      <c r="R182" s="53">
        <f t="shared" si="74"/>
        <v>0</v>
      </c>
      <c r="S182" s="154">
        <f t="shared" si="75"/>
        <v>0</v>
      </c>
      <c r="T182" s="291"/>
    </row>
    <row r="183" spans="1:47" s="22" customFormat="1" x14ac:dyDescent="0.3">
      <c r="A183" s="60"/>
      <c r="B183" s="145"/>
      <c r="C183" s="73"/>
      <c r="D183" s="74"/>
      <c r="E183" s="63"/>
      <c r="F183" s="63"/>
      <c r="G183" s="75"/>
      <c r="H183" s="74"/>
      <c r="I183" s="63"/>
      <c r="J183" s="63"/>
      <c r="K183" s="75"/>
      <c r="L183" s="74"/>
      <c r="M183" s="63"/>
      <c r="N183" s="63"/>
      <c r="O183" s="75"/>
      <c r="P183" s="74"/>
      <c r="Q183" s="63"/>
      <c r="R183" s="63"/>
      <c r="S183" s="75"/>
      <c r="T183" s="291"/>
    </row>
    <row r="184" spans="1:47" s="22" customFormat="1" x14ac:dyDescent="0.3">
      <c r="A184" s="60"/>
      <c r="B184" s="145"/>
      <c r="C184" s="104" t="s">
        <v>174</v>
      </c>
      <c r="D184" s="149">
        <f t="shared" ref="D184:K184" si="94">D57+D72+D104+D115+D155+D167+D182</f>
        <v>3712100</v>
      </c>
      <c r="E184" s="56">
        <f t="shared" si="94"/>
        <v>3576469</v>
      </c>
      <c r="F184" s="56">
        <f t="shared" si="94"/>
        <v>135331</v>
      </c>
      <c r="G184" s="150">
        <f t="shared" si="94"/>
        <v>300</v>
      </c>
      <c r="H184" s="149">
        <f t="shared" si="94"/>
        <v>3924992</v>
      </c>
      <c r="I184" s="56">
        <f t="shared" si="94"/>
        <v>3789361</v>
      </c>
      <c r="J184" s="56">
        <f t="shared" si="94"/>
        <v>135331</v>
      </c>
      <c r="K184" s="150">
        <f t="shared" si="94"/>
        <v>300</v>
      </c>
      <c r="L184" s="149">
        <f t="shared" ref="L184:O184" si="95">L57+L72+L104+L115+L155+L167+L182</f>
        <v>195341</v>
      </c>
      <c r="M184" s="56">
        <f t="shared" si="95"/>
        <v>194832</v>
      </c>
      <c r="N184" s="56">
        <f t="shared" si="95"/>
        <v>269</v>
      </c>
      <c r="O184" s="150">
        <f t="shared" si="95"/>
        <v>240</v>
      </c>
      <c r="P184" s="149">
        <f t="shared" si="72"/>
        <v>4120333</v>
      </c>
      <c r="Q184" s="56">
        <f t="shared" si="73"/>
        <v>3984193</v>
      </c>
      <c r="R184" s="56">
        <f t="shared" si="74"/>
        <v>135600</v>
      </c>
      <c r="S184" s="150">
        <f t="shared" si="75"/>
        <v>540</v>
      </c>
      <c r="T184" s="291"/>
    </row>
    <row r="185" spans="1:47" s="22" customFormat="1" x14ac:dyDescent="0.3">
      <c r="A185" s="60"/>
      <c r="B185" s="145"/>
      <c r="C185" s="144"/>
      <c r="D185" s="105"/>
      <c r="E185" s="51"/>
      <c r="F185" s="51"/>
      <c r="G185" s="109"/>
      <c r="H185" s="105"/>
      <c r="I185" s="51"/>
      <c r="J185" s="51"/>
      <c r="K185" s="109"/>
      <c r="L185" s="105"/>
      <c r="M185" s="51"/>
      <c r="N185" s="51"/>
      <c r="O185" s="109"/>
      <c r="P185" s="105"/>
      <c r="Q185" s="51"/>
      <c r="R185" s="51"/>
      <c r="S185" s="109"/>
      <c r="T185" s="291"/>
    </row>
    <row r="186" spans="1:47" s="22" customFormat="1" x14ac:dyDescent="0.3">
      <c r="A186" s="60"/>
      <c r="B186" s="145"/>
      <c r="C186" s="144"/>
      <c r="D186" s="105"/>
      <c r="E186" s="51"/>
      <c r="F186" s="51"/>
      <c r="G186" s="109"/>
      <c r="H186" s="105"/>
      <c r="I186" s="51"/>
      <c r="J186" s="51"/>
      <c r="K186" s="109"/>
      <c r="L186" s="105"/>
      <c r="M186" s="51"/>
      <c r="N186" s="51"/>
      <c r="O186" s="109"/>
      <c r="P186" s="105"/>
      <c r="Q186" s="51"/>
      <c r="R186" s="51"/>
      <c r="S186" s="109"/>
      <c r="T186" s="291"/>
    </row>
    <row r="187" spans="1:47" s="22" customFormat="1" x14ac:dyDescent="0.3">
      <c r="A187" s="167" t="s">
        <v>17</v>
      </c>
      <c r="B187" s="168"/>
      <c r="C187" s="169"/>
      <c r="D187" s="170">
        <f t="shared" ref="D187:K187" si="96">D35+D43+D184</f>
        <v>3810526</v>
      </c>
      <c r="E187" s="171">
        <f t="shared" si="96"/>
        <v>3674895</v>
      </c>
      <c r="F187" s="171">
        <f t="shared" si="96"/>
        <v>135331</v>
      </c>
      <c r="G187" s="172">
        <f t="shared" si="96"/>
        <v>300</v>
      </c>
      <c r="H187" s="170">
        <f t="shared" si="96"/>
        <v>4025611</v>
      </c>
      <c r="I187" s="171">
        <f t="shared" si="96"/>
        <v>3889980</v>
      </c>
      <c r="J187" s="171">
        <f t="shared" si="96"/>
        <v>135331</v>
      </c>
      <c r="K187" s="172">
        <f t="shared" si="96"/>
        <v>300</v>
      </c>
      <c r="L187" s="170">
        <f t="shared" ref="L187:O187" si="97">L35+L43+L184</f>
        <v>195741</v>
      </c>
      <c r="M187" s="171">
        <f t="shared" si="97"/>
        <v>195232</v>
      </c>
      <c r="N187" s="171">
        <f t="shared" si="97"/>
        <v>269</v>
      </c>
      <c r="O187" s="172">
        <f t="shared" si="97"/>
        <v>240</v>
      </c>
      <c r="P187" s="170">
        <f t="shared" si="72"/>
        <v>4221352</v>
      </c>
      <c r="Q187" s="171">
        <f t="shared" si="73"/>
        <v>4085212</v>
      </c>
      <c r="R187" s="171">
        <f t="shared" si="74"/>
        <v>135600</v>
      </c>
      <c r="S187" s="172">
        <f t="shared" si="75"/>
        <v>540</v>
      </c>
      <c r="T187" s="291"/>
    </row>
    <row r="188" spans="1:47" s="22" customFormat="1" x14ac:dyDescent="0.3">
      <c r="A188" s="60"/>
      <c r="B188" s="173"/>
      <c r="C188" s="144"/>
      <c r="D188" s="105"/>
      <c r="E188" s="51"/>
      <c r="F188" s="51"/>
      <c r="G188" s="109"/>
      <c r="H188" s="105"/>
      <c r="I188" s="51"/>
      <c r="J188" s="51"/>
      <c r="K188" s="109"/>
      <c r="L188" s="105"/>
      <c r="M188" s="51"/>
      <c r="N188" s="51"/>
      <c r="O188" s="109"/>
      <c r="P188" s="105"/>
      <c r="Q188" s="51"/>
      <c r="R188" s="51"/>
      <c r="S188" s="109"/>
      <c r="T188" s="291"/>
    </row>
    <row r="189" spans="1:47" s="22" customFormat="1" x14ac:dyDescent="0.3">
      <c r="A189" s="60"/>
      <c r="B189" s="174" t="s">
        <v>28</v>
      </c>
      <c r="C189" s="175" t="s">
        <v>175</v>
      </c>
      <c r="D189" s="176"/>
      <c r="E189" s="177"/>
      <c r="F189" s="177"/>
      <c r="G189" s="178"/>
      <c r="H189" s="176"/>
      <c r="I189" s="177"/>
      <c r="J189" s="177"/>
      <c r="K189" s="178"/>
      <c r="L189" s="176"/>
      <c r="M189" s="177"/>
      <c r="N189" s="177"/>
      <c r="O189" s="178"/>
      <c r="P189" s="176"/>
      <c r="Q189" s="177"/>
      <c r="R189" s="177"/>
      <c r="S189" s="178"/>
      <c r="T189" s="291"/>
    </row>
    <row r="190" spans="1:47" x14ac:dyDescent="0.3">
      <c r="A190" s="60"/>
      <c r="B190" s="179"/>
      <c r="C190" s="125" t="s">
        <v>142</v>
      </c>
      <c r="D190" s="70"/>
      <c r="E190" s="49"/>
      <c r="F190" s="49"/>
      <c r="G190" s="81"/>
      <c r="H190" s="70"/>
      <c r="I190" s="49"/>
      <c r="J190" s="49"/>
      <c r="K190" s="81"/>
      <c r="L190" s="70"/>
      <c r="M190" s="49"/>
      <c r="N190" s="49"/>
      <c r="O190" s="81"/>
      <c r="P190" s="70"/>
      <c r="Q190" s="49"/>
      <c r="R190" s="49"/>
      <c r="S190" s="81"/>
    </row>
    <row r="191" spans="1:47" s="23" customFormat="1" x14ac:dyDescent="0.3">
      <c r="A191" s="146"/>
      <c r="B191" s="180"/>
      <c r="C191" s="125" t="s">
        <v>218</v>
      </c>
      <c r="D191" s="70"/>
      <c r="E191" s="49"/>
      <c r="F191" s="49"/>
      <c r="G191" s="81"/>
      <c r="H191" s="70">
        <v>1640</v>
      </c>
      <c r="I191" s="49">
        <v>1640</v>
      </c>
      <c r="J191" s="49">
        <v>0</v>
      </c>
      <c r="K191" s="81">
        <v>0</v>
      </c>
      <c r="L191" s="70"/>
      <c r="M191" s="49"/>
      <c r="N191" s="49"/>
      <c r="O191" s="81"/>
      <c r="P191" s="70">
        <f t="shared" si="72"/>
        <v>1640</v>
      </c>
      <c r="Q191" s="49">
        <f t="shared" si="73"/>
        <v>1640</v>
      </c>
      <c r="R191" s="49">
        <f t="shared" si="74"/>
        <v>0</v>
      </c>
      <c r="S191" s="81">
        <f t="shared" si="75"/>
        <v>0</v>
      </c>
      <c r="T191" s="294"/>
    </row>
    <row r="192" spans="1:47" s="22" customFormat="1" x14ac:dyDescent="0.3">
      <c r="A192" s="60"/>
      <c r="B192" s="179"/>
      <c r="C192" s="125" t="s">
        <v>136</v>
      </c>
      <c r="D192" s="70"/>
      <c r="E192" s="49"/>
      <c r="F192" s="49"/>
      <c r="G192" s="81"/>
      <c r="H192" s="70">
        <v>1406</v>
      </c>
      <c r="I192" s="49">
        <v>1406</v>
      </c>
      <c r="J192" s="49">
        <v>0</v>
      </c>
      <c r="K192" s="81">
        <v>0</v>
      </c>
      <c r="L192" s="70"/>
      <c r="M192" s="49"/>
      <c r="N192" s="49"/>
      <c r="O192" s="81"/>
      <c r="P192" s="70">
        <f t="shared" si="72"/>
        <v>1406</v>
      </c>
      <c r="Q192" s="49">
        <f t="shared" si="73"/>
        <v>1406</v>
      </c>
      <c r="R192" s="49">
        <f t="shared" si="74"/>
        <v>0</v>
      </c>
      <c r="S192" s="81">
        <f t="shared" si="75"/>
        <v>0</v>
      </c>
      <c r="T192" s="291"/>
    </row>
    <row r="193" spans="1:20" s="21" customFormat="1" x14ac:dyDescent="0.3">
      <c r="A193" s="181"/>
      <c r="B193" s="180"/>
      <c r="C193" s="125" t="s">
        <v>225</v>
      </c>
      <c r="D193" s="70"/>
      <c r="E193" s="49"/>
      <c r="F193" s="49"/>
      <c r="G193" s="81"/>
      <c r="H193" s="70">
        <v>136</v>
      </c>
      <c r="I193" s="49">
        <v>136</v>
      </c>
      <c r="J193" s="49">
        <v>0</v>
      </c>
      <c r="K193" s="81">
        <v>0</v>
      </c>
      <c r="L193" s="70"/>
      <c r="M193" s="49"/>
      <c r="N193" s="49"/>
      <c r="O193" s="81"/>
      <c r="P193" s="70">
        <f t="shared" si="72"/>
        <v>136</v>
      </c>
      <c r="Q193" s="49">
        <f t="shared" si="73"/>
        <v>136</v>
      </c>
      <c r="R193" s="49">
        <f t="shared" si="74"/>
        <v>0</v>
      </c>
      <c r="S193" s="81">
        <f t="shared" si="75"/>
        <v>0</v>
      </c>
      <c r="T193" s="108"/>
    </row>
    <row r="194" spans="1:20" s="21" customFormat="1" x14ac:dyDescent="0.3">
      <c r="A194" s="181"/>
      <c r="B194" s="180"/>
      <c r="C194" s="125" t="s">
        <v>226</v>
      </c>
      <c r="D194" s="70"/>
      <c r="E194" s="49"/>
      <c r="F194" s="49"/>
      <c r="G194" s="81"/>
      <c r="H194" s="70">
        <v>1126</v>
      </c>
      <c r="I194" s="49">
        <v>1126</v>
      </c>
      <c r="J194" s="49">
        <v>0</v>
      </c>
      <c r="K194" s="81">
        <v>0</v>
      </c>
      <c r="L194" s="70"/>
      <c r="M194" s="49"/>
      <c r="N194" s="49"/>
      <c r="O194" s="81"/>
      <c r="P194" s="70">
        <f t="shared" si="72"/>
        <v>1126</v>
      </c>
      <c r="Q194" s="49">
        <f t="shared" si="73"/>
        <v>1126</v>
      </c>
      <c r="R194" s="49">
        <f t="shared" si="74"/>
        <v>0</v>
      </c>
      <c r="S194" s="81">
        <f t="shared" si="75"/>
        <v>0</v>
      </c>
      <c r="T194" s="108"/>
    </row>
    <row r="195" spans="1:20" s="21" customFormat="1" x14ac:dyDescent="0.3">
      <c r="A195" s="146"/>
      <c r="B195" s="180"/>
      <c r="C195" s="125" t="s">
        <v>217</v>
      </c>
      <c r="D195" s="70"/>
      <c r="E195" s="49"/>
      <c r="F195" s="49"/>
      <c r="G195" s="81"/>
      <c r="H195" s="70">
        <v>91</v>
      </c>
      <c r="I195" s="49">
        <v>91</v>
      </c>
      <c r="J195" s="49">
        <v>0</v>
      </c>
      <c r="K195" s="81">
        <v>0</v>
      </c>
      <c r="L195" s="70"/>
      <c r="M195" s="49"/>
      <c r="N195" s="49"/>
      <c r="O195" s="81"/>
      <c r="P195" s="70">
        <f t="shared" si="72"/>
        <v>91</v>
      </c>
      <c r="Q195" s="49">
        <f t="shared" si="73"/>
        <v>91</v>
      </c>
      <c r="R195" s="49">
        <f t="shared" si="74"/>
        <v>0</v>
      </c>
      <c r="S195" s="81">
        <f t="shared" si="75"/>
        <v>0</v>
      </c>
      <c r="T195" s="108"/>
    </row>
    <row r="196" spans="1:20" x14ac:dyDescent="0.3">
      <c r="A196" s="60"/>
      <c r="B196" s="179"/>
      <c r="C196" s="125" t="s">
        <v>216</v>
      </c>
      <c r="D196" s="70">
        <v>34370</v>
      </c>
      <c r="E196" s="49">
        <v>34370</v>
      </c>
      <c r="F196" s="49"/>
      <c r="G196" s="81"/>
      <c r="H196" s="70">
        <v>55871</v>
      </c>
      <c r="I196" s="49">
        <v>55871</v>
      </c>
      <c r="J196" s="49">
        <v>0</v>
      </c>
      <c r="K196" s="81">
        <v>0</v>
      </c>
      <c r="L196" s="70"/>
      <c r="M196" s="49"/>
      <c r="N196" s="49"/>
      <c r="O196" s="81"/>
      <c r="P196" s="70">
        <f t="shared" si="72"/>
        <v>55871</v>
      </c>
      <c r="Q196" s="49">
        <f t="shared" si="73"/>
        <v>55871</v>
      </c>
      <c r="R196" s="49">
        <f t="shared" si="74"/>
        <v>0</v>
      </c>
      <c r="S196" s="81">
        <f t="shared" si="75"/>
        <v>0</v>
      </c>
    </row>
    <row r="197" spans="1:20" x14ac:dyDescent="0.3">
      <c r="A197" s="60"/>
      <c r="B197" s="179"/>
      <c r="C197" s="125" t="s">
        <v>229</v>
      </c>
      <c r="D197" s="70">
        <v>106061</v>
      </c>
      <c r="E197" s="49">
        <v>106061</v>
      </c>
      <c r="F197" s="49"/>
      <c r="G197" s="81"/>
      <c r="H197" s="70">
        <v>106061</v>
      </c>
      <c r="I197" s="49">
        <v>106061</v>
      </c>
      <c r="J197" s="49">
        <v>0</v>
      </c>
      <c r="K197" s="81">
        <v>0</v>
      </c>
      <c r="L197" s="70"/>
      <c r="M197" s="49"/>
      <c r="N197" s="49"/>
      <c r="O197" s="81"/>
      <c r="P197" s="70">
        <f t="shared" si="72"/>
        <v>106061</v>
      </c>
      <c r="Q197" s="49">
        <f t="shared" si="73"/>
        <v>106061</v>
      </c>
      <c r="R197" s="49">
        <f t="shared" si="74"/>
        <v>0</v>
      </c>
      <c r="S197" s="81">
        <f t="shared" si="75"/>
        <v>0</v>
      </c>
    </row>
    <row r="198" spans="1:20" x14ac:dyDescent="0.3">
      <c r="A198" s="60"/>
      <c r="B198" s="179"/>
      <c r="C198" s="125" t="s">
        <v>215</v>
      </c>
      <c r="D198" s="70">
        <v>10467</v>
      </c>
      <c r="E198" s="49">
        <v>10467</v>
      </c>
      <c r="F198" s="49"/>
      <c r="G198" s="81"/>
      <c r="H198" s="70">
        <v>10467</v>
      </c>
      <c r="I198" s="49">
        <v>10467</v>
      </c>
      <c r="J198" s="49">
        <v>0</v>
      </c>
      <c r="K198" s="81">
        <v>0</v>
      </c>
      <c r="L198" s="70"/>
      <c r="M198" s="49"/>
      <c r="N198" s="49"/>
      <c r="O198" s="81"/>
      <c r="P198" s="70">
        <f t="shared" si="72"/>
        <v>10467</v>
      </c>
      <c r="Q198" s="49">
        <f t="shared" si="73"/>
        <v>10467</v>
      </c>
      <c r="R198" s="49">
        <f t="shared" si="74"/>
        <v>0</v>
      </c>
      <c r="S198" s="81">
        <f t="shared" si="75"/>
        <v>0</v>
      </c>
    </row>
    <row r="199" spans="1:20" s="21" customFormat="1" x14ac:dyDescent="0.3">
      <c r="A199" s="146"/>
      <c r="B199" s="180"/>
      <c r="C199" s="148" t="s">
        <v>23</v>
      </c>
      <c r="D199" s="59">
        <f t="shared" ref="D199:K199" si="98">SUM(D191:D198)</f>
        <v>150898</v>
      </c>
      <c r="E199" s="52">
        <f t="shared" si="98"/>
        <v>150898</v>
      </c>
      <c r="F199" s="52">
        <f t="shared" si="98"/>
        <v>0</v>
      </c>
      <c r="G199" s="68">
        <f t="shared" si="98"/>
        <v>0</v>
      </c>
      <c r="H199" s="59">
        <f t="shared" si="98"/>
        <v>176798</v>
      </c>
      <c r="I199" s="52">
        <f t="shared" si="98"/>
        <v>176798</v>
      </c>
      <c r="J199" s="52">
        <f t="shared" si="98"/>
        <v>0</v>
      </c>
      <c r="K199" s="68">
        <f t="shared" si="98"/>
        <v>0</v>
      </c>
      <c r="L199" s="59">
        <f t="shared" ref="L199:O199" si="99">SUM(L191:L198)</f>
        <v>0</v>
      </c>
      <c r="M199" s="52">
        <f t="shared" si="99"/>
        <v>0</v>
      </c>
      <c r="N199" s="52">
        <f t="shared" si="99"/>
        <v>0</v>
      </c>
      <c r="O199" s="68">
        <f t="shared" si="99"/>
        <v>0</v>
      </c>
      <c r="P199" s="59">
        <f t="shared" si="72"/>
        <v>176798</v>
      </c>
      <c r="Q199" s="52">
        <f t="shared" si="73"/>
        <v>176798</v>
      </c>
      <c r="R199" s="52">
        <f t="shared" si="74"/>
        <v>0</v>
      </c>
      <c r="S199" s="68">
        <f t="shared" si="75"/>
        <v>0</v>
      </c>
      <c r="T199" s="108"/>
    </row>
    <row r="200" spans="1:20" x14ac:dyDescent="0.3">
      <c r="A200" s="60"/>
      <c r="B200" s="179"/>
      <c r="C200" s="144"/>
      <c r="D200" s="105"/>
      <c r="E200" s="51"/>
      <c r="F200" s="51"/>
      <c r="G200" s="109"/>
      <c r="H200" s="105"/>
      <c r="I200" s="51"/>
      <c r="J200" s="51"/>
      <c r="K200" s="109"/>
      <c r="L200" s="105"/>
      <c r="M200" s="51"/>
      <c r="N200" s="51"/>
      <c r="O200" s="109"/>
      <c r="P200" s="105"/>
      <c r="Q200" s="51"/>
      <c r="R200" s="51"/>
      <c r="S200" s="109"/>
    </row>
    <row r="201" spans="1:20" x14ac:dyDescent="0.3">
      <c r="A201" s="60"/>
      <c r="B201" s="179"/>
      <c r="C201" s="125" t="s">
        <v>143</v>
      </c>
      <c r="D201" s="70"/>
      <c r="E201" s="49"/>
      <c r="F201" s="49"/>
      <c r="G201" s="81"/>
      <c r="H201" s="70"/>
      <c r="I201" s="49"/>
      <c r="J201" s="49"/>
      <c r="K201" s="81"/>
      <c r="L201" s="70"/>
      <c r="M201" s="49"/>
      <c r="N201" s="49"/>
      <c r="O201" s="81"/>
      <c r="P201" s="70"/>
      <c r="Q201" s="49"/>
      <c r="R201" s="49"/>
      <c r="S201" s="81"/>
    </row>
    <row r="202" spans="1:20" x14ac:dyDescent="0.3">
      <c r="A202" s="60"/>
      <c r="B202" s="173"/>
      <c r="C202" s="125" t="s">
        <v>227</v>
      </c>
      <c r="D202" s="70"/>
      <c r="E202" s="49"/>
      <c r="F202" s="49"/>
      <c r="G202" s="81"/>
      <c r="H202" s="70">
        <v>0</v>
      </c>
      <c r="I202" s="49">
        <v>0</v>
      </c>
      <c r="J202" s="49">
        <v>0</v>
      </c>
      <c r="K202" s="81">
        <v>0</v>
      </c>
      <c r="L202" s="70"/>
      <c r="M202" s="49"/>
      <c r="N202" s="49"/>
      <c r="O202" s="81"/>
      <c r="P202" s="70">
        <f t="shared" si="72"/>
        <v>0</v>
      </c>
      <c r="Q202" s="49">
        <f t="shared" si="73"/>
        <v>0</v>
      </c>
      <c r="R202" s="49">
        <f t="shared" si="74"/>
        <v>0</v>
      </c>
      <c r="S202" s="81">
        <f t="shared" si="75"/>
        <v>0</v>
      </c>
    </row>
    <row r="203" spans="1:20" x14ac:dyDescent="0.3">
      <c r="A203" s="60"/>
      <c r="B203" s="179"/>
      <c r="C203" s="125" t="s">
        <v>137</v>
      </c>
      <c r="D203" s="70"/>
      <c r="E203" s="49"/>
      <c r="F203" s="49"/>
      <c r="G203" s="81"/>
      <c r="H203" s="70">
        <v>0</v>
      </c>
      <c r="I203" s="49">
        <v>0</v>
      </c>
      <c r="J203" s="49">
        <v>0</v>
      </c>
      <c r="K203" s="81">
        <v>0</v>
      </c>
      <c r="L203" s="70"/>
      <c r="M203" s="49"/>
      <c r="N203" s="49"/>
      <c r="O203" s="81"/>
      <c r="P203" s="70">
        <f t="shared" si="72"/>
        <v>0</v>
      </c>
      <c r="Q203" s="49">
        <f t="shared" si="73"/>
        <v>0</v>
      </c>
      <c r="R203" s="49">
        <f t="shared" si="74"/>
        <v>0</v>
      </c>
      <c r="S203" s="81">
        <f t="shared" si="75"/>
        <v>0</v>
      </c>
    </row>
    <row r="204" spans="1:20" ht="33" customHeight="1" x14ac:dyDescent="0.3">
      <c r="A204" s="60"/>
      <c r="B204" s="179"/>
      <c r="C204" s="73" t="s">
        <v>224</v>
      </c>
      <c r="D204" s="70"/>
      <c r="E204" s="49"/>
      <c r="F204" s="49"/>
      <c r="G204" s="81"/>
      <c r="H204" s="70">
        <v>0</v>
      </c>
      <c r="I204" s="49">
        <v>0</v>
      </c>
      <c r="J204" s="49">
        <v>0</v>
      </c>
      <c r="K204" s="81">
        <v>0</v>
      </c>
      <c r="L204" s="70"/>
      <c r="M204" s="49"/>
      <c r="N204" s="49"/>
      <c r="O204" s="81"/>
      <c r="P204" s="70">
        <f t="shared" si="72"/>
        <v>0</v>
      </c>
      <c r="Q204" s="49">
        <f t="shared" si="73"/>
        <v>0</v>
      </c>
      <c r="R204" s="49">
        <f t="shared" si="74"/>
        <v>0</v>
      </c>
      <c r="S204" s="81">
        <f t="shared" si="75"/>
        <v>0</v>
      </c>
    </row>
    <row r="205" spans="1:20" x14ac:dyDescent="0.3">
      <c r="A205" s="60"/>
      <c r="B205" s="179"/>
      <c r="C205" s="125" t="s">
        <v>138</v>
      </c>
      <c r="D205" s="70"/>
      <c r="E205" s="49"/>
      <c r="F205" s="49"/>
      <c r="G205" s="81"/>
      <c r="H205" s="70">
        <v>0</v>
      </c>
      <c r="I205" s="49">
        <v>0</v>
      </c>
      <c r="J205" s="49">
        <v>0</v>
      </c>
      <c r="K205" s="81">
        <v>0</v>
      </c>
      <c r="L205" s="70"/>
      <c r="M205" s="49"/>
      <c r="N205" s="49"/>
      <c r="O205" s="81"/>
      <c r="P205" s="70">
        <f t="shared" si="72"/>
        <v>0</v>
      </c>
      <c r="Q205" s="49">
        <f t="shared" si="73"/>
        <v>0</v>
      </c>
      <c r="R205" s="49">
        <f t="shared" si="74"/>
        <v>0</v>
      </c>
      <c r="S205" s="81">
        <f t="shared" si="75"/>
        <v>0</v>
      </c>
    </row>
    <row r="206" spans="1:20" x14ac:dyDescent="0.3">
      <c r="A206" s="60"/>
      <c r="B206" s="179"/>
      <c r="C206" s="125" t="s">
        <v>380</v>
      </c>
      <c r="D206" s="70">
        <v>782106</v>
      </c>
      <c r="E206" s="49">
        <v>782106</v>
      </c>
      <c r="F206" s="49"/>
      <c r="G206" s="81"/>
      <c r="H206" s="70">
        <v>782106</v>
      </c>
      <c r="I206" s="49">
        <v>782106</v>
      </c>
      <c r="J206" s="49">
        <v>0</v>
      </c>
      <c r="K206" s="81">
        <v>0</v>
      </c>
      <c r="L206" s="70"/>
      <c r="M206" s="49"/>
      <c r="N206" s="49"/>
      <c r="O206" s="81"/>
      <c r="P206" s="70">
        <f t="shared" si="72"/>
        <v>782106</v>
      </c>
      <c r="Q206" s="49">
        <f t="shared" si="73"/>
        <v>782106</v>
      </c>
      <c r="R206" s="49">
        <f t="shared" si="74"/>
        <v>0</v>
      </c>
      <c r="S206" s="81">
        <f t="shared" si="75"/>
        <v>0</v>
      </c>
    </row>
    <row r="207" spans="1:20" x14ac:dyDescent="0.3">
      <c r="A207" s="60"/>
      <c r="B207" s="179"/>
      <c r="C207" s="125" t="s">
        <v>381</v>
      </c>
      <c r="D207" s="70">
        <v>29677</v>
      </c>
      <c r="E207" s="49">
        <v>29677</v>
      </c>
      <c r="F207" s="49"/>
      <c r="G207" s="81"/>
      <c r="H207" s="70">
        <v>29677</v>
      </c>
      <c r="I207" s="49">
        <v>29677</v>
      </c>
      <c r="J207" s="49">
        <v>0</v>
      </c>
      <c r="K207" s="81">
        <v>0</v>
      </c>
      <c r="L207" s="70"/>
      <c r="M207" s="49"/>
      <c r="N207" s="49"/>
      <c r="O207" s="81"/>
      <c r="P207" s="70">
        <f t="shared" si="72"/>
        <v>29677</v>
      </c>
      <c r="Q207" s="49">
        <f t="shared" si="73"/>
        <v>29677</v>
      </c>
      <c r="R207" s="49">
        <f t="shared" si="74"/>
        <v>0</v>
      </c>
      <c r="S207" s="81">
        <f t="shared" si="75"/>
        <v>0</v>
      </c>
    </row>
    <row r="208" spans="1:20" s="21" customFormat="1" x14ac:dyDescent="0.3">
      <c r="A208" s="146"/>
      <c r="B208" s="180"/>
      <c r="C208" s="148" t="s">
        <v>23</v>
      </c>
      <c r="D208" s="59">
        <f t="shared" ref="D208:K208" si="100">SUM(D202:D207)</f>
        <v>811783</v>
      </c>
      <c r="E208" s="52">
        <f t="shared" si="100"/>
        <v>811783</v>
      </c>
      <c r="F208" s="52">
        <f t="shared" si="100"/>
        <v>0</v>
      </c>
      <c r="G208" s="68">
        <f t="shared" si="100"/>
        <v>0</v>
      </c>
      <c r="H208" s="59">
        <f t="shared" si="100"/>
        <v>811783</v>
      </c>
      <c r="I208" s="52">
        <f t="shared" si="100"/>
        <v>811783</v>
      </c>
      <c r="J208" s="52">
        <f t="shared" si="100"/>
        <v>0</v>
      </c>
      <c r="K208" s="68">
        <f t="shared" si="100"/>
        <v>0</v>
      </c>
      <c r="L208" s="59">
        <f t="shared" ref="L208:O208" si="101">SUM(L202:L207)</f>
        <v>0</v>
      </c>
      <c r="M208" s="52">
        <f t="shared" si="101"/>
        <v>0</v>
      </c>
      <c r="N208" s="52">
        <f t="shared" si="101"/>
        <v>0</v>
      </c>
      <c r="O208" s="68">
        <f t="shared" si="101"/>
        <v>0</v>
      </c>
      <c r="P208" s="59">
        <f t="shared" si="72"/>
        <v>811783</v>
      </c>
      <c r="Q208" s="52">
        <f t="shared" si="73"/>
        <v>811783</v>
      </c>
      <c r="R208" s="52">
        <f t="shared" si="74"/>
        <v>0</v>
      </c>
      <c r="S208" s="68">
        <f t="shared" si="75"/>
        <v>0</v>
      </c>
      <c r="T208" s="108"/>
    </row>
    <row r="209" spans="1:47" x14ac:dyDescent="0.3">
      <c r="A209" s="60"/>
      <c r="B209" s="179"/>
      <c r="C209" s="144"/>
      <c r="D209" s="105"/>
      <c r="E209" s="51"/>
      <c r="F209" s="51"/>
      <c r="G209" s="109"/>
      <c r="H209" s="70"/>
      <c r="I209" s="49"/>
      <c r="J209" s="49"/>
      <c r="K209" s="81"/>
      <c r="L209" s="70"/>
      <c r="M209" s="49"/>
      <c r="N209" s="49"/>
      <c r="O209" s="81"/>
      <c r="P209" s="70"/>
      <c r="Q209" s="49"/>
      <c r="R209" s="49"/>
      <c r="S209" s="81"/>
    </row>
    <row r="210" spans="1:47" x14ac:dyDescent="0.3">
      <c r="A210" s="60"/>
      <c r="B210" s="173"/>
      <c r="C210" s="125" t="s">
        <v>176</v>
      </c>
      <c r="D210" s="70"/>
      <c r="E210" s="49"/>
      <c r="F210" s="49"/>
      <c r="G210" s="81"/>
      <c r="H210" s="70"/>
      <c r="I210" s="49"/>
      <c r="J210" s="49"/>
      <c r="K210" s="81"/>
      <c r="L210" s="70"/>
      <c r="M210" s="49"/>
      <c r="N210" s="49"/>
      <c r="O210" s="81"/>
      <c r="P210" s="70"/>
      <c r="Q210" s="49"/>
      <c r="R210" s="49"/>
      <c r="S210" s="81"/>
    </row>
    <row r="211" spans="1:47" x14ac:dyDescent="0.3">
      <c r="A211" s="60"/>
      <c r="B211" s="179"/>
      <c r="C211" s="125" t="s">
        <v>177</v>
      </c>
      <c r="D211" s="70"/>
      <c r="E211" s="49"/>
      <c r="F211" s="49"/>
      <c r="G211" s="81"/>
      <c r="H211" s="70">
        <v>0</v>
      </c>
      <c r="I211" s="49">
        <v>0</v>
      </c>
      <c r="J211" s="49">
        <v>0</v>
      </c>
      <c r="K211" s="81">
        <v>0</v>
      </c>
      <c r="L211" s="70"/>
      <c r="M211" s="49"/>
      <c r="N211" s="49"/>
      <c r="O211" s="81"/>
      <c r="P211" s="70">
        <f t="shared" ref="P211:P218" si="102">H211+L211</f>
        <v>0</v>
      </c>
      <c r="Q211" s="49">
        <f t="shared" ref="Q211:Q218" si="103">I211+M211</f>
        <v>0</v>
      </c>
      <c r="R211" s="49">
        <f t="shared" ref="R211:R218" si="104">J211+N211</f>
        <v>0</v>
      </c>
      <c r="S211" s="81">
        <f t="shared" ref="S211:S218" si="105">K211+O211</f>
        <v>0</v>
      </c>
    </row>
    <row r="212" spans="1:47" x14ac:dyDescent="0.3">
      <c r="A212" s="60"/>
      <c r="B212" s="179"/>
      <c r="C212" s="125" t="s">
        <v>178</v>
      </c>
      <c r="D212" s="70">
        <v>0</v>
      </c>
      <c r="E212" s="49">
        <v>0</v>
      </c>
      <c r="F212" s="49"/>
      <c r="G212" s="81"/>
      <c r="H212" s="70">
        <v>0</v>
      </c>
      <c r="I212" s="49">
        <v>0</v>
      </c>
      <c r="J212" s="49">
        <v>0</v>
      </c>
      <c r="K212" s="81">
        <v>0</v>
      </c>
      <c r="L212" s="70"/>
      <c r="M212" s="49"/>
      <c r="N212" s="49"/>
      <c r="O212" s="81"/>
      <c r="P212" s="70">
        <f t="shared" si="102"/>
        <v>0</v>
      </c>
      <c r="Q212" s="49">
        <f t="shared" si="103"/>
        <v>0</v>
      </c>
      <c r="R212" s="49">
        <f t="shared" si="104"/>
        <v>0</v>
      </c>
      <c r="S212" s="81">
        <f t="shared" si="105"/>
        <v>0</v>
      </c>
    </row>
    <row r="213" spans="1:47" s="24" customFormat="1" ht="13.8" x14ac:dyDescent="0.25">
      <c r="A213" s="71"/>
      <c r="B213" s="72"/>
      <c r="C213" s="73" t="s">
        <v>179</v>
      </c>
      <c r="D213" s="74">
        <v>0</v>
      </c>
      <c r="E213" s="63">
        <v>0</v>
      </c>
      <c r="F213" s="63"/>
      <c r="G213" s="75"/>
      <c r="H213" s="74">
        <v>0</v>
      </c>
      <c r="I213" s="63">
        <v>0</v>
      </c>
      <c r="J213" s="63">
        <v>0</v>
      </c>
      <c r="K213" s="75">
        <v>0</v>
      </c>
      <c r="L213" s="74"/>
      <c r="M213" s="63"/>
      <c r="N213" s="63"/>
      <c r="O213" s="75"/>
      <c r="P213" s="74">
        <f t="shared" si="102"/>
        <v>0</v>
      </c>
      <c r="Q213" s="63">
        <f t="shared" si="103"/>
        <v>0</v>
      </c>
      <c r="R213" s="63">
        <f t="shared" si="104"/>
        <v>0</v>
      </c>
      <c r="S213" s="75">
        <f t="shared" si="105"/>
        <v>0</v>
      </c>
      <c r="T213" s="188"/>
      <c r="U213" s="187"/>
      <c r="V213" s="187"/>
      <c r="W213" s="187"/>
      <c r="X213" s="187"/>
      <c r="Y213" s="187"/>
      <c r="Z213" s="187"/>
      <c r="AA213" s="187"/>
      <c r="AB213" s="187"/>
      <c r="AC213" s="187"/>
      <c r="AD213" s="187"/>
      <c r="AE213" s="187"/>
      <c r="AF213" s="187"/>
      <c r="AG213" s="187"/>
      <c r="AH213" s="187"/>
      <c r="AI213" s="187"/>
      <c r="AJ213" s="187"/>
      <c r="AK213" s="187"/>
      <c r="AL213" s="187"/>
      <c r="AM213" s="187"/>
      <c r="AN213" s="187"/>
      <c r="AO213" s="187"/>
      <c r="AP213" s="187"/>
      <c r="AQ213" s="187"/>
      <c r="AR213" s="187"/>
      <c r="AS213" s="187"/>
      <c r="AT213" s="187"/>
      <c r="AU213" s="187"/>
    </row>
    <row r="214" spans="1:47" s="21" customFormat="1" x14ac:dyDescent="0.3">
      <c r="A214" s="146"/>
      <c r="B214" s="180"/>
      <c r="C214" s="148" t="s">
        <v>23</v>
      </c>
      <c r="D214" s="59">
        <f t="shared" ref="D214:K214" si="106">SUM(D211:D213)</f>
        <v>0</v>
      </c>
      <c r="E214" s="52">
        <f t="shared" si="106"/>
        <v>0</v>
      </c>
      <c r="F214" s="52">
        <f t="shared" si="106"/>
        <v>0</v>
      </c>
      <c r="G214" s="68">
        <f t="shared" si="106"/>
        <v>0</v>
      </c>
      <c r="H214" s="59">
        <f t="shared" si="106"/>
        <v>0</v>
      </c>
      <c r="I214" s="52">
        <f t="shared" si="106"/>
        <v>0</v>
      </c>
      <c r="J214" s="52">
        <f t="shared" si="106"/>
        <v>0</v>
      </c>
      <c r="K214" s="68">
        <f t="shared" si="106"/>
        <v>0</v>
      </c>
      <c r="L214" s="59">
        <f t="shared" ref="L214:O214" si="107">SUM(L211:L213)</f>
        <v>0</v>
      </c>
      <c r="M214" s="52">
        <f t="shared" si="107"/>
        <v>0</v>
      </c>
      <c r="N214" s="52">
        <f t="shared" si="107"/>
        <v>0</v>
      </c>
      <c r="O214" s="68">
        <f t="shared" si="107"/>
        <v>0</v>
      </c>
      <c r="P214" s="59">
        <f t="shared" si="102"/>
        <v>0</v>
      </c>
      <c r="Q214" s="52">
        <f t="shared" si="103"/>
        <v>0</v>
      </c>
      <c r="R214" s="52">
        <f t="shared" si="104"/>
        <v>0</v>
      </c>
      <c r="S214" s="68">
        <f t="shared" si="105"/>
        <v>0</v>
      </c>
      <c r="T214" s="108"/>
    </row>
    <row r="215" spans="1:47" s="21" customFormat="1" x14ac:dyDescent="0.3">
      <c r="A215" s="146"/>
      <c r="B215" s="180"/>
      <c r="C215" s="148"/>
      <c r="D215" s="59"/>
      <c r="E215" s="52"/>
      <c r="F215" s="52"/>
      <c r="G215" s="68"/>
      <c r="H215" s="59"/>
      <c r="I215" s="52"/>
      <c r="J215" s="52"/>
      <c r="K215" s="68"/>
      <c r="L215" s="59"/>
      <c r="M215" s="52"/>
      <c r="N215" s="52"/>
      <c r="O215" s="68"/>
      <c r="P215" s="59"/>
      <c r="Q215" s="52"/>
      <c r="R215" s="52"/>
      <c r="S215" s="68"/>
      <c r="T215" s="108"/>
    </row>
    <row r="216" spans="1:47" x14ac:dyDescent="0.3">
      <c r="A216" s="60"/>
      <c r="B216" s="182"/>
      <c r="C216" s="125" t="s">
        <v>180</v>
      </c>
      <c r="D216" s="70">
        <v>0</v>
      </c>
      <c r="E216" s="49">
        <v>0</v>
      </c>
      <c r="F216" s="49">
        <v>0</v>
      </c>
      <c r="G216" s="81">
        <v>0</v>
      </c>
      <c r="H216" s="70">
        <v>2507</v>
      </c>
      <c r="I216" s="49">
        <v>2507</v>
      </c>
      <c r="J216" s="49">
        <v>0</v>
      </c>
      <c r="K216" s="81">
        <v>0</v>
      </c>
      <c r="L216" s="70"/>
      <c r="M216" s="49"/>
      <c r="N216" s="49"/>
      <c r="O216" s="81"/>
      <c r="P216" s="70">
        <f t="shared" si="102"/>
        <v>2507</v>
      </c>
      <c r="Q216" s="49">
        <f t="shared" si="103"/>
        <v>2507</v>
      </c>
      <c r="R216" s="49">
        <f t="shared" si="104"/>
        <v>0</v>
      </c>
      <c r="S216" s="81">
        <f t="shared" si="105"/>
        <v>0</v>
      </c>
    </row>
    <row r="217" spans="1:47" x14ac:dyDescent="0.3">
      <c r="A217" s="60"/>
      <c r="B217" s="179"/>
      <c r="C217" s="125"/>
      <c r="D217" s="70"/>
      <c r="E217" s="49"/>
      <c r="F217" s="49"/>
      <c r="G217" s="81"/>
      <c r="H217" s="70"/>
      <c r="I217" s="49"/>
      <c r="J217" s="49"/>
      <c r="K217" s="81"/>
      <c r="L217" s="70"/>
      <c r="M217" s="49"/>
      <c r="N217" s="49"/>
      <c r="O217" s="81"/>
      <c r="P217" s="70"/>
      <c r="Q217" s="49"/>
      <c r="R217" s="49"/>
      <c r="S217" s="81"/>
    </row>
    <row r="218" spans="1:47" ht="17.399999999999999" thickBot="1" x14ac:dyDescent="0.35">
      <c r="A218" s="127"/>
      <c r="B218" s="136"/>
      <c r="C218" s="183" t="s">
        <v>17</v>
      </c>
      <c r="D218" s="130">
        <f t="shared" ref="D218:K218" si="108">D187+D208+D199+D214+D216</f>
        <v>4773207</v>
      </c>
      <c r="E218" s="57">
        <f t="shared" si="108"/>
        <v>4637576</v>
      </c>
      <c r="F218" s="57">
        <f t="shared" si="108"/>
        <v>135331</v>
      </c>
      <c r="G218" s="58">
        <f t="shared" si="108"/>
        <v>300</v>
      </c>
      <c r="H218" s="130">
        <f t="shared" si="108"/>
        <v>5016699</v>
      </c>
      <c r="I218" s="57">
        <f t="shared" si="108"/>
        <v>4881068</v>
      </c>
      <c r="J218" s="57">
        <f t="shared" si="108"/>
        <v>135331</v>
      </c>
      <c r="K218" s="58">
        <f t="shared" si="108"/>
        <v>300</v>
      </c>
      <c r="L218" s="130">
        <f t="shared" ref="L218:O218" si="109">L187+L208+L199+L214+L216</f>
        <v>195741</v>
      </c>
      <c r="M218" s="57">
        <f t="shared" si="109"/>
        <v>195232</v>
      </c>
      <c r="N218" s="57">
        <f t="shared" si="109"/>
        <v>269</v>
      </c>
      <c r="O218" s="58">
        <f t="shared" si="109"/>
        <v>240</v>
      </c>
      <c r="P218" s="130">
        <f t="shared" si="102"/>
        <v>5212440</v>
      </c>
      <c r="Q218" s="57">
        <f t="shared" si="103"/>
        <v>5076300</v>
      </c>
      <c r="R218" s="57">
        <f t="shared" si="104"/>
        <v>135600</v>
      </c>
      <c r="S218" s="58">
        <f t="shared" si="105"/>
        <v>540</v>
      </c>
    </row>
    <row r="219" spans="1:47" x14ac:dyDescent="0.3">
      <c r="A219" s="84"/>
      <c r="B219" s="184"/>
      <c r="C219" s="1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U219" s="283"/>
    </row>
    <row r="220" spans="1:47" x14ac:dyDescent="0.3">
      <c r="D220" s="115"/>
      <c r="H220" s="115"/>
      <c r="L220" s="115"/>
      <c r="P220" s="115"/>
    </row>
    <row r="221" spans="1:47" x14ac:dyDescent="0.3">
      <c r="D221" s="115"/>
      <c r="H221" s="115"/>
      <c r="L221" s="115"/>
      <c r="P221" s="115"/>
    </row>
    <row r="231" spans="1:3" x14ac:dyDescent="0.3">
      <c r="A231" s="47"/>
      <c r="B231" s="47"/>
      <c r="C231" s="47"/>
    </row>
    <row r="232" spans="1:3" x14ac:dyDescent="0.3">
      <c r="A232" s="47"/>
      <c r="B232" s="47"/>
      <c r="C232" s="47"/>
    </row>
    <row r="233" spans="1:3" x14ac:dyDescent="0.3">
      <c r="A233" s="47"/>
      <c r="B233" s="47"/>
      <c r="C233" s="47"/>
    </row>
    <row r="234" spans="1:3" x14ac:dyDescent="0.3">
      <c r="A234" s="47"/>
      <c r="B234" s="47"/>
      <c r="C234" s="47"/>
    </row>
    <row r="235" spans="1:3" x14ac:dyDescent="0.3">
      <c r="A235" s="47"/>
      <c r="B235" s="47"/>
      <c r="C235" s="47"/>
    </row>
    <row r="236" spans="1:3" x14ac:dyDescent="0.3">
      <c r="A236" s="47"/>
      <c r="B236" s="47"/>
      <c r="C236" s="47"/>
    </row>
    <row r="237" spans="1:3" x14ac:dyDescent="0.3">
      <c r="A237" s="47"/>
      <c r="B237" s="47"/>
      <c r="C237" s="47"/>
    </row>
    <row r="238" spans="1:3" x14ac:dyDescent="0.3">
      <c r="A238" s="47"/>
      <c r="B238" s="47"/>
      <c r="C238" s="47"/>
    </row>
    <row r="239" spans="1:3" x14ac:dyDescent="0.3">
      <c r="A239" s="47"/>
      <c r="B239" s="47"/>
      <c r="C239" s="47"/>
    </row>
    <row r="240" spans="1:3" x14ac:dyDescent="0.3">
      <c r="A240" s="47"/>
      <c r="B240" s="47"/>
      <c r="C240" s="47"/>
    </row>
    <row r="241" spans="1:3" x14ac:dyDescent="0.3">
      <c r="A241" s="47"/>
      <c r="B241" s="47"/>
      <c r="C241" s="47"/>
    </row>
    <row r="242" spans="1:3" x14ac:dyDescent="0.3">
      <c r="A242" s="47"/>
      <c r="B242" s="47"/>
      <c r="C242" s="47"/>
    </row>
    <row r="243" spans="1:3" x14ac:dyDescent="0.3">
      <c r="A243" s="47"/>
      <c r="B243" s="47"/>
      <c r="C243" s="47"/>
    </row>
    <row r="244" spans="1:3" x14ac:dyDescent="0.3">
      <c r="A244" s="47"/>
      <c r="B244" s="47"/>
      <c r="C244" s="47"/>
    </row>
    <row r="245" spans="1:3" x14ac:dyDescent="0.3">
      <c r="A245" s="47"/>
      <c r="B245" s="47"/>
      <c r="C245" s="47"/>
    </row>
    <row r="246" spans="1:3" x14ac:dyDescent="0.3">
      <c r="A246" s="47"/>
      <c r="B246" s="47"/>
      <c r="C246" s="47"/>
    </row>
    <row r="247" spans="1:3" x14ac:dyDescent="0.3">
      <c r="A247" s="47"/>
      <c r="B247" s="47"/>
      <c r="C247" s="47"/>
    </row>
    <row r="248" spans="1:3" x14ac:dyDescent="0.3">
      <c r="A248" s="47"/>
      <c r="B248" s="47"/>
      <c r="C248" s="47"/>
    </row>
    <row r="249" spans="1:3" x14ac:dyDescent="0.3">
      <c r="A249" s="47"/>
      <c r="B249" s="47"/>
      <c r="C249" s="47"/>
    </row>
    <row r="250" spans="1:3" x14ac:dyDescent="0.3">
      <c r="A250" s="47"/>
      <c r="B250" s="47"/>
      <c r="C250" s="47"/>
    </row>
    <row r="251" spans="1:3" x14ac:dyDescent="0.3">
      <c r="A251" s="47"/>
      <c r="B251" s="47"/>
      <c r="C251" s="47"/>
    </row>
    <row r="252" spans="1:3" x14ac:dyDescent="0.3">
      <c r="A252" s="47"/>
      <c r="B252" s="47"/>
      <c r="C252" s="47"/>
    </row>
    <row r="253" spans="1:3" x14ac:dyDescent="0.3">
      <c r="A253" s="47"/>
      <c r="B253" s="47"/>
      <c r="C253" s="47"/>
    </row>
    <row r="254" spans="1:3" x14ac:dyDescent="0.3">
      <c r="A254" s="47"/>
      <c r="B254" s="47"/>
      <c r="C254" s="47"/>
    </row>
    <row r="255" spans="1:3" x14ac:dyDescent="0.3">
      <c r="A255" s="47"/>
      <c r="B255" s="47"/>
      <c r="C255" s="47"/>
    </row>
    <row r="256" spans="1:3" x14ac:dyDescent="0.3">
      <c r="A256" s="47"/>
      <c r="B256" s="47"/>
      <c r="C256" s="47"/>
    </row>
    <row r="257" spans="1:3" x14ac:dyDescent="0.3">
      <c r="A257" s="47"/>
      <c r="B257" s="47"/>
      <c r="C257" s="47"/>
    </row>
    <row r="258" spans="1:3" x14ac:dyDescent="0.3">
      <c r="A258" s="47"/>
      <c r="B258" s="47"/>
      <c r="C258" s="47"/>
    </row>
    <row r="259" spans="1:3" x14ac:dyDescent="0.3">
      <c r="A259" s="47"/>
      <c r="B259" s="47"/>
      <c r="C259" s="47"/>
    </row>
    <row r="260" spans="1:3" x14ac:dyDescent="0.3">
      <c r="A260" s="47"/>
      <c r="B260" s="47"/>
      <c r="C260" s="47"/>
    </row>
    <row r="261" spans="1:3" x14ac:dyDescent="0.3">
      <c r="A261" s="47"/>
      <c r="B261" s="47"/>
      <c r="C261" s="47"/>
    </row>
    <row r="262" spans="1:3" x14ac:dyDescent="0.3">
      <c r="A262" s="47"/>
      <c r="B262" s="47"/>
      <c r="C262" s="47"/>
    </row>
    <row r="263" spans="1:3" x14ac:dyDescent="0.3">
      <c r="A263" s="47"/>
      <c r="B263" s="47"/>
      <c r="C263" s="47"/>
    </row>
    <row r="264" spans="1:3" x14ac:dyDescent="0.3">
      <c r="A264" s="47"/>
      <c r="B264" s="47"/>
      <c r="C264" s="47"/>
    </row>
    <row r="265" spans="1:3" x14ac:dyDescent="0.3">
      <c r="A265" s="47"/>
      <c r="B265" s="47"/>
      <c r="C265" s="47"/>
    </row>
    <row r="266" spans="1:3" x14ac:dyDescent="0.3">
      <c r="A266" s="47"/>
      <c r="B266" s="47"/>
      <c r="C266" s="47"/>
    </row>
    <row r="267" spans="1:3" x14ac:dyDescent="0.3">
      <c r="A267" s="47"/>
      <c r="B267" s="47"/>
      <c r="C267" s="47"/>
    </row>
    <row r="268" spans="1:3" x14ac:dyDescent="0.3">
      <c r="A268" s="47"/>
      <c r="B268" s="47"/>
      <c r="C268" s="47"/>
    </row>
    <row r="269" spans="1:3" x14ac:dyDescent="0.3">
      <c r="A269" s="47"/>
      <c r="B269" s="47"/>
      <c r="C269" s="47"/>
    </row>
    <row r="270" spans="1:3" x14ac:dyDescent="0.3">
      <c r="A270" s="47"/>
      <c r="B270" s="47"/>
      <c r="C270" s="47"/>
    </row>
    <row r="271" spans="1:3" x14ac:dyDescent="0.3">
      <c r="A271" s="47"/>
      <c r="B271" s="47"/>
      <c r="C271" s="47"/>
    </row>
    <row r="272" spans="1:3" x14ac:dyDescent="0.3">
      <c r="A272" s="47"/>
      <c r="B272" s="47"/>
      <c r="C272" s="47"/>
    </row>
  </sheetData>
  <mergeCells count="4">
    <mergeCell ref="D6:G6"/>
    <mergeCell ref="H6:K6"/>
    <mergeCell ref="L6:O6"/>
    <mergeCell ref="P6:S6"/>
  </mergeCells>
  <printOptions horizontalCentered="1"/>
  <pageMargins left="0.19685039370078741" right="0.19685039370078741" top="0.51181102362204722" bottom="0.51181102362204722" header="0.31496062992125984" footer="0.51181102362204722"/>
  <pageSetup paperSize="9" scale="43" fitToHeight="0" orientation="portrait" r:id="rId1"/>
  <headerFooter alignWithMargins="0">
    <oddHeader>&amp;P. oldal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74"/>
  <sheetViews>
    <sheetView view="pageBreakPreview" zoomScale="85" zoomScaleNormal="80" zoomScaleSheetLayoutView="85" workbookViewId="0">
      <pane ySplit="7" topLeftCell="A8" activePane="bottomLeft" state="frozen"/>
      <selection pane="bottomLeft"/>
    </sheetView>
  </sheetViews>
  <sheetFormatPr defaultColWidth="9.109375" defaultRowHeight="16.8" x14ac:dyDescent="0.3"/>
  <cols>
    <col min="1" max="1" width="5.88671875" style="113" customWidth="1"/>
    <col min="2" max="2" width="7.6640625" style="61" customWidth="1"/>
    <col min="3" max="3" width="65.44140625" style="61" customWidth="1"/>
    <col min="4" max="4" width="14.109375" style="47" customWidth="1"/>
    <col min="5" max="5" width="11.44140625" style="47" customWidth="1"/>
    <col min="6" max="6" width="9.6640625" style="47" customWidth="1"/>
    <col min="7" max="7" width="10.6640625" style="47" customWidth="1"/>
    <col min="8" max="8" width="14.109375" style="47" customWidth="1"/>
    <col min="9" max="9" width="11.44140625" style="47" customWidth="1"/>
    <col min="10" max="10" width="9.6640625" style="47" customWidth="1"/>
    <col min="11" max="11" width="10.6640625" style="47" customWidth="1"/>
    <col min="12" max="12" width="14.109375" style="47" customWidth="1"/>
    <col min="13" max="13" width="11.44140625" style="47" customWidth="1"/>
    <col min="14" max="14" width="9.6640625" style="47" customWidth="1"/>
    <col min="15" max="15" width="10.6640625" style="47" customWidth="1"/>
    <col min="16" max="16" width="14.109375" style="47" customWidth="1"/>
    <col min="17" max="17" width="11.44140625" style="47" customWidth="1"/>
    <col min="18" max="18" width="9.6640625" style="47" customWidth="1"/>
    <col min="19" max="19" width="10.6640625" style="47" customWidth="1"/>
    <col min="20" max="20" width="9.109375" style="47"/>
    <col min="21" max="21" width="17.109375" style="282" bestFit="1" customWidth="1"/>
    <col min="22" max="38" width="9.109375" style="1"/>
    <col min="39" max="39" width="9.109375" style="190"/>
    <col min="40" max="16384" width="9.109375" style="1"/>
  </cols>
  <sheetData>
    <row r="1" spans="1:39" s="20" customFormat="1" x14ac:dyDescent="0.3">
      <c r="A1" s="82"/>
      <c r="B1" s="82"/>
      <c r="C1" s="82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289" t="s">
        <v>466</v>
      </c>
      <c r="T1" s="47"/>
      <c r="U1" s="28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87"/>
    </row>
    <row r="2" spans="1:39" s="85" customFormat="1" x14ac:dyDescent="0.3">
      <c r="A2" s="82"/>
      <c r="B2" s="82"/>
      <c r="C2" s="82"/>
      <c r="D2" s="65"/>
      <c r="E2" s="65"/>
      <c r="F2" s="65"/>
      <c r="G2" s="83"/>
      <c r="H2" s="65"/>
      <c r="I2" s="65"/>
      <c r="J2" s="65"/>
      <c r="K2" s="83"/>
      <c r="L2" s="65"/>
      <c r="M2" s="65"/>
      <c r="N2" s="65"/>
      <c r="O2" s="83"/>
      <c r="P2" s="65"/>
      <c r="Q2" s="65"/>
      <c r="R2" s="65"/>
      <c r="S2" s="288" t="s">
        <v>467</v>
      </c>
      <c r="T2" s="47"/>
      <c r="U2" s="27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84"/>
    </row>
    <row r="3" spans="1:39" s="85" customFormat="1" x14ac:dyDescent="0.3">
      <c r="A3" s="82"/>
      <c r="B3" s="86"/>
      <c r="C3" s="86"/>
      <c r="D3" s="86"/>
      <c r="E3" s="7"/>
      <c r="F3" s="7"/>
      <c r="G3" s="7"/>
      <c r="H3" s="86"/>
      <c r="I3" s="7"/>
      <c r="J3" s="7"/>
      <c r="K3" s="7"/>
      <c r="L3" s="86"/>
      <c r="M3" s="7"/>
      <c r="N3" s="7"/>
      <c r="O3" s="7"/>
      <c r="P3" s="86"/>
      <c r="Q3" s="7"/>
      <c r="R3" s="7"/>
      <c r="S3" s="7"/>
      <c r="T3" s="47"/>
      <c r="U3" s="27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84"/>
    </row>
    <row r="4" spans="1:39" s="47" customFormat="1" x14ac:dyDescent="0.3">
      <c r="A4" s="87"/>
      <c r="B4" s="87"/>
      <c r="C4" s="87" t="s">
        <v>30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U4" s="277"/>
      <c r="AM4" s="88"/>
    </row>
    <row r="5" spans="1:39" s="47" customFormat="1" ht="17.399999999999999" thickBot="1" x14ac:dyDescent="0.35">
      <c r="A5" s="89"/>
      <c r="B5" s="89"/>
      <c r="C5" s="89" t="s">
        <v>237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U5" s="277"/>
      <c r="AM5" s="88"/>
    </row>
    <row r="6" spans="1:39" s="47" customFormat="1" ht="17.399999999999999" thickBot="1" x14ac:dyDescent="0.35">
      <c r="A6" s="90"/>
      <c r="B6" s="91"/>
      <c r="C6" s="92"/>
      <c r="D6" s="303" t="s">
        <v>172</v>
      </c>
      <c r="E6" s="304"/>
      <c r="F6" s="304"/>
      <c r="G6" s="304"/>
      <c r="H6" s="298" t="s">
        <v>431</v>
      </c>
      <c r="I6" s="299"/>
      <c r="J6" s="299"/>
      <c r="K6" s="300"/>
      <c r="L6" s="298" t="s">
        <v>432</v>
      </c>
      <c r="M6" s="301"/>
      <c r="N6" s="301"/>
      <c r="O6" s="302"/>
      <c r="P6" s="298" t="s">
        <v>433</v>
      </c>
      <c r="Q6" s="301"/>
      <c r="R6" s="301"/>
      <c r="S6" s="302"/>
      <c r="U6" s="277"/>
      <c r="AM6" s="88"/>
    </row>
    <row r="7" spans="1:39" s="96" customFormat="1" ht="42" thickBot="1" x14ac:dyDescent="0.3">
      <c r="A7" s="93"/>
      <c r="B7" s="94"/>
      <c r="C7" s="95"/>
      <c r="D7" s="192" t="s">
        <v>24</v>
      </c>
      <c r="E7" s="44" t="s">
        <v>40</v>
      </c>
      <c r="F7" s="45" t="s">
        <v>41</v>
      </c>
      <c r="G7" s="195" t="s">
        <v>42</v>
      </c>
      <c r="H7" s="192" t="s">
        <v>24</v>
      </c>
      <c r="I7" s="44" t="s">
        <v>40</v>
      </c>
      <c r="J7" s="45" t="s">
        <v>41</v>
      </c>
      <c r="K7" s="195" t="s">
        <v>42</v>
      </c>
      <c r="L7" s="192" t="s">
        <v>24</v>
      </c>
      <c r="M7" s="44" t="s">
        <v>40</v>
      </c>
      <c r="N7" s="45" t="s">
        <v>41</v>
      </c>
      <c r="O7" s="195" t="s">
        <v>42</v>
      </c>
      <c r="P7" s="192" t="s">
        <v>24</v>
      </c>
      <c r="Q7" s="44" t="s">
        <v>40</v>
      </c>
      <c r="R7" s="45" t="s">
        <v>41</v>
      </c>
      <c r="S7" s="195" t="s">
        <v>42</v>
      </c>
      <c r="U7" s="278"/>
      <c r="AM7" s="201"/>
    </row>
    <row r="8" spans="1:39" s="47" customFormat="1" x14ac:dyDescent="0.3">
      <c r="A8" s="97" t="s">
        <v>5</v>
      </c>
      <c r="B8" s="98" t="s">
        <v>6</v>
      </c>
      <c r="C8" s="99" t="s">
        <v>7</v>
      </c>
      <c r="D8" s="193"/>
      <c r="E8" s="199"/>
      <c r="F8" s="199"/>
      <c r="G8" s="196"/>
      <c r="H8" s="193"/>
      <c r="I8" s="199"/>
      <c r="J8" s="199"/>
      <c r="K8" s="196"/>
      <c r="L8" s="193"/>
      <c r="M8" s="199"/>
      <c r="N8" s="199"/>
      <c r="O8" s="196"/>
      <c r="P8" s="193"/>
      <c r="Q8" s="199"/>
      <c r="R8" s="199"/>
      <c r="S8" s="196"/>
      <c r="U8" s="277"/>
      <c r="AM8" s="88"/>
    </row>
    <row r="9" spans="1:39" s="47" customFormat="1" x14ac:dyDescent="0.3">
      <c r="A9" s="100"/>
      <c r="B9" s="101"/>
      <c r="C9" s="102"/>
      <c r="D9" s="105"/>
      <c r="E9" s="51"/>
      <c r="F9" s="51"/>
      <c r="G9" s="109"/>
      <c r="H9" s="105"/>
      <c r="I9" s="51"/>
      <c r="J9" s="51"/>
      <c r="K9" s="109"/>
      <c r="L9" s="105"/>
      <c r="M9" s="51"/>
      <c r="N9" s="51"/>
      <c r="O9" s="109"/>
      <c r="P9" s="105"/>
      <c r="Q9" s="51"/>
      <c r="R9" s="51"/>
      <c r="S9" s="109"/>
      <c r="U9" s="277"/>
      <c r="AM9" s="88"/>
    </row>
    <row r="10" spans="1:39" s="47" customFormat="1" x14ac:dyDescent="0.3">
      <c r="A10" s="100">
        <v>101</v>
      </c>
      <c r="B10" s="103"/>
      <c r="C10" s="104" t="s">
        <v>186</v>
      </c>
      <c r="D10" s="105"/>
      <c r="E10" s="51"/>
      <c r="F10" s="51"/>
      <c r="G10" s="109"/>
      <c r="H10" s="105"/>
      <c r="I10" s="51"/>
      <c r="J10" s="51"/>
      <c r="K10" s="109"/>
      <c r="L10" s="105"/>
      <c r="M10" s="51"/>
      <c r="N10" s="51"/>
      <c r="O10" s="109"/>
      <c r="P10" s="105"/>
      <c r="Q10" s="51"/>
      <c r="R10" s="51"/>
      <c r="S10" s="109"/>
      <c r="U10" s="277"/>
      <c r="AM10" s="88"/>
    </row>
    <row r="11" spans="1:39" s="69" customFormat="1" ht="13.8" x14ac:dyDescent="0.25">
      <c r="A11" s="60"/>
      <c r="B11" s="131" t="s">
        <v>8</v>
      </c>
      <c r="C11" s="69" t="s">
        <v>22</v>
      </c>
      <c r="D11" s="70">
        <v>143157</v>
      </c>
      <c r="E11" s="49">
        <v>143157</v>
      </c>
      <c r="F11" s="49"/>
      <c r="G11" s="81"/>
      <c r="H11" s="70">
        <v>138089</v>
      </c>
      <c r="I11" s="49">
        <v>138089</v>
      </c>
      <c r="J11" s="49">
        <v>0</v>
      </c>
      <c r="K11" s="81">
        <v>0</v>
      </c>
      <c r="L11" s="70">
        <v>-2000</v>
      </c>
      <c r="M11" s="49">
        <v>-2000</v>
      </c>
      <c r="N11" s="49">
        <v>0</v>
      </c>
      <c r="O11" s="81">
        <v>0</v>
      </c>
      <c r="P11" s="70">
        <f>H11+L11</f>
        <v>136089</v>
      </c>
      <c r="Q11" s="49">
        <f t="shared" ref="Q11:S11" si="0">I11+M11</f>
        <v>136089</v>
      </c>
      <c r="R11" s="49">
        <f t="shared" si="0"/>
        <v>0</v>
      </c>
      <c r="S11" s="81">
        <f t="shared" si="0"/>
        <v>0</v>
      </c>
      <c r="T11" s="61"/>
      <c r="U11" s="279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7"/>
    </row>
    <row r="12" spans="1:39" s="69" customFormat="1" ht="13.8" x14ac:dyDescent="0.25">
      <c r="A12" s="60"/>
      <c r="B12" s="131" t="s">
        <v>13</v>
      </c>
      <c r="C12" s="69" t="s">
        <v>53</v>
      </c>
      <c r="D12" s="70">
        <v>22080</v>
      </c>
      <c r="E12" s="49">
        <v>22080</v>
      </c>
      <c r="F12" s="49"/>
      <c r="G12" s="81"/>
      <c r="H12" s="70">
        <v>21542</v>
      </c>
      <c r="I12" s="49">
        <v>21542</v>
      </c>
      <c r="J12" s="49">
        <v>0</v>
      </c>
      <c r="K12" s="81">
        <v>0</v>
      </c>
      <c r="L12" s="70"/>
      <c r="M12" s="49"/>
      <c r="N12" s="49"/>
      <c r="O12" s="81"/>
      <c r="P12" s="70">
        <f t="shared" ref="P12:P73" si="1">H12+L12</f>
        <v>21542</v>
      </c>
      <c r="Q12" s="49">
        <f t="shared" ref="Q12:Q73" si="2">I12+M12</f>
        <v>21542</v>
      </c>
      <c r="R12" s="49">
        <f t="shared" ref="R12:R73" si="3">J12+N12</f>
        <v>0</v>
      </c>
      <c r="S12" s="81">
        <f t="shared" ref="S12:S73" si="4">K12+O12</f>
        <v>0</v>
      </c>
      <c r="T12" s="61"/>
      <c r="U12" s="279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7"/>
    </row>
    <row r="13" spans="1:39" s="69" customFormat="1" ht="13.8" x14ac:dyDescent="0.25">
      <c r="A13" s="60"/>
      <c r="B13" s="131" t="s">
        <v>14</v>
      </c>
      <c r="C13" s="69" t="s">
        <v>26</v>
      </c>
      <c r="D13" s="70">
        <v>15177</v>
      </c>
      <c r="E13" s="49">
        <v>15177</v>
      </c>
      <c r="F13" s="49"/>
      <c r="G13" s="81"/>
      <c r="H13" s="70">
        <v>17817</v>
      </c>
      <c r="I13" s="49">
        <v>17817</v>
      </c>
      <c r="J13" s="49">
        <v>0</v>
      </c>
      <c r="K13" s="81">
        <v>0</v>
      </c>
      <c r="L13" s="70">
        <v>-2000</v>
      </c>
      <c r="M13" s="49">
        <v>-2000</v>
      </c>
      <c r="N13" s="49">
        <v>0</v>
      </c>
      <c r="O13" s="81">
        <v>0</v>
      </c>
      <c r="P13" s="70">
        <f t="shared" si="1"/>
        <v>15817</v>
      </c>
      <c r="Q13" s="49">
        <f t="shared" si="2"/>
        <v>15817</v>
      </c>
      <c r="R13" s="49">
        <f t="shared" si="3"/>
        <v>0</v>
      </c>
      <c r="S13" s="81">
        <f t="shared" si="4"/>
        <v>0</v>
      </c>
      <c r="T13" s="61"/>
      <c r="U13" s="279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7"/>
    </row>
    <row r="14" spans="1:39" s="47" customFormat="1" x14ac:dyDescent="0.3">
      <c r="A14" s="79"/>
      <c r="B14" s="80" t="s">
        <v>19</v>
      </c>
      <c r="C14" s="69" t="s">
        <v>48</v>
      </c>
      <c r="D14" s="70"/>
      <c r="E14" s="49"/>
      <c r="F14" s="49"/>
      <c r="G14" s="81"/>
      <c r="H14" s="70"/>
      <c r="I14" s="49"/>
      <c r="J14" s="49"/>
      <c r="K14" s="81"/>
      <c r="L14" s="70"/>
      <c r="M14" s="49"/>
      <c r="N14" s="49"/>
      <c r="O14" s="81"/>
      <c r="P14" s="70"/>
      <c r="Q14" s="49"/>
      <c r="R14" s="49"/>
      <c r="S14" s="81"/>
      <c r="U14" s="277"/>
      <c r="AM14" s="88"/>
    </row>
    <row r="15" spans="1:39" s="47" customFormat="1" x14ac:dyDescent="0.3">
      <c r="A15" s="79"/>
      <c r="B15" s="80"/>
      <c r="C15" s="69" t="s">
        <v>370</v>
      </c>
      <c r="D15" s="70">
        <v>2794</v>
      </c>
      <c r="E15" s="49">
        <v>2794</v>
      </c>
      <c r="F15" s="49"/>
      <c r="G15" s="81"/>
      <c r="H15" s="70">
        <v>2794</v>
      </c>
      <c r="I15" s="49">
        <v>2794</v>
      </c>
      <c r="J15" s="49">
        <v>0</v>
      </c>
      <c r="K15" s="81">
        <v>0</v>
      </c>
      <c r="L15" s="70">
        <v>-933</v>
      </c>
      <c r="M15" s="49">
        <v>-933</v>
      </c>
      <c r="N15" s="49">
        <v>0</v>
      </c>
      <c r="O15" s="81">
        <v>0</v>
      </c>
      <c r="P15" s="70">
        <f t="shared" si="1"/>
        <v>1861</v>
      </c>
      <c r="Q15" s="49">
        <f t="shared" si="2"/>
        <v>1861</v>
      </c>
      <c r="R15" s="49">
        <f t="shared" si="3"/>
        <v>0</v>
      </c>
      <c r="S15" s="81">
        <f t="shared" si="4"/>
        <v>0</v>
      </c>
      <c r="U15" s="277"/>
      <c r="AM15" s="88"/>
    </row>
    <row r="16" spans="1:39" s="47" customFormat="1" x14ac:dyDescent="0.3">
      <c r="A16" s="79"/>
      <c r="B16" s="80"/>
      <c r="C16" s="69" t="s">
        <v>371</v>
      </c>
      <c r="D16" s="70">
        <v>762</v>
      </c>
      <c r="E16" s="49">
        <v>762</v>
      </c>
      <c r="F16" s="49"/>
      <c r="G16" s="81"/>
      <c r="H16" s="70">
        <v>762</v>
      </c>
      <c r="I16" s="49">
        <v>762</v>
      </c>
      <c r="J16" s="49">
        <v>0</v>
      </c>
      <c r="K16" s="81">
        <v>0</v>
      </c>
      <c r="L16" s="70"/>
      <c r="M16" s="49"/>
      <c r="N16" s="49"/>
      <c r="O16" s="81"/>
      <c r="P16" s="70">
        <f t="shared" si="1"/>
        <v>762</v>
      </c>
      <c r="Q16" s="49">
        <f t="shared" si="2"/>
        <v>762</v>
      </c>
      <c r="R16" s="49">
        <f t="shared" si="3"/>
        <v>0</v>
      </c>
      <c r="S16" s="81">
        <f t="shared" si="4"/>
        <v>0</v>
      </c>
      <c r="U16" s="277"/>
      <c r="AM16" s="88"/>
    </row>
    <row r="17" spans="1:39" s="47" customFormat="1" x14ac:dyDescent="0.3">
      <c r="A17" s="79"/>
      <c r="B17" s="80"/>
      <c r="C17" s="69" t="s">
        <v>394</v>
      </c>
      <c r="D17" s="70"/>
      <c r="E17" s="49"/>
      <c r="F17" s="49"/>
      <c r="G17" s="262"/>
      <c r="H17" s="70">
        <v>2400</v>
      </c>
      <c r="I17" s="49">
        <v>2400</v>
      </c>
      <c r="J17" s="49">
        <v>0</v>
      </c>
      <c r="K17" s="81">
        <v>0</v>
      </c>
      <c r="L17" s="70"/>
      <c r="M17" s="49"/>
      <c r="N17" s="49"/>
      <c r="O17" s="81"/>
      <c r="P17" s="70">
        <f t="shared" si="1"/>
        <v>2400</v>
      </c>
      <c r="Q17" s="49">
        <f t="shared" si="2"/>
        <v>2400</v>
      </c>
      <c r="R17" s="49">
        <f t="shared" si="3"/>
        <v>0</v>
      </c>
      <c r="S17" s="81">
        <f t="shared" si="4"/>
        <v>0</v>
      </c>
      <c r="U17" s="277"/>
      <c r="AM17" s="88"/>
    </row>
    <row r="18" spans="1:39" s="108" customFormat="1" x14ac:dyDescent="0.3">
      <c r="A18" s="106"/>
      <c r="B18" s="107"/>
      <c r="C18" s="67" t="s">
        <v>50</v>
      </c>
      <c r="D18" s="59">
        <f>SUM(D15:D16)</f>
        <v>3556</v>
      </c>
      <c r="E18" s="52">
        <f t="shared" ref="E18:G18" si="5">SUM(E15:E16)</f>
        <v>3556</v>
      </c>
      <c r="F18" s="52">
        <f t="shared" si="5"/>
        <v>0</v>
      </c>
      <c r="G18" s="261">
        <f t="shared" si="5"/>
        <v>0</v>
      </c>
      <c r="H18" s="59">
        <f t="shared" ref="H18:K18" si="6">SUM(H15:H17)</f>
        <v>5956</v>
      </c>
      <c r="I18" s="52">
        <f t="shared" si="6"/>
        <v>5956</v>
      </c>
      <c r="J18" s="52">
        <f t="shared" si="6"/>
        <v>0</v>
      </c>
      <c r="K18" s="261">
        <f t="shared" si="6"/>
        <v>0</v>
      </c>
      <c r="L18" s="59">
        <f t="shared" ref="L18:O18" si="7">SUM(L15:L17)</f>
        <v>-933</v>
      </c>
      <c r="M18" s="52">
        <f t="shared" si="7"/>
        <v>-933</v>
      </c>
      <c r="N18" s="52">
        <f t="shared" si="7"/>
        <v>0</v>
      </c>
      <c r="O18" s="261">
        <f t="shared" si="7"/>
        <v>0</v>
      </c>
      <c r="P18" s="59">
        <f t="shared" si="1"/>
        <v>5023</v>
      </c>
      <c r="Q18" s="52">
        <f t="shared" si="2"/>
        <v>5023</v>
      </c>
      <c r="R18" s="52">
        <f t="shared" si="3"/>
        <v>0</v>
      </c>
      <c r="S18" s="261">
        <f t="shared" si="4"/>
        <v>0</v>
      </c>
      <c r="U18" s="280"/>
      <c r="AM18" s="163"/>
    </row>
    <row r="19" spans="1:39" s="108" customFormat="1" x14ac:dyDescent="0.3">
      <c r="A19" s="106"/>
      <c r="B19" s="80" t="s">
        <v>21</v>
      </c>
      <c r="C19" s="69" t="s">
        <v>20</v>
      </c>
      <c r="D19" s="59"/>
      <c r="E19" s="52"/>
      <c r="F19" s="52"/>
      <c r="G19" s="68"/>
      <c r="H19" s="59"/>
      <c r="I19" s="52"/>
      <c r="J19" s="52"/>
      <c r="K19" s="68"/>
      <c r="L19" s="59"/>
      <c r="M19" s="52"/>
      <c r="N19" s="52"/>
      <c r="O19" s="68"/>
      <c r="P19" s="59"/>
      <c r="Q19" s="52"/>
      <c r="R19" s="52"/>
      <c r="S19" s="68"/>
      <c r="U19" s="280"/>
      <c r="AM19" s="163"/>
    </row>
    <row r="20" spans="1:39" s="108" customFormat="1" x14ac:dyDescent="0.3">
      <c r="A20" s="106"/>
      <c r="B20" s="80"/>
      <c r="C20" s="69" t="s">
        <v>372</v>
      </c>
      <c r="D20" s="70">
        <v>2000</v>
      </c>
      <c r="E20" s="49">
        <v>2000</v>
      </c>
      <c r="F20" s="52"/>
      <c r="G20" s="68"/>
      <c r="H20" s="70">
        <v>6291</v>
      </c>
      <c r="I20" s="49">
        <v>6291</v>
      </c>
      <c r="J20" s="49">
        <v>0</v>
      </c>
      <c r="K20" s="81">
        <v>0</v>
      </c>
      <c r="L20" s="70">
        <v>2933</v>
      </c>
      <c r="M20" s="49">
        <v>2933</v>
      </c>
      <c r="N20" s="49">
        <v>0</v>
      </c>
      <c r="O20" s="81">
        <v>0</v>
      </c>
      <c r="P20" s="70">
        <f t="shared" si="1"/>
        <v>9224</v>
      </c>
      <c r="Q20" s="49">
        <f t="shared" si="2"/>
        <v>9224</v>
      </c>
      <c r="R20" s="49">
        <f t="shared" si="3"/>
        <v>0</v>
      </c>
      <c r="S20" s="81">
        <f t="shared" si="4"/>
        <v>0</v>
      </c>
      <c r="U20" s="280"/>
      <c r="AM20" s="163"/>
    </row>
    <row r="21" spans="1:39" s="108" customFormat="1" x14ac:dyDescent="0.3">
      <c r="A21" s="106"/>
      <c r="B21" s="80"/>
      <c r="C21" s="69" t="s">
        <v>373</v>
      </c>
      <c r="D21" s="70">
        <v>2000</v>
      </c>
      <c r="E21" s="49">
        <v>2000</v>
      </c>
      <c r="F21" s="52"/>
      <c r="G21" s="68"/>
      <c r="H21" s="70">
        <v>2000</v>
      </c>
      <c r="I21" s="49">
        <v>2000</v>
      </c>
      <c r="J21" s="49">
        <v>0</v>
      </c>
      <c r="K21" s="81">
        <v>0</v>
      </c>
      <c r="L21" s="70"/>
      <c r="M21" s="49"/>
      <c r="N21" s="52"/>
      <c r="O21" s="68"/>
      <c r="P21" s="70">
        <f t="shared" si="1"/>
        <v>2000</v>
      </c>
      <c r="Q21" s="49">
        <f t="shared" si="2"/>
        <v>2000</v>
      </c>
      <c r="R21" s="49">
        <f t="shared" si="3"/>
        <v>0</v>
      </c>
      <c r="S21" s="81">
        <f t="shared" si="4"/>
        <v>0</v>
      </c>
      <c r="U21" s="280"/>
      <c r="AM21" s="163"/>
    </row>
    <row r="22" spans="1:39" s="108" customFormat="1" x14ac:dyDescent="0.3">
      <c r="A22" s="106"/>
      <c r="B22" s="80"/>
      <c r="C22" s="67" t="s">
        <v>125</v>
      </c>
      <c r="D22" s="59">
        <f t="shared" ref="D22:K22" si="8">SUM(D20:D21)</f>
        <v>4000</v>
      </c>
      <c r="E22" s="52">
        <f t="shared" si="8"/>
        <v>4000</v>
      </c>
      <c r="F22" s="52">
        <f t="shared" si="8"/>
        <v>0</v>
      </c>
      <c r="G22" s="68">
        <f t="shared" si="8"/>
        <v>0</v>
      </c>
      <c r="H22" s="59">
        <f t="shared" si="8"/>
        <v>8291</v>
      </c>
      <c r="I22" s="52">
        <f t="shared" si="8"/>
        <v>8291</v>
      </c>
      <c r="J22" s="52">
        <f t="shared" si="8"/>
        <v>0</v>
      </c>
      <c r="K22" s="68">
        <f t="shared" si="8"/>
        <v>0</v>
      </c>
      <c r="L22" s="59">
        <f t="shared" ref="L22:O22" si="9">SUM(L20:L21)</f>
        <v>2933</v>
      </c>
      <c r="M22" s="52">
        <f t="shared" si="9"/>
        <v>2933</v>
      </c>
      <c r="N22" s="52">
        <f t="shared" si="9"/>
        <v>0</v>
      </c>
      <c r="O22" s="68">
        <f t="shared" si="9"/>
        <v>0</v>
      </c>
      <c r="P22" s="59">
        <f t="shared" si="1"/>
        <v>11224</v>
      </c>
      <c r="Q22" s="52">
        <f t="shared" si="2"/>
        <v>11224</v>
      </c>
      <c r="R22" s="52">
        <f t="shared" si="3"/>
        <v>0</v>
      </c>
      <c r="S22" s="68">
        <f t="shared" si="4"/>
        <v>0</v>
      </c>
      <c r="U22" s="280"/>
      <c r="AM22" s="163"/>
    </row>
    <row r="23" spans="1:39" s="47" customFormat="1" x14ac:dyDescent="0.3">
      <c r="A23" s="79"/>
      <c r="B23" s="80"/>
      <c r="C23" s="102" t="s">
        <v>10</v>
      </c>
      <c r="D23" s="194">
        <f t="shared" ref="D23:K23" si="10">D11+D12+D13+D18+D22</f>
        <v>187970</v>
      </c>
      <c r="E23" s="200">
        <f t="shared" si="10"/>
        <v>187970</v>
      </c>
      <c r="F23" s="200">
        <f t="shared" si="10"/>
        <v>0</v>
      </c>
      <c r="G23" s="197">
        <f t="shared" si="10"/>
        <v>0</v>
      </c>
      <c r="H23" s="194">
        <f t="shared" si="10"/>
        <v>191695</v>
      </c>
      <c r="I23" s="200">
        <f t="shared" si="10"/>
        <v>191695</v>
      </c>
      <c r="J23" s="200">
        <f t="shared" si="10"/>
        <v>0</v>
      </c>
      <c r="K23" s="197">
        <f t="shared" si="10"/>
        <v>0</v>
      </c>
      <c r="L23" s="194">
        <f t="shared" ref="L23:O23" si="11">L11+L12+L13+L18+L22</f>
        <v>-2000</v>
      </c>
      <c r="M23" s="200">
        <f t="shared" si="11"/>
        <v>-2000</v>
      </c>
      <c r="N23" s="200">
        <f t="shared" si="11"/>
        <v>0</v>
      </c>
      <c r="O23" s="197">
        <f t="shared" si="11"/>
        <v>0</v>
      </c>
      <c r="P23" s="194">
        <f t="shared" si="1"/>
        <v>189695</v>
      </c>
      <c r="Q23" s="200">
        <f t="shared" si="2"/>
        <v>189695</v>
      </c>
      <c r="R23" s="200">
        <f t="shared" si="3"/>
        <v>0</v>
      </c>
      <c r="S23" s="197">
        <f t="shared" si="4"/>
        <v>0</v>
      </c>
      <c r="U23" s="277"/>
      <c r="AM23" s="88"/>
    </row>
    <row r="24" spans="1:39" s="47" customFormat="1" x14ac:dyDescent="0.3">
      <c r="A24" s="79"/>
      <c r="B24" s="80"/>
      <c r="C24" s="102"/>
      <c r="D24" s="194"/>
      <c r="E24" s="200"/>
      <c r="F24" s="200"/>
      <c r="G24" s="197"/>
      <c r="H24" s="194"/>
      <c r="I24" s="200"/>
      <c r="J24" s="200"/>
      <c r="K24" s="197"/>
      <c r="L24" s="194"/>
      <c r="M24" s="200"/>
      <c r="N24" s="200"/>
      <c r="O24" s="197"/>
      <c r="P24" s="273"/>
      <c r="Q24" s="274"/>
      <c r="R24" s="274"/>
      <c r="S24" s="275"/>
      <c r="U24" s="277"/>
      <c r="AM24" s="88"/>
    </row>
    <row r="25" spans="1:39" s="47" customFormat="1" x14ac:dyDescent="0.3">
      <c r="A25" s="100">
        <v>102</v>
      </c>
      <c r="B25" s="103"/>
      <c r="C25" s="110" t="s">
        <v>173</v>
      </c>
      <c r="D25" s="105"/>
      <c r="E25" s="51"/>
      <c r="F25" s="51"/>
      <c r="G25" s="109"/>
      <c r="H25" s="105"/>
      <c r="I25" s="51"/>
      <c r="J25" s="51"/>
      <c r="K25" s="109"/>
      <c r="L25" s="105"/>
      <c r="M25" s="51"/>
      <c r="N25" s="51"/>
      <c r="O25" s="109"/>
      <c r="P25" s="70"/>
      <c r="Q25" s="49"/>
      <c r="R25" s="49"/>
      <c r="S25" s="81"/>
      <c r="U25" s="277"/>
      <c r="AM25" s="88"/>
    </row>
    <row r="26" spans="1:39" s="69" customFormat="1" ht="13.8" x14ac:dyDescent="0.25">
      <c r="A26" s="60"/>
      <c r="B26" s="131" t="s">
        <v>8</v>
      </c>
      <c r="C26" s="69" t="s">
        <v>22</v>
      </c>
      <c r="D26" s="70">
        <v>151846</v>
      </c>
      <c r="E26" s="49">
        <v>151846</v>
      </c>
      <c r="F26" s="49"/>
      <c r="G26" s="81"/>
      <c r="H26" s="70">
        <v>147516</v>
      </c>
      <c r="I26" s="49">
        <v>147516</v>
      </c>
      <c r="J26" s="49">
        <v>0</v>
      </c>
      <c r="K26" s="81">
        <v>0</v>
      </c>
      <c r="L26" s="70">
        <v>-3000</v>
      </c>
      <c r="M26" s="49">
        <v>-3000</v>
      </c>
      <c r="N26" s="49">
        <v>0</v>
      </c>
      <c r="O26" s="81">
        <v>0</v>
      </c>
      <c r="P26" s="70">
        <f t="shared" si="1"/>
        <v>144516</v>
      </c>
      <c r="Q26" s="49">
        <f t="shared" si="2"/>
        <v>144516</v>
      </c>
      <c r="R26" s="49">
        <f t="shared" si="3"/>
        <v>0</v>
      </c>
      <c r="S26" s="81">
        <f t="shared" si="4"/>
        <v>0</v>
      </c>
      <c r="T26" s="61"/>
      <c r="U26" s="279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7"/>
    </row>
    <row r="27" spans="1:39" s="69" customFormat="1" ht="13.8" x14ac:dyDescent="0.25">
      <c r="A27" s="60"/>
      <c r="B27" s="131" t="s">
        <v>13</v>
      </c>
      <c r="C27" s="69" t="s">
        <v>53</v>
      </c>
      <c r="D27" s="70">
        <v>23536</v>
      </c>
      <c r="E27" s="49">
        <v>23536</v>
      </c>
      <c r="F27" s="49"/>
      <c r="G27" s="81"/>
      <c r="H27" s="70">
        <v>22844</v>
      </c>
      <c r="I27" s="49">
        <v>22844</v>
      </c>
      <c r="J27" s="49">
        <v>0</v>
      </c>
      <c r="K27" s="81">
        <v>0</v>
      </c>
      <c r="L27" s="70"/>
      <c r="M27" s="49"/>
      <c r="N27" s="49"/>
      <c r="O27" s="81"/>
      <c r="P27" s="70">
        <f t="shared" si="1"/>
        <v>22844</v>
      </c>
      <c r="Q27" s="49">
        <f t="shared" si="2"/>
        <v>22844</v>
      </c>
      <c r="R27" s="49">
        <f t="shared" si="3"/>
        <v>0</v>
      </c>
      <c r="S27" s="81">
        <f t="shared" si="4"/>
        <v>0</v>
      </c>
      <c r="T27" s="61"/>
      <c r="U27" s="279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7"/>
    </row>
    <row r="28" spans="1:39" s="69" customFormat="1" ht="13.8" x14ac:dyDescent="0.25">
      <c r="A28" s="60"/>
      <c r="B28" s="131" t="s">
        <v>14</v>
      </c>
      <c r="C28" s="69" t="s">
        <v>26</v>
      </c>
      <c r="D28" s="70">
        <v>9308</v>
      </c>
      <c r="E28" s="49">
        <v>9308</v>
      </c>
      <c r="F28" s="49"/>
      <c r="G28" s="81"/>
      <c r="H28" s="70">
        <v>10824</v>
      </c>
      <c r="I28" s="49">
        <v>10824</v>
      </c>
      <c r="J28" s="49">
        <v>0</v>
      </c>
      <c r="K28" s="81">
        <v>0</v>
      </c>
      <c r="L28" s="70">
        <v>-2000</v>
      </c>
      <c r="M28" s="49">
        <v>-2000</v>
      </c>
      <c r="N28" s="49">
        <v>0</v>
      </c>
      <c r="O28" s="81">
        <v>0</v>
      </c>
      <c r="P28" s="70">
        <f t="shared" si="1"/>
        <v>8824</v>
      </c>
      <c r="Q28" s="49">
        <f t="shared" si="2"/>
        <v>8824</v>
      </c>
      <c r="R28" s="49">
        <f t="shared" si="3"/>
        <v>0</v>
      </c>
      <c r="S28" s="81">
        <f t="shared" si="4"/>
        <v>0</v>
      </c>
      <c r="T28" s="61"/>
      <c r="U28" s="279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7"/>
    </row>
    <row r="29" spans="1:39" s="47" customFormat="1" x14ac:dyDescent="0.3">
      <c r="A29" s="79"/>
      <c r="B29" s="80" t="s">
        <v>19</v>
      </c>
      <c r="C29" s="69" t="s">
        <v>48</v>
      </c>
      <c r="D29" s="70"/>
      <c r="E29" s="49"/>
      <c r="F29" s="49"/>
      <c r="G29" s="81"/>
      <c r="H29" s="70"/>
      <c r="I29" s="49"/>
      <c r="J29" s="49"/>
      <c r="K29" s="81"/>
      <c r="L29" s="70"/>
      <c r="M29" s="49"/>
      <c r="N29" s="49"/>
      <c r="O29" s="81"/>
      <c r="P29" s="70"/>
      <c r="Q29" s="49"/>
      <c r="R29" s="49"/>
      <c r="S29" s="81"/>
      <c r="U29" s="277"/>
      <c r="AM29" s="88"/>
    </row>
    <row r="30" spans="1:39" s="69" customFormat="1" ht="13.8" x14ac:dyDescent="0.25">
      <c r="A30" s="60"/>
      <c r="B30" s="131"/>
      <c r="C30" s="69" t="s">
        <v>374</v>
      </c>
      <c r="D30" s="70">
        <v>1270</v>
      </c>
      <c r="E30" s="49">
        <v>1270</v>
      </c>
      <c r="F30" s="49"/>
      <c r="G30" s="81"/>
      <c r="H30" s="70">
        <v>1270</v>
      </c>
      <c r="I30" s="49">
        <v>1270</v>
      </c>
      <c r="J30" s="49">
        <v>0</v>
      </c>
      <c r="K30" s="81">
        <v>0</v>
      </c>
      <c r="L30" s="70"/>
      <c r="M30" s="49"/>
      <c r="N30" s="49"/>
      <c r="O30" s="81"/>
      <c r="P30" s="70">
        <f t="shared" si="1"/>
        <v>1270</v>
      </c>
      <c r="Q30" s="49">
        <f t="shared" si="2"/>
        <v>1270</v>
      </c>
      <c r="R30" s="49">
        <f t="shared" si="3"/>
        <v>0</v>
      </c>
      <c r="S30" s="81">
        <f t="shared" si="4"/>
        <v>0</v>
      </c>
      <c r="T30" s="61"/>
      <c r="U30" s="279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7"/>
    </row>
    <row r="31" spans="1:39" s="77" customFormat="1" ht="13.8" x14ac:dyDescent="0.25">
      <c r="A31" s="60"/>
      <c r="B31" s="131"/>
      <c r="C31" s="69" t="s">
        <v>375</v>
      </c>
      <c r="D31" s="70">
        <v>3683</v>
      </c>
      <c r="E31" s="49">
        <v>3683</v>
      </c>
      <c r="F31" s="49"/>
      <c r="G31" s="81"/>
      <c r="H31" s="70">
        <v>3683</v>
      </c>
      <c r="I31" s="49">
        <v>3683</v>
      </c>
      <c r="J31" s="49">
        <v>0</v>
      </c>
      <c r="K31" s="81">
        <v>0</v>
      </c>
      <c r="L31" s="70">
        <v>-1200</v>
      </c>
      <c r="M31" s="49">
        <v>-1200</v>
      </c>
      <c r="N31" s="49">
        <v>0</v>
      </c>
      <c r="O31" s="81">
        <v>0</v>
      </c>
      <c r="P31" s="70">
        <f t="shared" si="1"/>
        <v>2483</v>
      </c>
      <c r="Q31" s="49">
        <f t="shared" si="2"/>
        <v>2483</v>
      </c>
      <c r="R31" s="49">
        <f t="shared" si="3"/>
        <v>0</v>
      </c>
      <c r="S31" s="81">
        <f t="shared" si="4"/>
        <v>0</v>
      </c>
      <c r="T31" s="61"/>
      <c r="U31" s="279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</row>
    <row r="32" spans="1:39" s="77" customFormat="1" ht="13.8" x14ac:dyDescent="0.25">
      <c r="A32" s="60"/>
      <c r="B32" s="131"/>
      <c r="C32" s="69" t="s">
        <v>418</v>
      </c>
      <c r="D32" s="70"/>
      <c r="E32" s="49"/>
      <c r="F32" s="49"/>
      <c r="G32" s="81"/>
      <c r="H32" s="70">
        <v>2000</v>
      </c>
      <c r="I32" s="49">
        <v>2000</v>
      </c>
      <c r="J32" s="49">
        <v>0</v>
      </c>
      <c r="K32" s="81">
        <v>0</v>
      </c>
      <c r="L32" s="70"/>
      <c r="M32" s="49"/>
      <c r="N32" s="49"/>
      <c r="O32" s="81"/>
      <c r="P32" s="70">
        <f t="shared" si="1"/>
        <v>2000</v>
      </c>
      <c r="Q32" s="49">
        <f t="shared" si="2"/>
        <v>2000</v>
      </c>
      <c r="R32" s="49">
        <f t="shared" si="3"/>
        <v>0</v>
      </c>
      <c r="S32" s="81">
        <f t="shared" si="4"/>
        <v>0</v>
      </c>
      <c r="T32" s="61"/>
      <c r="U32" s="279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</row>
    <row r="33" spans="1:39" s="47" customFormat="1" x14ac:dyDescent="0.3">
      <c r="A33" s="79"/>
      <c r="B33" s="107"/>
      <c r="C33" s="67" t="s">
        <v>50</v>
      </c>
      <c r="D33" s="59">
        <f t="shared" ref="D33:G33" si="12">SUM(D30:D31)</f>
        <v>4953</v>
      </c>
      <c r="E33" s="52">
        <f t="shared" si="12"/>
        <v>4953</v>
      </c>
      <c r="F33" s="52">
        <f t="shared" si="12"/>
        <v>0</v>
      </c>
      <c r="G33" s="68">
        <f t="shared" si="12"/>
        <v>0</v>
      </c>
      <c r="H33" s="59">
        <f t="shared" ref="H33:K33" si="13">SUM(H30:H32)</f>
        <v>6953</v>
      </c>
      <c r="I33" s="52">
        <f t="shared" si="13"/>
        <v>6953</v>
      </c>
      <c r="J33" s="52">
        <f t="shared" si="13"/>
        <v>0</v>
      </c>
      <c r="K33" s="68">
        <f t="shared" si="13"/>
        <v>0</v>
      </c>
      <c r="L33" s="59">
        <f t="shared" ref="L33:O33" si="14">SUM(L30:L32)</f>
        <v>-1200</v>
      </c>
      <c r="M33" s="52">
        <f t="shared" si="14"/>
        <v>-1200</v>
      </c>
      <c r="N33" s="52">
        <f t="shared" si="14"/>
        <v>0</v>
      </c>
      <c r="O33" s="68">
        <f t="shared" si="14"/>
        <v>0</v>
      </c>
      <c r="P33" s="59">
        <f t="shared" si="1"/>
        <v>5753</v>
      </c>
      <c r="Q33" s="52">
        <f t="shared" si="2"/>
        <v>5753</v>
      </c>
      <c r="R33" s="52">
        <f t="shared" si="3"/>
        <v>0</v>
      </c>
      <c r="S33" s="68">
        <f t="shared" si="4"/>
        <v>0</v>
      </c>
      <c r="U33" s="277"/>
      <c r="AM33" s="88"/>
    </row>
    <row r="34" spans="1:39" s="47" customFormat="1" x14ac:dyDescent="0.3">
      <c r="A34" s="79"/>
      <c r="B34" s="80" t="s">
        <v>21</v>
      </c>
      <c r="C34" s="69" t="s">
        <v>20</v>
      </c>
      <c r="D34" s="59"/>
      <c r="E34" s="52"/>
      <c r="F34" s="52"/>
      <c r="G34" s="68"/>
      <c r="H34" s="59"/>
      <c r="I34" s="52"/>
      <c r="J34" s="52"/>
      <c r="K34" s="68"/>
      <c r="L34" s="59"/>
      <c r="M34" s="52"/>
      <c r="N34" s="52"/>
      <c r="O34" s="68"/>
      <c r="P34" s="59"/>
      <c r="Q34" s="52"/>
      <c r="R34" s="52"/>
      <c r="S34" s="68"/>
      <c r="U34" s="277"/>
      <c r="AM34" s="88"/>
    </row>
    <row r="35" spans="1:39" s="47" customFormat="1" x14ac:dyDescent="0.3">
      <c r="A35" s="79"/>
      <c r="B35" s="80"/>
      <c r="C35" s="78" t="s">
        <v>378</v>
      </c>
      <c r="D35" s="70">
        <v>9525</v>
      </c>
      <c r="E35" s="49">
        <v>9525</v>
      </c>
      <c r="F35" s="52"/>
      <c r="G35" s="68"/>
      <c r="H35" s="70">
        <v>11914</v>
      </c>
      <c r="I35" s="49">
        <v>11914</v>
      </c>
      <c r="J35" s="49">
        <v>0</v>
      </c>
      <c r="K35" s="81">
        <v>0</v>
      </c>
      <c r="L35" s="70"/>
      <c r="M35" s="49"/>
      <c r="N35" s="52"/>
      <c r="O35" s="68"/>
      <c r="P35" s="70">
        <f t="shared" si="1"/>
        <v>11914</v>
      </c>
      <c r="Q35" s="49">
        <f t="shared" si="2"/>
        <v>11914</v>
      </c>
      <c r="R35" s="49">
        <f t="shared" si="3"/>
        <v>0</v>
      </c>
      <c r="S35" s="81">
        <f t="shared" si="4"/>
        <v>0</v>
      </c>
      <c r="U35" s="277"/>
      <c r="AM35" s="88"/>
    </row>
    <row r="36" spans="1:39" s="47" customFormat="1" x14ac:dyDescent="0.3">
      <c r="A36" s="79"/>
      <c r="B36" s="80"/>
      <c r="C36" s="78" t="s">
        <v>376</v>
      </c>
      <c r="D36" s="70">
        <v>9100</v>
      </c>
      <c r="E36" s="49">
        <v>9100</v>
      </c>
      <c r="F36" s="52"/>
      <c r="G36" s="68"/>
      <c r="H36" s="70">
        <v>9100</v>
      </c>
      <c r="I36" s="49">
        <v>9100</v>
      </c>
      <c r="J36" s="49">
        <v>0</v>
      </c>
      <c r="K36" s="81">
        <v>0</v>
      </c>
      <c r="L36" s="70">
        <v>-8200</v>
      </c>
      <c r="M36" s="49">
        <v>-8200</v>
      </c>
      <c r="N36" s="52">
        <v>0</v>
      </c>
      <c r="O36" s="68">
        <v>0</v>
      </c>
      <c r="P36" s="70">
        <f t="shared" si="1"/>
        <v>900</v>
      </c>
      <c r="Q36" s="49">
        <f t="shared" si="2"/>
        <v>900</v>
      </c>
      <c r="R36" s="49">
        <f t="shared" si="3"/>
        <v>0</v>
      </c>
      <c r="S36" s="81">
        <f t="shared" si="4"/>
        <v>0</v>
      </c>
      <c r="U36" s="277"/>
      <c r="AM36" s="88"/>
    </row>
    <row r="37" spans="1:39" s="47" customFormat="1" x14ac:dyDescent="0.3">
      <c r="A37" s="79"/>
      <c r="B37" s="80"/>
      <c r="C37" s="67" t="s">
        <v>125</v>
      </c>
      <c r="D37" s="59">
        <f t="shared" ref="D37:K37" si="15">SUM(D35:D36)</f>
        <v>18625</v>
      </c>
      <c r="E37" s="52">
        <f t="shared" si="15"/>
        <v>18625</v>
      </c>
      <c r="F37" s="52">
        <f t="shared" si="15"/>
        <v>0</v>
      </c>
      <c r="G37" s="68">
        <f t="shared" si="15"/>
        <v>0</v>
      </c>
      <c r="H37" s="59">
        <f t="shared" si="15"/>
        <v>21014</v>
      </c>
      <c r="I37" s="52">
        <f t="shared" si="15"/>
        <v>21014</v>
      </c>
      <c r="J37" s="52">
        <f t="shared" si="15"/>
        <v>0</v>
      </c>
      <c r="K37" s="68">
        <f t="shared" si="15"/>
        <v>0</v>
      </c>
      <c r="L37" s="59">
        <f t="shared" ref="L37:O37" si="16">SUM(L35:L36)</f>
        <v>-8200</v>
      </c>
      <c r="M37" s="52">
        <f t="shared" si="16"/>
        <v>-8200</v>
      </c>
      <c r="N37" s="52">
        <f t="shared" si="16"/>
        <v>0</v>
      </c>
      <c r="O37" s="68">
        <f t="shared" si="16"/>
        <v>0</v>
      </c>
      <c r="P37" s="59">
        <f t="shared" si="1"/>
        <v>12814</v>
      </c>
      <c r="Q37" s="52">
        <f t="shared" si="2"/>
        <v>12814</v>
      </c>
      <c r="R37" s="52">
        <f t="shared" si="3"/>
        <v>0</v>
      </c>
      <c r="S37" s="68">
        <f t="shared" si="4"/>
        <v>0</v>
      </c>
      <c r="U37" s="277"/>
      <c r="AM37" s="88"/>
    </row>
    <row r="38" spans="1:39" s="47" customFormat="1" x14ac:dyDescent="0.3">
      <c r="A38" s="79"/>
      <c r="B38" s="80"/>
      <c r="C38" s="69"/>
      <c r="D38" s="70"/>
      <c r="E38" s="49"/>
      <c r="F38" s="49"/>
      <c r="G38" s="81"/>
      <c r="H38" s="70"/>
      <c r="I38" s="49"/>
      <c r="J38" s="49"/>
      <c r="K38" s="81"/>
      <c r="L38" s="70"/>
      <c r="M38" s="49"/>
      <c r="N38" s="49"/>
      <c r="O38" s="81"/>
      <c r="P38" s="70"/>
      <c r="Q38" s="49"/>
      <c r="R38" s="49"/>
      <c r="S38" s="81"/>
      <c r="U38" s="277"/>
      <c r="AM38" s="88"/>
    </row>
    <row r="39" spans="1:39" s="47" customFormat="1" x14ac:dyDescent="0.3">
      <c r="A39" s="79"/>
      <c r="B39" s="80"/>
      <c r="C39" s="102" t="s">
        <v>29</v>
      </c>
      <c r="D39" s="194">
        <f t="shared" ref="D39:K39" si="17">D26+D27+D28+D37+D33</f>
        <v>208268</v>
      </c>
      <c r="E39" s="200">
        <f t="shared" si="17"/>
        <v>208268</v>
      </c>
      <c r="F39" s="200">
        <f t="shared" si="17"/>
        <v>0</v>
      </c>
      <c r="G39" s="197">
        <f t="shared" si="17"/>
        <v>0</v>
      </c>
      <c r="H39" s="194">
        <f t="shared" si="17"/>
        <v>209151</v>
      </c>
      <c r="I39" s="200">
        <f t="shared" si="17"/>
        <v>209151</v>
      </c>
      <c r="J39" s="200">
        <f t="shared" si="17"/>
        <v>0</v>
      </c>
      <c r="K39" s="197">
        <f t="shared" si="17"/>
        <v>0</v>
      </c>
      <c r="L39" s="194">
        <f t="shared" ref="L39:O39" si="18">L26+L27+L28+L37+L33</f>
        <v>-14400</v>
      </c>
      <c r="M39" s="200">
        <f t="shared" si="18"/>
        <v>-14400</v>
      </c>
      <c r="N39" s="200">
        <f t="shared" si="18"/>
        <v>0</v>
      </c>
      <c r="O39" s="197">
        <f t="shared" si="18"/>
        <v>0</v>
      </c>
      <c r="P39" s="194">
        <f t="shared" si="1"/>
        <v>194751</v>
      </c>
      <c r="Q39" s="200">
        <f t="shared" si="2"/>
        <v>194751</v>
      </c>
      <c r="R39" s="200">
        <f t="shared" si="3"/>
        <v>0</v>
      </c>
      <c r="S39" s="197">
        <f t="shared" si="4"/>
        <v>0</v>
      </c>
      <c r="U39" s="277"/>
      <c r="AM39" s="88"/>
    </row>
    <row r="40" spans="1:39" s="47" customFormat="1" x14ac:dyDescent="0.3">
      <c r="A40" s="79"/>
      <c r="B40" s="80"/>
      <c r="C40" s="69"/>
      <c r="D40" s="70"/>
      <c r="E40" s="49"/>
      <c r="F40" s="49"/>
      <c r="G40" s="81"/>
      <c r="H40" s="70"/>
      <c r="I40" s="49"/>
      <c r="J40" s="49"/>
      <c r="K40" s="81"/>
      <c r="L40" s="70"/>
      <c r="M40" s="49"/>
      <c r="N40" s="49"/>
      <c r="O40" s="81"/>
      <c r="P40" s="70"/>
      <c r="Q40" s="49"/>
      <c r="R40" s="49"/>
      <c r="S40" s="81"/>
      <c r="U40" s="277"/>
      <c r="AM40" s="88"/>
    </row>
    <row r="41" spans="1:39" s="47" customFormat="1" x14ac:dyDescent="0.3">
      <c r="A41" s="100">
        <v>103</v>
      </c>
      <c r="B41" s="103"/>
      <c r="C41" s="102" t="s">
        <v>43</v>
      </c>
      <c r="D41" s="105"/>
      <c r="E41" s="51"/>
      <c r="F41" s="51"/>
      <c r="G41" s="109"/>
      <c r="H41" s="105"/>
      <c r="I41" s="51"/>
      <c r="J41" s="51"/>
      <c r="K41" s="109"/>
      <c r="L41" s="105"/>
      <c r="M41" s="51"/>
      <c r="N41" s="51"/>
      <c r="O41" s="109"/>
      <c r="P41" s="105"/>
      <c r="Q41" s="51"/>
      <c r="R41" s="51"/>
      <c r="S41" s="109"/>
      <c r="U41" s="277"/>
      <c r="AM41" s="88"/>
    </row>
    <row r="42" spans="1:39" s="69" customFormat="1" ht="13.8" x14ac:dyDescent="0.25">
      <c r="A42" s="60"/>
      <c r="B42" s="131" t="s">
        <v>8</v>
      </c>
      <c r="C42" s="69" t="s">
        <v>22</v>
      </c>
      <c r="D42" s="70">
        <v>108193</v>
      </c>
      <c r="E42" s="49">
        <v>108193</v>
      </c>
      <c r="F42" s="49"/>
      <c r="G42" s="81"/>
      <c r="H42" s="70">
        <v>111813</v>
      </c>
      <c r="I42" s="49">
        <v>111813</v>
      </c>
      <c r="J42" s="49">
        <v>0</v>
      </c>
      <c r="K42" s="81">
        <v>0</v>
      </c>
      <c r="L42" s="70"/>
      <c r="M42" s="49"/>
      <c r="N42" s="49"/>
      <c r="O42" s="81"/>
      <c r="P42" s="70">
        <f t="shared" si="1"/>
        <v>111813</v>
      </c>
      <c r="Q42" s="49">
        <f t="shared" si="2"/>
        <v>111813</v>
      </c>
      <c r="R42" s="49">
        <f t="shared" si="3"/>
        <v>0</v>
      </c>
      <c r="S42" s="81">
        <f t="shared" si="4"/>
        <v>0</v>
      </c>
      <c r="T42" s="61"/>
      <c r="U42" s="279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77"/>
    </row>
    <row r="43" spans="1:39" s="69" customFormat="1" ht="13.8" x14ac:dyDescent="0.25">
      <c r="A43" s="60"/>
      <c r="B43" s="131" t="s">
        <v>13</v>
      </c>
      <c r="C43" s="69" t="s">
        <v>53</v>
      </c>
      <c r="D43" s="70">
        <v>16564</v>
      </c>
      <c r="E43" s="49">
        <v>16564</v>
      </c>
      <c r="F43" s="49"/>
      <c r="G43" s="81"/>
      <c r="H43" s="70">
        <v>17277</v>
      </c>
      <c r="I43" s="49">
        <v>17277</v>
      </c>
      <c r="J43" s="49">
        <v>0</v>
      </c>
      <c r="K43" s="81">
        <v>0</v>
      </c>
      <c r="L43" s="70"/>
      <c r="M43" s="49"/>
      <c r="N43" s="49"/>
      <c r="O43" s="81"/>
      <c r="P43" s="70">
        <f t="shared" si="1"/>
        <v>17277</v>
      </c>
      <c r="Q43" s="49">
        <f t="shared" si="2"/>
        <v>17277</v>
      </c>
      <c r="R43" s="49">
        <f t="shared" si="3"/>
        <v>0</v>
      </c>
      <c r="S43" s="81">
        <f t="shared" si="4"/>
        <v>0</v>
      </c>
      <c r="T43" s="61"/>
      <c r="U43" s="279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77"/>
    </row>
    <row r="44" spans="1:39" s="69" customFormat="1" ht="13.8" x14ac:dyDescent="0.25">
      <c r="A44" s="60"/>
      <c r="B44" s="131" t="s">
        <v>14</v>
      </c>
      <c r="C44" s="69" t="s">
        <v>26</v>
      </c>
      <c r="D44" s="70">
        <v>386842</v>
      </c>
      <c r="E44" s="49">
        <v>386842</v>
      </c>
      <c r="F44" s="49"/>
      <c r="G44" s="81"/>
      <c r="H44" s="70">
        <v>326842</v>
      </c>
      <c r="I44" s="49">
        <v>326842</v>
      </c>
      <c r="J44" s="49">
        <v>0</v>
      </c>
      <c r="K44" s="81">
        <v>0</v>
      </c>
      <c r="L44" s="70">
        <v>-15000</v>
      </c>
      <c r="M44" s="49">
        <v>-15000</v>
      </c>
      <c r="N44" s="49">
        <v>0</v>
      </c>
      <c r="O44" s="81">
        <v>0</v>
      </c>
      <c r="P44" s="70">
        <f t="shared" si="1"/>
        <v>311842</v>
      </c>
      <c r="Q44" s="49">
        <f t="shared" si="2"/>
        <v>311842</v>
      </c>
      <c r="R44" s="49">
        <f t="shared" si="3"/>
        <v>0</v>
      </c>
      <c r="S44" s="81">
        <f t="shared" si="4"/>
        <v>0</v>
      </c>
      <c r="T44" s="61"/>
      <c r="U44" s="279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77"/>
    </row>
    <row r="45" spans="1:39" s="47" customFormat="1" x14ac:dyDescent="0.3">
      <c r="A45" s="79"/>
      <c r="B45" s="80" t="s">
        <v>19</v>
      </c>
      <c r="C45" s="69" t="s">
        <v>48</v>
      </c>
      <c r="D45" s="70"/>
      <c r="E45" s="49"/>
      <c r="F45" s="49"/>
      <c r="G45" s="81"/>
      <c r="H45" s="70"/>
      <c r="I45" s="49"/>
      <c r="J45" s="49"/>
      <c r="K45" s="81"/>
      <c r="L45" s="70"/>
      <c r="M45" s="49"/>
      <c r="N45" s="49"/>
      <c r="O45" s="81"/>
      <c r="P45" s="70"/>
      <c r="Q45" s="49"/>
      <c r="R45" s="49"/>
      <c r="S45" s="81"/>
      <c r="U45" s="277"/>
      <c r="AM45" s="88"/>
    </row>
    <row r="46" spans="1:39" s="47" customFormat="1" x14ac:dyDescent="0.3">
      <c r="A46" s="79"/>
      <c r="B46" s="80"/>
      <c r="C46" s="69" t="s">
        <v>133</v>
      </c>
      <c r="D46" s="70">
        <v>254</v>
      </c>
      <c r="E46" s="49">
        <v>254</v>
      </c>
      <c r="F46" s="49"/>
      <c r="G46" s="81"/>
      <c r="H46" s="70">
        <v>254</v>
      </c>
      <c r="I46" s="49">
        <v>254</v>
      </c>
      <c r="J46" s="49">
        <v>0</v>
      </c>
      <c r="K46" s="81">
        <v>0</v>
      </c>
      <c r="L46" s="70"/>
      <c r="M46" s="49"/>
      <c r="N46" s="49"/>
      <c r="O46" s="81"/>
      <c r="P46" s="70">
        <f t="shared" si="1"/>
        <v>254</v>
      </c>
      <c r="Q46" s="49">
        <f t="shared" si="2"/>
        <v>254</v>
      </c>
      <c r="R46" s="49">
        <f t="shared" si="3"/>
        <v>0</v>
      </c>
      <c r="S46" s="81">
        <f t="shared" si="4"/>
        <v>0</v>
      </c>
      <c r="U46" s="277"/>
      <c r="AM46" s="88"/>
    </row>
    <row r="47" spans="1:39" s="47" customFormat="1" x14ac:dyDescent="0.3">
      <c r="A47" s="79"/>
      <c r="B47" s="80"/>
      <c r="C47" s="67" t="s">
        <v>50</v>
      </c>
      <c r="D47" s="59">
        <f t="shared" ref="D47:K47" si="19">SUM(D46)</f>
        <v>254</v>
      </c>
      <c r="E47" s="52">
        <f t="shared" si="19"/>
        <v>254</v>
      </c>
      <c r="F47" s="52">
        <f t="shared" si="19"/>
        <v>0</v>
      </c>
      <c r="G47" s="68">
        <f t="shared" si="19"/>
        <v>0</v>
      </c>
      <c r="H47" s="59">
        <f t="shared" si="19"/>
        <v>254</v>
      </c>
      <c r="I47" s="52">
        <f t="shared" si="19"/>
        <v>254</v>
      </c>
      <c r="J47" s="52">
        <f t="shared" si="19"/>
        <v>0</v>
      </c>
      <c r="K47" s="68">
        <f t="shared" si="19"/>
        <v>0</v>
      </c>
      <c r="L47" s="59">
        <f t="shared" ref="L47:O47" si="20">SUM(L46)</f>
        <v>0</v>
      </c>
      <c r="M47" s="52">
        <f t="shared" si="20"/>
        <v>0</v>
      </c>
      <c r="N47" s="52">
        <f t="shared" si="20"/>
        <v>0</v>
      </c>
      <c r="O47" s="68">
        <f t="shared" si="20"/>
        <v>0</v>
      </c>
      <c r="P47" s="59">
        <f t="shared" si="1"/>
        <v>254</v>
      </c>
      <c r="Q47" s="52">
        <f t="shared" si="2"/>
        <v>254</v>
      </c>
      <c r="R47" s="52">
        <f t="shared" si="3"/>
        <v>0</v>
      </c>
      <c r="S47" s="68">
        <f t="shared" si="4"/>
        <v>0</v>
      </c>
      <c r="U47" s="277"/>
      <c r="AM47" s="88"/>
    </row>
    <row r="48" spans="1:39" s="47" customFormat="1" x14ac:dyDescent="0.3">
      <c r="A48" s="79"/>
      <c r="B48" s="80"/>
      <c r="C48" s="102" t="s">
        <v>18</v>
      </c>
      <c r="D48" s="194">
        <f t="shared" ref="D48:K48" si="21">SUM(D42:D44)+D47</f>
        <v>511853</v>
      </c>
      <c r="E48" s="200">
        <f t="shared" si="21"/>
        <v>511853</v>
      </c>
      <c r="F48" s="200">
        <f t="shared" si="21"/>
        <v>0</v>
      </c>
      <c r="G48" s="197">
        <f t="shared" si="21"/>
        <v>0</v>
      </c>
      <c r="H48" s="194">
        <f t="shared" si="21"/>
        <v>456186</v>
      </c>
      <c r="I48" s="200">
        <f t="shared" si="21"/>
        <v>456186</v>
      </c>
      <c r="J48" s="200">
        <f t="shared" si="21"/>
        <v>0</v>
      </c>
      <c r="K48" s="197">
        <f t="shared" si="21"/>
        <v>0</v>
      </c>
      <c r="L48" s="194">
        <f t="shared" ref="L48:O48" si="22">SUM(L42:L44)+L47</f>
        <v>-15000</v>
      </c>
      <c r="M48" s="200">
        <f t="shared" si="22"/>
        <v>-15000</v>
      </c>
      <c r="N48" s="200">
        <f t="shared" si="22"/>
        <v>0</v>
      </c>
      <c r="O48" s="197">
        <f t="shared" si="22"/>
        <v>0</v>
      </c>
      <c r="P48" s="194">
        <f t="shared" si="1"/>
        <v>441186</v>
      </c>
      <c r="Q48" s="200">
        <f t="shared" si="2"/>
        <v>441186</v>
      </c>
      <c r="R48" s="200">
        <f t="shared" si="3"/>
        <v>0</v>
      </c>
      <c r="S48" s="197">
        <f t="shared" si="4"/>
        <v>0</v>
      </c>
      <c r="U48" s="277"/>
      <c r="AM48" s="88"/>
    </row>
    <row r="49" spans="1:39" s="47" customFormat="1" x14ac:dyDescent="0.3">
      <c r="A49" s="79"/>
      <c r="B49" s="80"/>
      <c r="C49" s="69"/>
      <c r="D49" s="70"/>
      <c r="E49" s="49"/>
      <c r="F49" s="49"/>
      <c r="G49" s="81"/>
      <c r="H49" s="70"/>
      <c r="I49" s="49"/>
      <c r="J49" s="49"/>
      <c r="K49" s="81"/>
      <c r="L49" s="70"/>
      <c r="M49" s="49"/>
      <c r="N49" s="49"/>
      <c r="O49" s="81"/>
      <c r="P49" s="70"/>
      <c r="Q49" s="49"/>
      <c r="R49" s="49"/>
      <c r="S49" s="81"/>
      <c r="U49" s="277"/>
      <c r="AM49" s="88"/>
    </row>
    <row r="50" spans="1:39" s="47" customFormat="1" x14ac:dyDescent="0.3">
      <c r="A50" s="100">
        <v>104</v>
      </c>
      <c r="B50" s="80"/>
      <c r="C50" s="167" t="s">
        <v>231</v>
      </c>
      <c r="D50" s="105"/>
      <c r="E50" s="51"/>
      <c r="F50" s="51"/>
      <c r="G50" s="109"/>
      <c r="H50" s="105"/>
      <c r="I50" s="51"/>
      <c r="J50" s="51"/>
      <c r="K50" s="109"/>
      <c r="L50" s="105"/>
      <c r="M50" s="51"/>
      <c r="N50" s="51"/>
      <c r="O50" s="109"/>
      <c r="P50" s="105"/>
      <c r="Q50" s="51"/>
      <c r="R50" s="51"/>
      <c r="S50" s="109"/>
      <c r="U50" s="277"/>
      <c r="AM50" s="88"/>
    </row>
    <row r="51" spans="1:39" s="69" customFormat="1" ht="13.8" x14ac:dyDescent="0.25">
      <c r="A51" s="60"/>
      <c r="B51" s="131" t="s">
        <v>8</v>
      </c>
      <c r="C51" s="69" t="s">
        <v>22</v>
      </c>
      <c r="D51" s="70">
        <v>53566</v>
      </c>
      <c r="E51" s="49">
        <v>53566</v>
      </c>
      <c r="F51" s="49"/>
      <c r="G51" s="81"/>
      <c r="H51" s="70">
        <v>52931</v>
      </c>
      <c r="I51" s="49">
        <v>52931</v>
      </c>
      <c r="J51" s="49">
        <v>0</v>
      </c>
      <c r="K51" s="81">
        <v>0</v>
      </c>
      <c r="L51" s="70"/>
      <c r="M51" s="49"/>
      <c r="N51" s="49"/>
      <c r="O51" s="81"/>
      <c r="P51" s="70">
        <f t="shared" si="1"/>
        <v>52931</v>
      </c>
      <c r="Q51" s="49">
        <f t="shared" si="2"/>
        <v>52931</v>
      </c>
      <c r="R51" s="49">
        <f t="shared" si="3"/>
        <v>0</v>
      </c>
      <c r="S51" s="81">
        <f t="shared" si="4"/>
        <v>0</v>
      </c>
      <c r="T51" s="61"/>
      <c r="U51" s="279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77"/>
    </row>
    <row r="52" spans="1:39" s="69" customFormat="1" ht="13.8" x14ac:dyDescent="0.25">
      <c r="A52" s="60"/>
      <c r="B52" s="131" t="s">
        <v>13</v>
      </c>
      <c r="C52" s="69" t="s">
        <v>53</v>
      </c>
      <c r="D52" s="70">
        <v>8264</v>
      </c>
      <c r="E52" s="49">
        <v>8264</v>
      </c>
      <c r="F52" s="49"/>
      <c r="G52" s="81"/>
      <c r="H52" s="70">
        <v>8164</v>
      </c>
      <c r="I52" s="49">
        <v>8164</v>
      </c>
      <c r="J52" s="49">
        <v>0</v>
      </c>
      <c r="K52" s="81">
        <v>0</v>
      </c>
      <c r="L52" s="70"/>
      <c r="M52" s="49"/>
      <c r="N52" s="49"/>
      <c r="O52" s="81"/>
      <c r="P52" s="70">
        <f t="shared" si="1"/>
        <v>8164</v>
      </c>
      <c r="Q52" s="49">
        <f t="shared" si="2"/>
        <v>8164</v>
      </c>
      <c r="R52" s="49">
        <f t="shared" si="3"/>
        <v>0</v>
      </c>
      <c r="S52" s="81">
        <f t="shared" si="4"/>
        <v>0</v>
      </c>
      <c r="T52" s="61"/>
      <c r="U52" s="279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77"/>
    </row>
    <row r="53" spans="1:39" s="47" customFormat="1" x14ac:dyDescent="0.3">
      <c r="A53" s="79"/>
      <c r="B53" s="80" t="s">
        <v>14</v>
      </c>
      <c r="C53" s="69" t="s">
        <v>26</v>
      </c>
      <c r="D53" s="70">
        <v>26543</v>
      </c>
      <c r="E53" s="49">
        <v>26543</v>
      </c>
      <c r="F53" s="49"/>
      <c r="G53" s="81"/>
      <c r="H53" s="70">
        <v>25467</v>
      </c>
      <c r="I53" s="49">
        <v>25467</v>
      </c>
      <c r="J53" s="49">
        <v>0</v>
      </c>
      <c r="K53" s="81">
        <v>0</v>
      </c>
      <c r="L53" s="70">
        <v>-1515</v>
      </c>
      <c r="M53" s="49">
        <v>-1515</v>
      </c>
      <c r="N53" s="49">
        <v>0</v>
      </c>
      <c r="O53" s="81">
        <v>0</v>
      </c>
      <c r="P53" s="70">
        <f t="shared" si="1"/>
        <v>23952</v>
      </c>
      <c r="Q53" s="49">
        <f t="shared" si="2"/>
        <v>23952</v>
      </c>
      <c r="R53" s="49">
        <f t="shared" si="3"/>
        <v>0</v>
      </c>
      <c r="S53" s="81">
        <f t="shared" si="4"/>
        <v>0</v>
      </c>
      <c r="U53" s="277"/>
      <c r="AM53" s="88"/>
    </row>
    <row r="54" spans="1:39" s="47" customFormat="1" x14ac:dyDescent="0.3">
      <c r="A54" s="79"/>
      <c r="B54" s="80" t="s">
        <v>19</v>
      </c>
      <c r="C54" s="69" t="s">
        <v>48</v>
      </c>
      <c r="D54" s="70"/>
      <c r="E54" s="49"/>
      <c r="F54" s="49"/>
      <c r="G54" s="81"/>
      <c r="H54" s="70"/>
      <c r="I54" s="49"/>
      <c r="J54" s="49"/>
      <c r="K54" s="81"/>
      <c r="L54" s="70"/>
      <c r="M54" s="49"/>
      <c r="N54" s="49"/>
      <c r="O54" s="81"/>
      <c r="P54" s="70"/>
      <c r="Q54" s="49"/>
      <c r="R54" s="49"/>
      <c r="S54" s="81"/>
      <c r="U54" s="277"/>
      <c r="AM54" s="88"/>
    </row>
    <row r="55" spans="1:39" s="47" customFormat="1" x14ac:dyDescent="0.3">
      <c r="A55" s="79"/>
      <c r="B55" s="80"/>
      <c r="C55" s="69" t="s">
        <v>133</v>
      </c>
      <c r="D55" s="70">
        <v>3542</v>
      </c>
      <c r="E55" s="49">
        <v>3542</v>
      </c>
      <c r="F55" s="49"/>
      <c r="G55" s="81"/>
      <c r="H55" s="70">
        <v>4563</v>
      </c>
      <c r="I55" s="49">
        <v>4563</v>
      </c>
      <c r="J55" s="49">
        <v>0</v>
      </c>
      <c r="K55" s="81">
        <v>0</v>
      </c>
      <c r="L55" s="70">
        <v>415</v>
      </c>
      <c r="M55" s="49">
        <v>415</v>
      </c>
      <c r="N55" s="49">
        <v>0</v>
      </c>
      <c r="O55" s="81">
        <v>0</v>
      </c>
      <c r="P55" s="70">
        <f t="shared" si="1"/>
        <v>4978</v>
      </c>
      <c r="Q55" s="49">
        <f t="shared" si="2"/>
        <v>4978</v>
      </c>
      <c r="R55" s="49">
        <f t="shared" si="3"/>
        <v>0</v>
      </c>
      <c r="S55" s="81">
        <f t="shared" si="4"/>
        <v>0</v>
      </c>
      <c r="U55" s="277"/>
      <c r="AM55" s="88"/>
    </row>
    <row r="56" spans="1:39" s="108" customFormat="1" x14ac:dyDescent="0.3">
      <c r="A56" s="106"/>
      <c r="B56" s="107"/>
      <c r="C56" s="67" t="s">
        <v>50</v>
      </c>
      <c r="D56" s="59">
        <f t="shared" ref="D56:K56" si="23">SUM(D55)</f>
        <v>3542</v>
      </c>
      <c r="E56" s="52">
        <f t="shared" si="23"/>
        <v>3542</v>
      </c>
      <c r="F56" s="52">
        <f t="shared" si="23"/>
        <v>0</v>
      </c>
      <c r="G56" s="68">
        <f t="shared" si="23"/>
        <v>0</v>
      </c>
      <c r="H56" s="59">
        <f t="shared" si="23"/>
        <v>4563</v>
      </c>
      <c r="I56" s="52">
        <f t="shared" si="23"/>
        <v>4563</v>
      </c>
      <c r="J56" s="52">
        <f t="shared" si="23"/>
        <v>0</v>
      </c>
      <c r="K56" s="68">
        <f t="shared" si="23"/>
        <v>0</v>
      </c>
      <c r="L56" s="59">
        <f t="shared" ref="L56:O56" si="24">SUM(L55)</f>
        <v>415</v>
      </c>
      <c r="M56" s="52">
        <f t="shared" si="24"/>
        <v>415</v>
      </c>
      <c r="N56" s="52">
        <f t="shared" si="24"/>
        <v>0</v>
      </c>
      <c r="O56" s="68">
        <f t="shared" si="24"/>
        <v>0</v>
      </c>
      <c r="P56" s="59">
        <f t="shared" si="1"/>
        <v>4978</v>
      </c>
      <c r="Q56" s="52">
        <f t="shared" si="2"/>
        <v>4978</v>
      </c>
      <c r="R56" s="52">
        <f t="shared" si="3"/>
        <v>0</v>
      </c>
      <c r="S56" s="68">
        <f t="shared" si="4"/>
        <v>0</v>
      </c>
      <c r="U56" s="280"/>
      <c r="AM56" s="163"/>
    </row>
    <row r="57" spans="1:39" s="108" customFormat="1" x14ac:dyDescent="0.3">
      <c r="A57" s="106"/>
      <c r="B57" s="80" t="s">
        <v>21</v>
      </c>
      <c r="C57" s="69" t="s">
        <v>20</v>
      </c>
      <c r="D57" s="59"/>
      <c r="E57" s="52"/>
      <c r="F57" s="52"/>
      <c r="G57" s="68"/>
      <c r="H57" s="59"/>
      <c r="I57" s="52"/>
      <c r="J57" s="52"/>
      <c r="K57" s="68"/>
      <c r="L57" s="59"/>
      <c r="M57" s="52"/>
      <c r="N57" s="52"/>
      <c r="O57" s="68"/>
      <c r="P57" s="59"/>
      <c r="Q57" s="52"/>
      <c r="R57" s="52"/>
      <c r="S57" s="68"/>
      <c r="U57" s="280"/>
      <c r="AM57" s="163"/>
    </row>
    <row r="58" spans="1:39" s="108" customFormat="1" x14ac:dyDescent="0.3">
      <c r="A58" s="106"/>
      <c r="B58" s="80"/>
      <c r="C58" s="69" t="s">
        <v>377</v>
      </c>
      <c r="D58" s="70">
        <v>3190</v>
      </c>
      <c r="E58" s="49">
        <v>3190</v>
      </c>
      <c r="F58" s="49"/>
      <c r="G58" s="81"/>
      <c r="H58" s="70">
        <v>3190</v>
      </c>
      <c r="I58" s="49">
        <v>3190</v>
      </c>
      <c r="J58" s="49">
        <v>0</v>
      </c>
      <c r="K58" s="81">
        <v>0</v>
      </c>
      <c r="L58" s="70"/>
      <c r="M58" s="49"/>
      <c r="N58" s="49"/>
      <c r="O58" s="81"/>
      <c r="P58" s="70">
        <f t="shared" si="1"/>
        <v>3190</v>
      </c>
      <c r="Q58" s="49">
        <f t="shared" si="2"/>
        <v>3190</v>
      </c>
      <c r="R58" s="49">
        <f t="shared" si="3"/>
        <v>0</v>
      </c>
      <c r="S58" s="81">
        <f t="shared" si="4"/>
        <v>0</v>
      </c>
      <c r="U58" s="280"/>
      <c r="AM58" s="163"/>
    </row>
    <row r="59" spans="1:39" s="108" customFormat="1" x14ac:dyDescent="0.3">
      <c r="A59" s="106"/>
      <c r="B59" s="80"/>
      <c r="C59" s="67" t="s">
        <v>125</v>
      </c>
      <c r="D59" s="59">
        <f t="shared" ref="D59:K59" si="25">SUM(D58:D58)</f>
        <v>3190</v>
      </c>
      <c r="E59" s="52">
        <f t="shared" si="25"/>
        <v>3190</v>
      </c>
      <c r="F59" s="52">
        <f t="shared" si="25"/>
        <v>0</v>
      </c>
      <c r="G59" s="68">
        <f t="shared" si="25"/>
        <v>0</v>
      </c>
      <c r="H59" s="59">
        <f t="shared" si="25"/>
        <v>3190</v>
      </c>
      <c r="I59" s="52">
        <f t="shared" si="25"/>
        <v>3190</v>
      </c>
      <c r="J59" s="52">
        <f t="shared" si="25"/>
        <v>0</v>
      </c>
      <c r="K59" s="68">
        <f t="shared" si="25"/>
        <v>0</v>
      </c>
      <c r="L59" s="59">
        <f t="shared" ref="L59:O59" si="26">SUM(L58:L58)</f>
        <v>0</v>
      </c>
      <c r="M59" s="52">
        <f t="shared" si="26"/>
        <v>0</v>
      </c>
      <c r="N59" s="52">
        <f t="shared" si="26"/>
        <v>0</v>
      </c>
      <c r="O59" s="68">
        <f t="shared" si="26"/>
        <v>0</v>
      </c>
      <c r="P59" s="59">
        <f t="shared" si="1"/>
        <v>3190</v>
      </c>
      <c r="Q59" s="52">
        <f t="shared" si="2"/>
        <v>3190</v>
      </c>
      <c r="R59" s="52">
        <f t="shared" si="3"/>
        <v>0</v>
      </c>
      <c r="S59" s="68">
        <f t="shared" si="4"/>
        <v>0</v>
      </c>
      <c r="U59" s="280"/>
      <c r="AM59" s="163"/>
    </row>
    <row r="60" spans="1:39" s="47" customFormat="1" x14ac:dyDescent="0.3">
      <c r="A60" s="79"/>
      <c r="B60" s="80"/>
      <c r="C60" s="102" t="s">
        <v>45</v>
      </c>
      <c r="D60" s="194">
        <f t="shared" ref="D60:K60" si="27">SUM(D51:D53)+D56+D59</f>
        <v>95105</v>
      </c>
      <c r="E60" s="200">
        <f t="shared" si="27"/>
        <v>95105</v>
      </c>
      <c r="F60" s="200">
        <f t="shared" si="27"/>
        <v>0</v>
      </c>
      <c r="G60" s="197">
        <f t="shared" si="27"/>
        <v>0</v>
      </c>
      <c r="H60" s="194">
        <f t="shared" si="27"/>
        <v>94315</v>
      </c>
      <c r="I60" s="200">
        <f t="shared" si="27"/>
        <v>94315</v>
      </c>
      <c r="J60" s="200">
        <f t="shared" si="27"/>
        <v>0</v>
      </c>
      <c r="K60" s="197">
        <f t="shared" si="27"/>
        <v>0</v>
      </c>
      <c r="L60" s="194">
        <f t="shared" ref="L60:O60" si="28">SUM(L51:L53)+L56+L59</f>
        <v>-1100</v>
      </c>
      <c r="M60" s="200">
        <f t="shared" si="28"/>
        <v>-1100</v>
      </c>
      <c r="N60" s="200">
        <f t="shared" si="28"/>
        <v>0</v>
      </c>
      <c r="O60" s="197">
        <f t="shared" si="28"/>
        <v>0</v>
      </c>
      <c r="P60" s="194">
        <f t="shared" si="1"/>
        <v>93215</v>
      </c>
      <c r="Q60" s="200">
        <f t="shared" si="2"/>
        <v>93215</v>
      </c>
      <c r="R60" s="200">
        <f t="shared" si="3"/>
        <v>0</v>
      </c>
      <c r="S60" s="197">
        <f t="shared" si="4"/>
        <v>0</v>
      </c>
      <c r="U60" s="277"/>
      <c r="AM60" s="88"/>
    </row>
    <row r="61" spans="1:39" s="47" customFormat="1" x14ac:dyDescent="0.3">
      <c r="A61" s="79"/>
      <c r="B61" s="80"/>
      <c r="C61" s="102"/>
      <c r="D61" s="105"/>
      <c r="E61" s="51"/>
      <c r="F61" s="51"/>
      <c r="G61" s="109"/>
      <c r="H61" s="105"/>
      <c r="I61" s="51"/>
      <c r="J61" s="51"/>
      <c r="K61" s="109"/>
      <c r="L61" s="105"/>
      <c r="M61" s="51"/>
      <c r="N61" s="51"/>
      <c r="O61" s="109"/>
      <c r="P61" s="105"/>
      <c r="Q61" s="51"/>
      <c r="R61" s="51"/>
      <c r="S61" s="109"/>
      <c r="U61" s="277"/>
      <c r="AM61" s="88"/>
    </row>
    <row r="62" spans="1:39" s="47" customFormat="1" x14ac:dyDescent="0.3">
      <c r="A62" s="79"/>
      <c r="B62" s="80"/>
      <c r="C62" s="102" t="s">
        <v>188</v>
      </c>
      <c r="D62" s="194">
        <f t="shared" ref="D62:K62" si="29">SUM(D23,D48,D60,D39)</f>
        <v>1003196</v>
      </c>
      <c r="E62" s="200">
        <f t="shared" si="29"/>
        <v>1003196</v>
      </c>
      <c r="F62" s="200">
        <f t="shared" si="29"/>
        <v>0</v>
      </c>
      <c r="G62" s="197">
        <f t="shared" si="29"/>
        <v>0</v>
      </c>
      <c r="H62" s="194">
        <f t="shared" si="29"/>
        <v>951347</v>
      </c>
      <c r="I62" s="200">
        <f t="shared" si="29"/>
        <v>951347</v>
      </c>
      <c r="J62" s="200">
        <f t="shared" si="29"/>
        <v>0</v>
      </c>
      <c r="K62" s="197">
        <f t="shared" si="29"/>
        <v>0</v>
      </c>
      <c r="L62" s="194">
        <f t="shared" ref="L62:O62" si="30">SUM(L23,L48,L60,L39)</f>
        <v>-32500</v>
      </c>
      <c r="M62" s="200">
        <f t="shared" si="30"/>
        <v>-32500</v>
      </c>
      <c r="N62" s="200">
        <f t="shared" si="30"/>
        <v>0</v>
      </c>
      <c r="O62" s="197">
        <f t="shared" si="30"/>
        <v>0</v>
      </c>
      <c r="P62" s="194">
        <f t="shared" si="1"/>
        <v>918847</v>
      </c>
      <c r="Q62" s="200">
        <f t="shared" si="2"/>
        <v>918847</v>
      </c>
      <c r="R62" s="200">
        <f t="shared" si="3"/>
        <v>0</v>
      </c>
      <c r="S62" s="197">
        <f t="shared" si="4"/>
        <v>0</v>
      </c>
      <c r="U62" s="277"/>
      <c r="AM62" s="88"/>
    </row>
    <row r="63" spans="1:39" s="47" customFormat="1" x14ac:dyDescent="0.3">
      <c r="A63" s="79"/>
      <c r="B63" s="80"/>
      <c r="C63" s="102"/>
      <c r="D63" s="105"/>
      <c r="E63" s="51"/>
      <c r="F63" s="51"/>
      <c r="G63" s="109"/>
      <c r="H63" s="105"/>
      <c r="I63" s="51"/>
      <c r="J63" s="51"/>
      <c r="K63" s="109"/>
      <c r="L63" s="105"/>
      <c r="M63" s="51"/>
      <c r="N63" s="51"/>
      <c r="O63" s="109"/>
      <c r="P63" s="105"/>
      <c r="Q63" s="51"/>
      <c r="R63" s="51"/>
      <c r="S63" s="109"/>
      <c r="U63" s="277"/>
      <c r="AM63" s="88"/>
    </row>
    <row r="64" spans="1:39" s="47" customFormat="1" x14ac:dyDescent="0.3">
      <c r="A64" s="100">
        <v>105</v>
      </c>
      <c r="B64" s="80"/>
      <c r="C64" s="102" t="s">
        <v>44</v>
      </c>
      <c r="D64" s="105"/>
      <c r="E64" s="51"/>
      <c r="F64" s="51"/>
      <c r="G64" s="109"/>
      <c r="H64" s="105"/>
      <c r="I64" s="51"/>
      <c r="J64" s="51"/>
      <c r="K64" s="109"/>
      <c r="L64" s="105"/>
      <c r="M64" s="51"/>
      <c r="N64" s="51"/>
      <c r="O64" s="109"/>
      <c r="P64" s="105"/>
      <c r="Q64" s="51"/>
      <c r="R64" s="51"/>
      <c r="S64" s="109"/>
      <c r="U64" s="277"/>
      <c r="AM64" s="88"/>
    </row>
    <row r="65" spans="1:39" s="69" customFormat="1" ht="13.8" x14ac:dyDescent="0.25">
      <c r="A65" s="60"/>
      <c r="B65" s="131" t="s">
        <v>8</v>
      </c>
      <c r="C65" s="69" t="s">
        <v>22</v>
      </c>
      <c r="D65" s="70">
        <v>311438</v>
      </c>
      <c r="E65" s="49">
        <v>311438</v>
      </c>
      <c r="F65" s="49"/>
      <c r="G65" s="81"/>
      <c r="H65" s="70">
        <v>328431</v>
      </c>
      <c r="I65" s="49">
        <v>328431</v>
      </c>
      <c r="J65" s="49">
        <v>0</v>
      </c>
      <c r="K65" s="81">
        <v>0</v>
      </c>
      <c r="L65" s="70"/>
      <c r="M65" s="49"/>
      <c r="N65" s="49"/>
      <c r="O65" s="81"/>
      <c r="P65" s="70">
        <f t="shared" si="1"/>
        <v>328431</v>
      </c>
      <c r="Q65" s="49">
        <f t="shared" si="2"/>
        <v>328431</v>
      </c>
      <c r="R65" s="49">
        <f t="shared" si="3"/>
        <v>0</v>
      </c>
      <c r="S65" s="81">
        <f t="shared" si="4"/>
        <v>0</v>
      </c>
      <c r="T65" s="61"/>
      <c r="U65" s="279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77"/>
    </row>
    <row r="66" spans="1:39" s="69" customFormat="1" ht="13.8" x14ac:dyDescent="0.25">
      <c r="A66" s="60"/>
      <c r="B66" s="131" t="s">
        <v>13</v>
      </c>
      <c r="C66" s="69" t="s">
        <v>53</v>
      </c>
      <c r="D66" s="70">
        <v>49770</v>
      </c>
      <c r="E66" s="49">
        <v>49770</v>
      </c>
      <c r="F66" s="49"/>
      <c r="G66" s="81"/>
      <c r="H66" s="70">
        <v>52407</v>
      </c>
      <c r="I66" s="49">
        <v>52407</v>
      </c>
      <c r="J66" s="49">
        <v>0</v>
      </c>
      <c r="K66" s="81">
        <v>0</v>
      </c>
      <c r="L66" s="70"/>
      <c r="M66" s="49"/>
      <c r="N66" s="49"/>
      <c r="O66" s="81"/>
      <c r="P66" s="70">
        <f t="shared" si="1"/>
        <v>52407</v>
      </c>
      <c r="Q66" s="49">
        <f t="shared" si="2"/>
        <v>52407</v>
      </c>
      <c r="R66" s="49">
        <f t="shared" si="3"/>
        <v>0</v>
      </c>
      <c r="S66" s="81">
        <f t="shared" si="4"/>
        <v>0</v>
      </c>
      <c r="T66" s="61"/>
      <c r="U66" s="279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77"/>
    </row>
    <row r="67" spans="1:39" s="47" customFormat="1" x14ac:dyDescent="0.3">
      <c r="A67" s="79"/>
      <c r="B67" s="80" t="s">
        <v>14</v>
      </c>
      <c r="C67" s="69" t="s">
        <v>26</v>
      </c>
      <c r="D67" s="70">
        <v>63522</v>
      </c>
      <c r="E67" s="49">
        <v>63522</v>
      </c>
      <c r="F67" s="49"/>
      <c r="G67" s="81"/>
      <c r="H67" s="70">
        <v>63613</v>
      </c>
      <c r="I67" s="49">
        <v>63613</v>
      </c>
      <c r="J67" s="49">
        <v>0</v>
      </c>
      <c r="K67" s="81">
        <v>0</v>
      </c>
      <c r="L67" s="70"/>
      <c r="M67" s="49"/>
      <c r="N67" s="49"/>
      <c r="O67" s="81"/>
      <c r="P67" s="70">
        <f t="shared" si="1"/>
        <v>63613</v>
      </c>
      <c r="Q67" s="49">
        <f t="shared" si="2"/>
        <v>63613</v>
      </c>
      <c r="R67" s="49">
        <f t="shared" si="3"/>
        <v>0</v>
      </c>
      <c r="S67" s="81">
        <f t="shared" si="4"/>
        <v>0</v>
      </c>
      <c r="U67" s="277"/>
      <c r="AM67" s="88"/>
    </row>
    <row r="68" spans="1:39" s="47" customFormat="1" x14ac:dyDescent="0.3">
      <c r="A68" s="79"/>
      <c r="B68" s="80" t="s">
        <v>19</v>
      </c>
      <c r="C68" s="69" t="s">
        <v>48</v>
      </c>
      <c r="D68" s="70"/>
      <c r="E68" s="49"/>
      <c r="F68" s="49"/>
      <c r="G68" s="81"/>
      <c r="H68" s="70"/>
      <c r="I68" s="49"/>
      <c r="J68" s="49"/>
      <c r="K68" s="81"/>
      <c r="L68" s="70"/>
      <c r="M68" s="49"/>
      <c r="N68" s="49"/>
      <c r="O68" s="81"/>
      <c r="P68" s="70"/>
      <c r="Q68" s="49"/>
      <c r="R68" s="49"/>
      <c r="S68" s="81"/>
      <c r="U68" s="277"/>
      <c r="AM68" s="88"/>
    </row>
    <row r="69" spans="1:39" s="69" customFormat="1" ht="13.8" x14ac:dyDescent="0.25">
      <c r="A69" s="60"/>
      <c r="B69" s="77"/>
      <c r="C69" s="69" t="s">
        <v>0</v>
      </c>
      <c r="D69" s="70">
        <v>2000</v>
      </c>
      <c r="E69" s="49">
        <v>2000</v>
      </c>
      <c r="F69" s="49"/>
      <c r="G69" s="81"/>
      <c r="H69" s="70">
        <v>2000</v>
      </c>
      <c r="I69" s="49">
        <v>2000</v>
      </c>
      <c r="J69" s="49">
        <v>0</v>
      </c>
      <c r="K69" s="81">
        <v>0</v>
      </c>
      <c r="L69" s="70"/>
      <c r="M69" s="49"/>
      <c r="N69" s="49"/>
      <c r="O69" s="81"/>
      <c r="P69" s="70">
        <f t="shared" si="1"/>
        <v>2000</v>
      </c>
      <c r="Q69" s="49">
        <f t="shared" si="2"/>
        <v>2000</v>
      </c>
      <c r="R69" s="49">
        <f t="shared" si="3"/>
        <v>0</v>
      </c>
      <c r="S69" s="81">
        <f t="shared" si="4"/>
        <v>0</v>
      </c>
      <c r="T69" s="61"/>
      <c r="U69" s="279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77"/>
    </row>
    <row r="70" spans="1:39" s="47" customFormat="1" x14ac:dyDescent="0.3">
      <c r="A70" s="79"/>
      <c r="B70" s="80"/>
      <c r="C70" s="69" t="s">
        <v>228</v>
      </c>
      <c r="D70" s="70">
        <v>400</v>
      </c>
      <c r="E70" s="49">
        <v>400</v>
      </c>
      <c r="F70" s="49"/>
      <c r="G70" s="81"/>
      <c r="H70" s="70">
        <v>400</v>
      </c>
      <c r="I70" s="49">
        <v>400</v>
      </c>
      <c r="J70" s="49">
        <v>0</v>
      </c>
      <c r="K70" s="81">
        <v>0</v>
      </c>
      <c r="L70" s="70"/>
      <c r="M70" s="49"/>
      <c r="N70" s="49"/>
      <c r="O70" s="81"/>
      <c r="P70" s="70">
        <f t="shared" si="1"/>
        <v>400</v>
      </c>
      <c r="Q70" s="49">
        <f t="shared" si="2"/>
        <v>400</v>
      </c>
      <c r="R70" s="49">
        <f t="shared" si="3"/>
        <v>0</v>
      </c>
      <c r="S70" s="81">
        <f t="shared" si="4"/>
        <v>0</v>
      </c>
      <c r="U70" s="277"/>
      <c r="AM70" s="88"/>
    </row>
    <row r="71" spans="1:39" s="47" customFormat="1" x14ac:dyDescent="0.3">
      <c r="A71" s="79"/>
      <c r="B71" s="80"/>
      <c r="C71" s="69" t="s">
        <v>134</v>
      </c>
      <c r="D71" s="70">
        <v>4000</v>
      </c>
      <c r="E71" s="49">
        <v>4000</v>
      </c>
      <c r="F71" s="49"/>
      <c r="G71" s="81"/>
      <c r="H71" s="70">
        <v>4000</v>
      </c>
      <c r="I71" s="49">
        <v>4000</v>
      </c>
      <c r="J71" s="49">
        <v>0</v>
      </c>
      <c r="K71" s="81">
        <v>0</v>
      </c>
      <c r="L71" s="70"/>
      <c r="M71" s="49"/>
      <c r="N71" s="49"/>
      <c r="O71" s="81"/>
      <c r="P71" s="70">
        <f t="shared" si="1"/>
        <v>4000</v>
      </c>
      <c r="Q71" s="49">
        <f t="shared" si="2"/>
        <v>4000</v>
      </c>
      <c r="R71" s="49">
        <f t="shared" si="3"/>
        <v>0</v>
      </c>
      <c r="S71" s="81">
        <f t="shared" si="4"/>
        <v>0</v>
      </c>
      <c r="U71" s="277"/>
      <c r="AM71" s="88"/>
    </row>
    <row r="72" spans="1:39" s="47" customFormat="1" x14ac:dyDescent="0.3">
      <c r="A72" s="106"/>
      <c r="B72" s="107"/>
      <c r="C72" s="67" t="s">
        <v>50</v>
      </c>
      <c r="D72" s="59">
        <f t="shared" ref="D72:K72" si="31">SUM(D69:D71)</f>
        <v>6400</v>
      </c>
      <c r="E72" s="52">
        <f t="shared" si="31"/>
        <v>6400</v>
      </c>
      <c r="F72" s="52">
        <f t="shared" si="31"/>
        <v>0</v>
      </c>
      <c r="G72" s="68">
        <f t="shared" si="31"/>
        <v>0</v>
      </c>
      <c r="H72" s="59">
        <f t="shared" si="31"/>
        <v>6400</v>
      </c>
      <c r="I72" s="52">
        <f t="shared" si="31"/>
        <v>6400</v>
      </c>
      <c r="J72" s="52">
        <f t="shared" si="31"/>
        <v>0</v>
      </c>
      <c r="K72" s="68">
        <f t="shared" si="31"/>
        <v>0</v>
      </c>
      <c r="L72" s="59">
        <f t="shared" ref="L72:O72" si="32">SUM(L69:L71)</f>
        <v>0</v>
      </c>
      <c r="M72" s="52">
        <f t="shared" si="32"/>
        <v>0</v>
      </c>
      <c r="N72" s="52">
        <f t="shared" si="32"/>
        <v>0</v>
      </c>
      <c r="O72" s="68">
        <f t="shared" si="32"/>
        <v>0</v>
      </c>
      <c r="P72" s="59">
        <f t="shared" si="1"/>
        <v>6400</v>
      </c>
      <c r="Q72" s="52">
        <f t="shared" si="2"/>
        <v>6400</v>
      </c>
      <c r="R72" s="52">
        <f t="shared" si="3"/>
        <v>0</v>
      </c>
      <c r="S72" s="68">
        <f t="shared" si="4"/>
        <v>0</v>
      </c>
      <c r="U72" s="277"/>
      <c r="AM72" s="88"/>
    </row>
    <row r="73" spans="1:39" s="47" customFormat="1" x14ac:dyDescent="0.3">
      <c r="A73" s="79"/>
      <c r="B73" s="80"/>
      <c r="C73" s="102" t="s">
        <v>12</v>
      </c>
      <c r="D73" s="105">
        <f t="shared" ref="D73:K73" si="33">D65+D66+D67+D72</f>
        <v>431130</v>
      </c>
      <c r="E73" s="51">
        <f t="shared" si="33"/>
        <v>431130</v>
      </c>
      <c r="F73" s="51">
        <f t="shared" si="33"/>
        <v>0</v>
      </c>
      <c r="G73" s="109">
        <f t="shared" si="33"/>
        <v>0</v>
      </c>
      <c r="H73" s="105">
        <f t="shared" si="33"/>
        <v>450851</v>
      </c>
      <c r="I73" s="51">
        <f t="shared" si="33"/>
        <v>450851</v>
      </c>
      <c r="J73" s="51">
        <f t="shared" si="33"/>
        <v>0</v>
      </c>
      <c r="K73" s="109">
        <f t="shared" si="33"/>
        <v>0</v>
      </c>
      <c r="L73" s="105">
        <f t="shared" ref="L73:O73" si="34">L65+L66+L67+L72</f>
        <v>0</v>
      </c>
      <c r="M73" s="51">
        <f t="shared" si="34"/>
        <v>0</v>
      </c>
      <c r="N73" s="51">
        <f t="shared" si="34"/>
        <v>0</v>
      </c>
      <c r="O73" s="109">
        <f t="shared" si="34"/>
        <v>0</v>
      </c>
      <c r="P73" s="105">
        <f t="shared" si="1"/>
        <v>450851</v>
      </c>
      <c r="Q73" s="51">
        <f t="shared" si="2"/>
        <v>450851</v>
      </c>
      <c r="R73" s="51">
        <f t="shared" si="3"/>
        <v>0</v>
      </c>
      <c r="S73" s="109">
        <f t="shared" si="4"/>
        <v>0</v>
      </c>
      <c r="U73" s="277"/>
      <c r="AM73" s="88"/>
    </row>
    <row r="74" spans="1:39" s="47" customFormat="1" x14ac:dyDescent="0.3">
      <c r="A74" s="79"/>
      <c r="B74" s="80"/>
      <c r="C74" s="111"/>
      <c r="D74" s="64"/>
      <c r="E74" s="55"/>
      <c r="F74" s="55"/>
      <c r="G74" s="112"/>
      <c r="H74" s="64"/>
      <c r="I74" s="55"/>
      <c r="J74" s="55"/>
      <c r="K74" s="112"/>
      <c r="L74" s="64"/>
      <c r="M74" s="55"/>
      <c r="N74" s="55"/>
      <c r="O74" s="112"/>
      <c r="P74" s="64"/>
      <c r="Q74" s="55"/>
      <c r="R74" s="55"/>
      <c r="S74" s="112"/>
      <c r="U74" s="277"/>
      <c r="AM74" s="88"/>
    </row>
    <row r="75" spans="1:39" s="47" customFormat="1" x14ac:dyDescent="0.3">
      <c r="A75" s="100">
        <v>106</v>
      </c>
      <c r="B75" s="80"/>
      <c r="C75" s="102" t="s">
        <v>30</v>
      </c>
      <c r="D75" s="105"/>
      <c r="E75" s="51"/>
      <c r="F75" s="51"/>
      <c r="G75" s="109"/>
      <c r="H75" s="105"/>
      <c r="I75" s="51"/>
      <c r="J75" s="51"/>
      <c r="K75" s="109"/>
      <c r="L75" s="105"/>
      <c r="M75" s="51"/>
      <c r="N75" s="51"/>
      <c r="O75" s="109"/>
      <c r="P75" s="105"/>
      <c r="Q75" s="51"/>
      <c r="R75" s="51"/>
      <c r="S75" s="109"/>
      <c r="U75" s="277"/>
      <c r="AM75" s="88"/>
    </row>
    <row r="76" spans="1:39" s="47" customFormat="1" x14ac:dyDescent="0.3">
      <c r="A76" s="79"/>
      <c r="B76" s="80" t="s">
        <v>8</v>
      </c>
      <c r="C76" s="69" t="s">
        <v>22</v>
      </c>
      <c r="D76" s="64"/>
      <c r="E76" s="55"/>
      <c r="F76" s="55"/>
      <c r="G76" s="112"/>
      <c r="H76" s="64"/>
      <c r="I76" s="55"/>
      <c r="J76" s="55"/>
      <c r="K76" s="112"/>
      <c r="L76" s="64"/>
      <c r="M76" s="55"/>
      <c r="N76" s="55"/>
      <c r="O76" s="112"/>
      <c r="P76" s="64"/>
      <c r="Q76" s="55"/>
      <c r="R76" s="55"/>
      <c r="S76" s="112"/>
      <c r="U76" s="277"/>
      <c r="AM76" s="88"/>
    </row>
    <row r="77" spans="1:39" s="47" customFormat="1" x14ac:dyDescent="0.3">
      <c r="A77" s="79"/>
      <c r="B77" s="80"/>
      <c r="C77" s="69" t="s">
        <v>189</v>
      </c>
      <c r="D77" s="70">
        <v>25860</v>
      </c>
      <c r="E77" s="49">
        <v>25860</v>
      </c>
      <c r="F77" s="49"/>
      <c r="G77" s="81"/>
      <c r="H77" s="70">
        <v>25860</v>
      </c>
      <c r="I77" s="49">
        <v>25860</v>
      </c>
      <c r="J77" s="49">
        <v>0</v>
      </c>
      <c r="K77" s="81">
        <v>0</v>
      </c>
      <c r="L77" s="70">
        <v>2114</v>
      </c>
      <c r="M77" s="49">
        <v>2114</v>
      </c>
      <c r="N77" s="49">
        <v>0</v>
      </c>
      <c r="O77" s="81">
        <v>0</v>
      </c>
      <c r="P77" s="70">
        <f t="shared" ref="P77:P139" si="35">H77+L77</f>
        <v>27974</v>
      </c>
      <c r="Q77" s="49">
        <f t="shared" ref="Q77:Q139" si="36">I77+M77</f>
        <v>27974</v>
      </c>
      <c r="R77" s="49">
        <f t="shared" ref="R77:R139" si="37">J77+N77</f>
        <v>0</v>
      </c>
      <c r="S77" s="81">
        <f t="shared" ref="S77:S139" si="38">K77+O77</f>
        <v>0</v>
      </c>
      <c r="U77" s="277"/>
      <c r="AM77" s="88"/>
    </row>
    <row r="78" spans="1:39" s="47" customFormat="1" x14ac:dyDescent="0.3">
      <c r="A78" s="79"/>
      <c r="B78" s="80"/>
      <c r="C78" s="78" t="s">
        <v>190</v>
      </c>
      <c r="D78" s="70">
        <v>16534</v>
      </c>
      <c r="E78" s="49">
        <v>16534</v>
      </c>
      <c r="F78" s="49"/>
      <c r="G78" s="81"/>
      <c r="H78" s="70">
        <v>16534</v>
      </c>
      <c r="I78" s="49">
        <v>16534</v>
      </c>
      <c r="J78" s="49">
        <v>0</v>
      </c>
      <c r="K78" s="81">
        <v>0</v>
      </c>
      <c r="L78" s="70"/>
      <c r="M78" s="49"/>
      <c r="N78" s="49"/>
      <c r="O78" s="81"/>
      <c r="P78" s="70">
        <f t="shared" si="35"/>
        <v>16534</v>
      </c>
      <c r="Q78" s="49">
        <f t="shared" si="36"/>
        <v>16534</v>
      </c>
      <c r="R78" s="49">
        <f t="shared" si="37"/>
        <v>0</v>
      </c>
      <c r="S78" s="81">
        <f t="shared" si="38"/>
        <v>0</v>
      </c>
      <c r="U78" s="277"/>
      <c r="AM78" s="88"/>
    </row>
    <row r="79" spans="1:39" s="47" customFormat="1" x14ac:dyDescent="0.3">
      <c r="A79" s="79"/>
      <c r="B79" s="80"/>
      <c r="C79" s="78" t="s">
        <v>191</v>
      </c>
      <c r="D79" s="70">
        <v>9451</v>
      </c>
      <c r="E79" s="49"/>
      <c r="F79" s="49">
        <v>9451</v>
      </c>
      <c r="G79" s="81"/>
      <c r="H79" s="70">
        <v>9451</v>
      </c>
      <c r="I79" s="49">
        <v>0</v>
      </c>
      <c r="J79" s="49">
        <v>9451</v>
      </c>
      <c r="K79" s="81">
        <v>0</v>
      </c>
      <c r="L79" s="70"/>
      <c r="M79" s="49"/>
      <c r="N79" s="49"/>
      <c r="O79" s="81"/>
      <c r="P79" s="70">
        <f t="shared" si="35"/>
        <v>9451</v>
      </c>
      <c r="Q79" s="49">
        <f t="shared" si="36"/>
        <v>0</v>
      </c>
      <c r="R79" s="49">
        <f t="shared" si="37"/>
        <v>9451</v>
      </c>
      <c r="S79" s="81">
        <f t="shared" si="38"/>
        <v>0</v>
      </c>
      <c r="U79" s="277"/>
      <c r="AM79" s="88"/>
    </row>
    <row r="80" spans="1:39" s="47" customFormat="1" x14ac:dyDescent="0.3">
      <c r="A80" s="79"/>
      <c r="B80" s="80"/>
      <c r="C80" s="78" t="s">
        <v>192</v>
      </c>
      <c r="D80" s="70">
        <v>38837</v>
      </c>
      <c r="E80" s="49">
        <v>38837</v>
      </c>
      <c r="F80" s="49"/>
      <c r="G80" s="81"/>
      <c r="H80" s="70">
        <v>38837</v>
      </c>
      <c r="I80" s="49">
        <v>38837</v>
      </c>
      <c r="J80" s="49">
        <v>0</v>
      </c>
      <c r="K80" s="81">
        <v>0</v>
      </c>
      <c r="L80" s="70">
        <v>-144</v>
      </c>
      <c r="M80" s="49">
        <v>-144</v>
      </c>
      <c r="N80" s="49">
        <v>0</v>
      </c>
      <c r="O80" s="81">
        <v>0</v>
      </c>
      <c r="P80" s="70">
        <f t="shared" si="35"/>
        <v>38693</v>
      </c>
      <c r="Q80" s="49">
        <f t="shared" si="36"/>
        <v>38693</v>
      </c>
      <c r="R80" s="49">
        <f t="shared" si="37"/>
        <v>0</v>
      </c>
      <c r="S80" s="81">
        <f t="shared" si="38"/>
        <v>0</v>
      </c>
      <c r="U80" s="277"/>
      <c r="AM80" s="88"/>
    </row>
    <row r="81" spans="1:39" s="47" customFormat="1" ht="28.5" customHeight="1" x14ac:dyDescent="0.3">
      <c r="A81" s="79"/>
      <c r="B81" s="80"/>
      <c r="C81" s="78" t="s">
        <v>406</v>
      </c>
      <c r="D81" s="70">
        <v>768</v>
      </c>
      <c r="E81" s="49">
        <v>768</v>
      </c>
      <c r="F81" s="49"/>
      <c r="G81" s="81"/>
      <c r="H81" s="70">
        <v>768</v>
      </c>
      <c r="I81" s="49">
        <v>768</v>
      </c>
      <c r="J81" s="49">
        <v>0</v>
      </c>
      <c r="K81" s="81">
        <v>0</v>
      </c>
      <c r="L81" s="70"/>
      <c r="M81" s="49"/>
      <c r="N81" s="49"/>
      <c r="O81" s="81"/>
      <c r="P81" s="70">
        <f t="shared" si="35"/>
        <v>768</v>
      </c>
      <c r="Q81" s="49">
        <f t="shared" si="36"/>
        <v>768</v>
      </c>
      <c r="R81" s="49">
        <f t="shared" si="37"/>
        <v>0</v>
      </c>
      <c r="S81" s="81">
        <f t="shared" si="38"/>
        <v>0</v>
      </c>
      <c r="U81" s="277"/>
      <c r="AM81" s="88"/>
    </row>
    <row r="82" spans="1:39" s="47" customFormat="1" ht="30" customHeight="1" x14ac:dyDescent="0.3">
      <c r="A82" s="79"/>
      <c r="B82" s="80"/>
      <c r="C82" s="78" t="s">
        <v>407</v>
      </c>
      <c r="D82" s="70">
        <v>701</v>
      </c>
      <c r="E82" s="49">
        <v>701</v>
      </c>
      <c r="F82" s="49"/>
      <c r="G82" s="81"/>
      <c r="H82" s="70">
        <v>701</v>
      </c>
      <c r="I82" s="49">
        <v>701</v>
      </c>
      <c r="J82" s="49">
        <v>0</v>
      </c>
      <c r="K82" s="81">
        <v>0</v>
      </c>
      <c r="L82" s="70"/>
      <c r="M82" s="49"/>
      <c r="N82" s="49"/>
      <c r="O82" s="81"/>
      <c r="P82" s="70">
        <f t="shared" si="35"/>
        <v>701</v>
      </c>
      <c r="Q82" s="49">
        <f t="shared" si="36"/>
        <v>701</v>
      </c>
      <c r="R82" s="49">
        <f t="shared" si="37"/>
        <v>0</v>
      </c>
      <c r="S82" s="81">
        <f t="shared" si="38"/>
        <v>0</v>
      </c>
      <c r="U82" s="277"/>
      <c r="AM82" s="88"/>
    </row>
    <row r="83" spans="1:39" s="47" customFormat="1" ht="42" x14ac:dyDescent="0.3">
      <c r="A83" s="79"/>
      <c r="B83" s="80"/>
      <c r="C83" s="78" t="s">
        <v>408</v>
      </c>
      <c r="D83" s="70">
        <v>787</v>
      </c>
      <c r="E83" s="49">
        <v>787</v>
      </c>
      <c r="F83" s="49"/>
      <c r="G83" s="81"/>
      <c r="H83" s="70">
        <v>787</v>
      </c>
      <c r="I83" s="49">
        <v>787</v>
      </c>
      <c r="J83" s="49">
        <v>0</v>
      </c>
      <c r="K83" s="81">
        <v>0</v>
      </c>
      <c r="L83" s="70"/>
      <c r="M83" s="49"/>
      <c r="N83" s="49"/>
      <c r="O83" s="81"/>
      <c r="P83" s="70">
        <f t="shared" si="35"/>
        <v>787</v>
      </c>
      <c r="Q83" s="49">
        <f t="shared" si="36"/>
        <v>787</v>
      </c>
      <c r="R83" s="49">
        <f t="shared" si="37"/>
        <v>0</v>
      </c>
      <c r="S83" s="81">
        <f t="shared" si="38"/>
        <v>0</v>
      </c>
      <c r="U83" s="277"/>
      <c r="AM83" s="88"/>
    </row>
    <row r="84" spans="1:39" s="47" customFormat="1" ht="18" customHeight="1" x14ac:dyDescent="0.3">
      <c r="A84" s="79"/>
      <c r="B84" s="80"/>
      <c r="C84" s="78" t="s">
        <v>238</v>
      </c>
      <c r="D84" s="70">
        <v>2845</v>
      </c>
      <c r="E84" s="49">
        <v>2845</v>
      </c>
      <c r="F84" s="49"/>
      <c r="G84" s="81"/>
      <c r="H84" s="70">
        <v>2845</v>
      </c>
      <c r="I84" s="49">
        <v>2845</v>
      </c>
      <c r="J84" s="49">
        <v>0</v>
      </c>
      <c r="K84" s="81">
        <v>0</v>
      </c>
      <c r="L84" s="70"/>
      <c r="M84" s="49"/>
      <c r="N84" s="49"/>
      <c r="O84" s="81"/>
      <c r="P84" s="70">
        <f t="shared" si="35"/>
        <v>2845</v>
      </c>
      <c r="Q84" s="49">
        <f t="shared" si="36"/>
        <v>2845</v>
      </c>
      <c r="R84" s="49">
        <f t="shared" si="37"/>
        <v>0</v>
      </c>
      <c r="S84" s="81">
        <f t="shared" si="38"/>
        <v>0</v>
      </c>
      <c r="U84" s="277"/>
      <c r="AM84" s="88"/>
    </row>
    <row r="85" spans="1:39" s="47" customFormat="1" ht="18" customHeight="1" x14ac:dyDescent="0.3">
      <c r="A85" s="79"/>
      <c r="B85" s="80"/>
      <c r="C85" s="78" t="s">
        <v>239</v>
      </c>
      <c r="D85" s="70">
        <v>3790</v>
      </c>
      <c r="E85" s="49">
        <v>3790</v>
      </c>
      <c r="F85" s="49"/>
      <c r="G85" s="81"/>
      <c r="H85" s="70">
        <v>3790</v>
      </c>
      <c r="I85" s="49">
        <v>3790</v>
      </c>
      <c r="J85" s="49">
        <v>0</v>
      </c>
      <c r="K85" s="81">
        <v>0</v>
      </c>
      <c r="L85" s="70"/>
      <c r="M85" s="49"/>
      <c r="N85" s="49"/>
      <c r="O85" s="81"/>
      <c r="P85" s="70">
        <f t="shared" si="35"/>
        <v>3790</v>
      </c>
      <c r="Q85" s="49">
        <f t="shared" si="36"/>
        <v>3790</v>
      </c>
      <c r="R85" s="49">
        <f t="shared" si="37"/>
        <v>0</v>
      </c>
      <c r="S85" s="81">
        <f t="shared" si="38"/>
        <v>0</v>
      </c>
      <c r="U85" s="277"/>
      <c r="AM85" s="88"/>
    </row>
    <row r="86" spans="1:39" s="47" customFormat="1" x14ac:dyDescent="0.3">
      <c r="A86" s="79"/>
      <c r="B86" s="80"/>
      <c r="C86" s="78"/>
      <c r="D86" s="70"/>
      <c r="E86" s="49"/>
      <c r="F86" s="49"/>
      <c r="G86" s="81"/>
      <c r="H86" s="70"/>
      <c r="I86" s="49"/>
      <c r="J86" s="49"/>
      <c r="K86" s="81"/>
      <c r="L86" s="70"/>
      <c r="M86" s="49"/>
      <c r="N86" s="49"/>
      <c r="O86" s="81"/>
      <c r="P86" s="70"/>
      <c r="Q86" s="49"/>
      <c r="R86" s="49"/>
      <c r="S86" s="81"/>
      <c r="U86" s="277"/>
      <c r="AM86" s="88"/>
    </row>
    <row r="87" spans="1:39" s="47" customFormat="1" x14ac:dyDescent="0.3">
      <c r="A87" s="79"/>
      <c r="B87" s="80"/>
      <c r="C87" s="111" t="s">
        <v>33</v>
      </c>
      <c r="D87" s="64">
        <f t="shared" ref="D87:K87" si="39">SUM(D77:D86)</f>
        <v>99573</v>
      </c>
      <c r="E87" s="55">
        <f t="shared" si="39"/>
        <v>90122</v>
      </c>
      <c r="F87" s="55">
        <f t="shared" si="39"/>
        <v>9451</v>
      </c>
      <c r="G87" s="112">
        <f t="shared" si="39"/>
        <v>0</v>
      </c>
      <c r="H87" s="64">
        <f t="shared" si="39"/>
        <v>99573</v>
      </c>
      <c r="I87" s="55">
        <f t="shared" si="39"/>
        <v>90122</v>
      </c>
      <c r="J87" s="55">
        <f t="shared" si="39"/>
        <v>9451</v>
      </c>
      <c r="K87" s="112">
        <f t="shared" si="39"/>
        <v>0</v>
      </c>
      <c r="L87" s="64">
        <f t="shared" ref="L87:O87" si="40">SUM(L77:L86)</f>
        <v>1970</v>
      </c>
      <c r="M87" s="55">
        <f t="shared" si="40"/>
        <v>1970</v>
      </c>
      <c r="N87" s="55">
        <f t="shared" si="40"/>
        <v>0</v>
      </c>
      <c r="O87" s="112">
        <f t="shared" si="40"/>
        <v>0</v>
      </c>
      <c r="P87" s="64">
        <f t="shared" si="35"/>
        <v>101543</v>
      </c>
      <c r="Q87" s="55">
        <f t="shared" si="36"/>
        <v>92092</v>
      </c>
      <c r="R87" s="55">
        <f t="shared" si="37"/>
        <v>9451</v>
      </c>
      <c r="S87" s="112">
        <f t="shared" si="38"/>
        <v>0</v>
      </c>
      <c r="U87" s="277"/>
      <c r="AM87" s="88"/>
    </row>
    <row r="88" spans="1:39" s="47" customFormat="1" x14ac:dyDescent="0.3">
      <c r="A88" s="79"/>
      <c r="B88" s="80"/>
      <c r="C88" s="111"/>
      <c r="D88" s="64"/>
      <c r="E88" s="55"/>
      <c r="F88" s="55"/>
      <c r="G88" s="112"/>
      <c r="H88" s="64"/>
      <c r="I88" s="55"/>
      <c r="J88" s="55"/>
      <c r="K88" s="112"/>
      <c r="L88" s="64"/>
      <c r="M88" s="55"/>
      <c r="N88" s="55"/>
      <c r="O88" s="112"/>
      <c r="P88" s="64"/>
      <c r="Q88" s="55"/>
      <c r="R88" s="55"/>
      <c r="S88" s="112"/>
      <c r="U88" s="277"/>
      <c r="AM88" s="88"/>
    </row>
    <row r="89" spans="1:39" s="47" customFormat="1" x14ac:dyDescent="0.3">
      <c r="A89" s="79"/>
      <c r="B89" s="80" t="s">
        <v>13</v>
      </c>
      <c r="C89" s="69" t="s">
        <v>53</v>
      </c>
      <c r="D89" s="64"/>
      <c r="E89" s="55"/>
      <c r="F89" s="55"/>
      <c r="G89" s="112"/>
      <c r="H89" s="64"/>
      <c r="I89" s="55"/>
      <c r="J89" s="55"/>
      <c r="K89" s="112"/>
      <c r="L89" s="64"/>
      <c r="M89" s="55"/>
      <c r="N89" s="55"/>
      <c r="O89" s="112"/>
      <c r="P89" s="64"/>
      <c r="Q89" s="55"/>
      <c r="R89" s="55"/>
      <c r="S89" s="112"/>
      <c r="U89" s="277"/>
      <c r="AM89" s="88"/>
    </row>
    <row r="90" spans="1:39" s="47" customFormat="1" x14ac:dyDescent="0.3">
      <c r="A90" s="79"/>
      <c r="B90" s="80"/>
      <c r="C90" s="69" t="s">
        <v>189</v>
      </c>
      <c r="D90" s="70">
        <v>4010</v>
      </c>
      <c r="E90" s="49">
        <v>4010</v>
      </c>
      <c r="F90" s="49"/>
      <c r="G90" s="81"/>
      <c r="H90" s="70">
        <v>4010</v>
      </c>
      <c r="I90" s="49">
        <v>4010</v>
      </c>
      <c r="J90" s="49">
        <v>0</v>
      </c>
      <c r="K90" s="81">
        <v>0</v>
      </c>
      <c r="L90" s="70">
        <v>326</v>
      </c>
      <c r="M90" s="49">
        <v>326</v>
      </c>
      <c r="N90" s="49">
        <v>0</v>
      </c>
      <c r="O90" s="81">
        <v>0</v>
      </c>
      <c r="P90" s="70">
        <f t="shared" si="35"/>
        <v>4336</v>
      </c>
      <c r="Q90" s="49">
        <f t="shared" si="36"/>
        <v>4336</v>
      </c>
      <c r="R90" s="49">
        <f t="shared" si="37"/>
        <v>0</v>
      </c>
      <c r="S90" s="81">
        <f t="shared" si="38"/>
        <v>0</v>
      </c>
      <c r="U90" s="277"/>
      <c r="AM90" s="88"/>
    </row>
    <row r="91" spans="1:39" s="47" customFormat="1" x14ac:dyDescent="0.3">
      <c r="A91" s="79"/>
      <c r="B91" s="80"/>
      <c r="C91" s="78" t="s">
        <v>190</v>
      </c>
      <c r="D91" s="70">
        <v>2540</v>
      </c>
      <c r="E91" s="49">
        <v>2540</v>
      </c>
      <c r="F91" s="49"/>
      <c r="G91" s="81"/>
      <c r="H91" s="70">
        <v>2540</v>
      </c>
      <c r="I91" s="49">
        <v>2540</v>
      </c>
      <c r="J91" s="49">
        <v>0</v>
      </c>
      <c r="K91" s="81">
        <v>0</v>
      </c>
      <c r="L91" s="70"/>
      <c r="M91" s="49"/>
      <c r="N91" s="49"/>
      <c r="O91" s="81"/>
      <c r="P91" s="70">
        <f t="shared" si="35"/>
        <v>2540</v>
      </c>
      <c r="Q91" s="49">
        <f t="shared" si="36"/>
        <v>2540</v>
      </c>
      <c r="R91" s="49">
        <f t="shared" si="37"/>
        <v>0</v>
      </c>
      <c r="S91" s="81">
        <f t="shared" si="38"/>
        <v>0</v>
      </c>
      <c r="U91" s="277"/>
      <c r="AM91" s="88"/>
    </row>
    <row r="92" spans="1:39" s="47" customFormat="1" x14ac:dyDescent="0.3">
      <c r="A92" s="79"/>
      <c r="B92" s="80"/>
      <c r="C92" s="78" t="s">
        <v>191</v>
      </c>
      <c r="D92" s="70">
        <v>1365</v>
      </c>
      <c r="E92" s="49"/>
      <c r="F92" s="49">
        <v>1365</v>
      </c>
      <c r="G92" s="81"/>
      <c r="H92" s="70">
        <v>1365</v>
      </c>
      <c r="I92" s="49">
        <v>0</v>
      </c>
      <c r="J92" s="49">
        <v>1365</v>
      </c>
      <c r="K92" s="81">
        <v>0</v>
      </c>
      <c r="L92" s="70"/>
      <c r="M92" s="49"/>
      <c r="N92" s="49"/>
      <c r="O92" s="81"/>
      <c r="P92" s="70">
        <f t="shared" si="35"/>
        <v>1365</v>
      </c>
      <c r="Q92" s="49">
        <f t="shared" si="36"/>
        <v>0</v>
      </c>
      <c r="R92" s="49">
        <f t="shared" si="37"/>
        <v>1365</v>
      </c>
      <c r="S92" s="81">
        <f t="shared" si="38"/>
        <v>0</v>
      </c>
      <c r="U92" s="277"/>
      <c r="AM92" s="88"/>
    </row>
    <row r="93" spans="1:39" s="47" customFormat="1" x14ac:dyDescent="0.3">
      <c r="A93" s="79"/>
      <c r="B93" s="80"/>
      <c r="C93" s="78" t="s">
        <v>193</v>
      </c>
      <c r="D93" s="70">
        <v>6000</v>
      </c>
      <c r="E93" s="49">
        <v>6000</v>
      </c>
      <c r="F93" s="49"/>
      <c r="G93" s="81"/>
      <c r="H93" s="70">
        <v>6000</v>
      </c>
      <c r="I93" s="49">
        <v>6000</v>
      </c>
      <c r="J93" s="49">
        <v>0</v>
      </c>
      <c r="K93" s="81">
        <v>0</v>
      </c>
      <c r="L93" s="70">
        <v>-23</v>
      </c>
      <c r="M93" s="49">
        <v>-23</v>
      </c>
      <c r="N93" s="49">
        <v>0</v>
      </c>
      <c r="O93" s="81">
        <v>0</v>
      </c>
      <c r="P93" s="70">
        <f t="shared" si="35"/>
        <v>5977</v>
      </c>
      <c r="Q93" s="49">
        <f t="shared" si="36"/>
        <v>5977</v>
      </c>
      <c r="R93" s="49">
        <f t="shared" si="37"/>
        <v>0</v>
      </c>
      <c r="S93" s="81">
        <f t="shared" si="38"/>
        <v>0</v>
      </c>
      <c r="U93" s="277"/>
      <c r="AM93" s="88"/>
    </row>
    <row r="94" spans="1:39" s="47" customFormat="1" ht="31.5" customHeight="1" x14ac:dyDescent="0.3">
      <c r="A94" s="79"/>
      <c r="B94" s="80"/>
      <c r="C94" s="78" t="s">
        <v>406</v>
      </c>
      <c r="D94" s="70">
        <v>205</v>
      </c>
      <c r="E94" s="49">
        <v>205</v>
      </c>
      <c r="F94" s="49"/>
      <c r="G94" s="81"/>
      <c r="H94" s="70">
        <v>205</v>
      </c>
      <c r="I94" s="49">
        <v>205</v>
      </c>
      <c r="J94" s="49">
        <v>0</v>
      </c>
      <c r="K94" s="81">
        <v>0</v>
      </c>
      <c r="L94" s="70"/>
      <c r="M94" s="49"/>
      <c r="N94" s="49"/>
      <c r="O94" s="81"/>
      <c r="P94" s="70">
        <f t="shared" si="35"/>
        <v>205</v>
      </c>
      <c r="Q94" s="49">
        <f t="shared" si="36"/>
        <v>205</v>
      </c>
      <c r="R94" s="49">
        <f t="shared" si="37"/>
        <v>0</v>
      </c>
      <c r="S94" s="81">
        <f t="shared" si="38"/>
        <v>0</v>
      </c>
      <c r="U94" s="277"/>
      <c r="AM94" s="88"/>
    </row>
    <row r="95" spans="1:39" s="47" customFormat="1" ht="30.75" customHeight="1" x14ac:dyDescent="0.3">
      <c r="A95" s="79"/>
      <c r="B95" s="80"/>
      <c r="C95" s="78" t="s">
        <v>407</v>
      </c>
      <c r="D95" s="70">
        <v>369</v>
      </c>
      <c r="E95" s="49">
        <v>369</v>
      </c>
      <c r="F95" s="49"/>
      <c r="G95" s="81"/>
      <c r="H95" s="70">
        <v>369</v>
      </c>
      <c r="I95" s="49">
        <v>369</v>
      </c>
      <c r="J95" s="49">
        <v>0</v>
      </c>
      <c r="K95" s="81">
        <v>0</v>
      </c>
      <c r="L95" s="70"/>
      <c r="M95" s="49"/>
      <c r="N95" s="49"/>
      <c r="O95" s="81"/>
      <c r="P95" s="70">
        <f t="shared" si="35"/>
        <v>369</v>
      </c>
      <c r="Q95" s="49">
        <f t="shared" si="36"/>
        <v>369</v>
      </c>
      <c r="R95" s="49">
        <f t="shared" si="37"/>
        <v>0</v>
      </c>
      <c r="S95" s="81">
        <f t="shared" si="38"/>
        <v>0</v>
      </c>
      <c r="U95" s="277"/>
      <c r="AM95" s="88"/>
    </row>
    <row r="96" spans="1:39" s="47" customFormat="1" ht="42" x14ac:dyDescent="0.3">
      <c r="A96" s="79"/>
      <c r="B96" s="80"/>
      <c r="C96" s="78" t="s">
        <v>408</v>
      </c>
      <c r="D96" s="70">
        <v>442</v>
      </c>
      <c r="E96" s="49">
        <v>442</v>
      </c>
      <c r="F96" s="49"/>
      <c r="G96" s="81"/>
      <c r="H96" s="70">
        <v>442</v>
      </c>
      <c r="I96" s="49">
        <v>442</v>
      </c>
      <c r="J96" s="49">
        <v>0</v>
      </c>
      <c r="K96" s="81">
        <v>0</v>
      </c>
      <c r="L96" s="70"/>
      <c r="M96" s="49"/>
      <c r="N96" s="49"/>
      <c r="O96" s="81"/>
      <c r="P96" s="70">
        <f t="shared" si="35"/>
        <v>442</v>
      </c>
      <c r="Q96" s="49">
        <f t="shared" si="36"/>
        <v>442</v>
      </c>
      <c r="R96" s="49">
        <f t="shared" si="37"/>
        <v>0</v>
      </c>
      <c r="S96" s="81">
        <f t="shared" si="38"/>
        <v>0</v>
      </c>
      <c r="U96" s="277"/>
      <c r="AM96" s="88"/>
    </row>
    <row r="97" spans="1:39" s="47" customFormat="1" ht="15.75" customHeight="1" x14ac:dyDescent="0.3">
      <c r="A97" s="79"/>
      <c r="B97" s="80"/>
      <c r="C97" s="78" t="s">
        <v>238</v>
      </c>
      <c r="D97" s="70">
        <v>555</v>
      </c>
      <c r="E97" s="49">
        <v>555</v>
      </c>
      <c r="F97" s="49"/>
      <c r="G97" s="81"/>
      <c r="H97" s="70">
        <v>555</v>
      </c>
      <c r="I97" s="49">
        <v>555</v>
      </c>
      <c r="J97" s="49">
        <v>0</v>
      </c>
      <c r="K97" s="81">
        <v>0</v>
      </c>
      <c r="L97" s="70"/>
      <c r="M97" s="49"/>
      <c r="N97" s="49"/>
      <c r="O97" s="81"/>
      <c r="P97" s="70">
        <f t="shared" si="35"/>
        <v>555</v>
      </c>
      <c r="Q97" s="49">
        <f t="shared" si="36"/>
        <v>555</v>
      </c>
      <c r="R97" s="49">
        <f t="shared" si="37"/>
        <v>0</v>
      </c>
      <c r="S97" s="81">
        <f t="shared" si="38"/>
        <v>0</v>
      </c>
      <c r="U97" s="277"/>
      <c r="AM97" s="88"/>
    </row>
    <row r="98" spans="1:39" s="47" customFormat="1" ht="15.75" customHeight="1" x14ac:dyDescent="0.3">
      <c r="A98" s="79"/>
      <c r="B98" s="80"/>
      <c r="C98" s="78" t="s">
        <v>239</v>
      </c>
      <c r="D98" s="70">
        <v>587</v>
      </c>
      <c r="E98" s="49">
        <v>587</v>
      </c>
      <c r="F98" s="49"/>
      <c r="G98" s="81"/>
      <c r="H98" s="70">
        <v>587</v>
      </c>
      <c r="I98" s="49">
        <v>587</v>
      </c>
      <c r="J98" s="49">
        <v>0</v>
      </c>
      <c r="K98" s="81">
        <v>0</v>
      </c>
      <c r="L98" s="70"/>
      <c r="M98" s="49"/>
      <c r="N98" s="49"/>
      <c r="O98" s="81"/>
      <c r="P98" s="70">
        <f t="shared" si="35"/>
        <v>587</v>
      </c>
      <c r="Q98" s="49">
        <f t="shared" si="36"/>
        <v>587</v>
      </c>
      <c r="R98" s="49">
        <f t="shared" si="37"/>
        <v>0</v>
      </c>
      <c r="S98" s="81">
        <f t="shared" si="38"/>
        <v>0</v>
      </c>
      <c r="U98" s="277"/>
      <c r="AM98" s="88"/>
    </row>
    <row r="99" spans="1:39" s="47" customFormat="1" x14ac:dyDescent="0.3">
      <c r="A99" s="79"/>
      <c r="B99" s="80"/>
      <c r="C99" s="78"/>
      <c r="D99" s="70"/>
      <c r="E99" s="49"/>
      <c r="F99" s="49"/>
      <c r="G99" s="81"/>
      <c r="H99" s="70"/>
      <c r="I99" s="49"/>
      <c r="J99" s="49"/>
      <c r="K99" s="81"/>
      <c r="L99" s="70"/>
      <c r="M99" s="49"/>
      <c r="N99" s="49"/>
      <c r="O99" s="81"/>
      <c r="P99" s="70"/>
      <c r="Q99" s="49"/>
      <c r="R99" s="49"/>
      <c r="S99" s="81"/>
      <c r="U99" s="277"/>
      <c r="AM99" s="88"/>
    </row>
    <row r="100" spans="1:39" s="47" customFormat="1" x14ac:dyDescent="0.3">
      <c r="A100" s="79"/>
      <c r="B100" s="80"/>
      <c r="C100" s="111" t="s">
        <v>34</v>
      </c>
      <c r="D100" s="64">
        <f t="shared" ref="D100:K100" si="41">SUM(D90:D99)</f>
        <v>16073</v>
      </c>
      <c r="E100" s="55">
        <f t="shared" si="41"/>
        <v>14708</v>
      </c>
      <c r="F100" s="55">
        <f t="shared" si="41"/>
        <v>1365</v>
      </c>
      <c r="G100" s="112">
        <f t="shared" si="41"/>
        <v>0</v>
      </c>
      <c r="H100" s="64">
        <f t="shared" si="41"/>
        <v>16073</v>
      </c>
      <c r="I100" s="55">
        <f t="shared" si="41"/>
        <v>14708</v>
      </c>
      <c r="J100" s="55">
        <f t="shared" si="41"/>
        <v>1365</v>
      </c>
      <c r="K100" s="112">
        <f t="shared" si="41"/>
        <v>0</v>
      </c>
      <c r="L100" s="64">
        <f t="shared" ref="L100:O100" si="42">SUM(L90:L99)</f>
        <v>303</v>
      </c>
      <c r="M100" s="55">
        <f t="shared" si="42"/>
        <v>303</v>
      </c>
      <c r="N100" s="55">
        <f t="shared" si="42"/>
        <v>0</v>
      </c>
      <c r="O100" s="112">
        <f t="shared" si="42"/>
        <v>0</v>
      </c>
      <c r="P100" s="64">
        <f t="shared" si="35"/>
        <v>16376</v>
      </c>
      <c r="Q100" s="55">
        <f t="shared" si="36"/>
        <v>15011</v>
      </c>
      <c r="R100" s="55">
        <f t="shared" si="37"/>
        <v>1365</v>
      </c>
      <c r="S100" s="112">
        <f t="shared" si="38"/>
        <v>0</v>
      </c>
      <c r="U100" s="277"/>
      <c r="AM100" s="88"/>
    </row>
    <row r="101" spans="1:39" s="47" customFormat="1" x14ac:dyDescent="0.3">
      <c r="A101" s="79"/>
      <c r="B101" s="80"/>
      <c r="C101" s="111"/>
      <c r="D101" s="64"/>
      <c r="E101" s="55"/>
      <c r="F101" s="55"/>
      <c r="G101" s="112"/>
      <c r="H101" s="64"/>
      <c r="I101" s="55"/>
      <c r="J101" s="55"/>
      <c r="K101" s="112"/>
      <c r="L101" s="64"/>
      <c r="M101" s="55"/>
      <c r="N101" s="55"/>
      <c r="O101" s="112"/>
      <c r="P101" s="70"/>
      <c r="Q101" s="49"/>
      <c r="R101" s="49"/>
      <c r="S101" s="81"/>
      <c r="U101" s="277"/>
      <c r="AM101" s="88"/>
    </row>
    <row r="102" spans="1:39" s="47" customFormat="1" x14ac:dyDescent="0.3">
      <c r="A102" s="79"/>
      <c r="B102" s="80" t="s">
        <v>14</v>
      </c>
      <c r="C102" s="69" t="s">
        <v>26</v>
      </c>
      <c r="D102" s="64"/>
      <c r="E102" s="55"/>
      <c r="F102" s="55"/>
      <c r="G102" s="112"/>
      <c r="H102" s="64"/>
      <c r="I102" s="55"/>
      <c r="J102" s="55"/>
      <c r="K102" s="112"/>
      <c r="L102" s="64"/>
      <c r="M102" s="55"/>
      <c r="N102" s="55"/>
      <c r="O102" s="112"/>
      <c r="P102" s="70"/>
      <c r="Q102" s="49"/>
      <c r="R102" s="49"/>
      <c r="S102" s="81"/>
      <c r="U102" s="277"/>
      <c r="AM102" s="88"/>
    </row>
    <row r="103" spans="1:39" s="47" customFormat="1" x14ac:dyDescent="0.3">
      <c r="A103" s="79"/>
      <c r="B103" s="113"/>
      <c r="C103" s="69" t="s">
        <v>31</v>
      </c>
      <c r="D103" s="70">
        <v>2000</v>
      </c>
      <c r="E103" s="49"/>
      <c r="F103" s="49">
        <v>2000</v>
      </c>
      <c r="G103" s="81"/>
      <c r="H103" s="70">
        <v>2000</v>
      </c>
      <c r="I103" s="49">
        <v>0</v>
      </c>
      <c r="J103" s="49">
        <v>2000</v>
      </c>
      <c r="K103" s="81">
        <v>0</v>
      </c>
      <c r="L103" s="70"/>
      <c r="M103" s="49"/>
      <c r="N103" s="49"/>
      <c r="O103" s="81"/>
      <c r="P103" s="70">
        <f t="shared" si="35"/>
        <v>2000</v>
      </c>
      <c r="Q103" s="49">
        <f t="shared" si="36"/>
        <v>0</v>
      </c>
      <c r="R103" s="49">
        <f t="shared" si="37"/>
        <v>2000</v>
      </c>
      <c r="S103" s="81">
        <f t="shared" si="38"/>
        <v>0</v>
      </c>
      <c r="U103" s="277"/>
      <c r="AM103" s="88"/>
    </row>
    <row r="104" spans="1:39" s="47" customFormat="1" x14ac:dyDescent="0.3">
      <c r="A104" s="79"/>
      <c r="B104" s="80"/>
      <c r="C104" s="69" t="s">
        <v>81</v>
      </c>
      <c r="D104" s="70">
        <v>2300</v>
      </c>
      <c r="E104" s="49">
        <v>2300</v>
      </c>
      <c r="F104" s="49"/>
      <c r="G104" s="81"/>
      <c r="H104" s="70">
        <v>2300</v>
      </c>
      <c r="I104" s="49">
        <v>2300</v>
      </c>
      <c r="J104" s="49">
        <v>0</v>
      </c>
      <c r="K104" s="81">
        <v>0</v>
      </c>
      <c r="L104" s="70"/>
      <c r="M104" s="49"/>
      <c r="N104" s="49"/>
      <c r="O104" s="81"/>
      <c r="P104" s="70">
        <f t="shared" si="35"/>
        <v>2300</v>
      </c>
      <c r="Q104" s="49">
        <f t="shared" si="36"/>
        <v>2300</v>
      </c>
      <c r="R104" s="49">
        <f t="shared" si="37"/>
        <v>0</v>
      </c>
      <c r="S104" s="81">
        <f t="shared" si="38"/>
        <v>0</v>
      </c>
      <c r="U104" s="277"/>
      <c r="AM104" s="88"/>
    </row>
    <row r="105" spans="1:39" s="47" customFormat="1" x14ac:dyDescent="0.3">
      <c r="A105" s="79"/>
      <c r="B105" s="80"/>
      <c r="C105" s="69" t="s">
        <v>127</v>
      </c>
      <c r="D105" s="70">
        <v>1200</v>
      </c>
      <c r="E105" s="49">
        <v>1200</v>
      </c>
      <c r="F105" s="49"/>
      <c r="G105" s="81"/>
      <c r="H105" s="70">
        <v>1200</v>
      </c>
      <c r="I105" s="49">
        <v>1200</v>
      </c>
      <c r="J105" s="49">
        <v>0</v>
      </c>
      <c r="K105" s="81">
        <v>0</v>
      </c>
      <c r="L105" s="70"/>
      <c r="M105" s="49"/>
      <c r="N105" s="49"/>
      <c r="O105" s="81"/>
      <c r="P105" s="70">
        <f t="shared" si="35"/>
        <v>1200</v>
      </c>
      <c r="Q105" s="49">
        <f t="shared" si="36"/>
        <v>1200</v>
      </c>
      <c r="R105" s="49">
        <f t="shared" si="37"/>
        <v>0</v>
      </c>
      <c r="S105" s="81">
        <f t="shared" si="38"/>
        <v>0</v>
      </c>
      <c r="U105" s="277"/>
      <c r="AM105" s="88"/>
    </row>
    <row r="106" spans="1:39" s="47" customFormat="1" x14ac:dyDescent="0.3">
      <c r="A106" s="79"/>
      <c r="B106" s="80"/>
      <c r="C106" s="69" t="s">
        <v>128</v>
      </c>
      <c r="D106" s="70">
        <v>1700</v>
      </c>
      <c r="E106" s="49">
        <v>1700</v>
      </c>
      <c r="F106" s="49"/>
      <c r="G106" s="81"/>
      <c r="H106" s="70">
        <v>1700</v>
      </c>
      <c r="I106" s="49">
        <v>1700</v>
      </c>
      <c r="J106" s="49">
        <v>0</v>
      </c>
      <c r="K106" s="81">
        <v>0</v>
      </c>
      <c r="L106" s="70"/>
      <c r="M106" s="49"/>
      <c r="N106" s="49"/>
      <c r="O106" s="81"/>
      <c r="P106" s="70">
        <f t="shared" si="35"/>
        <v>1700</v>
      </c>
      <c r="Q106" s="49">
        <f t="shared" si="36"/>
        <v>1700</v>
      </c>
      <c r="R106" s="49">
        <f t="shared" si="37"/>
        <v>0</v>
      </c>
      <c r="S106" s="81">
        <f t="shared" si="38"/>
        <v>0</v>
      </c>
      <c r="U106" s="277"/>
      <c r="AM106" s="88"/>
    </row>
    <row r="107" spans="1:39" s="47" customFormat="1" x14ac:dyDescent="0.3">
      <c r="A107" s="79"/>
      <c r="B107" s="80"/>
      <c r="C107" s="69" t="s">
        <v>129</v>
      </c>
      <c r="D107" s="70">
        <v>25000</v>
      </c>
      <c r="E107" s="49">
        <v>25000</v>
      </c>
      <c r="F107" s="49"/>
      <c r="G107" s="81"/>
      <c r="H107" s="70">
        <v>25000</v>
      </c>
      <c r="I107" s="49">
        <v>25000</v>
      </c>
      <c r="J107" s="49">
        <v>0</v>
      </c>
      <c r="K107" s="81">
        <v>0</v>
      </c>
      <c r="L107" s="70"/>
      <c r="M107" s="49"/>
      <c r="N107" s="49"/>
      <c r="O107" s="81"/>
      <c r="P107" s="70">
        <f t="shared" si="35"/>
        <v>25000</v>
      </c>
      <c r="Q107" s="49">
        <f t="shared" si="36"/>
        <v>25000</v>
      </c>
      <c r="R107" s="49">
        <f t="shared" si="37"/>
        <v>0</v>
      </c>
      <c r="S107" s="81">
        <f t="shared" si="38"/>
        <v>0</v>
      </c>
      <c r="U107" s="277"/>
      <c r="AM107" s="88"/>
    </row>
    <row r="108" spans="1:39" s="47" customFormat="1" x14ac:dyDescent="0.3">
      <c r="A108" s="79"/>
      <c r="B108" s="80"/>
      <c r="C108" s="69" t="s">
        <v>165</v>
      </c>
      <c r="D108" s="70">
        <v>20000</v>
      </c>
      <c r="E108" s="49">
        <v>20000</v>
      </c>
      <c r="F108" s="49"/>
      <c r="G108" s="81"/>
      <c r="H108" s="70">
        <v>20000</v>
      </c>
      <c r="I108" s="49">
        <v>20000</v>
      </c>
      <c r="J108" s="49">
        <v>0</v>
      </c>
      <c r="K108" s="81">
        <v>0</v>
      </c>
      <c r="L108" s="70"/>
      <c r="M108" s="49"/>
      <c r="N108" s="49"/>
      <c r="O108" s="81"/>
      <c r="P108" s="70">
        <f t="shared" si="35"/>
        <v>20000</v>
      </c>
      <c r="Q108" s="49">
        <f t="shared" si="36"/>
        <v>20000</v>
      </c>
      <c r="R108" s="49">
        <f t="shared" si="37"/>
        <v>0</v>
      </c>
      <c r="S108" s="81">
        <f t="shared" si="38"/>
        <v>0</v>
      </c>
      <c r="U108" s="277"/>
      <c r="AM108" s="88"/>
    </row>
    <row r="109" spans="1:39" s="47" customFormat="1" x14ac:dyDescent="0.3">
      <c r="A109" s="79"/>
      <c r="B109" s="80"/>
      <c r="C109" s="69" t="s">
        <v>166</v>
      </c>
      <c r="D109" s="70">
        <v>3000</v>
      </c>
      <c r="E109" s="49">
        <v>3000</v>
      </c>
      <c r="F109" s="49"/>
      <c r="G109" s="81"/>
      <c r="H109" s="70">
        <v>3000</v>
      </c>
      <c r="I109" s="49">
        <v>3000</v>
      </c>
      <c r="J109" s="49">
        <v>0</v>
      </c>
      <c r="K109" s="81">
        <v>0</v>
      </c>
      <c r="L109" s="70"/>
      <c r="M109" s="49"/>
      <c r="N109" s="49"/>
      <c r="O109" s="81"/>
      <c r="P109" s="70">
        <f t="shared" si="35"/>
        <v>3000</v>
      </c>
      <c r="Q109" s="49">
        <f t="shared" si="36"/>
        <v>3000</v>
      </c>
      <c r="R109" s="49">
        <f t="shared" si="37"/>
        <v>0</v>
      </c>
      <c r="S109" s="81">
        <f t="shared" si="38"/>
        <v>0</v>
      </c>
      <c r="U109" s="277"/>
      <c r="AM109" s="88"/>
    </row>
    <row r="110" spans="1:39" s="69" customFormat="1" x14ac:dyDescent="0.3">
      <c r="A110" s="60"/>
      <c r="B110" s="77"/>
      <c r="C110" s="69" t="s">
        <v>167</v>
      </c>
      <c r="D110" s="70">
        <v>6000</v>
      </c>
      <c r="E110" s="49">
        <v>6000</v>
      </c>
      <c r="F110" s="49"/>
      <c r="G110" s="81"/>
      <c r="H110" s="70">
        <v>6000</v>
      </c>
      <c r="I110" s="49">
        <v>6000</v>
      </c>
      <c r="J110" s="49">
        <v>0</v>
      </c>
      <c r="K110" s="81">
        <v>0</v>
      </c>
      <c r="L110" s="70">
        <v>600</v>
      </c>
      <c r="M110" s="49">
        <v>600</v>
      </c>
      <c r="N110" s="49">
        <v>0</v>
      </c>
      <c r="O110" s="81">
        <v>0</v>
      </c>
      <c r="P110" s="70">
        <f t="shared" si="35"/>
        <v>6600</v>
      </c>
      <c r="Q110" s="49">
        <f t="shared" si="36"/>
        <v>6600</v>
      </c>
      <c r="R110" s="49">
        <f t="shared" si="37"/>
        <v>0</v>
      </c>
      <c r="S110" s="81">
        <f t="shared" si="38"/>
        <v>0</v>
      </c>
      <c r="T110" s="61"/>
      <c r="U110" s="277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77"/>
    </row>
    <row r="111" spans="1:39" s="47" customFormat="1" x14ac:dyDescent="0.3">
      <c r="A111" s="79"/>
      <c r="B111" s="80"/>
      <c r="C111" s="69" t="s">
        <v>168</v>
      </c>
      <c r="D111" s="70">
        <v>50000</v>
      </c>
      <c r="E111" s="49">
        <v>50000</v>
      </c>
      <c r="F111" s="49"/>
      <c r="G111" s="81"/>
      <c r="H111" s="70">
        <v>50000</v>
      </c>
      <c r="I111" s="49">
        <v>50000</v>
      </c>
      <c r="J111" s="49">
        <v>0</v>
      </c>
      <c r="K111" s="81">
        <v>0</v>
      </c>
      <c r="L111" s="70"/>
      <c r="M111" s="49"/>
      <c r="N111" s="49"/>
      <c r="O111" s="81"/>
      <c r="P111" s="70">
        <f t="shared" si="35"/>
        <v>50000</v>
      </c>
      <c r="Q111" s="49">
        <f t="shared" si="36"/>
        <v>50000</v>
      </c>
      <c r="R111" s="49">
        <f t="shared" si="37"/>
        <v>0</v>
      </c>
      <c r="S111" s="81">
        <f t="shared" si="38"/>
        <v>0</v>
      </c>
      <c r="U111" s="277"/>
      <c r="AM111" s="88"/>
    </row>
    <row r="112" spans="1:39" s="47" customFormat="1" x14ac:dyDescent="0.3">
      <c r="A112" s="79"/>
      <c r="B112" s="80"/>
      <c r="C112" s="69" t="s">
        <v>169</v>
      </c>
      <c r="D112" s="70">
        <v>30000</v>
      </c>
      <c r="E112" s="49">
        <v>30000</v>
      </c>
      <c r="F112" s="49"/>
      <c r="G112" s="81"/>
      <c r="H112" s="70">
        <v>30000</v>
      </c>
      <c r="I112" s="49">
        <v>30000</v>
      </c>
      <c r="J112" s="49">
        <v>0</v>
      </c>
      <c r="K112" s="81">
        <v>0</v>
      </c>
      <c r="L112" s="70"/>
      <c r="M112" s="49"/>
      <c r="N112" s="49"/>
      <c r="O112" s="81"/>
      <c r="P112" s="70">
        <f t="shared" si="35"/>
        <v>30000</v>
      </c>
      <c r="Q112" s="49">
        <f t="shared" si="36"/>
        <v>30000</v>
      </c>
      <c r="R112" s="49">
        <f t="shared" si="37"/>
        <v>0</v>
      </c>
      <c r="S112" s="81">
        <f t="shared" si="38"/>
        <v>0</v>
      </c>
      <c r="U112" s="277"/>
      <c r="AM112" s="88"/>
    </row>
    <row r="113" spans="1:39" s="47" customFormat="1" ht="28.2" x14ac:dyDescent="0.3">
      <c r="A113" s="79"/>
      <c r="B113" s="80"/>
      <c r="C113" s="78" t="s">
        <v>240</v>
      </c>
      <c r="D113" s="70">
        <v>10000</v>
      </c>
      <c r="E113" s="49">
        <v>10000</v>
      </c>
      <c r="F113" s="49"/>
      <c r="G113" s="81"/>
      <c r="H113" s="70">
        <v>10000</v>
      </c>
      <c r="I113" s="49">
        <v>10000</v>
      </c>
      <c r="J113" s="49">
        <v>0</v>
      </c>
      <c r="K113" s="81">
        <v>0</v>
      </c>
      <c r="L113" s="70">
        <v>6000</v>
      </c>
      <c r="M113" s="49">
        <v>6000</v>
      </c>
      <c r="N113" s="49">
        <v>0</v>
      </c>
      <c r="O113" s="81">
        <v>0</v>
      </c>
      <c r="P113" s="70">
        <f t="shared" si="35"/>
        <v>16000</v>
      </c>
      <c r="Q113" s="49">
        <f t="shared" si="36"/>
        <v>16000</v>
      </c>
      <c r="R113" s="49">
        <f t="shared" si="37"/>
        <v>0</v>
      </c>
      <c r="S113" s="81">
        <f t="shared" si="38"/>
        <v>0</v>
      </c>
      <c r="U113" s="277"/>
      <c r="AM113" s="88"/>
    </row>
    <row r="114" spans="1:39" s="47" customFormat="1" x14ac:dyDescent="0.3">
      <c r="A114" s="79"/>
      <c r="B114" s="80"/>
      <c r="C114" s="69" t="s">
        <v>241</v>
      </c>
      <c r="D114" s="70">
        <v>300</v>
      </c>
      <c r="E114" s="49">
        <v>300</v>
      </c>
      <c r="F114" s="49"/>
      <c r="G114" s="81"/>
      <c r="H114" s="70">
        <v>300</v>
      </c>
      <c r="I114" s="49">
        <v>300</v>
      </c>
      <c r="J114" s="49">
        <v>0</v>
      </c>
      <c r="K114" s="81">
        <v>0</v>
      </c>
      <c r="L114" s="70"/>
      <c r="M114" s="49"/>
      <c r="N114" s="49"/>
      <c r="O114" s="81"/>
      <c r="P114" s="70">
        <f t="shared" si="35"/>
        <v>300</v>
      </c>
      <c r="Q114" s="49">
        <f t="shared" si="36"/>
        <v>300</v>
      </c>
      <c r="R114" s="49">
        <f t="shared" si="37"/>
        <v>0</v>
      </c>
      <c r="S114" s="81">
        <f t="shared" si="38"/>
        <v>0</v>
      </c>
      <c r="U114" s="277"/>
      <c r="AM114" s="88"/>
    </row>
    <row r="115" spans="1:39" s="47" customFormat="1" x14ac:dyDescent="0.3">
      <c r="A115" s="79"/>
      <c r="B115" s="80"/>
      <c r="C115" s="69" t="s">
        <v>242</v>
      </c>
      <c r="D115" s="70">
        <v>50000</v>
      </c>
      <c r="E115" s="49">
        <v>50000</v>
      </c>
      <c r="F115" s="49"/>
      <c r="G115" s="81"/>
      <c r="H115" s="70">
        <v>50000</v>
      </c>
      <c r="I115" s="49">
        <v>50000</v>
      </c>
      <c r="J115" s="49">
        <v>0</v>
      </c>
      <c r="K115" s="81">
        <v>0</v>
      </c>
      <c r="L115" s="70"/>
      <c r="M115" s="49"/>
      <c r="N115" s="49"/>
      <c r="O115" s="81"/>
      <c r="P115" s="70">
        <f t="shared" si="35"/>
        <v>50000</v>
      </c>
      <c r="Q115" s="49">
        <f t="shared" si="36"/>
        <v>50000</v>
      </c>
      <c r="R115" s="49">
        <f t="shared" si="37"/>
        <v>0</v>
      </c>
      <c r="S115" s="81">
        <f t="shared" si="38"/>
        <v>0</v>
      </c>
      <c r="U115" s="277"/>
      <c r="AM115" s="88"/>
    </row>
    <row r="116" spans="1:39" s="47" customFormat="1" x14ac:dyDescent="0.3">
      <c r="A116" s="79"/>
      <c r="B116" s="80"/>
      <c r="C116" s="69" t="s">
        <v>243</v>
      </c>
      <c r="D116" s="70">
        <v>500</v>
      </c>
      <c r="E116" s="49">
        <v>500</v>
      </c>
      <c r="F116" s="49"/>
      <c r="G116" s="81"/>
      <c r="H116" s="70">
        <v>500</v>
      </c>
      <c r="I116" s="49">
        <v>500</v>
      </c>
      <c r="J116" s="49">
        <v>0</v>
      </c>
      <c r="K116" s="81">
        <v>0</v>
      </c>
      <c r="L116" s="70"/>
      <c r="M116" s="49"/>
      <c r="N116" s="49"/>
      <c r="O116" s="81"/>
      <c r="P116" s="70">
        <f t="shared" si="35"/>
        <v>500</v>
      </c>
      <c r="Q116" s="49">
        <f t="shared" si="36"/>
        <v>500</v>
      </c>
      <c r="R116" s="49">
        <f t="shared" si="37"/>
        <v>0</v>
      </c>
      <c r="S116" s="81">
        <f t="shared" si="38"/>
        <v>0</v>
      </c>
      <c r="U116" s="277"/>
      <c r="AM116" s="88"/>
    </row>
    <row r="117" spans="1:39" s="47" customFormat="1" x14ac:dyDescent="0.3">
      <c r="A117" s="79"/>
      <c r="B117" s="80"/>
      <c r="C117" s="69" t="s">
        <v>244</v>
      </c>
      <c r="D117" s="70">
        <v>1500</v>
      </c>
      <c r="E117" s="49">
        <v>1500</v>
      </c>
      <c r="F117" s="49"/>
      <c r="G117" s="81"/>
      <c r="H117" s="70">
        <v>1500</v>
      </c>
      <c r="I117" s="49">
        <v>1500</v>
      </c>
      <c r="J117" s="49">
        <v>0</v>
      </c>
      <c r="K117" s="81">
        <v>0</v>
      </c>
      <c r="L117" s="70"/>
      <c r="M117" s="49"/>
      <c r="N117" s="49"/>
      <c r="O117" s="81"/>
      <c r="P117" s="70">
        <f t="shared" si="35"/>
        <v>1500</v>
      </c>
      <c r="Q117" s="49">
        <f t="shared" si="36"/>
        <v>1500</v>
      </c>
      <c r="R117" s="49">
        <f t="shared" si="37"/>
        <v>0</v>
      </c>
      <c r="S117" s="81">
        <f t="shared" si="38"/>
        <v>0</v>
      </c>
      <c r="U117" s="277"/>
      <c r="AM117" s="88"/>
    </row>
    <row r="118" spans="1:39" s="47" customFormat="1" x14ac:dyDescent="0.3">
      <c r="A118" s="79"/>
      <c r="B118" s="80"/>
      <c r="C118" s="69" t="s">
        <v>245</v>
      </c>
      <c r="D118" s="70"/>
      <c r="E118" s="49"/>
      <c r="F118" s="49"/>
      <c r="G118" s="81"/>
      <c r="H118" s="70"/>
      <c r="I118" s="49"/>
      <c r="J118" s="49"/>
      <c r="K118" s="81"/>
      <c r="L118" s="70"/>
      <c r="M118" s="49"/>
      <c r="N118" s="49"/>
      <c r="O118" s="81"/>
      <c r="P118" s="70">
        <f t="shared" si="35"/>
        <v>0</v>
      </c>
      <c r="Q118" s="49">
        <f t="shared" si="36"/>
        <v>0</v>
      </c>
      <c r="R118" s="49">
        <f t="shared" si="37"/>
        <v>0</v>
      </c>
      <c r="S118" s="81">
        <f t="shared" si="38"/>
        <v>0</v>
      </c>
      <c r="U118" s="277"/>
      <c r="AM118" s="88"/>
    </row>
    <row r="119" spans="1:39" s="47" customFormat="1" x14ac:dyDescent="0.3">
      <c r="A119" s="79"/>
      <c r="B119" s="80"/>
      <c r="C119" s="69" t="s">
        <v>246</v>
      </c>
      <c r="D119" s="70">
        <v>4000</v>
      </c>
      <c r="E119" s="49">
        <v>4000</v>
      </c>
      <c r="F119" s="49"/>
      <c r="G119" s="81"/>
      <c r="H119" s="70">
        <v>4000</v>
      </c>
      <c r="I119" s="49">
        <v>4000</v>
      </c>
      <c r="J119" s="49">
        <v>0</v>
      </c>
      <c r="K119" s="81">
        <v>0</v>
      </c>
      <c r="L119" s="70">
        <v>-2000</v>
      </c>
      <c r="M119" s="49">
        <v>-2000</v>
      </c>
      <c r="N119" s="49">
        <v>0</v>
      </c>
      <c r="O119" s="81">
        <v>0</v>
      </c>
      <c r="P119" s="70">
        <f t="shared" si="35"/>
        <v>2000</v>
      </c>
      <c r="Q119" s="49">
        <f t="shared" si="36"/>
        <v>2000</v>
      </c>
      <c r="R119" s="49">
        <f t="shared" si="37"/>
        <v>0</v>
      </c>
      <c r="S119" s="81">
        <f t="shared" si="38"/>
        <v>0</v>
      </c>
      <c r="U119" s="277"/>
      <c r="AM119" s="88"/>
    </row>
    <row r="120" spans="1:39" s="47" customFormat="1" x14ac:dyDescent="0.3">
      <c r="A120" s="79"/>
      <c r="B120" s="80"/>
      <c r="C120" s="69" t="s">
        <v>247</v>
      </c>
      <c r="D120" s="70">
        <v>10000</v>
      </c>
      <c r="E120" s="49">
        <v>10000</v>
      </c>
      <c r="F120" s="49"/>
      <c r="G120" s="81"/>
      <c r="H120" s="70">
        <v>10000</v>
      </c>
      <c r="I120" s="49">
        <v>10000</v>
      </c>
      <c r="J120" s="49">
        <v>0</v>
      </c>
      <c r="K120" s="81">
        <v>0</v>
      </c>
      <c r="L120" s="70"/>
      <c r="M120" s="49"/>
      <c r="N120" s="49"/>
      <c r="O120" s="81"/>
      <c r="P120" s="70">
        <f t="shared" si="35"/>
        <v>10000</v>
      </c>
      <c r="Q120" s="49">
        <f t="shared" si="36"/>
        <v>10000</v>
      </c>
      <c r="R120" s="49">
        <f t="shared" si="37"/>
        <v>0</v>
      </c>
      <c r="S120" s="81">
        <f t="shared" si="38"/>
        <v>0</v>
      </c>
      <c r="U120" s="277"/>
      <c r="AM120" s="88"/>
    </row>
    <row r="121" spans="1:39" s="47" customFormat="1" ht="18.75" customHeight="1" x14ac:dyDescent="0.3">
      <c r="A121" s="79"/>
      <c r="B121" s="80"/>
      <c r="C121" s="69" t="s">
        <v>248</v>
      </c>
      <c r="D121" s="70">
        <v>13374</v>
      </c>
      <c r="E121" s="49">
        <v>13374</v>
      </c>
      <c r="F121" s="49"/>
      <c r="G121" s="81"/>
      <c r="H121" s="70">
        <v>13374</v>
      </c>
      <c r="I121" s="49">
        <v>13374</v>
      </c>
      <c r="J121" s="49">
        <v>0</v>
      </c>
      <c r="K121" s="81">
        <v>0</v>
      </c>
      <c r="L121" s="70"/>
      <c r="M121" s="49"/>
      <c r="N121" s="49"/>
      <c r="O121" s="81"/>
      <c r="P121" s="70">
        <f t="shared" si="35"/>
        <v>13374</v>
      </c>
      <c r="Q121" s="49">
        <f t="shared" si="36"/>
        <v>13374</v>
      </c>
      <c r="R121" s="49">
        <f t="shared" si="37"/>
        <v>0</v>
      </c>
      <c r="S121" s="81">
        <f t="shared" si="38"/>
        <v>0</v>
      </c>
      <c r="U121" s="277"/>
      <c r="AM121" s="88"/>
    </row>
    <row r="122" spans="1:39" s="47" customFormat="1" ht="16.5" customHeight="1" x14ac:dyDescent="0.3">
      <c r="A122" s="79"/>
      <c r="B122" s="80"/>
      <c r="C122" s="78" t="s">
        <v>249</v>
      </c>
      <c r="D122" s="74">
        <v>5000</v>
      </c>
      <c r="E122" s="63"/>
      <c r="F122" s="63">
        <v>5000</v>
      </c>
      <c r="G122" s="75"/>
      <c r="H122" s="74">
        <v>5000</v>
      </c>
      <c r="I122" s="63">
        <v>0</v>
      </c>
      <c r="J122" s="63">
        <v>5000</v>
      </c>
      <c r="K122" s="75">
        <v>0</v>
      </c>
      <c r="L122" s="74"/>
      <c r="M122" s="63"/>
      <c r="N122" s="63"/>
      <c r="O122" s="75"/>
      <c r="P122" s="74">
        <f t="shared" si="35"/>
        <v>5000</v>
      </c>
      <c r="Q122" s="63">
        <f t="shared" si="36"/>
        <v>0</v>
      </c>
      <c r="R122" s="63">
        <f t="shared" si="37"/>
        <v>5000</v>
      </c>
      <c r="S122" s="75">
        <f t="shared" si="38"/>
        <v>0</v>
      </c>
      <c r="U122" s="277"/>
      <c r="AM122" s="88"/>
    </row>
    <row r="123" spans="1:39" s="47" customFormat="1" ht="18.75" customHeight="1" x14ac:dyDescent="0.3">
      <c r="A123" s="79"/>
      <c r="B123" s="80"/>
      <c r="C123" s="78" t="s">
        <v>250</v>
      </c>
      <c r="D123" s="74">
        <v>15000</v>
      </c>
      <c r="E123" s="63"/>
      <c r="F123" s="63">
        <v>15000</v>
      </c>
      <c r="G123" s="75"/>
      <c r="H123" s="74">
        <v>15000</v>
      </c>
      <c r="I123" s="63">
        <v>0</v>
      </c>
      <c r="J123" s="63">
        <v>15000</v>
      </c>
      <c r="K123" s="75">
        <v>0</v>
      </c>
      <c r="L123" s="74"/>
      <c r="M123" s="63"/>
      <c r="N123" s="63"/>
      <c r="O123" s="75"/>
      <c r="P123" s="74">
        <f t="shared" si="35"/>
        <v>15000</v>
      </c>
      <c r="Q123" s="63">
        <f t="shared" si="36"/>
        <v>0</v>
      </c>
      <c r="R123" s="63">
        <f t="shared" si="37"/>
        <v>15000</v>
      </c>
      <c r="S123" s="75">
        <f t="shared" si="38"/>
        <v>0</v>
      </c>
      <c r="U123" s="277"/>
      <c r="AM123" s="88"/>
    </row>
    <row r="124" spans="1:39" s="47" customFormat="1" x14ac:dyDescent="0.3">
      <c r="A124" s="79"/>
      <c r="B124" s="80"/>
      <c r="C124" s="78" t="s">
        <v>251</v>
      </c>
      <c r="D124" s="74">
        <v>1000</v>
      </c>
      <c r="E124" s="63"/>
      <c r="F124" s="63">
        <v>1000</v>
      </c>
      <c r="G124" s="75"/>
      <c r="H124" s="74">
        <v>1000</v>
      </c>
      <c r="I124" s="63">
        <v>0</v>
      </c>
      <c r="J124" s="63">
        <v>1000</v>
      </c>
      <c r="K124" s="75">
        <v>0</v>
      </c>
      <c r="L124" s="74"/>
      <c r="M124" s="63"/>
      <c r="N124" s="63"/>
      <c r="O124" s="75"/>
      <c r="P124" s="74">
        <f t="shared" si="35"/>
        <v>1000</v>
      </c>
      <c r="Q124" s="63">
        <f t="shared" si="36"/>
        <v>0</v>
      </c>
      <c r="R124" s="63">
        <f t="shared" si="37"/>
        <v>1000</v>
      </c>
      <c r="S124" s="75">
        <f t="shared" si="38"/>
        <v>0</v>
      </c>
      <c r="U124" s="277"/>
      <c r="AM124" s="88"/>
    </row>
    <row r="125" spans="1:39" s="47" customFormat="1" ht="28.2" x14ac:dyDescent="0.3">
      <c r="A125" s="79"/>
      <c r="B125" s="80"/>
      <c r="C125" s="78" t="s">
        <v>252</v>
      </c>
      <c r="D125" s="74">
        <v>2000</v>
      </c>
      <c r="E125" s="63"/>
      <c r="F125" s="63">
        <v>2000</v>
      </c>
      <c r="G125" s="75"/>
      <c r="H125" s="74">
        <v>2000</v>
      </c>
      <c r="I125" s="63">
        <v>0</v>
      </c>
      <c r="J125" s="63">
        <v>2000</v>
      </c>
      <c r="K125" s="75">
        <v>0</v>
      </c>
      <c r="L125" s="74"/>
      <c r="M125" s="63"/>
      <c r="N125" s="63"/>
      <c r="O125" s="75"/>
      <c r="P125" s="74">
        <f t="shared" si="35"/>
        <v>2000</v>
      </c>
      <c r="Q125" s="63">
        <f t="shared" si="36"/>
        <v>0</v>
      </c>
      <c r="R125" s="63">
        <f t="shared" si="37"/>
        <v>2000</v>
      </c>
      <c r="S125" s="75">
        <f t="shared" si="38"/>
        <v>0</v>
      </c>
      <c r="U125" s="277"/>
      <c r="AM125" s="88"/>
    </row>
    <row r="126" spans="1:39" s="47" customFormat="1" x14ac:dyDescent="0.3">
      <c r="A126" s="79"/>
      <c r="B126" s="80"/>
      <c r="C126" s="78" t="s">
        <v>253</v>
      </c>
      <c r="D126" s="74">
        <v>5000</v>
      </c>
      <c r="E126" s="63"/>
      <c r="F126" s="63">
        <v>5000</v>
      </c>
      <c r="G126" s="75"/>
      <c r="H126" s="74">
        <v>5000</v>
      </c>
      <c r="I126" s="63">
        <v>0</v>
      </c>
      <c r="J126" s="63">
        <v>5000</v>
      </c>
      <c r="K126" s="75">
        <v>0</v>
      </c>
      <c r="L126" s="74"/>
      <c r="M126" s="63"/>
      <c r="N126" s="63"/>
      <c r="O126" s="75"/>
      <c r="P126" s="74">
        <f t="shared" si="35"/>
        <v>5000</v>
      </c>
      <c r="Q126" s="63">
        <f t="shared" si="36"/>
        <v>0</v>
      </c>
      <c r="R126" s="63">
        <f t="shared" si="37"/>
        <v>5000</v>
      </c>
      <c r="S126" s="75">
        <f t="shared" si="38"/>
        <v>0</v>
      </c>
      <c r="U126" s="277"/>
      <c r="AM126" s="88"/>
    </row>
    <row r="127" spans="1:39" s="47" customFormat="1" ht="18" customHeight="1" x14ac:dyDescent="0.3">
      <c r="A127" s="79"/>
      <c r="B127" s="80"/>
      <c r="C127" s="78" t="s">
        <v>198</v>
      </c>
      <c r="D127" s="74">
        <v>28000</v>
      </c>
      <c r="E127" s="63">
        <v>28000</v>
      </c>
      <c r="F127" s="63"/>
      <c r="G127" s="75"/>
      <c r="H127" s="74">
        <v>28000</v>
      </c>
      <c r="I127" s="63">
        <v>28000</v>
      </c>
      <c r="J127" s="63">
        <v>0</v>
      </c>
      <c r="K127" s="75">
        <v>0</v>
      </c>
      <c r="L127" s="74"/>
      <c r="M127" s="63"/>
      <c r="N127" s="63"/>
      <c r="O127" s="75"/>
      <c r="P127" s="74">
        <f t="shared" si="35"/>
        <v>28000</v>
      </c>
      <c r="Q127" s="63">
        <f t="shared" si="36"/>
        <v>28000</v>
      </c>
      <c r="R127" s="63">
        <f t="shared" si="37"/>
        <v>0</v>
      </c>
      <c r="S127" s="75">
        <f t="shared" si="38"/>
        <v>0</v>
      </c>
      <c r="U127" s="277"/>
      <c r="AM127" s="88"/>
    </row>
    <row r="128" spans="1:39" s="69" customFormat="1" x14ac:dyDescent="0.3">
      <c r="A128" s="60"/>
      <c r="B128" s="77"/>
      <c r="C128" s="69" t="s">
        <v>254</v>
      </c>
      <c r="D128" s="70">
        <v>5000</v>
      </c>
      <c r="E128" s="49">
        <v>5000</v>
      </c>
      <c r="F128" s="49"/>
      <c r="G128" s="81"/>
      <c r="H128" s="70">
        <v>5000</v>
      </c>
      <c r="I128" s="49">
        <v>5000</v>
      </c>
      <c r="J128" s="49">
        <v>0</v>
      </c>
      <c r="K128" s="81">
        <v>0</v>
      </c>
      <c r="L128" s="70"/>
      <c r="M128" s="49"/>
      <c r="N128" s="49"/>
      <c r="O128" s="81"/>
      <c r="P128" s="70">
        <f t="shared" si="35"/>
        <v>5000</v>
      </c>
      <c r="Q128" s="49">
        <f t="shared" si="36"/>
        <v>5000</v>
      </c>
      <c r="R128" s="49">
        <f t="shared" si="37"/>
        <v>0</v>
      </c>
      <c r="S128" s="81">
        <f t="shared" si="38"/>
        <v>0</v>
      </c>
      <c r="T128" s="61"/>
      <c r="U128" s="277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77"/>
    </row>
    <row r="129" spans="1:39" s="47" customFormat="1" x14ac:dyDescent="0.3">
      <c r="A129" s="79"/>
      <c r="B129" s="80"/>
      <c r="C129" s="78" t="s">
        <v>255</v>
      </c>
      <c r="D129" s="74">
        <v>72000</v>
      </c>
      <c r="E129" s="63"/>
      <c r="F129" s="63">
        <v>72000</v>
      </c>
      <c r="G129" s="75"/>
      <c r="H129" s="74">
        <v>72000</v>
      </c>
      <c r="I129" s="63">
        <v>0</v>
      </c>
      <c r="J129" s="63">
        <v>72000</v>
      </c>
      <c r="K129" s="75">
        <v>0</v>
      </c>
      <c r="L129" s="74"/>
      <c r="M129" s="63"/>
      <c r="N129" s="63"/>
      <c r="O129" s="75"/>
      <c r="P129" s="74">
        <f t="shared" si="35"/>
        <v>72000</v>
      </c>
      <c r="Q129" s="63">
        <f t="shared" si="36"/>
        <v>0</v>
      </c>
      <c r="R129" s="63">
        <f t="shared" si="37"/>
        <v>72000</v>
      </c>
      <c r="S129" s="75">
        <f t="shared" si="38"/>
        <v>0</v>
      </c>
      <c r="U129" s="277"/>
      <c r="AM129" s="88"/>
    </row>
    <row r="130" spans="1:39" s="47" customFormat="1" x14ac:dyDescent="0.3">
      <c r="A130" s="79"/>
      <c r="B130" s="80"/>
      <c r="C130" s="78" t="s">
        <v>256</v>
      </c>
      <c r="D130" s="74">
        <v>9000</v>
      </c>
      <c r="E130" s="63"/>
      <c r="F130" s="63">
        <v>9000</v>
      </c>
      <c r="G130" s="75"/>
      <c r="H130" s="74">
        <v>10820</v>
      </c>
      <c r="I130" s="63">
        <v>1820</v>
      </c>
      <c r="J130" s="63">
        <v>9000</v>
      </c>
      <c r="K130" s="75">
        <v>0</v>
      </c>
      <c r="L130" s="74">
        <v>0</v>
      </c>
      <c r="M130" s="63">
        <v>-1820</v>
      </c>
      <c r="N130" s="63">
        <v>1820</v>
      </c>
      <c r="O130" s="75">
        <v>0</v>
      </c>
      <c r="P130" s="74">
        <f t="shared" si="35"/>
        <v>10820</v>
      </c>
      <c r="Q130" s="63">
        <f t="shared" si="36"/>
        <v>0</v>
      </c>
      <c r="R130" s="63">
        <f t="shared" si="37"/>
        <v>10820</v>
      </c>
      <c r="S130" s="75">
        <f t="shared" si="38"/>
        <v>0</v>
      </c>
      <c r="U130" s="277"/>
      <c r="AM130" s="88"/>
    </row>
    <row r="131" spans="1:39" s="47" customFormat="1" x14ac:dyDescent="0.3">
      <c r="A131" s="79"/>
      <c r="B131" s="80"/>
      <c r="C131" s="78" t="s">
        <v>199</v>
      </c>
      <c r="D131" s="74"/>
      <c r="E131" s="63"/>
      <c r="F131" s="63"/>
      <c r="G131" s="75"/>
      <c r="H131" s="74"/>
      <c r="I131" s="63"/>
      <c r="J131" s="63"/>
      <c r="K131" s="75"/>
      <c r="L131" s="74"/>
      <c r="M131" s="63"/>
      <c r="N131" s="63"/>
      <c r="O131" s="75"/>
      <c r="P131" s="74"/>
      <c r="Q131" s="63"/>
      <c r="R131" s="63"/>
      <c r="S131" s="75"/>
      <c r="U131" s="277"/>
      <c r="AM131" s="88"/>
    </row>
    <row r="132" spans="1:39" s="47" customFormat="1" x14ac:dyDescent="0.3">
      <c r="A132" s="79"/>
      <c r="B132" s="80"/>
      <c r="C132" s="78" t="s">
        <v>200</v>
      </c>
      <c r="D132" s="74">
        <v>1650</v>
      </c>
      <c r="E132" s="63"/>
      <c r="F132" s="63">
        <v>1650</v>
      </c>
      <c r="G132" s="75"/>
      <c r="H132" s="74">
        <v>1650</v>
      </c>
      <c r="I132" s="63">
        <v>0</v>
      </c>
      <c r="J132" s="63">
        <v>1650</v>
      </c>
      <c r="K132" s="75">
        <v>0</v>
      </c>
      <c r="L132" s="74">
        <v>2067</v>
      </c>
      <c r="M132" s="63">
        <v>0</v>
      </c>
      <c r="N132" s="63">
        <v>2067</v>
      </c>
      <c r="O132" s="75">
        <v>0</v>
      </c>
      <c r="P132" s="74">
        <f t="shared" si="35"/>
        <v>3717</v>
      </c>
      <c r="Q132" s="63">
        <f t="shared" si="36"/>
        <v>0</v>
      </c>
      <c r="R132" s="63">
        <f t="shared" si="37"/>
        <v>3717</v>
      </c>
      <c r="S132" s="75">
        <f t="shared" si="38"/>
        <v>0</v>
      </c>
      <c r="U132" s="277"/>
      <c r="AM132" s="88"/>
    </row>
    <row r="133" spans="1:39" s="47" customFormat="1" x14ac:dyDescent="0.3">
      <c r="A133" s="79"/>
      <c r="B133" s="80"/>
      <c r="C133" s="78" t="s">
        <v>201</v>
      </c>
      <c r="D133" s="74">
        <v>165</v>
      </c>
      <c r="E133" s="63"/>
      <c r="F133" s="63">
        <v>165</v>
      </c>
      <c r="G133" s="75"/>
      <c r="H133" s="74">
        <v>165</v>
      </c>
      <c r="I133" s="63">
        <v>0</v>
      </c>
      <c r="J133" s="63">
        <v>165</v>
      </c>
      <c r="K133" s="75">
        <v>0</v>
      </c>
      <c r="L133" s="74">
        <v>1735</v>
      </c>
      <c r="M133" s="63">
        <v>0</v>
      </c>
      <c r="N133" s="63">
        <v>1735</v>
      </c>
      <c r="O133" s="75">
        <v>0</v>
      </c>
      <c r="P133" s="74">
        <f t="shared" si="35"/>
        <v>1900</v>
      </c>
      <c r="Q133" s="63">
        <f t="shared" si="36"/>
        <v>0</v>
      </c>
      <c r="R133" s="63">
        <f t="shared" si="37"/>
        <v>1900</v>
      </c>
      <c r="S133" s="75">
        <f t="shared" si="38"/>
        <v>0</v>
      </c>
      <c r="U133" s="277"/>
      <c r="AM133" s="88"/>
    </row>
    <row r="134" spans="1:39" s="47" customFormat="1" x14ac:dyDescent="0.3">
      <c r="A134" s="79"/>
      <c r="B134" s="80"/>
      <c r="C134" s="78" t="s">
        <v>257</v>
      </c>
      <c r="D134" s="74">
        <v>15000</v>
      </c>
      <c r="E134" s="63">
        <v>15000</v>
      </c>
      <c r="F134" s="63"/>
      <c r="G134" s="75"/>
      <c r="H134" s="74">
        <v>23817</v>
      </c>
      <c r="I134" s="63">
        <v>23817</v>
      </c>
      <c r="J134" s="63">
        <v>0</v>
      </c>
      <c r="K134" s="75">
        <v>0</v>
      </c>
      <c r="L134" s="74"/>
      <c r="M134" s="63"/>
      <c r="N134" s="63"/>
      <c r="O134" s="75"/>
      <c r="P134" s="74">
        <f t="shared" si="35"/>
        <v>23817</v>
      </c>
      <c r="Q134" s="63">
        <f t="shared" si="36"/>
        <v>23817</v>
      </c>
      <c r="R134" s="63">
        <f t="shared" si="37"/>
        <v>0</v>
      </c>
      <c r="S134" s="75">
        <f t="shared" si="38"/>
        <v>0</v>
      </c>
      <c r="U134" s="277"/>
      <c r="AM134" s="88"/>
    </row>
    <row r="135" spans="1:39" s="69" customFormat="1" x14ac:dyDescent="0.3">
      <c r="A135" s="60"/>
      <c r="B135" s="77"/>
      <c r="C135" s="69" t="s">
        <v>258</v>
      </c>
      <c r="D135" s="70">
        <v>17000</v>
      </c>
      <c r="E135" s="49">
        <v>17000</v>
      </c>
      <c r="F135" s="49"/>
      <c r="G135" s="81"/>
      <c r="H135" s="70">
        <v>17000</v>
      </c>
      <c r="I135" s="49">
        <v>17000</v>
      </c>
      <c r="J135" s="49">
        <v>0</v>
      </c>
      <c r="K135" s="81">
        <v>0</v>
      </c>
      <c r="L135" s="70"/>
      <c r="M135" s="49"/>
      <c r="N135" s="49"/>
      <c r="O135" s="81"/>
      <c r="P135" s="70">
        <f t="shared" si="35"/>
        <v>17000</v>
      </c>
      <c r="Q135" s="49">
        <f t="shared" si="36"/>
        <v>17000</v>
      </c>
      <c r="R135" s="49">
        <f t="shared" si="37"/>
        <v>0</v>
      </c>
      <c r="S135" s="81">
        <f t="shared" si="38"/>
        <v>0</v>
      </c>
      <c r="T135" s="61"/>
      <c r="U135" s="277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77"/>
    </row>
    <row r="136" spans="1:39" s="69" customFormat="1" x14ac:dyDescent="0.3">
      <c r="A136" s="60"/>
      <c r="B136" s="77"/>
      <c r="C136" s="69" t="s">
        <v>259</v>
      </c>
      <c r="D136" s="70">
        <v>2500</v>
      </c>
      <c r="E136" s="49"/>
      <c r="F136" s="49">
        <v>2500</v>
      </c>
      <c r="G136" s="81"/>
      <c r="H136" s="70">
        <v>2500</v>
      </c>
      <c r="I136" s="49">
        <v>0</v>
      </c>
      <c r="J136" s="49">
        <v>2500</v>
      </c>
      <c r="K136" s="81">
        <v>0</v>
      </c>
      <c r="L136" s="70"/>
      <c r="M136" s="49"/>
      <c r="N136" s="49"/>
      <c r="O136" s="81"/>
      <c r="P136" s="70">
        <f t="shared" si="35"/>
        <v>2500</v>
      </c>
      <c r="Q136" s="49">
        <f t="shared" si="36"/>
        <v>0</v>
      </c>
      <c r="R136" s="49">
        <f t="shared" si="37"/>
        <v>2500</v>
      </c>
      <c r="S136" s="81">
        <f t="shared" si="38"/>
        <v>0</v>
      </c>
      <c r="T136" s="61"/>
      <c r="U136" s="277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77"/>
    </row>
    <row r="137" spans="1:39" s="69" customFormat="1" x14ac:dyDescent="0.3">
      <c r="A137" s="60"/>
      <c r="B137" s="77"/>
      <c r="C137" s="69" t="s">
        <v>260</v>
      </c>
      <c r="D137" s="70">
        <v>953</v>
      </c>
      <c r="E137" s="49"/>
      <c r="F137" s="49">
        <v>953</v>
      </c>
      <c r="G137" s="81"/>
      <c r="H137" s="70">
        <v>953</v>
      </c>
      <c r="I137" s="49">
        <v>0</v>
      </c>
      <c r="J137" s="49">
        <v>953</v>
      </c>
      <c r="K137" s="81">
        <v>0</v>
      </c>
      <c r="L137" s="70"/>
      <c r="M137" s="49"/>
      <c r="N137" s="49"/>
      <c r="O137" s="81"/>
      <c r="P137" s="70">
        <f t="shared" si="35"/>
        <v>953</v>
      </c>
      <c r="Q137" s="49">
        <f t="shared" si="36"/>
        <v>0</v>
      </c>
      <c r="R137" s="49">
        <f t="shared" si="37"/>
        <v>953</v>
      </c>
      <c r="S137" s="81">
        <f t="shared" si="38"/>
        <v>0</v>
      </c>
      <c r="T137" s="61"/>
      <c r="U137" s="277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77"/>
    </row>
    <row r="138" spans="1:39" s="47" customFormat="1" x14ac:dyDescent="0.3">
      <c r="A138" s="79"/>
      <c r="B138" s="80"/>
      <c r="C138" s="78" t="s">
        <v>261</v>
      </c>
      <c r="D138" s="74">
        <v>3500</v>
      </c>
      <c r="E138" s="63">
        <v>3500</v>
      </c>
      <c r="F138" s="63"/>
      <c r="G138" s="75"/>
      <c r="H138" s="74">
        <v>3500</v>
      </c>
      <c r="I138" s="63">
        <v>3500</v>
      </c>
      <c r="J138" s="63">
        <v>0</v>
      </c>
      <c r="K138" s="75">
        <v>0</v>
      </c>
      <c r="L138" s="74"/>
      <c r="M138" s="63"/>
      <c r="N138" s="63"/>
      <c r="O138" s="75"/>
      <c r="P138" s="74">
        <f t="shared" si="35"/>
        <v>3500</v>
      </c>
      <c r="Q138" s="63">
        <f t="shared" si="36"/>
        <v>3500</v>
      </c>
      <c r="R138" s="63">
        <f t="shared" si="37"/>
        <v>0</v>
      </c>
      <c r="S138" s="75">
        <f t="shared" si="38"/>
        <v>0</v>
      </c>
      <c r="U138" s="277"/>
      <c r="AM138" s="88"/>
    </row>
    <row r="139" spans="1:39" s="47" customFormat="1" x14ac:dyDescent="0.3">
      <c r="A139" s="79"/>
      <c r="B139" s="80"/>
      <c r="C139" s="78" t="s">
        <v>262</v>
      </c>
      <c r="D139" s="74">
        <v>5000</v>
      </c>
      <c r="E139" s="63">
        <v>5000</v>
      </c>
      <c r="F139" s="63"/>
      <c r="G139" s="75"/>
      <c r="H139" s="74">
        <v>5000</v>
      </c>
      <c r="I139" s="63">
        <v>5000</v>
      </c>
      <c r="J139" s="63">
        <v>0</v>
      </c>
      <c r="K139" s="75">
        <v>0</v>
      </c>
      <c r="L139" s="74"/>
      <c r="M139" s="63"/>
      <c r="N139" s="63"/>
      <c r="O139" s="75"/>
      <c r="P139" s="74">
        <f t="shared" si="35"/>
        <v>5000</v>
      </c>
      <c r="Q139" s="63">
        <f t="shared" si="36"/>
        <v>5000</v>
      </c>
      <c r="R139" s="63">
        <f t="shared" si="37"/>
        <v>0</v>
      </c>
      <c r="S139" s="75">
        <f t="shared" si="38"/>
        <v>0</v>
      </c>
      <c r="U139" s="277"/>
      <c r="AM139" s="88"/>
    </row>
    <row r="140" spans="1:39" s="47" customFormat="1" ht="30" customHeight="1" x14ac:dyDescent="0.3">
      <c r="A140" s="79"/>
      <c r="B140" s="80"/>
      <c r="C140" s="78" t="s">
        <v>409</v>
      </c>
      <c r="D140" s="74">
        <v>1025</v>
      </c>
      <c r="E140" s="63">
        <v>1025</v>
      </c>
      <c r="F140" s="63"/>
      <c r="G140" s="75"/>
      <c r="H140" s="74">
        <v>1025</v>
      </c>
      <c r="I140" s="63">
        <v>1025</v>
      </c>
      <c r="J140" s="63">
        <v>0</v>
      </c>
      <c r="K140" s="75">
        <v>0</v>
      </c>
      <c r="L140" s="74"/>
      <c r="M140" s="63"/>
      <c r="N140" s="63"/>
      <c r="O140" s="75"/>
      <c r="P140" s="74">
        <f t="shared" ref="P140:P213" si="43">H140+L140</f>
        <v>1025</v>
      </c>
      <c r="Q140" s="63">
        <f t="shared" ref="Q140:Q213" si="44">I140+M140</f>
        <v>1025</v>
      </c>
      <c r="R140" s="63">
        <f t="shared" ref="R140:R213" si="45">J140+N140</f>
        <v>0</v>
      </c>
      <c r="S140" s="75">
        <f t="shared" ref="S140:S213" si="46">K140+O140</f>
        <v>0</v>
      </c>
      <c r="U140" s="277"/>
      <c r="AM140" s="88"/>
    </row>
    <row r="141" spans="1:39" s="47" customFormat="1" ht="30.75" customHeight="1" x14ac:dyDescent="0.3">
      <c r="A141" s="79"/>
      <c r="B141" s="80"/>
      <c r="C141" s="78" t="s">
        <v>410</v>
      </c>
      <c r="D141" s="74">
        <v>1209</v>
      </c>
      <c r="E141" s="63">
        <v>1209</v>
      </c>
      <c r="F141" s="63"/>
      <c r="G141" s="75"/>
      <c r="H141" s="74">
        <v>1209</v>
      </c>
      <c r="I141" s="63">
        <v>1209</v>
      </c>
      <c r="J141" s="63">
        <v>0</v>
      </c>
      <c r="K141" s="75">
        <v>0</v>
      </c>
      <c r="L141" s="74"/>
      <c r="M141" s="63"/>
      <c r="N141" s="63"/>
      <c r="O141" s="75"/>
      <c r="P141" s="74">
        <f t="shared" si="43"/>
        <v>1209</v>
      </c>
      <c r="Q141" s="63">
        <f t="shared" si="44"/>
        <v>1209</v>
      </c>
      <c r="R141" s="63">
        <f t="shared" si="45"/>
        <v>0</v>
      </c>
      <c r="S141" s="75">
        <f t="shared" si="46"/>
        <v>0</v>
      </c>
      <c r="U141" s="277"/>
      <c r="AM141" s="88"/>
    </row>
    <row r="142" spans="1:39" s="47" customFormat="1" ht="42" x14ac:dyDescent="0.3">
      <c r="A142" s="79"/>
      <c r="B142" s="80"/>
      <c r="C142" s="78" t="s">
        <v>411</v>
      </c>
      <c r="D142" s="74">
        <v>874</v>
      </c>
      <c r="E142" s="63">
        <v>874</v>
      </c>
      <c r="F142" s="63"/>
      <c r="G142" s="75"/>
      <c r="H142" s="74">
        <v>874</v>
      </c>
      <c r="I142" s="63">
        <v>874</v>
      </c>
      <c r="J142" s="63">
        <v>0</v>
      </c>
      <c r="K142" s="75">
        <v>0</v>
      </c>
      <c r="L142" s="74"/>
      <c r="M142" s="63"/>
      <c r="N142" s="63"/>
      <c r="O142" s="75"/>
      <c r="P142" s="74">
        <f t="shared" si="43"/>
        <v>874</v>
      </c>
      <c r="Q142" s="63">
        <f t="shared" si="44"/>
        <v>874</v>
      </c>
      <c r="R142" s="63">
        <f t="shared" si="45"/>
        <v>0</v>
      </c>
      <c r="S142" s="75">
        <f t="shared" si="46"/>
        <v>0</v>
      </c>
      <c r="U142" s="277"/>
      <c r="AM142" s="88"/>
    </row>
    <row r="143" spans="1:39" s="47" customFormat="1" x14ac:dyDescent="0.3">
      <c r="A143" s="79"/>
      <c r="B143" s="80"/>
      <c r="C143" s="78" t="s">
        <v>263</v>
      </c>
      <c r="D143" s="74">
        <v>2637</v>
      </c>
      <c r="E143" s="63">
        <v>2637</v>
      </c>
      <c r="F143" s="63"/>
      <c r="G143" s="75"/>
      <c r="H143" s="74">
        <v>2637</v>
      </c>
      <c r="I143" s="63">
        <v>2637</v>
      </c>
      <c r="J143" s="63">
        <v>0</v>
      </c>
      <c r="K143" s="75">
        <v>0</v>
      </c>
      <c r="L143" s="74"/>
      <c r="M143" s="63"/>
      <c r="N143" s="63"/>
      <c r="O143" s="75"/>
      <c r="P143" s="74">
        <f t="shared" si="43"/>
        <v>2637</v>
      </c>
      <c r="Q143" s="63">
        <f t="shared" si="44"/>
        <v>2637</v>
      </c>
      <c r="R143" s="63">
        <f t="shared" si="45"/>
        <v>0</v>
      </c>
      <c r="S143" s="75">
        <f t="shared" si="46"/>
        <v>0</v>
      </c>
      <c r="U143" s="277"/>
      <c r="AM143" s="88"/>
    </row>
    <row r="144" spans="1:39" s="47" customFormat="1" ht="28.2" x14ac:dyDescent="0.3">
      <c r="A144" s="79"/>
      <c r="B144" s="80"/>
      <c r="C144" s="78" t="s">
        <v>264</v>
      </c>
      <c r="D144" s="74">
        <v>1775</v>
      </c>
      <c r="E144" s="63">
        <v>1775</v>
      </c>
      <c r="F144" s="63"/>
      <c r="G144" s="75"/>
      <c r="H144" s="74">
        <v>1775</v>
      </c>
      <c r="I144" s="63">
        <v>1775</v>
      </c>
      <c r="J144" s="63">
        <v>0</v>
      </c>
      <c r="K144" s="75">
        <v>0</v>
      </c>
      <c r="L144" s="74"/>
      <c r="M144" s="63"/>
      <c r="N144" s="63"/>
      <c r="O144" s="75"/>
      <c r="P144" s="74">
        <f t="shared" si="43"/>
        <v>1775</v>
      </c>
      <c r="Q144" s="63">
        <f t="shared" si="44"/>
        <v>1775</v>
      </c>
      <c r="R144" s="63">
        <f t="shared" si="45"/>
        <v>0</v>
      </c>
      <c r="S144" s="75">
        <f t="shared" si="46"/>
        <v>0</v>
      </c>
      <c r="U144" s="277"/>
      <c r="AM144" s="88"/>
    </row>
    <row r="145" spans="1:39" s="47" customFormat="1" x14ac:dyDescent="0.3">
      <c r="A145" s="79"/>
      <c r="B145" s="80"/>
      <c r="C145" s="78" t="s">
        <v>265</v>
      </c>
      <c r="D145" s="74">
        <v>7688</v>
      </c>
      <c r="E145" s="63">
        <v>7688</v>
      </c>
      <c r="F145" s="63"/>
      <c r="G145" s="75"/>
      <c r="H145" s="74">
        <v>7688</v>
      </c>
      <c r="I145" s="63">
        <v>7688</v>
      </c>
      <c r="J145" s="63">
        <v>0</v>
      </c>
      <c r="K145" s="75">
        <v>0</v>
      </c>
      <c r="L145" s="74"/>
      <c r="M145" s="63"/>
      <c r="N145" s="63"/>
      <c r="O145" s="75"/>
      <c r="P145" s="74">
        <f t="shared" si="43"/>
        <v>7688</v>
      </c>
      <c r="Q145" s="63">
        <f t="shared" si="44"/>
        <v>7688</v>
      </c>
      <c r="R145" s="63">
        <f t="shared" si="45"/>
        <v>0</v>
      </c>
      <c r="S145" s="75">
        <f t="shared" si="46"/>
        <v>0</v>
      </c>
      <c r="U145" s="277"/>
      <c r="AM145" s="88"/>
    </row>
    <row r="146" spans="1:39" s="47" customFormat="1" x14ac:dyDescent="0.3">
      <c r="A146" s="79"/>
      <c r="B146" s="80"/>
      <c r="C146" s="78" t="s">
        <v>266</v>
      </c>
      <c r="D146" s="74">
        <v>14750</v>
      </c>
      <c r="E146" s="63"/>
      <c r="F146" s="63">
        <v>14750</v>
      </c>
      <c r="G146" s="75"/>
      <c r="H146" s="74">
        <v>14750</v>
      </c>
      <c r="I146" s="63">
        <v>0</v>
      </c>
      <c r="J146" s="63">
        <v>14750</v>
      </c>
      <c r="K146" s="75">
        <v>0</v>
      </c>
      <c r="L146" s="74"/>
      <c r="M146" s="63"/>
      <c r="N146" s="63"/>
      <c r="O146" s="75"/>
      <c r="P146" s="74">
        <f t="shared" si="43"/>
        <v>14750</v>
      </c>
      <c r="Q146" s="63">
        <f t="shared" si="44"/>
        <v>0</v>
      </c>
      <c r="R146" s="63">
        <f t="shared" si="45"/>
        <v>14750</v>
      </c>
      <c r="S146" s="75">
        <f t="shared" si="46"/>
        <v>0</v>
      </c>
      <c r="U146" s="277"/>
      <c r="AM146" s="88"/>
    </row>
    <row r="147" spans="1:39" s="47" customFormat="1" x14ac:dyDescent="0.3">
      <c r="A147" s="79"/>
      <c r="B147" s="80"/>
      <c r="C147" s="78" t="s">
        <v>267</v>
      </c>
      <c r="D147" s="74">
        <v>5000</v>
      </c>
      <c r="E147" s="63">
        <v>5000</v>
      </c>
      <c r="F147" s="63"/>
      <c r="G147" s="75"/>
      <c r="H147" s="74">
        <v>0</v>
      </c>
      <c r="I147" s="63">
        <v>0</v>
      </c>
      <c r="J147" s="63">
        <v>0</v>
      </c>
      <c r="K147" s="75">
        <v>0</v>
      </c>
      <c r="L147" s="74"/>
      <c r="M147" s="63"/>
      <c r="N147" s="63"/>
      <c r="O147" s="75"/>
      <c r="P147" s="74">
        <f t="shared" si="43"/>
        <v>0</v>
      </c>
      <c r="Q147" s="63">
        <f t="shared" si="44"/>
        <v>0</v>
      </c>
      <c r="R147" s="63">
        <f t="shared" si="45"/>
        <v>0</v>
      </c>
      <c r="S147" s="75">
        <f t="shared" si="46"/>
        <v>0</v>
      </c>
      <c r="U147" s="277"/>
      <c r="AM147" s="88"/>
    </row>
    <row r="148" spans="1:39" s="47" customFormat="1" x14ac:dyDescent="0.3">
      <c r="A148" s="79"/>
      <c r="B148" s="80"/>
      <c r="C148" s="78" t="s">
        <v>268</v>
      </c>
      <c r="D148" s="74">
        <v>1250</v>
      </c>
      <c r="E148" s="63"/>
      <c r="F148" s="63">
        <v>1250</v>
      </c>
      <c r="G148" s="75"/>
      <c r="H148" s="74">
        <v>1250</v>
      </c>
      <c r="I148" s="63">
        <v>0</v>
      </c>
      <c r="J148" s="63">
        <v>1250</v>
      </c>
      <c r="K148" s="75">
        <v>0</v>
      </c>
      <c r="L148" s="74">
        <v>634</v>
      </c>
      <c r="M148" s="63">
        <v>0</v>
      </c>
      <c r="N148" s="63">
        <v>634</v>
      </c>
      <c r="O148" s="75">
        <v>0</v>
      </c>
      <c r="P148" s="74">
        <f t="shared" si="43"/>
        <v>1884</v>
      </c>
      <c r="Q148" s="63">
        <f t="shared" si="44"/>
        <v>0</v>
      </c>
      <c r="R148" s="63">
        <f t="shared" si="45"/>
        <v>1884</v>
      </c>
      <c r="S148" s="75">
        <f t="shared" si="46"/>
        <v>0</v>
      </c>
      <c r="U148" s="277"/>
      <c r="AM148" s="88"/>
    </row>
    <row r="149" spans="1:39" s="47" customFormat="1" x14ac:dyDescent="0.3">
      <c r="A149" s="79"/>
      <c r="B149" s="80"/>
      <c r="C149" s="78" t="s">
        <v>269</v>
      </c>
      <c r="D149" s="74">
        <v>1000</v>
      </c>
      <c r="E149" s="63">
        <v>1000</v>
      </c>
      <c r="F149" s="63"/>
      <c r="G149" s="75"/>
      <c r="H149" s="74">
        <v>1000</v>
      </c>
      <c r="I149" s="63">
        <v>1000</v>
      </c>
      <c r="J149" s="63">
        <v>0</v>
      </c>
      <c r="K149" s="75">
        <v>0</v>
      </c>
      <c r="L149" s="74"/>
      <c r="M149" s="63"/>
      <c r="N149" s="63"/>
      <c r="O149" s="75"/>
      <c r="P149" s="74">
        <f t="shared" si="43"/>
        <v>1000</v>
      </c>
      <c r="Q149" s="63">
        <f t="shared" si="44"/>
        <v>1000</v>
      </c>
      <c r="R149" s="63">
        <f t="shared" si="45"/>
        <v>0</v>
      </c>
      <c r="S149" s="75">
        <f t="shared" si="46"/>
        <v>0</v>
      </c>
      <c r="U149" s="277"/>
      <c r="AM149" s="88"/>
    </row>
    <row r="150" spans="1:39" s="47" customFormat="1" x14ac:dyDescent="0.3">
      <c r="A150" s="79"/>
      <c r="B150" s="80"/>
      <c r="C150" s="78" t="s">
        <v>270</v>
      </c>
      <c r="D150" s="74">
        <v>1000</v>
      </c>
      <c r="E150" s="63">
        <v>1000</v>
      </c>
      <c r="F150" s="63"/>
      <c r="G150" s="75"/>
      <c r="H150" s="74">
        <v>1000</v>
      </c>
      <c r="I150" s="63">
        <v>1000</v>
      </c>
      <c r="J150" s="63">
        <v>0</v>
      </c>
      <c r="K150" s="75">
        <v>0</v>
      </c>
      <c r="L150" s="74"/>
      <c r="M150" s="63"/>
      <c r="N150" s="63"/>
      <c r="O150" s="75"/>
      <c r="P150" s="74">
        <f t="shared" si="43"/>
        <v>1000</v>
      </c>
      <c r="Q150" s="63">
        <f t="shared" si="44"/>
        <v>1000</v>
      </c>
      <c r="R150" s="63">
        <f t="shared" si="45"/>
        <v>0</v>
      </c>
      <c r="S150" s="75">
        <f t="shared" si="46"/>
        <v>0</v>
      </c>
      <c r="U150" s="277"/>
      <c r="AM150" s="88"/>
    </row>
    <row r="151" spans="1:39" s="47" customFormat="1" ht="28.2" x14ac:dyDescent="0.3">
      <c r="A151" s="79"/>
      <c r="B151" s="80"/>
      <c r="C151" s="78" t="s">
        <v>271</v>
      </c>
      <c r="D151" s="74">
        <v>1661</v>
      </c>
      <c r="E151" s="63">
        <v>1661</v>
      </c>
      <c r="F151" s="63"/>
      <c r="G151" s="75"/>
      <c r="H151" s="74">
        <v>1661</v>
      </c>
      <c r="I151" s="63">
        <v>1661</v>
      </c>
      <c r="J151" s="63">
        <v>0</v>
      </c>
      <c r="K151" s="75">
        <v>0</v>
      </c>
      <c r="L151" s="74"/>
      <c r="M151" s="63"/>
      <c r="N151" s="63"/>
      <c r="O151" s="75"/>
      <c r="P151" s="74">
        <f t="shared" si="43"/>
        <v>1661</v>
      </c>
      <c r="Q151" s="63">
        <f t="shared" si="44"/>
        <v>1661</v>
      </c>
      <c r="R151" s="63">
        <f t="shared" si="45"/>
        <v>0</v>
      </c>
      <c r="S151" s="75">
        <f t="shared" si="46"/>
        <v>0</v>
      </c>
      <c r="U151" s="277"/>
      <c r="AM151" s="88"/>
    </row>
    <row r="152" spans="1:39" s="47" customFormat="1" ht="28.2" x14ac:dyDescent="0.3">
      <c r="A152" s="79"/>
      <c r="B152" s="80"/>
      <c r="C152" s="119" t="s">
        <v>272</v>
      </c>
      <c r="D152" s="74">
        <v>254</v>
      </c>
      <c r="E152" s="63">
        <v>254</v>
      </c>
      <c r="F152" s="63"/>
      <c r="G152" s="75"/>
      <c r="H152" s="74">
        <v>254</v>
      </c>
      <c r="I152" s="63">
        <v>254</v>
      </c>
      <c r="J152" s="63">
        <v>0</v>
      </c>
      <c r="K152" s="75">
        <v>0</v>
      </c>
      <c r="L152" s="74"/>
      <c r="M152" s="63"/>
      <c r="N152" s="63"/>
      <c r="O152" s="75"/>
      <c r="P152" s="74">
        <f t="shared" si="43"/>
        <v>254</v>
      </c>
      <c r="Q152" s="63">
        <f t="shared" si="44"/>
        <v>254</v>
      </c>
      <c r="R152" s="63">
        <f t="shared" si="45"/>
        <v>0</v>
      </c>
      <c r="S152" s="75">
        <f t="shared" si="46"/>
        <v>0</v>
      </c>
      <c r="U152" s="277"/>
      <c r="AM152" s="88"/>
    </row>
    <row r="153" spans="1:39" s="47" customFormat="1" ht="15.75" customHeight="1" x14ac:dyDescent="0.3">
      <c r="A153" s="79"/>
      <c r="B153" s="80"/>
      <c r="C153" s="78" t="s">
        <v>273</v>
      </c>
      <c r="D153" s="74">
        <v>1178</v>
      </c>
      <c r="E153" s="63">
        <v>1178</v>
      </c>
      <c r="F153" s="63"/>
      <c r="G153" s="75"/>
      <c r="H153" s="74">
        <v>1178</v>
      </c>
      <c r="I153" s="63">
        <v>1178</v>
      </c>
      <c r="J153" s="63">
        <v>0</v>
      </c>
      <c r="K153" s="75">
        <v>0</v>
      </c>
      <c r="L153" s="74"/>
      <c r="M153" s="63"/>
      <c r="N153" s="63"/>
      <c r="O153" s="75"/>
      <c r="P153" s="74">
        <f t="shared" si="43"/>
        <v>1178</v>
      </c>
      <c r="Q153" s="63">
        <f t="shared" si="44"/>
        <v>1178</v>
      </c>
      <c r="R153" s="63">
        <f t="shared" si="45"/>
        <v>0</v>
      </c>
      <c r="S153" s="75">
        <f t="shared" si="46"/>
        <v>0</v>
      </c>
      <c r="U153" s="277"/>
      <c r="AM153" s="88"/>
    </row>
    <row r="154" spans="1:39" s="47" customFormat="1" x14ac:dyDescent="0.3">
      <c r="A154" s="79"/>
      <c r="B154" s="80"/>
      <c r="C154" s="78" t="s">
        <v>274</v>
      </c>
      <c r="D154" s="74">
        <v>3467</v>
      </c>
      <c r="E154" s="63">
        <v>3467</v>
      </c>
      <c r="F154" s="63"/>
      <c r="G154" s="75"/>
      <c r="H154" s="74">
        <v>3467</v>
      </c>
      <c r="I154" s="63">
        <v>3467</v>
      </c>
      <c r="J154" s="63">
        <v>0</v>
      </c>
      <c r="K154" s="75">
        <v>0</v>
      </c>
      <c r="L154" s="74"/>
      <c r="M154" s="63"/>
      <c r="N154" s="63"/>
      <c r="O154" s="75"/>
      <c r="P154" s="74">
        <f t="shared" si="43"/>
        <v>3467</v>
      </c>
      <c r="Q154" s="63">
        <f t="shared" si="44"/>
        <v>3467</v>
      </c>
      <c r="R154" s="63">
        <f t="shared" si="45"/>
        <v>0</v>
      </c>
      <c r="S154" s="75">
        <f t="shared" si="46"/>
        <v>0</v>
      </c>
      <c r="U154" s="277"/>
      <c r="AM154" s="88"/>
    </row>
    <row r="155" spans="1:39" s="47" customFormat="1" x14ac:dyDescent="0.3">
      <c r="A155" s="79"/>
      <c r="B155" s="80"/>
      <c r="C155" s="78" t="s">
        <v>275</v>
      </c>
      <c r="D155" s="74">
        <v>1000</v>
      </c>
      <c r="E155" s="63">
        <v>1000</v>
      </c>
      <c r="F155" s="63"/>
      <c r="G155" s="75"/>
      <c r="H155" s="74">
        <v>1000</v>
      </c>
      <c r="I155" s="63">
        <v>1000</v>
      </c>
      <c r="J155" s="63">
        <v>0</v>
      </c>
      <c r="K155" s="75">
        <v>0</v>
      </c>
      <c r="L155" s="74">
        <v>2722</v>
      </c>
      <c r="M155" s="63">
        <v>2722</v>
      </c>
      <c r="N155" s="63">
        <v>0</v>
      </c>
      <c r="O155" s="75">
        <v>0</v>
      </c>
      <c r="P155" s="74">
        <f t="shared" si="43"/>
        <v>3722</v>
      </c>
      <c r="Q155" s="63">
        <f t="shared" si="44"/>
        <v>3722</v>
      </c>
      <c r="R155" s="63">
        <f t="shared" si="45"/>
        <v>0</v>
      </c>
      <c r="S155" s="75">
        <f t="shared" si="46"/>
        <v>0</v>
      </c>
      <c r="U155" s="277"/>
      <c r="AM155" s="88"/>
    </row>
    <row r="156" spans="1:39" s="69" customFormat="1" x14ac:dyDescent="0.3">
      <c r="A156" s="60"/>
      <c r="B156" s="77"/>
      <c r="C156" s="69" t="s">
        <v>276</v>
      </c>
      <c r="D156" s="70">
        <v>480</v>
      </c>
      <c r="E156" s="49">
        <v>480</v>
      </c>
      <c r="F156" s="49"/>
      <c r="G156" s="81"/>
      <c r="H156" s="70">
        <v>480</v>
      </c>
      <c r="I156" s="49">
        <v>480</v>
      </c>
      <c r="J156" s="49">
        <v>0</v>
      </c>
      <c r="K156" s="81">
        <v>0</v>
      </c>
      <c r="L156" s="70"/>
      <c r="M156" s="49"/>
      <c r="N156" s="49"/>
      <c r="O156" s="81"/>
      <c r="P156" s="70">
        <f t="shared" si="43"/>
        <v>480</v>
      </c>
      <c r="Q156" s="49">
        <f t="shared" si="44"/>
        <v>480</v>
      </c>
      <c r="R156" s="49">
        <f t="shared" si="45"/>
        <v>0</v>
      </c>
      <c r="S156" s="81">
        <f t="shared" si="46"/>
        <v>0</v>
      </c>
      <c r="T156" s="61"/>
      <c r="U156" s="277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77"/>
    </row>
    <row r="157" spans="1:39" s="69" customFormat="1" ht="28.2" x14ac:dyDescent="0.3">
      <c r="A157" s="60"/>
      <c r="B157" s="77"/>
      <c r="C157" s="78" t="s">
        <v>277</v>
      </c>
      <c r="D157" s="70">
        <v>1207</v>
      </c>
      <c r="E157" s="49">
        <v>1207</v>
      </c>
      <c r="F157" s="49"/>
      <c r="G157" s="81"/>
      <c r="H157" s="70">
        <v>1207</v>
      </c>
      <c r="I157" s="49">
        <v>1207</v>
      </c>
      <c r="J157" s="49">
        <v>0</v>
      </c>
      <c r="K157" s="81">
        <v>0</v>
      </c>
      <c r="L157" s="70"/>
      <c r="M157" s="49"/>
      <c r="N157" s="49"/>
      <c r="O157" s="81"/>
      <c r="P157" s="70">
        <f t="shared" si="43"/>
        <v>1207</v>
      </c>
      <c r="Q157" s="49">
        <f t="shared" si="44"/>
        <v>1207</v>
      </c>
      <c r="R157" s="49">
        <f t="shared" si="45"/>
        <v>0</v>
      </c>
      <c r="S157" s="81">
        <f t="shared" si="46"/>
        <v>0</v>
      </c>
      <c r="T157" s="61"/>
      <c r="U157" s="277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77"/>
    </row>
    <row r="158" spans="1:39" s="77" customFormat="1" x14ac:dyDescent="0.3">
      <c r="A158" s="60"/>
      <c r="C158" s="78" t="s">
        <v>278</v>
      </c>
      <c r="D158" s="70">
        <v>362433</v>
      </c>
      <c r="E158" s="49">
        <v>362433</v>
      </c>
      <c r="F158" s="49"/>
      <c r="G158" s="81"/>
      <c r="H158" s="70">
        <v>302433</v>
      </c>
      <c r="I158" s="49">
        <v>302433</v>
      </c>
      <c r="J158" s="49">
        <v>0</v>
      </c>
      <c r="K158" s="81">
        <v>0</v>
      </c>
      <c r="L158" s="70"/>
      <c r="M158" s="49"/>
      <c r="N158" s="49"/>
      <c r="O158" s="81"/>
      <c r="P158" s="70">
        <f t="shared" si="43"/>
        <v>302433</v>
      </c>
      <c r="Q158" s="49">
        <f t="shared" si="44"/>
        <v>302433</v>
      </c>
      <c r="R158" s="49">
        <f t="shared" si="45"/>
        <v>0</v>
      </c>
      <c r="S158" s="81">
        <f t="shared" si="46"/>
        <v>0</v>
      </c>
      <c r="T158" s="61"/>
      <c r="U158" s="277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</row>
    <row r="159" spans="1:39" s="77" customFormat="1" ht="28.2" x14ac:dyDescent="0.3">
      <c r="A159" s="60"/>
      <c r="C159" s="78" t="s">
        <v>279</v>
      </c>
      <c r="D159" s="70">
        <v>186108</v>
      </c>
      <c r="E159" s="49">
        <v>186108</v>
      </c>
      <c r="F159" s="49"/>
      <c r="G159" s="81"/>
      <c r="H159" s="70">
        <v>186108</v>
      </c>
      <c r="I159" s="49">
        <v>186108</v>
      </c>
      <c r="J159" s="49">
        <v>0</v>
      </c>
      <c r="K159" s="81">
        <v>0</v>
      </c>
      <c r="L159" s="70"/>
      <c r="M159" s="49"/>
      <c r="N159" s="49"/>
      <c r="O159" s="81"/>
      <c r="P159" s="70">
        <f t="shared" si="43"/>
        <v>186108</v>
      </c>
      <c r="Q159" s="49">
        <f t="shared" si="44"/>
        <v>186108</v>
      </c>
      <c r="R159" s="49">
        <f t="shared" si="45"/>
        <v>0</v>
      </c>
      <c r="S159" s="81">
        <f t="shared" si="46"/>
        <v>0</v>
      </c>
      <c r="T159" s="61"/>
      <c r="U159" s="277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</row>
    <row r="160" spans="1:39" s="77" customFormat="1" x14ac:dyDescent="0.3">
      <c r="A160" s="60"/>
      <c r="C160" s="78" t="s">
        <v>280</v>
      </c>
      <c r="D160" s="70">
        <v>6000</v>
      </c>
      <c r="E160" s="49">
        <v>6000</v>
      </c>
      <c r="F160" s="49"/>
      <c r="G160" s="81"/>
      <c r="H160" s="70">
        <v>6000</v>
      </c>
      <c r="I160" s="49">
        <v>6000</v>
      </c>
      <c r="J160" s="49">
        <v>0</v>
      </c>
      <c r="K160" s="81">
        <v>0</v>
      </c>
      <c r="L160" s="70"/>
      <c r="M160" s="49"/>
      <c r="N160" s="49"/>
      <c r="O160" s="81"/>
      <c r="P160" s="70">
        <f t="shared" si="43"/>
        <v>6000</v>
      </c>
      <c r="Q160" s="49">
        <f t="shared" si="44"/>
        <v>6000</v>
      </c>
      <c r="R160" s="49">
        <f t="shared" si="45"/>
        <v>0</v>
      </c>
      <c r="S160" s="81">
        <f t="shared" si="46"/>
        <v>0</v>
      </c>
      <c r="T160" s="61"/>
      <c r="U160" s="277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</row>
    <row r="161" spans="1:39" s="77" customFormat="1" x14ac:dyDescent="0.3">
      <c r="A161" s="60"/>
      <c r="C161" s="78" t="s">
        <v>281</v>
      </c>
      <c r="D161" s="70">
        <v>1650</v>
      </c>
      <c r="E161" s="49">
        <v>1650</v>
      </c>
      <c r="F161" s="49"/>
      <c r="G161" s="81"/>
      <c r="H161" s="70">
        <v>1650</v>
      </c>
      <c r="I161" s="49">
        <v>1650</v>
      </c>
      <c r="J161" s="49">
        <v>0</v>
      </c>
      <c r="K161" s="81">
        <v>0</v>
      </c>
      <c r="L161" s="70"/>
      <c r="M161" s="49"/>
      <c r="N161" s="49"/>
      <c r="O161" s="81"/>
      <c r="P161" s="70">
        <f t="shared" si="43"/>
        <v>1650</v>
      </c>
      <c r="Q161" s="49">
        <f t="shared" si="44"/>
        <v>1650</v>
      </c>
      <c r="R161" s="49">
        <f t="shared" si="45"/>
        <v>0</v>
      </c>
      <c r="S161" s="81">
        <f t="shared" si="46"/>
        <v>0</v>
      </c>
      <c r="T161" s="61"/>
      <c r="U161" s="277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</row>
    <row r="162" spans="1:39" s="77" customFormat="1" x14ac:dyDescent="0.3">
      <c r="A162" s="60"/>
      <c r="C162" s="78" t="s">
        <v>282</v>
      </c>
      <c r="D162" s="70">
        <v>1016</v>
      </c>
      <c r="E162" s="49">
        <v>1016</v>
      </c>
      <c r="F162" s="49"/>
      <c r="G162" s="81"/>
      <c r="H162" s="70">
        <v>1016</v>
      </c>
      <c r="I162" s="49">
        <v>1016</v>
      </c>
      <c r="J162" s="49">
        <v>0</v>
      </c>
      <c r="K162" s="81">
        <v>0</v>
      </c>
      <c r="L162" s="70"/>
      <c r="M162" s="49"/>
      <c r="N162" s="49"/>
      <c r="O162" s="81"/>
      <c r="P162" s="70">
        <f t="shared" si="43"/>
        <v>1016</v>
      </c>
      <c r="Q162" s="49">
        <f t="shared" si="44"/>
        <v>1016</v>
      </c>
      <c r="R162" s="49">
        <f t="shared" si="45"/>
        <v>0</v>
      </c>
      <c r="S162" s="81">
        <f t="shared" si="46"/>
        <v>0</v>
      </c>
      <c r="T162" s="61"/>
      <c r="U162" s="277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</row>
    <row r="163" spans="1:39" s="77" customFormat="1" x14ac:dyDescent="0.3">
      <c r="A163" s="60"/>
      <c r="C163" s="78" t="s">
        <v>283</v>
      </c>
      <c r="D163" s="70">
        <v>2000</v>
      </c>
      <c r="E163" s="49">
        <v>2000</v>
      </c>
      <c r="F163" s="49"/>
      <c r="G163" s="81"/>
      <c r="H163" s="70">
        <v>2000</v>
      </c>
      <c r="I163" s="49">
        <v>2000</v>
      </c>
      <c r="J163" s="49">
        <v>0</v>
      </c>
      <c r="K163" s="81">
        <v>0</v>
      </c>
      <c r="L163" s="70"/>
      <c r="M163" s="49"/>
      <c r="N163" s="49"/>
      <c r="O163" s="81"/>
      <c r="P163" s="70">
        <f t="shared" si="43"/>
        <v>2000</v>
      </c>
      <c r="Q163" s="49">
        <f t="shared" si="44"/>
        <v>2000</v>
      </c>
      <c r="R163" s="49">
        <f t="shared" si="45"/>
        <v>0</v>
      </c>
      <c r="S163" s="81">
        <f t="shared" si="46"/>
        <v>0</v>
      </c>
      <c r="T163" s="61"/>
      <c r="U163" s="277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</row>
    <row r="164" spans="1:39" s="77" customFormat="1" x14ac:dyDescent="0.3">
      <c r="A164" s="60"/>
      <c r="C164" s="69" t="s">
        <v>382</v>
      </c>
      <c r="D164" s="70"/>
      <c r="E164" s="49"/>
      <c r="F164" s="49"/>
      <c r="G164" s="81"/>
      <c r="H164" s="70">
        <v>2274</v>
      </c>
      <c r="I164" s="49">
        <v>2274</v>
      </c>
      <c r="J164" s="49">
        <v>0</v>
      </c>
      <c r="K164" s="81">
        <v>0</v>
      </c>
      <c r="L164" s="70"/>
      <c r="M164" s="49"/>
      <c r="N164" s="49"/>
      <c r="O164" s="81"/>
      <c r="P164" s="70">
        <f t="shared" si="43"/>
        <v>2274</v>
      </c>
      <c r="Q164" s="49">
        <f t="shared" si="44"/>
        <v>2274</v>
      </c>
      <c r="R164" s="49">
        <f t="shared" si="45"/>
        <v>0</v>
      </c>
      <c r="S164" s="81">
        <f t="shared" si="46"/>
        <v>0</v>
      </c>
      <c r="T164" s="61"/>
      <c r="U164" s="277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</row>
    <row r="165" spans="1:39" s="77" customFormat="1" x14ac:dyDescent="0.3">
      <c r="A165" s="60"/>
      <c r="C165" s="69" t="s">
        <v>387</v>
      </c>
      <c r="D165" s="70"/>
      <c r="E165" s="49"/>
      <c r="F165" s="49"/>
      <c r="G165" s="81"/>
      <c r="H165" s="70">
        <v>6610</v>
      </c>
      <c r="I165" s="49">
        <v>6610</v>
      </c>
      <c r="J165" s="49">
        <v>0</v>
      </c>
      <c r="K165" s="81">
        <v>0</v>
      </c>
      <c r="L165" s="70"/>
      <c r="M165" s="49"/>
      <c r="N165" s="49"/>
      <c r="O165" s="81"/>
      <c r="P165" s="70">
        <f t="shared" si="43"/>
        <v>6610</v>
      </c>
      <c r="Q165" s="49">
        <f t="shared" si="44"/>
        <v>6610</v>
      </c>
      <c r="R165" s="49">
        <f t="shared" si="45"/>
        <v>0</v>
      </c>
      <c r="S165" s="81">
        <f t="shared" si="46"/>
        <v>0</v>
      </c>
      <c r="T165" s="61"/>
      <c r="U165" s="277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</row>
    <row r="166" spans="1:39" s="77" customFormat="1" x14ac:dyDescent="0.3">
      <c r="A166" s="60"/>
      <c r="C166" s="69" t="s">
        <v>401</v>
      </c>
      <c r="D166" s="70"/>
      <c r="E166" s="49"/>
      <c r="F166" s="49"/>
      <c r="G166" s="81"/>
      <c r="H166" s="70">
        <v>23383</v>
      </c>
      <c r="I166" s="49">
        <v>23383</v>
      </c>
      <c r="J166" s="49">
        <v>0</v>
      </c>
      <c r="K166" s="81">
        <v>0</v>
      </c>
      <c r="L166" s="70"/>
      <c r="M166" s="49"/>
      <c r="N166" s="49"/>
      <c r="O166" s="81"/>
      <c r="P166" s="70">
        <f t="shared" si="43"/>
        <v>23383</v>
      </c>
      <c r="Q166" s="49">
        <f t="shared" si="44"/>
        <v>23383</v>
      </c>
      <c r="R166" s="49">
        <f t="shared" si="45"/>
        <v>0</v>
      </c>
      <c r="S166" s="81">
        <f t="shared" si="46"/>
        <v>0</v>
      </c>
      <c r="T166" s="61"/>
      <c r="U166" s="277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</row>
    <row r="167" spans="1:39" s="77" customFormat="1" ht="28.2" x14ac:dyDescent="0.3">
      <c r="A167" s="60"/>
      <c r="C167" s="78" t="s">
        <v>403</v>
      </c>
      <c r="D167" s="70"/>
      <c r="E167" s="49"/>
      <c r="F167" s="49"/>
      <c r="G167" s="81"/>
      <c r="H167" s="70">
        <v>1858</v>
      </c>
      <c r="I167" s="49">
        <v>1858</v>
      </c>
      <c r="J167" s="49">
        <v>0</v>
      </c>
      <c r="K167" s="81">
        <v>0</v>
      </c>
      <c r="L167" s="70"/>
      <c r="M167" s="49"/>
      <c r="N167" s="49"/>
      <c r="O167" s="81"/>
      <c r="P167" s="70">
        <f t="shared" si="43"/>
        <v>1858</v>
      </c>
      <c r="Q167" s="49">
        <f t="shared" si="44"/>
        <v>1858</v>
      </c>
      <c r="R167" s="49">
        <f t="shared" si="45"/>
        <v>0</v>
      </c>
      <c r="S167" s="81">
        <f t="shared" si="46"/>
        <v>0</v>
      </c>
      <c r="T167" s="61"/>
      <c r="U167" s="277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</row>
    <row r="168" spans="1:39" s="77" customFormat="1" x14ac:dyDescent="0.3">
      <c r="A168" s="60"/>
      <c r="C168" s="78" t="s">
        <v>434</v>
      </c>
      <c r="D168" s="70"/>
      <c r="E168" s="49"/>
      <c r="F168" s="49"/>
      <c r="G168" s="81"/>
      <c r="H168" s="70"/>
      <c r="I168" s="49"/>
      <c r="J168" s="49"/>
      <c r="K168" s="81"/>
      <c r="L168" s="70">
        <v>975</v>
      </c>
      <c r="M168" s="49">
        <v>975</v>
      </c>
      <c r="N168" s="49">
        <v>0</v>
      </c>
      <c r="O168" s="81">
        <v>0</v>
      </c>
      <c r="P168" s="70">
        <f t="shared" ref="P168" si="47">H168+L168</f>
        <v>975</v>
      </c>
      <c r="Q168" s="49">
        <f t="shared" ref="Q168" si="48">I168+M168</f>
        <v>975</v>
      </c>
      <c r="R168" s="49">
        <f t="shared" ref="R168" si="49">J168+N168</f>
        <v>0</v>
      </c>
      <c r="S168" s="81">
        <f t="shared" ref="S168" si="50">K168+O168</f>
        <v>0</v>
      </c>
      <c r="T168" s="61"/>
      <c r="U168" s="277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</row>
    <row r="169" spans="1:39" s="77" customFormat="1" ht="42" x14ac:dyDescent="0.3">
      <c r="A169" s="60"/>
      <c r="C169" s="78" t="s">
        <v>437</v>
      </c>
      <c r="D169" s="70"/>
      <c r="E169" s="49"/>
      <c r="F169" s="49"/>
      <c r="G169" s="81"/>
      <c r="H169" s="70"/>
      <c r="I169" s="49"/>
      <c r="J169" s="49"/>
      <c r="K169" s="81"/>
      <c r="L169" s="70">
        <v>10000</v>
      </c>
      <c r="M169" s="49">
        <v>10000</v>
      </c>
      <c r="N169" s="49">
        <v>0</v>
      </c>
      <c r="O169" s="81">
        <v>0</v>
      </c>
      <c r="P169" s="70">
        <f t="shared" ref="P169:P172" si="51">H169+L169</f>
        <v>10000</v>
      </c>
      <c r="Q169" s="49">
        <f t="shared" ref="Q169:Q172" si="52">I169+M169</f>
        <v>10000</v>
      </c>
      <c r="R169" s="49">
        <f t="shared" ref="R169:R172" si="53">J169+N169</f>
        <v>0</v>
      </c>
      <c r="S169" s="81">
        <f t="shared" ref="S169:S172" si="54">K169+O169</f>
        <v>0</v>
      </c>
      <c r="T169" s="61"/>
      <c r="U169" s="277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</row>
    <row r="170" spans="1:39" s="77" customFormat="1" x14ac:dyDescent="0.3">
      <c r="A170" s="60"/>
      <c r="C170" s="78" t="s">
        <v>439</v>
      </c>
      <c r="D170" s="70"/>
      <c r="E170" s="49"/>
      <c r="F170" s="49"/>
      <c r="G170" s="81"/>
      <c r="H170" s="70"/>
      <c r="I170" s="49"/>
      <c r="J170" s="49"/>
      <c r="K170" s="81"/>
      <c r="L170" s="70">
        <v>7500</v>
      </c>
      <c r="M170" s="49">
        <v>0</v>
      </c>
      <c r="N170" s="49">
        <v>7500</v>
      </c>
      <c r="O170" s="81">
        <v>0</v>
      </c>
      <c r="P170" s="70">
        <f t="shared" si="51"/>
        <v>7500</v>
      </c>
      <c r="Q170" s="49">
        <f t="shared" si="52"/>
        <v>0</v>
      </c>
      <c r="R170" s="49">
        <f t="shared" si="53"/>
        <v>7500</v>
      </c>
      <c r="S170" s="81">
        <f t="shared" si="54"/>
        <v>0</v>
      </c>
      <c r="T170" s="61"/>
      <c r="U170" s="277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</row>
    <row r="171" spans="1:39" s="77" customFormat="1" x14ac:dyDescent="0.3">
      <c r="A171" s="60"/>
      <c r="C171" s="78" t="s">
        <v>452</v>
      </c>
      <c r="D171" s="70"/>
      <c r="E171" s="49"/>
      <c r="F171" s="49"/>
      <c r="G171" s="81"/>
      <c r="H171" s="70"/>
      <c r="I171" s="49"/>
      <c r="J171" s="49"/>
      <c r="K171" s="81"/>
      <c r="L171" s="70">
        <v>532</v>
      </c>
      <c r="M171" s="49">
        <v>532</v>
      </c>
      <c r="N171" s="49">
        <v>0</v>
      </c>
      <c r="O171" s="81">
        <v>0</v>
      </c>
      <c r="P171" s="70">
        <f t="shared" si="51"/>
        <v>532</v>
      </c>
      <c r="Q171" s="49">
        <f t="shared" si="52"/>
        <v>532</v>
      </c>
      <c r="R171" s="49">
        <f t="shared" si="53"/>
        <v>0</v>
      </c>
      <c r="S171" s="81">
        <f t="shared" si="54"/>
        <v>0</v>
      </c>
      <c r="T171" s="61"/>
      <c r="U171" s="277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</row>
    <row r="172" spans="1:39" s="77" customFormat="1" x14ac:dyDescent="0.3">
      <c r="A172" s="60"/>
      <c r="C172" s="78" t="s">
        <v>453</v>
      </c>
      <c r="D172" s="70"/>
      <c r="E172" s="49"/>
      <c r="F172" s="49"/>
      <c r="G172" s="81"/>
      <c r="H172" s="70"/>
      <c r="I172" s="49"/>
      <c r="J172" s="49"/>
      <c r="K172" s="81"/>
      <c r="L172" s="70">
        <v>10000</v>
      </c>
      <c r="M172" s="49">
        <v>10000</v>
      </c>
      <c r="N172" s="49">
        <v>0</v>
      </c>
      <c r="O172" s="81">
        <v>0</v>
      </c>
      <c r="P172" s="70">
        <f t="shared" si="51"/>
        <v>10000</v>
      </c>
      <c r="Q172" s="49">
        <f t="shared" si="52"/>
        <v>10000</v>
      </c>
      <c r="R172" s="49">
        <f t="shared" si="53"/>
        <v>0</v>
      </c>
      <c r="S172" s="81">
        <f t="shared" si="54"/>
        <v>0</v>
      </c>
      <c r="T172" s="61"/>
      <c r="U172" s="277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</row>
    <row r="173" spans="1:39" s="47" customFormat="1" x14ac:dyDescent="0.3">
      <c r="A173" s="79"/>
      <c r="B173" s="80"/>
      <c r="C173" s="78"/>
      <c r="D173" s="74"/>
      <c r="E173" s="63"/>
      <c r="F173" s="63"/>
      <c r="G173" s="75"/>
      <c r="H173" s="74"/>
      <c r="I173" s="63"/>
      <c r="J173" s="63"/>
      <c r="K173" s="75"/>
      <c r="L173" s="74"/>
      <c r="M173" s="63"/>
      <c r="N173" s="63"/>
      <c r="O173" s="75"/>
      <c r="P173" s="74"/>
      <c r="Q173" s="63"/>
      <c r="R173" s="63"/>
      <c r="S173" s="75"/>
      <c r="U173" s="277"/>
      <c r="AM173" s="88"/>
    </row>
    <row r="174" spans="1:39" s="47" customFormat="1" x14ac:dyDescent="0.3">
      <c r="A174" s="79"/>
      <c r="B174" s="80"/>
      <c r="C174" s="111" t="s">
        <v>35</v>
      </c>
      <c r="D174" s="64">
        <f t="shared" ref="D174:O174" si="55">SUM(D103:D173)</f>
        <v>1025304</v>
      </c>
      <c r="E174" s="55">
        <f t="shared" si="55"/>
        <v>893036</v>
      </c>
      <c r="F174" s="55">
        <f t="shared" si="55"/>
        <v>132268</v>
      </c>
      <c r="G174" s="112">
        <f t="shared" si="55"/>
        <v>0</v>
      </c>
      <c r="H174" s="64">
        <f t="shared" si="55"/>
        <v>1005066</v>
      </c>
      <c r="I174" s="55">
        <f t="shared" si="55"/>
        <v>872798</v>
      </c>
      <c r="J174" s="55">
        <f t="shared" si="55"/>
        <v>132268</v>
      </c>
      <c r="K174" s="112">
        <f t="shared" si="55"/>
        <v>0</v>
      </c>
      <c r="L174" s="64">
        <f t="shared" si="55"/>
        <v>40765</v>
      </c>
      <c r="M174" s="55">
        <f t="shared" si="55"/>
        <v>27009</v>
      </c>
      <c r="N174" s="55">
        <f t="shared" si="55"/>
        <v>13756</v>
      </c>
      <c r="O174" s="112">
        <f t="shared" si="55"/>
        <v>0</v>
      </c>
      <c r="P174" s="64">
        <f t="shared" si="43"/>
        <v>1045831</v>
      </c>
      <c r="Q174" s="55">
        <f t="shared" si="44"/>
        <v>899807</v>
      </c>
      <c r="R174" s="55">
        <f t="shared" si="45"/>
        <v>146024</v>
      </c>
      <c r="S174" s="112">
        <f t="shared" si="46"/>
        <v>0</v>
      </c>
      <c r="U174" s="277"/>
      <c r="AM174" s="88"/>
    </row>
    <row r="175" spans="1:39" s="47" customFormat="1" x14ac:dyDescent="0.3">
      <c r="A175" s="79"/>
      <c r="B175" s="80"/>
      <c r="C175" s="111"/>
      <c r="D175" s="114"/>
      <c r="E175" s="115"/>
      <c r="F175" s="115"/>
      <c r="G175" s="116"/>
      <c r="H175" s="114"/>
      <c r="I175" s="115"/>
      <c r="J175" s="115"/>
      <c r="K175" s="116"/>
      <c r="L175" s="114"/>
      <c r="M175" s="115"/>
      <c r="N175" s="115"/>
      <c r="O175" s="116"/>
      <c r="P175" s="114"/>
      <c r="Q175" s="115"/>
      <c r="R175" s="115"/>
      <c r="S175" s="116"/>
      <c r="U175" s="277"/>
      <c r="AM175" s="88"/>
    </row>
    <row r="176" spans="1:39" s="47" customFormat="1" x14ac:dyDescent="0.3">
      <c r="A176" s="79"/>
      <c r="B176" s="80" t="s">
        <v>9</v>
      </c>
      <c r="C176" s="69" t="s">
        <v>46</v>
      </c>
      <c r="D176" s="114"/>
      <c r="E176" s="115"/>
      <c r="F176" s="115"/>
      <c r="G176" s="116"/>
      <c r="H176" s="114"/>
      <c r="I176" s="115"/>
      <c r="J176" s="115"/>
      <c r="K176" s="116"/>
      <c r="L176" s="114"/>
      <c r="M176" s="115"/>
      <c r="N176" s="115"/>
      <c r="O176" s="116"/>
      <c r="P176" s="114"/>
      <c r="Q176" s="115"/>
      <c r="R176" s="115"/>
      <c r="S176" s="116"/>
      <c r="U176" s="277"/>
      <c r="AM176" s="88"/>
    </row>
    <row r="177" spans="1:39" s="118" customFormat="1" x14ac:dyDescent="0.3">
      <c r="A177" s="117"/>
      <c r="B177" s="80"/>
      <c r="C177" s="78" t="s">
        <v>82</v>
      </c>
      <c r="D177" s="70"/>
      <c r="E177" s="49"/>
      <c r="F177" s="49"/>
      <c r="G177" s="81"/>
      <c r="H177" s="70"/>
      <c r="I177" s="49"/>
      <c r="J177" s="49"/>
      <c r="K177" s="81"/>
      <c r="L177" s="70"/>
      <c r="M177" s="49"/>
      <c r="N177" s="49"/>
      <c r="O177" s="81"/>
      <c r="P177" s="70"/>
      <c r="Q177" s="49"/>
      <c r="R177" s="49"/>
      <c r="S177" s="81"/>
      <c r="U177" s="281"/>
      <c r="AM177" s="202"/>
    </row>
    <row r="178" spans="1:39" s="118" customFormat="1" x14ac:dyDescent="0.3">
      <c r="A178" s="117"/>
      <c r="B178" s="80"/>
      <c r="C178" s="78" t="s">
        <v>83</v>
      </c>
      <c r="D178" s="70">
        <v>4500</v>
      </c>
      <c r="E178" s="49"/>
      <c r="F178" s="49"/>
      <c r="G178" s="81">
        <v>4500</v>
      </c>
      <c r="H178" s="70">
        <v>4500</v>
      </c>
      <c r="I178" s="49">
        <v>0</v>
      </c>
      <c r="J178" s="49">
        <v>0</v>
      </c>
      <c r="K178" s="81">
        <v>4500</v>
      </c>
      <c r="L178" s="70"/>
      <c r="M178" s="49"/>
      <c r="N178" s="49"/>
      <c r="O178" s="81"/>
      <c r="P178" s="70">
        <f t="shared" si="43"/>
        <v>4500</v>
      </c>
      <c r="Q178" s="49">
        <f t="shared" si="44"/>
        <v>0</v>
      </c>
      <c r="R178" s="49">
        <f t="shared" si="45"/>
        <v>0</v>
      </c>
      <c r="S178" s="81">
        <f t="shared" si="46"/>
        <v>4500</v>
      </c>
      <c r="U178" s="281"/>
      <c r="AM178" s="202"/>
    </row>
    <row r="179" spans="1:39" s="118" customFormat="1" x14ac:dyDescent="0.3">
      <c r="A179" s="117"/>
      <c r="B179" s="80"/>
      <c r="C179" s="78" t="s">
        <v>284</v>
      </c>
      <c r="D179" s="70">
        <v>2400</v>
      </c>
      <c r="E179" s="49"/>
      <c r="F179" s="49"/>
      <c r="G179" s="81">
        <v>2400</v>
      </c>
      <c r="H179" s="70">
        <v>2400</v>
      </c>
      <c r="I179" s="49">
        <v>0</v>
      </c>
      <c r="J179" s="49">
        <v>0</v>
      </c>
      <c r="K179" s="81">
        <v>2400</v>
      </c>
      <c r="L179" s="70">
        <v>600</v>
      </c>
      <c r="M179" s="49">
        <v>0</v>
      </c>
      <c r="N179" s="49">
        <v>0</v>
      </c>
      <c r="O179" s="81">
        <v>600</v>
      </c>
      <c r="P179" s="70">
        <f t="shared" si="43"/>
        <v>3000</v>
      </c>
      <c r="Q179" s="49">
        <f t="shared" si="44"/>
        <v>0</v>
      </c>
      <c r="R179" s="49">
        <f t="shared" si="45"/>
        <v>0</v>
      </c>
      <c r="S179" s="81">
        <f t="shared" si="46"/>
        <v>3000</v>
      </c>
      <c r="U179" s="281"/>
      <c r="AM179" s="202"/>
    </row>
    <row r="180" spans="1:39" s="118" customFormat="1" x14ac:dyDescent="0.3">
      <c r="A180" s="117"/>
      <c r="B180" s="80"/>
      <c r="C180" s="78" t="s">
        <v>285</v>
      </c>
      <c r="D180" s="70">
        <v>5000</v>
      </c>
      <c r="E180" s="49"/>
      <c r="F180" s="49"/>
      <c r="G180" s="81">
        <v>5000</v>
      </c>
      <c r="H180" s="70">
        <v>5000</v>
      </c>
      <c r="I180" s="49">
        <v>0</v>
      </c>
      <c r="J180" s="49">
        <v>0</v>
      </c>
      <c r="K180" s="81">
        <v>5000</v>
      </c>
      <c r="L180" s="70"/>
      <c r="M180" s="49"/>
      <c r="N180" s="49"/>
      <c r="O180" s="81"/>
      <c r="P180" s="70">
        <f t="shared" si="43"/>
        <v>5000</v>
      </c>
      <c r="Q180" s="49">
        <f t="shared" si="44"/>
        <v>0</v>
      </c>
      <c r="R180" s="49">
        <f t="shared" si="45"/>
        <v>0</v>
      </c>
      <c r="S180" s="81">
        <f t="shared" si="46"/>
        <v>5000</v>
      </c>
      <c r="U180" s="281"/>
      <c r="AM180" s="202"/>
    </row>
    <row r="181" spans="1:39" s="118" customFormat="1" x14ac:dyDescent="0.3">
      <c r="A181" s="117"/>
      <c r="B181" s="80"/>
      <c r="C181" s="78" t="s">
        <v>286</v>
      </c>
      <c r="D181" s="70">
        <v>2000</v>
      </c>
      <c r="E181" s="49"/>
      <c r="F181" s="49"/>
      <c r="G181" s="81">
        <v>2000</v>
      </c>
      <c r="H181" s="70">
        <v>2000</v>
      </c>
      <c r="I181" s="49">
        <v>0</v>
      </c>
      <c r="J181" s="49">
        <v>0</v>
      </c>
      <c r="K181" s="81">
        <v>2000</v>
      </c>
      <c r="L181" s="70"/>
      <c r="M181" s="49"/>
      <c r="N181" s="49"/>
      <c r="O181" s="81"/>
      <c r="P181" s="70">
        <f t="shared" si="43"/>
        <v>2000</v>
      </c>
      <c r="Q181" s="49">
        <f t="shared" si="44"/>
        <v>0</v>
      </c>
      <c r="R181" s="49">
        <f t="shared" si="45"/>
        <v>0</v>
      </c>
      <c r="S181" s="81">
        <f t="shared" si="46"/>
        <v>2000</v>
      </c>
      <c r="U181" s="281"/>
      <c r="AM181" s="202"/>
    </row>
    <row r="182" spans="1:39" s="118" customFormat="1" x14ac:dyDescent="0.3">
      <c r="A182" s="117"/>
      <c r="B182" s="80"/>
      <c r="C182" s="78" t="s">
        <v>287</v>
      </c>
      <c r="D182" s="70">
        <v>200</v>
      </c>
      <c r="E182" s="49"/>
      <c r="F182" s="49"/>
      <c r="G182" s="81">
        <v>200</v>
      </c>
      <c r="H182" s="70">
        <v>200</v>
      </c>
      <c r="I182" s="49">
        <v>0</v>
      </c>
      <c r="J182" s="49">
        <v>0</v>
      </c>
      <c r="K182" s="81">
        <v>200</v>
      </c>
      <c r="L182" s="70"/>
      <c r="M182" s="49"/>
      <c r="N182" s="49"/>
      <c r="O182" s="81"/>
      <c r="P182" s="70">
        <f t="shared" si="43"/>
        <v>200</v>
      </c>
      <c r="Q182" s="49">
        <f t="shared" si="44"/>
        <v>0</v>
      </c>
      <c r="R182" s="49">
        <f t="shared" si="45"/>
        <v>0</v>
      </c>
      <c r="S182" s="81">
        <f t="shared" si="46"/>
        <v>200</v>
      </c>
      <c r="U182" s="277"/>
      <c r="AM182" s="202"/>
    </row>
    <row r="183" spans="1:39" s="118" customFormat="1" x14ac:dyDescent="0.3">
      <c r="A183" s="117"/>
      <c r="B183" s="80"/>
      <c r="C183" s="78" t="s">
        <v>288</v>
      </c>
      <c r="D183" s="70">
        <v>1500</v>
      </c>
      <c r="E183" s="49"/>
      <c r="F183" s="49"/>
      <c r="G183" s="81">
        <v>1500</v>
      </c>
      <c r="H183" s="70">
        <v>1500</v>
      </c>
      <c r="I183" s="49">
        <v>0</v>
      </c>
      <c r="J183" s="49">
        <v>0</v>
      </c>
      <c r="K183" s="81">
        <v>1500</v>
      </c>
      <c r="L183" s="70"/>
      <c r="M183" s="49"/>
      <c r="N183" s="49"/>
      <c r="O183" s="81"/>
      <c r="P183" s="70">
        <f t="shared" si="43"/>
        <v>1500</v>
      </c>
      <c r="Q183" s="49">
        <f t="shared" si="44"/>
        <v>0</v>
      </c>
      <c r="R183" s="49">
        <f t="shared" si="45"/>
        <v>0</v>
      </c>
      <c r="S183" s="81">
        <f t="shared" si="46"/>
        <v>1500</v>
      </c>
      <c r="U183" s="277"/>
      <c r="AM183" s="202"/>
    </row>
    <row r="184" spans="1:39" s="118" customFormat="1" x14ac:dyDescent="0.3">
      <c r="A184" s="117"/>
      <c r="B184" s="80"/>
      <c r="C184" s="119" t="s">
        <v>289</v>
      </c>
      <c r="D184" s="70">
        <v>100</v>
      </c>
      <c r="E184" s="49"/>
      <c r="F184" s="49"/>
      <c r="G184" s="81">
        <v>100</v>
      </c>
      <c r="H184" s="70">
        <v>100</v>
      </c>
      <c r="I184" s="49">
        <v>0</v>
      </c>
      <c r="J184" s="49">
        <v>0</v>
      </c>
      <c r="K184" s="81">
        <v>100</v>
      </c>
      <c r="L184" s="70"/>
      <c r="M184" s="49"/>
      <c r="N184" s="49"/>
      <c r="O184" s="81"/>
      <c r="P184" s="70">
        <f t="shared" si="43"/>
        <v>100</v>
      </c>
      <c r="Q184" s="49">
        <f t="shared" si="44"/>
        <v>0</v>
      </c>
      <c r="R184" s="49">
        <f t="shared" si="45"/>
        <v>0</v>
      </c>
      <c r="S184" s="81">
        <f t="shared" si="46"/>
        <v>100</v>
      </c>
      <c r="U184" s="277"/>
      <c r="AM184" s="202"/>
    </row>
    <row r="185" spans="1:39" s="276" customFormat="1" ht="28.2" x14ac:dyDescent="0.3">
      <c r="A185" s="117"/>
      <c r="B185" s="131"/>
      <c r="C185" s="119" t="s">
        <v>440</v>
      </c>
      <c r="D185" s="70"/>
      <c r="E185" s="49"/>
      <c r="F185" s="49"/>
      <c r="G185" s="81"/>
      <c r="H185" s="70"/>
      <c r="I185" s="49"/>
      <c r="J185" s="49"/>
      <c r="K185" s="81"/>
      <c r="L185" s="70">
        <v>74</v>
      </c>
      <c r="M185" s="49">
        <v>0</v>
      </c>
      <c r="N185" s="49">
        <v>0</v>
      </c>
      <c r="O185" s="81">
        <v>74</v>
      </c>
      <c r="P185" s="70">
        <f t="shared" ref="P185" si="56">H185+L185</f>
        <v>74</v>
      </c>
      <c r="Q185" s="49">
        <f t="shared" ref="Q185" si="57">I185+M185</f>
        <v>0</v>
      </c>
      <c r="R185" s="49">
        <f t="shared" ref="R185" si="58">J185+N185</f>
        <v>0</v>
      </c>
      <c r="S185" s="81">
        <f t="shared" ref="S185" si="59">K185+O185</f>
        <v>74</v>
      </c>
      <c r="T185" s="118"/>
      <c r="U185" s="277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</row>
    <row r="186" spans="1:39" s="69" customFormat="1" x14ac:dyDescent="0.3">
      <c r="A186" s="60"/>
      <c r="B186" s="77"/>
      <c r="C186" s="69" t="s">
        <v>84</v>
      </c>
      <c r="D186" s="70">
        <v>2000</v>
      </c>
      <c r="E186" s="49"/>
      <c r="F186" s="49"/>
      <c r="G186" s="81">
        <v>2000</v>
      </c>
      <c r="H186" s="70">
        <v>2000</v>
      </c>
      <c r="I186" s="49">
        <v>0</v>
      </c>
      <c r="J186" s="49">
        <v>0</v>
      </c>
      <c r="K186" s="81">
        <v>2000</v>
      </c>
      <c r="L186" s="70"/>
      <c r="M186" s="49"/>
      <c r="N186" s="49"/>
      <c r="O186" s="81"/>
      <c r="P186" s="70">
        <f t="shared" si="43"/>
        <v>2000</v>
      </c>
      <c r="Q186" s="49">
        <f t="shared" si="44"/>
        <v>0</v>
      </c>
      <c r="R186" s="49">
        <f t="shared" si="45"/>
        <v>0</v>
      </c>
      <c r="S186" s="81">
        <f t="shared" si="46"/>
        <v>2000</v>
      </c>
      <c r="T186" s="61"/>
      <c r="U186" s="277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77"/>
    </row>
    <row r="187" spans="1:39" s="69" customFormat="1" x14ac:dyDescent="0.3">
      <c r="A187" s="60"/>
      <c r="B187" s="77"/>
      <c r="C187" s="69" t="s">
        <v>85</v>
      </c>
      <c r="D187" s="70">
        <v>300</v>
      </c>
      <c r="E187" s="49"/>
      <c r="F187" s="49"/>
      <c r="G187" s="81">
        <v>300</v>
      </c>
      <c r="H187" s="70">
        <v>300</v>
      </c>
      <c r="I187" s="49">
        <v>0</v>
      </c>
      <c r="J187" s="49">
        <v>0</v>
      </c>
      <c r="K187" s="81">
        <v>300</v>
      </c>
      <c r="L187" s="70">
        <v>240</v>
      </c>
      <c r="M187" s="49">
        <v>0</v>
      </c>
      <c r="N187" s="49">
        <v>0</v>
      </c>
      <c r="O187" s="81">
        <v>240</v>
      </c>
      <c r="P187" s="70">
        <f t="shared" si="43"/>
        <v>540</v>
      </c>
      <c r="Q187" s="49">
        <f t="shared" si="44"/>
        <v>0</v>
      </c>
      <c r="R187" s="49">
        <f t="shared" si="45"/>
        <v>0</v>
      </c>
      <c r="S187" s="81">
        <f t="shared" si="46"/>
        <v>540</v>
      </c>
      <c r="T187" s="61"/>
      <c r="U187" s="277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77"/>
    </row>
    <row r="188" spans="1:39" s="118" customFormat="1" x14ac:dyDescent="0.3">
      <c r="A188" s="117"/>
      <c r="B188" s="80"/>
      <c r="C188" s="78"/>
      <c r="D188" s="70"/>
      <c r="E188" s="49"/>
      <c r="F188" s="49"/>
      <c r="G188" s="81"/>
      <c r="H188" s="70"/>
      <c r="I188" s="49"/>
      <c r="J188" s="49"/>
      <c r="K188" s="81"/>
      <c r="L188" s="70"/>
      <c r="M188" s="49"/>
      <c r="N188" s="49"/>
      <c r="O188" s="81"/>
      <c r="P188" s="70"/>
      <c r="Q188" s="49"/>
      <c r="R188" s="49"/>
      <c r="S188" s="81"/>
      <c r="U188" s="277"/>
      <c r="AM188" s="202"/>
    </row>
    <row r="189" spans="1:39" s="47" customFormat="1" x14ac:dyDescent="0.3">
      <c r="A189" s="79"/>
      <c r="B189" s="120"/>
      <c r="C189" s="111" t="s">
        <v>36</v>
      </c>
      <c r="D189" s="64">
        <f t="shared" ref="D189:K189" si="60">SUM(D177:D188)</f>
        <v>18000</v>
      </c>
      <c r="E189" s="55">
        <f t="shared" si="60"/>
        <v>0</v>
      </c>
      <c r="F189" s="55">
        <f t="shared" si="60"/>
        <v>0</v>
      </c>
      <c r="G189" s="112">
        <f t="shared" si="60"/>
        <v>18000</v>
      </c>
      <c r="H189" s="64">
        <f t="shared" si="60"/>
        <v>18000</v>
      </c>
      <c r="I189" s="55">
        <f t="shared" si="60"/>
        <v>0</v>
      </c>
      <c r="J189" s="55">
        <f t="shared" si="60"/>
        <v>0</v>
      </c>
      <c r="K189" s="112">
        <f t="shared" si="60"/>
        <v>18000</v>
      </c>
      <c r="L189" s="64">
        <f t="shared" ref="L189:O189" si="61">SUM(L177:L188)</f>
        <v>914</v>
      </c>
      <c r="M189" s="55">
        <f t="shared" si="61"/>
        <v>0</v>
      </c>
      <c r="N189" s="55">
        <f t="shared" si="61"/>
        <v>0</v>
      </c>
      <c r="O189" s="112">
        <f t="shared" si="61"/>
        <v>914</v>
      </c>
      <c r="P189" s="64">
        <f t="shared" si="43"/>
        <v>18914</v>
      </c>
      <c r="Q189" s="55">
        <f t="shared" si="44"/>
        <v>0</v>
      </c>
      <c r="R189" s="55">
        <f t="shared" si="45"/>
        <v>0</v>
      </c>
      <c r="S189" s="112">
        <f t="shared" si="46"/>
        <v>18914</v>
      </c>
      <c r="U189" s="277"/>
      <c r="AM189" s="88"/>
    </row>
    <row r="190" spans="1:39" s="47" customFormat="1" x14ac:dyDescent="0.3">
      <c r="A190" s="79"/>
      <c r="B190" s="80"/>
      <c r="C190" s="111"/>
      <c r="D190" s="114"/>
      <c r="E190" s="115"/>
      <c r="F190" s="115"/>
      <c r="G190" s="116"/>
      <c r="H190" s="114"/>
      <c r="I190" s="115"/>
      <c r="J190" s="115"/>
      <c r="K190" s="116"/>
      <c r="L190" s="114"/>
      <c r="M190" s="115"/>
      <c r="N190" s="115"/>
      <c r="O190" s="116"/>
      <c r="P190" s="114"/>
      <c r="Q190" s="115"/>
      <c r="R190" s="115"/>
      <c r="S190" s="116"/>
      <c r="U190" s="277"/>
      <c r="AM190" s="88"/>
    </row>
    <row r="191" spans="1:39" s="47" customFormat="1" x14ac:dyDescent="0.3">
      <c r="A191" s="79"/>
      <c r="B191" s="80" t="s">
        <v>16</v>
      </c>
      <c r="C191" s="69" t="s">
        <v>47</v>
      </c>
      <c r="D191" s="114"/>
      <c r="E191" s="115"/>
      <c r="F191" s="115"/>
      <c r="G191" s="116"/>
      <c r="H191" s="114"/>
      <c r="I191" s="115"/>
      <c r="J191" s="115"/>
      <c r="K191" s="116"/>
      <c r="L191" s="114"/>
      <c r="M191" s="115"/>
      <c r="N191" s="115"/>
      <c r="O191" s="116"/>
      <c r="P191" s="114"/>
      <c r="Q191" s="115"/>
      <c r="R191" s="115"/>
      <c r="S191" s="116"/>
      <c r="U191" s="277"/>
      <c r="AM191" s="88"/>
    </row>
    <row r="192" spans="1:39" s="47" customFormat="1" x14ac:dyDescent="0.3">
      <c r="A192" s="79"/>
      <c r="B192" s="80"/>
      <c r="C192" s="69" t="s">
        <v>51</v>
      </c>
      <c r="D192" s="114"/>
      <c r="E192" s="115"/>
      <c r="F192" s="115"/>
      <c r="G192" s="116"/>
      <c r="H192" s="114"/>
      <c r="I192" s="115"/>
      <c r="J192" s="115"/>
      <c r="K192" s="116"/>
      <c r="L192" s="114"/>
      <c r="M192" s="115"/>
      <c r="N192" s="115"/>
      <c r="O192" s="116"/>
      <c r="P192" s="114"/>
      <c r="Q192" s="115"/>
      <c r="R192" s="115"/>
      <c r="S192" s="116"/>
      <c r="U192" s="277"/>
      <c r="AM192" s="88"/>
    </row>
    <row r="193" spans="1:39" s="69" customFormat="1" ht="28.2" x14ac:dyDescent="0.3">
      <c r="A193" s="60"/>
      <c r="B193" s="77"/>
      <c r="C193" s="78" t="s">
        <v>290</v>
      </c>
      <c r="D193" s="70">
        <f>249240+43821+58747</f>
        <v>351808</v>
      </c>
      <c r="E193" s="49">
        <v>243323</v>
      </c>
      <c r="F193" s="49">
        <v>108485</v>
      </c>
      <c r="G193" s="81"/>
      <c r="H193" s="70">
        <v>393512</v>
      </c>
      <c r="I193" s="49">
        <v>285027</v>
      </c>
      <c r="J193" s="49">
        <v>108485</v>
      </c>
      <c r="K193" s="81">
        <v>0</v>
      </c>
      <c r="L193" s="70">
        <f>1306+23316</f>
        <v>24622</v>
      </c>
      <c r="M193" s="49">
        <v>24622</v>
      </c>
      <c r="N193" s="49">
        <v>0</v>
      </c>
      <c r="O193" s="81">
        <v>0</v>
      </c>
      <c r="P193" s="70">
        <f t="shared" si="43"/>
        <v>418134</v>
      </c>
      <c r="Q193" s="49">
        <f t="shared" si="44"/>
        <v>309649</v>
      </c>
      <c r="R193" s="49">
        <f t="shared" si="45"/>
        <v>108485</v>
      </c>
      <c r="S193" s="81">
        <f t="shared" si="46"/>
        <v>0</v>
      </c>
      <c r="T193" s="61"/>
      <c r="U193" s="277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77"/>
    </row>
    <row r="194" spans="1:39" s="69" customFormat="1" ht="16.5" customHeight="1" x14ac:dyDescent="0.3">
      <c r="A194" s="60"/>
      <c r="B194" s="77"/>
      <c r="C194" s="69" t="s">
        <v>291</v>
      </c>
      <c r="D194" s="70">
        <v>1200</v>
      </c>
      <c r="E194" s="49">
        <v>1200</v>
      </c>
      <c r="F194" s="49"/>
      <c r="G194" s="81"/>
      <c r="H194" s="70">
        <v>1200</v>
      </c>
      <c r="I194" s="49">
        <v>1200</v>
      </c>
      <c r="J194" s="49">
        <v>0</v>
      </c>
      <c r="K194" s="81">
        <v>0</v>
      </c>
      <c r="L194" s="70">
        <v>0</v>
      </c>
      <c r="M194" s="49">
        <v>-1200</v>
      </c>
      <c r="N194" s="49">
        <v>1200</v>
      </c>
      <c r="O194" s="81">
        <v>0</v>
      </c>
      <c r="P194" s="70">
        <f t="shared" si="43"/>
        <v>1200</v>
      </c>
      <c r="Q194" s="49">
        <f t="shared" si="44"/>
        <v>0</v>
      </c>
      <c r="R194" s="49">
        <f t="shared" si="45"/>
        <v>1200</v>
      </c>
      <c r="S194" s="81">
        <f t="shared" si="46"/>
        <v>0</v>
      </c>
      <c r="T194" s="61"/>
      <c r="U194" s="277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77"/>
    </row>
    <row r="195" spans="1:39" s="69" customFormat="1" ht="16.5" customHeight="1" x14ac:dyDescent="0.3">
      <c r="A195" s="60"/>
      <c r="B195" s="77"/>
      <c r="C195" s="69" t="s">
        <v>447</v>
      </c>
      <c r="D195" s="70">
        <v>1000</v>
      </c>
      <c r="E195" s="49">
        <v>1000</v>
      </c>
      <c r="F195" s="49"/>
      <c r="G195" s="81"/>
      <c r="H195" s="70">
        <v>1000</v>
      </c>
      <c r="I195" s="49">
        <v>1000</v>
      </c>
      <c r="J195" s="49">
        <v>0</v>
      </c>
      <c r="K195" s="81">
        <v>0</v>
      </c>
      <c r="L195" s="70">
        <v>0</v>
      </c>
      <c r="M195" s="49">
        <v>-1000</v>
      </c>
      <c r="N195" s="49">
        <v>1000</v>
      </c>
      <c r="O195" s="81">
        <v>0</v>
      </c>
      <c r="P195" s="70">
        <f t="shared" si="43"/>
        <v>1000</v>
      </c>
      <c r="Q195" s="49">
        <f t="shared" si="44"/>
        <v>0</v>
      </c>
      <c r="R195" s="49">
        <f t="shared" si="45"/>
        <v>1000</v>
      </c>
      <c r="S195" s="81">
        <f t="shared" si="46"/>
        <v>0</v>
      </c>
      <c r="T195" s="61"/>
      <c r="U195" s="277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77"/>
    </row>
    <row r="196" spans="1:39" s="69" customFormat="1" x14ac:dyDescent="0.3">
      <c r="A196" s="60"/>
      <c r="B196" s="77"/>
      <c r="C196" s="69" t="s">
        <v>292</v>
      </c>
      <c r="D196" s="70">
        <v>4200</v>
      </c>
      <c r="E196" s="49">
        <v>4200</v>
      </c>
      <c r="F196" s="49"/>
      <c r="G196" s="81"/>
      <c r="H196" s="70">
        <v>4200</v>
      </c>
      <c r="I196" s="49">
        <v>4200</v>
      </c>
      <c r="J196" s="49">
        <v>0</v>
      </c>
      <c r="K196" s="81">
        <v>0</v>
      </c>
      <c r="L196" s="70">
        <v>0</v>
      </c>
      <c r="M196" s="49">
        <v>-4200</v>
      </c>
      <c r="N196" s="49">
        <v>4200</v>
      </c>
      <c r="O196" s="81">
        <v>0</v>
      </c>
      <c r="P196" s="70">
        <f t="shared" si="43"/>
        <v>4200</v>
      </c>
      <c r="Q196" s="49">
        <f t="shared" si="44"/>
        <v>0</v>
      </c>
      <c r="R196" s="49">
        <f t="shared" si="45"/>
        <v>4200</v>
      </c>
      <c r="S196" s="81">
        <f t="shared" si="46"/>
        <v>0</v>
      </c>
      <c r="T196" s="61"/>
      <c r="U196" s="277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77"/>
    </row>
    <row r="197" spans="1:39" s="77" customFormat="1" x14ac:dyDescent="0.3">
      <c r="A197" s="60"/>
      <c r="C197" s="69" t="s">
        <v>396</v>
      </c>
      <c r="D197" s="70"/>
      <c r="E197" s="49"/>
      <c r="F197" s="49"/>
      <c r="G197" s="81"/>
      <c r="H197" s="70">
        <v>597</v>
      </c>
      <c r="I197" s="49">
        <v>597</v>
      </c>
      <c r="J197" s="49">
        <v>0</v>
      </c>
      <c r="K197" s="81">
        <v>0</v>
      </c>
      <c r="L197" s="70"/>
      <c r="M197" s="49"/>
      <c r="N197" s="49"/>
      <c r="O197" s="81"/>
      <c r="P197" s="70">
        <f t="shared" si="43"/>
        <v>597</v>
      </c>
      <c r="Q197" s="49">
        <f t="shared" si="44"/>
        <v>597</v>
      </c>
      <c r="R197" s="49">
        <f t="shared" si="45"/>
        <v>0</v>
      </c>
      <c r="S197" s="81">
        <f t="shared" si="46"/>
        <v>0</v>
      </c>
      <c r="T197" s="61"/>
      <c r="U197" s="277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</row>
    <row r="198" spans="1:39" s="77" customFormat="1" ht="28.2" x14ac:dyDescent="0.3">
      <c r="A198" s="60"/>
      <c r="C198" s="78" t="s">
        <v>398</v>
      </c>
      <c r="D198" s="70"/>
      <c r="E198" s="49"/>
      <c r="F198" s="49"/>
      <c r="G198" s="81"/>
      <c r="H198" s="70">
        <v>75</v>
      </c>
      <c r="I198" s="49">
        <v>75</v>
      </c>
      <c r="J198" s="49">
        <v>0</v>
      </c>
      <c r="K198" s="81">
        <v>0</v>
      </c>
      <c r="L198" s="70"/>
      <c r="M198" s="49"/>
      <c r="N198" s="49"/>
      <c r="O198" s="81"/>
      <c r="P198" s="70">
        <f t="shared" si="43"/>
        <v>75</v>
      </c>
      <c r="Q198" s="49">
        <f t="shared" si="44"/>
        <v>75</v>
      </c>
      <c r="R198" s="49">
        <f t="shared" si="45"/>
        <v>0</v>
      </c>
      <c r="S198" s="81">
        <f t="shared" si="46"/>
        <v>0</v>
      </c>
      <c r="T198" s="61"/>
      <c r="U198" s="277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</row>
    <row r="199" spans="1:39" s="77" customFormat="1" ht="28.2" x14ac:dyDescent="0.3">
      <c r="A199" s="60"/>
      <c r="C199" s="78" t="s">
        <v>415</v>
      </c>
      <c r="D199" s="70"/>
      <c r="E199" s="49"/>
      <c r="F199" s="49"/>
      <c r="G199" s="81"/>
      <c r="H199" s="70">
        <v>23217</v>
      </c>
      <c r="I199" s="49">
        <v>23217</v>
      </c>
      <c r="J199" s="49">
        <v>0</v>
      </c>
      <c r="K199" s="81">
        <v>0</v>
      </c>
      <c r="L199" s="70"/>
      <c r="M199" s="49"/>
      <c r="N199" s="49"/>
      <c r="O199" s="81"/>
      <c r="P199" s="70">
        <f t="shared" si="43"/>
        <v>23217</v>
      </c>
      <c r="Q199" s="49">
        <f t="shared" si="44"/>
        <v>23217</v>
      </c>
      <c r="R199" s="49">
        <f t="shared" si="45"/>
        <v>0</v>
      </c>
      <c r="S199" s="81">
        <f t="shared" si="46"/>
        <v>0</v>
      </c>
      <c r="T199" s="61"/>
      <c r="U199" s="277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</row>
    <row r="200" spans="1:39" s="77" customFormat="1" ht="15.75" customHeight="1" x14ac:dyDescent="0.3">
      <c r="A200" s="60"/>
      <c r="C200" s="78" t="s">
        <v>426</v>
      </c>
      <c r="D200" s="70"/>
      <c r="E200" s="49"/>
      <c r="F200" s="49"/>
      <c r="G200" s="81"/>
      <c r="H200" s="70">
        <v>15737</v>
      </c>
      <c r="I200" s="49">
        <v>15737</v>
      </c>
      <c r="J200" s="49">
        <v>0</v>
      </c>
      <c r="K200" s="81">
        <v>0</v>
      </c>
      <c r="L200" s="70"/>
      <c r="M200" s="49"/>
      <c r="N200" s="49"/>
      <c r="O200" s="81"/>
      <c r="P200" s="70">
        <f t="shared" si="43"/>
        <v>15737</v>
      </c>
      <c r="Q200" s="49">
        <f t="shared" si="44"/>
        <v>15737</v>
      </c>
      <c r="R200" s="49">
        <f t="shared" si="45"/>
        <v>0</v>
      </c>
      <c r="S200" s="81">
        <f t="shared" si="46"/>
        <v>0</v>
      </c>
      <c r="T200" s="61"/>
      <c r="U200" s="277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</row>
    <row r="201" spans="1:39" s="77" customFormat="1" ht="18" customHeight="1" x14ac:dyDescent="0.3">
      <c r="A201" s="60"/>
      <c r="C201" s="78" t="s">
        <v>427</v>
      </c>
      <c r="D201" s="70"/>
      <c r="E201" s="49"/>
      <c r="F201" s="49"/>
      <c r="G201" s="81"/>
      <c r="H201" s="70">
        <v>962</v>
      </c>
      <c r="I201" s="49">
        <v>962</v>
      </c>
      <c r="J201" s="49">
        <v>0</v>
      </c>
      <c r="K201" s="81">
        <v>0</v>
      </c>
      <c r="L201" s="70"/>
      <c r="M201" s="49"/>
      <c r="N201" s="49"/>
      <c r="O201" s="81"/>
      <c r="P201" s="70">
        <f t="shared" si="43"/>
        <v>962</v>
      </c>
      <c r="Q201" s="49">
        <f t="shared" si="44"/>
        <v>962</v>
      </c>
      <c r="R201" s="49">
        <f t="shared" si="45"/>
        <v>0</v>
      </c>
      <c r="S201" s="81">
        <f t="shared" si="46"/>
        <v>0</v>
      </c>
      <c r="T201" s="61"/>
      <c r="U201" s="277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</row>
    <row r="202" spans="1:39" s="77" customFormat="1" ht="18" customHeight="1" x14ac:dyDescent="0.3">
      <c r="A202" s="60"/>
      <c r="C202" s="78" t="s">
        <v>428</v>
      </c>
      <c r="D202" s="70"/>
      <c r="E202" s="49"/>
      <c r="F202" s="49"/>
      <c r="G202" s="81"/>
      <c r="H202" s="70">
        <v>5232</v>
      </c>
      <c r="I202" s="49">
        <v>5232</v>
      </c>
      <c r="J202" s="49">
        <v>0</v>
      </c>
      <c r="K202" s="81">
        <v>0</v>
      </c>
      <c r="L202" s="70"/>
      <c r="M202" s="49"/>
      <c r="N202" s="49"/>
      <c r="O202" s="81"/>
      <c r="P202" s="70">
        <f t="shared" si="43"/>
        <v>5232</v>
      </c>
      <c r="Q202" s="49">
        <f t="shared" si="44"/>
        <v>5232</v>
      </c>
      <c r="R202" s="49">
        <f t="shared" si="45"/>
        <v>0</v>
      </c>
      <c r="S202" s="81">
        <f t="shared" si="46"/>
        <v>0</v>
      </c>
      <c r="T202" s="61"/>
      <c r="U202" s="277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</row>
    <row r="203" spans="1:39" s="77" customFormat="1" ht="18" customHeight="1" x14ac:dyDescent="0.3">
      <c r="A203" s="60"/>
      <c r="C203" s="73" t="s">
        <v>443</v>
      </c>
      <c r="D203" s="70"/>
      <c r="E203" s="49"/>
      <c r="F203" s="49"/>
      <c r="G203" s="81"/>
      <c r="H203" s="70"/>
      <c r="I203" s="49"/>
      <c r="J203" s="49"/>
      <c r="K203" s="81"/>
      <c r="L203" s="70">
        <v>4267</v>
      </c>
      <c r="M203" s="49">
        <v>4267</v>
      </c>
      <c r="N203" s="49">
        <v>0</v>
      </c>
      <c r="O203" s="81">
        <v>0</v>
      </c>
      <c r="P203" s="70">
        <f t="shared" ref="P203" si="62">H203+L203</f>
        <v>4267</v>
      </c>
      <c r="Q203" s="49">
        <f t="shared" ref="Q203" si="63">I203+M203</f>
        <v>4267</v>
      </c>
      <c r="R203" s="49">
        <f t="shared" ref="R203" si="64">J203+N203</f>
        <v>0</v>
      </c>
      <c r="S203" s="81">
        <f t="shared" ref="S203" si="65">K203+O203</f>
        <v>0</v>
      </c>
      <c r="T203" s="61"/>
      <c r="U203" s="277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</row>
    <row r="204" spans="1:39" s="77" customFormat="1" ht="18" customHeight="1" x14ac:dyDescent="0.3">
      <c r="A204" s="60"/>
      <c r="C204" s="78" t="s">
        <v>444</v>
      </c>
      <c r="D204" s="70"/>
      <c r="E204" s="49"/>
      <c r="F204" s="49"/>
      <c r="G204" s="81"/>
      <c r="H204" s="70"/>
      <c r="I204" s="49"/>
      <c r="J204" s="49"/>
      <c r="K204" s="81"/>
      <c r="L204" s="70">
        <v>1178</v>
      </c>
      <c r="M204" s="49">
        <v>1178</v>
      </c>
      <c r="N204" s="49">
        <v>0</v>
      </c>
      <c r="O204" s="81">
        <v>0</v>
      </c>
      <c r="P204" s="70">
        <f t="shared" ref="P204" si="66">H204+L204</f>
        <v>1178</v>
      </c>
      <c r="Q204" s="49">
        <f t="shared" ref="Q204" si="67">I204+M204</f>
        <v>1178</v>
      </c>
      <c r="R204" s="49">
        <f t="shared" ref="R204" si="68">J204+N204</f>
        <v>0</v>
      </c>
      <c r="S204" s="81">
        <f t="shared" ref="S204" si="69">K204+O204</f>
        <v>0</v>
      </c>
      <c r="T204" s="61"/>
      <c r="U204" s="277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</row>
    <row r="205" spans="1:39" s="77" customFormat="1" ht="18" customHeight="1" x14ac:dyDescent="0.3">
      <c r="A205" s="60"/>
      <c r="C205" s="78" t="s">
        <v>448</v>
      </c>
      <c r="D205" s="70"/>
      <c r="E205" s="49"/>
      <c r="F205" s="49"/>
      <c r="G205" s="81"/>
      <c r="H205" s="70"/>
      <c r="I205" s="49"/>
      <c r="J205" s="49"/>
      <c r="K205" s="81"/>
      <c r="L205" s="70">
        <v>147</v>
      </c>
      <c r="M205" s="49">
        <v>147</v>
      </c>
      <c r="N205" s="49">
        <v>0</v>
      </c>
      <c r="O205" s="81">
        <v>0</v>
      </c>
      <c r="P205" s="70">
        <f t="shared" ref="P205:P206" si="70">H205+L205</f>
        <v>147</v>
      </c>
      <c r="Q205" s="49">
        <f t="shared" ref="Q205:Q206" si="71">I205+M205</f>
        <v>147</v>
      </c>
      <c r="R205" s="49">
        <f t="shared" ref="R205:R206" si="72">J205+N205</f>
        <v>0</v>
      </c>
      <c r="S205" s="81">
        <f t="shared" ref="S205:S206" si="73">K205+O205</f>
        <v>0</v>
      </c>
      <c r="T205" s="61"/>
      <c r="U205" s="277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</row>
    <row r="206" spans="1:39" s="77" customFormat="1" ht="18" customHeight="1" x14ac:dyDescent="0.3">
      <c r="A206" s="60"/>
      <c r="C206" s="78" t="s">
        <v>451</v>
      </c>
      <c r="D206" s="70"/>
      <c r="E206" s="49"/>
      <c r="F206" s="49"/>
      <c r="G206" s="81"/>
      <c r="H206" s="70"/>
      <c r="I206" s="49"/>
      <c r="J206" s="49"/>
      <c r="K206" s="81"/>
      <c r="L206" s="70">
        <v>264</v>
      </c>
      <c r="M206" s="49">
        <v>264</v>
      </c>
      <c r="N206" s="49">
        <v>0</v>
      </c>
      <c r="O206" s="81">
        <v>0</v>
      </c>
      <c r="P206" s="70">
        <f t="shared" si="70"/>
        <v>264</v>
      </c>
      <c r="Q206" s="49">
        <f t="shared" si="71"/>
        <v>264</v>
      </c>
      <c r="R206" s="49">
        <f t="shared" si="72"/>
        <v>0</v>
      </c>
      <c r="S206" s="81">
        <f t="shared" si="73"/>
        <v>0</v>
      </c>
      <c r="T206" s="61"/>
      <c r="U206" s="277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</row>
    <row r="207" spans="1:39" s="47" customFormat="1" x14ac:dyDescent="0.3">
      <c r="A207" s="79"/>
      <c r="B207" s="80"/>
      <c r="C207" s="78"/>
      <c r="D207" s="74"/>
      <c r="E207" s="63"/>
      <c r="F207" s="63"/>
      <c r="G207" s="75"/>
      <c r="H207" s="74"/>
      <c r="I207" s="63"/>
      <c r="J207" s="63"/>
      <c r="K207" s="75"/>
      <c r="L207" s="74"/>
      <c r="M207" s="63"/>
      <c r="N207" s="63"/>
      <c r="O207" s="75"/>
      <c r="P207" s="74"/>
      <c r="Q207" s="63"/>
      <c r="R207" s="63"/>
      <c r="S207" s="75"/>
      <c r="U207" s="277"/>
      <c r="AM207" s="88"/>
    </row>
    <row r="208" spans="1:39" s="47" customFormat="1" x14ac:dyDescent="0.3">
      <c r="A208" s="79"/>
      <c r="B208" s="80"/>
      <c r="C208" s="67" t="s">
        <v>23</v>
      </c>
      <c r="D208" s="64">
        <f t="shared" ref="D208:K208" si="74">SUM(D193:D207)</f>
        <v>358208</v>
      </c>
      <c r="E208" s="55">
        <f t="shared" si="74"/>
        <v>249723</v>
      </c>
      <c r="F208" s="55">
        <f t="shared" si="74"/>
        <v>108485</v>
      </c>
      <c r="G208" s="112">
        <f t="shared" si="74"/>
        <v>0</v>
      </c>
      <c r="H208" s="64">
        <f t="shared" si="74"/>
        <v>445732</v>
      </c>
      <c r="I208" s="55">
        <f t="shared" si="74"/>
        <v>337247</v>
      </c>
      <c r="J208" s="55">
        <f t="shared" si="74"/>
        <v>108485</v>
      </c>
      <c r="K208" s="112">
        <f t="shared" si="74"/>
        <v>0</v>
      </c>
      <c r="L208" s="64">
        <f t="shared" ref="L208:O208" si="75">SUM(L193:L207)</f>
        <v>30478</v>
      </c>
      <c r="M208" s="55">
        <f t="shared" si="75"/>
        <v>24078</v>
      </c>
      <c r="N208" s="55">
        <f t="shared" si="75"/>
        <v>6400</v>
      </c>
      <c r="O208" s="112">
        <f t="shared" si="75"/>
        <v>0</v>
      </c>
      <c r="P208" s="64">
        <f t="shared" si="43"/>
        <v>476210</v>
      </c>
      <c r="Q208" s="55">
        <f t="shared" si="44"/>
        <v>361325</v>
      </c>
      <c r="R208" s="55">
        <f t="shared" si="45"/>
        <v>114885</v>
      </c>
      <c r="S208" s="112">
        <f t="shared" si="46"/>
        <v>0</v>
      </c>
      <c r="U208" s="277"/>
      <c r="AM208" s="88"/>
    </row>
    <row r="209" spans="1:39" s="47" customFormat="1" x14ac:dyDescent="0.3">
      <c r="A209" s="79"/>
      <c r="B209" s="80"/>
      <c r="C209" s="67"/>
      <c r="D209" s="114"/>
      <c r="E209" s="115"/>
      <c r="F209" s="115"/>
      <c r="G209" s="116"/>
      <c r="H209" s="114"/>
      <c r="I209" s="115"/>
      <c r="J209" s="115"/>
      <c r="K209" s="116"/>
      <c r="L209" s="114"/>
      <c r="M209" s="115"/>
      <c r="N209" s="115"/>
      <c r="O209" s="116"/>
      <c r="P209" s="114"/>
      <c r="Q209" s="115"/>
      <c r="R209" s="115"/>
      <c r="S209" s="116"/>
      <c r="U209" s="277"/>
      <c r="AM209" s="88"/>
    </row>
    <row r="210" spans="1:39" s="47" customFormat="1" x14ac:dyDescent="0.3">
      <c r="A210" s="79"/>
      <c r="B210" s="80"/>
      <c r="C210" s="69" t="s">
        <v>52</v>
      </c>
      <c r="D210" s="114"/>
      <c r="E210" s="115"/>
      <c r="F210" s="115"/>
      <c r="G210" s="116"/>
      <c r="H210" s="114"/>
      <c r="I210" s="115"/>
      <c r="J210" s="115"/>
      <c r="K210" s="116"/>
      <c r="L210" s="114"/>
      <c r="M210" s="115"/>
      <c r="N210" s="115"/>
      <c r="O210" s="116"/>
      <c r="P210" s="114"/>
      <c r="Q210" s="115"/>
      <c r="R210" s="115"/>
      <c r="S210" s="116"/>
      <c r="U210" s="277"/>
      <c r="AM210" s="88"/>
    </row>
    <row r="211" spans="1:39" s="47" customFormat="1" x14ac:dyDescent="0.3">
      <c r="A211" s="79"/>
      <c r="B211" s="80"/>
      <c r="C211" s="69" t="s">
        <v>157</v>
      </c>
      <c r="D211" s="70">
        <v>7220</v>
      </c>
      <c r="E211" s="49">
        <v>7220</v>
      </c>
      <c r="F211" s="49"/>
      <c r="G211" s="81"/>
      <c r="H211" s="70">
        <v>9220</v>
      </c>
      <c r="I211" s="49">
        <v>9220</v>
      </c>
      <c r="J211" s="49">
        <v>0</v>
      </c>
      <c r="K211" s="81">
        <v>0</v>
      </c>
      <c r="L211" s="70"/>
      <c r="M211" s="49"/>
      <c r="N211" s="49"/>
      <c r="O211" s="81"/>
      <c r="P211" s="70">
        <f t="shared" si="43"/>
        <v>9220</v>
      </c>
      <c r="Q211" s="49">
        <f t="shared" si="44"/>
        <v>9220</v>
      </c>
      <c r="R211" s="49">
        <f t="shared" si="45"/>
        <v>0</v>
      </c>
      <c r="S211" s="81">
        <f t="shared" si="46"/>
        <v>0</v>
      </c>
      <c r="U211" s="277"/>
      <c r="AM211" s="88"/>
    </row>
    <row r="212" spans="1:39" s="69" customFormat="1" x14ac:dyDescent="0.3">
      <c r="A212" s="60"/>
      <c r="B212" s="77"/>
      <c r="C212" s="69" t="s">
        <v>170</v>
      </c>
      <c r="D212" s="70">
        <v>40000</v>
      </c>
      <c r="E212" s="49"/>
      <c r="F212" s="49">
        <v>40000</v>
      </c>
      <c r="G212" s="81"/>
      <c r="H212" s="70">
        <v>40000</v>
      </c>
      <c r="I212" s="49">
        <v>0</v>
      </c>
      <c r="J212" s="49">
        <v>40000</v>
      </c>
      <c r="K212" s="81">
        <v>0</v>
      </c>
      <c r="L212" s="70"/>
      <c r="M212" s="49"/>
      <c r="N212" s="49"/>
      <c r="O212" s="81"/>
      <c r="P212" s="70">
        <f t="shared" si="43"/>
        <v>40000</v>
      </c>
      <c r="Q212" s="49">
        <f t="shared" si="44"/>
        <v>0</v>
      </c>
      <c r="R212" s="49">
        <f t="shared" si="45"/>
        <v>40000</v>
      </c>
      <c r="S212" s="81">
        <f t="shared" si="46"/>
        <v>0</v>
      </c>
      <c r="T212" s="61"/>
      <c r="U212" s="277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77"/>
    </row>
    <row r="213" spans="1:39" s="69" customFormat="1" ht="16.5" customHeight="1" x14ac:dyDescent="0.3">
      <c r="A213" s="60"/>
      <c r="B213" s="77"/>
      <c r="C213" s="69" t="s">
        <v>293</v>
      </c>
      <c r="D213" s="70">
        <v>285</v>
      </c>
      <c r="E213" s="49">
        <v>285</v>
      </c>
      <c r="F213" s="49"/>
      <c r="G213" s="81"/>
      <c r="H213" s="70">
        <v>285</v>
      </c>
      <c r="I213" s="49">
        <v>285</v>
      </c>
      <c r="J213" s="49">
        <v>0</v>
      </c>
      <c r="K213" s="81">
        <v>0</v>
      </c>
      <c r="L213" s="70"/>
      <c r="M213" s="49"/>
      <c r="N213" s="49"/>
      <c r="O213" s="81"/>
      <c r="P213" s="70">
        <f t="shared" si="43"/>
        <v>285</v>
      </c>
      <c r="Q213" s="49">
        <f t="shared" si="44"/>
        <v>285</v>
      </c>
      <c r="R213" s="49">
        <f t="shared" si="45"/>
        <v>0</v>
      </c>
      <c r="S213" s="81">
        <f t="shared" si="46"/>
        <v>0</v>
      </c>
      <c r="T213" s="61"/>
      <c r="U213" s="277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77"/>
    </row>
    <row r="214" spans="1:39" s="47" customFormat="1" x14ac:dyDescent="0.3">
      <c r="A214" s="79"/>
      <c r="B214" s="80"/>
      <c r="C214" s="69" t="s">
        <v>294</v>
      </c>
      <c r="D214" s="70">
        <v>3280</v>
      </c>
      <c r="E214" s="49">
        <v>3280</v>
      </c>
      <c r="F214" s="49"/>
      <c r="G214" s="81"/>
      <c r="H214" s="70">
        <v>3280</v>
      </c>
      <c r="I214" s="49">
        <v>3280</v>
      </c>
      <c r="J214" s="49">
        <v>0</v>
      </c>
      <c r="K214" s="81">
        <v>0</v>
      </c>
      <c r="L214" s="70"/>
      <c r="M214" s="49"/>
      <c r="N214" s="49"/>
      <c r="O214" s="81"/>
      <c r="P214" s="70">
        <f t="shared" ref="P214:P279" si="76">H214+L214</f>
        <v>3280</v>
      </c>
      <c r="Q214" s="49">
        <f t="shared" ref="Q214:Q279" si="77">I214+M214</f>
        <v>3280</v>
      </c>
      <c r="R214" s="49">
        <f t="shared" ref="R214:R279" si="78">J214+N214</f>
        <v>0</v>
      </c>
      <c r="S214" s="81">
        <f t="shared" ref="S214:S279" si="79">K214+O214</f>
        <v>0</v>
      </c>
      <c r="U214" s="277"/>
      <c r="AM214" s="88"/>
    </row>
    <row r="215" spans="1:39" s="47" customFormat="1" x14ac:dyDescent="0.3">
      <c r="A215" s="79"/>
      <c r="B215" s="80"/>
      <c r="C215" s="69" t="s">
        <v>295</v>
      </c>
      <c r="D215" s="70">
        <v>3119</v>
      </c>
      <c r="E215" s="49">
        <v>3119</v>
      </c>
      <c r="F215" s="49"/>
      <c r="G215" s="81"/>
      <c r="H215" s="70">
        <v>3119</v>
      </c>
      <c r="I215" s="49">
        <v>3119</v>
      </c>
      <c r="J215" s="49">
        <v>0</v>
      </c>
      <c r="K215" s="81">
        <v>0</v>
      </c>
      <c r="L215" s="70"/>
      <c r="M215" s="49"/>
      <c r="N215" s="49"/>
      <c r="O215" s="81"/>
      <c r="P215" s="70">
        <f t="shared" si="76"/>
        <v>3119</v>
      </c>
      <c r="Q215" s="49">
        <f t="shared" si="77"/>
        <v>3119</v>
      </c>
      <c r="R215" s="49">
        <f t="shared" si="78"/>
        <v>0</v>
      </c>
      <c r="S215" s="81">
        <f t="shared" si="79"/>
        <v>0</v>
      </c>
      <c r="U215" s="277"/>
      <c r="AM215" s="88"/>
    </row>
    <row r="216" spans="1:39" s="47" customFormat="1" x14ac:dyDescent="0.3">
      <c r="A216" s="79"/>
      <c r="B216" s="80"/>
      <c r="C216" s="78" t="s">
        <v>296</v>
      </c>
      <c r="D216" s="74">
        <v>4000</v>
      </c>
      <c r="E216" s="63"/>
      <c r="F216" s="63">
        <v>4000</v>
      </c>
      <c r="G216" s="75"/>
      <c r="H216" s="74">
        <v>4000</v>
      </c>
      <c r="I216" s="63">
        <v>0</v>
      </c>
      <c r="J216" s="63">
        <v>4000</v>
      </c>
      <c r="K216" s="75">
        <v>0</v>
      </c>
      <c r="L216" s="74"/>
      <c r="M216" s="63"/>
      <c r="N216" s="63"/>
      <c r="O216" s="75"/>
      <c r="P216" s="74">
        <f t="shared" si="76"/>
        <v>4000</v>
      </c>
      <c r="Q216" s="63">
        <f t="shared" si="77"/>
        <v>0</v>
      </c>
      <c r="R216" s="63">
        <f t="shared" si="78"/>
        <v>4000</v>
      </c>
      <c r="S216" s="75">
        <f t="shared" si="79"/>
        <v>0</v>
      </c>
      <c r="U216" s="277"/>
      <c r="AM216" s="88"/>
    </row>
    <row r="217" spans="1:39" s="108" customFormat="1" x14ac:dyDescent="0.3">
      <c r="A217" s="106"/>
      <c r="B217" s="80"/>
      <c r="C217" s="78" t="s">
        <v>297</v>
      </c>
      <c r="D217" s="74">
        <v>1000</v>
      </c>
      <c r="E217" s="63"/>
      <c r="F217" s="63">
        <v>1000</v>
      </c>
      <c r="G217" s="75"/>
      <c r="H217" s="74">
        <v>1000</v>
      </c>
      <c r="I217" s="63">
        <v>0</v>
      </c>
      <c r="J217" s="63">
        <v>1000</v>
      </c>
      <c r="K217" s="75">
        <v>0</v>
      </c>
      <c r="L217" s="74"/>
      <c r="M217" s="63"/>
      <c r="N217" s="63"/>
      <c r="O217" s="75"/>
      <c r="P217" s="74">
        <f t="shared" si="76"/>
        <v>1000</v>
      </c>
      <c r="Q217" s="63">
        <f t="shared" si="77"/>
        <v>0</v>
      </c>
      <c r="R217" s="63">
        <f t="shared" si="78"/>
        <v>1000</v>
      </c>
      <c r="S217" s="75">
        <f t="shared" si="79"/>
        <v>0</v>
      </c>
      <c r="U217" s="277"/>
      <c r="AM217" s="163"/>
    </row>
    <row r="218" spans="1:39" s="47" customFormat="1" x14ac:dyDescent="0.3">
      <c r="A218" s="79"/>
      <c r="B218" s="80"/>
      <c r="C218" s="78" t="s">
        <v>298</v>
      </c>
      <c r="D218" s="74">
        <v>500</v>
      </c>
      <c r="E218" s="63"/>
      <c r="F218" s="63">
        <v>500</v>
      </c>
      <c r="G218" s="75"/>
      <c r="H218" s="74">
        <v>500</v>
      </c>
      <c r="I218" s="63">
        <v>0</v>
      </c>
      <c r="J218" s="63">
        <v>500</v>
      </c>
      <c r="K218" s="75">
        <v>0</v>
      </c>
      <c r="L218" s="74"/>
      <c r="M218" s="63"/>
      <c r="N218" s="63"/>
      <c r="O218" s="75"/>
      <c r="P218" s="74">
        <f t="shared" si="76"/>
        <v>500</v>
      </c>
      <c r="Q218" s="63">
        <f t="shared" si="77"/>
        <v>0</v>
      </c>
      <c r="R218" s="63">
        <f t="shared" si="78"/>
        <v>500</v>
      </c>
      <c r="S218" s="75">
        <f t="shared" si="79"/>
        <v>0</v>
      </c>
      <c r="U218" s="277"/>
      <c r="AM218" s="88"/>
    </row>
    <row r="219" spans="1:39" s="47" customFormat="1" x14ac:dyDescent="0.3">
      <c r="A219" s="79"/>
      <c r="B219" s="80"/>
      <c r="C219" s="78" t="s">
        <v>299</v>
      </c>
      <c r="D219" s="74">
        <v>1200</v>
      </c>
      <c r="E219" s="63"/>
      <c r="F219" s="63">
        <v>1200</v>
      </c>
      <c r="G219" s="75"/>
      <c r="H219" s="74">
        <v>1200</v>
      </c>
      <c r="I219" s="63">
        <v>0</v>
      </c>
      <c r="J219" s="63">
        <v>1200</v>
      </c>
      <c r="K219" s="75">
        <v>0</v>
      </c>
      <c r="L219" s="74"/>
      <c r="M219" s="63"/>
      <c r="N219" s="63"/>
      <c r="O219" s="75"/>
      <c r="P219" s="74">
        <f t="shared" si="76"/>
        <v>1200</v>
      </c>
      <c r="Q219" s="63">
        <f t="shared" si="77"/>
        <v>0</v>
      </c>
      <c r="R219" s="63">
        <f t="shared" si="78"/>
        <v>1200</v>
      </c>
      <c r="S219" s="75">
        <f t="shared" si="79"/>
        <v>0</v>
      </c>
      <c r="U219" s="277"/>
      <c r="AM219" s="88"/>
    </row>
    <row r="220" spans="1:39" s="69" customFormat="1" x14ac:dyDescent="0.3">
      <c r="A220" s="60"/>
      <c r="B220" s="77"/>
      <c r="C220" s="69" t="s">
        <v>300</v>
      </c>
      <c r="D220" s="70">
        <v>2000</v>
      </c>
      <c r="E220" s="49">
        <v>2000</v>
      </c>
      <c r="F220" s="49"/>
      <c r="G220" s="81"/>
      <c r="H220" s="70">
        <v>2000</v>
      </c>
      <c r="I220" s="49">
        <v>2000</v>
      </c>
      <c r="J220" s="49">
        <v>0</v>
      </c>
      <c r="K220" s="81">
        <v>0</v>
      </c>
      <c r="L220" s="70">
        <v>0</v>
      </c>
      <c r="M220" s="49">
        <v>-2000</v>
      </c>
      <c r="N220" s="49">
        <v>2000</v>
      </c>
      <c r="O220" s="81">
        <v>0</v>
      </c>
      <c r="P220" s="70">
        <f t="shared" si="76"/>
        <v>2000</v>
      </c>
      <c r="Q220" s="49">
        <f t="shared" si="77"/>
        <v>0</v>
      </c>
      <c r="R220" s="49">
        <f t="shared" si="78"/>
        <v>2000</v>
      </c>
      <c r="S220" s="81">
        <f t="shared" si="79"/>
        <v>0</v>
      </c>
      <c r="T220" s="61"/>
      <c r="U220" s="277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77"/>
    </row>
    <row r="221" spans="1:39" s="47" customFormat="1" x14ac:dyDescent="0.3">
      <c r="A221" s="79"/>
      <c r="B221" s="80"/>
      <c r="C221" s="119" t="s">
        <v>301</v>
      </c>
      <c r="D221" s="74">
        <v>6025</v>
      </c>
      <c r="E221" s="63">
        <v>6025</v>
      </c>
      <c r="F221" s="63"/>
      <c r="G221" s="75"/>
      <c r="H221" s="74">
        <v>6025</v>
      </c>
      <c r="I221" s="63">
        <v>6025</v>
      </c>
      <c r="J221" s="63">
        <v>0</v>
      </c>
      <c r="K221" s="75">
        <v>0</v>
      </c>
      <c r="L221" s="74"/>
      <c r="M221" s="63"/>
      <c r="N221" s="63"/>
      <c r="O221" s="75"/>
      <c r="P221" s="74">
        <f t="shared" si="76"/>
        <v>6025</v>
      </c>
      <c r="Q221" s="63">
        <f t="shared" si="77"/>
        <v>6025</v>
      </c>
      <c r="R221" s="63">
        <f t="shared" si="78"/>
        <v>0</v>
      </c>
      <c r="S221" s="75">
        <f t="shared" si="79"/>
        <v>0</v>
      </c>
      <c r="U221" s="277"/>
      <c r="AM221" s="88"/>
    </row>
    <row r="222" spans="1:39" s="47" customFormat="1" x14ac:dyDescent="0.3">
      <c r="A222" s="79"/>
      <c r="B222" s="80"/>
      <c r="C222" s="160" t="s">
        <v>400</v>
      </c>
      <c r="D222" s="74"/>
      <c r="E222" s="63"/>
      <c r="F222" s="63"/>
      <c r="G222" s="75"/>
      <c r="H222" s="74">
        <v>118</v>
      </c>
      <c r="I222" s="63">
        <v>118</v>
      </c>
      <c r="J222" s="63">
        <v>0</v>
      </c>
      <c r="K222" s="75">
        <v>0</v>
      </c>
      <c r="L222" s="74"/>
      <c r="M222" s="63"/>
      <c r="N222" s="63"/>
      <c r="O222" s="75"/>
      <c r="P222" s="74">
        <f t="shared" si="76"/>
        <v>118</v>
      </c>
      <c r="Q222" s="63">
        <f t="shared" si="77"/>
        <v>118</v>
      </c>
      <c r="R222" s="63">
        <f t="shared" si="78"/>
        <v>0</v>
      </c>
      <c r="S222" s="75">
        <f t="shared" si="79"/>
        <v>0</v>
      </c>
      <c r="U222" s="277"/>
      <c r="AM222" s="88"/>
    </row>
    <row r="223" spans="1:39" s="47" customFormat="1" x14ac:dyDescent="0.3">
      <c r="A223" s="79"/>
      <c r="B223" s="80"/>
      <c r="C223" s="119"/>
      <c r="D223" s="74"/>
      <c r="E223" s="63"/>
      <c r="F223" s="63"/>
      <c r="G223" s="75"/>
      <c r="H223" s="74"/>
      <c r="I223" s="63"/>
      <c r="J223" s="63"/>
      <c r="K223" s="75"/>
      <c r="L223" s="74"/>
      <c r="M223" s="63"/>
      <c r="N223" s="63"/>
      <c r="O223" s="75"/>
      <c r="P223" s="74"/>
      <c r="Q223" s="63"/>
      <c r="R223" s="63"/>
      <c r="S223" s="75"/>
      <c r="U223" s="277"/>
      <c r="AM223" s="88"/>
    </row>
    <row r="224" spans="1:39" s="47" customFormat="1" x14ac:dyDescent="0.3">
      <c r="A224" s="79"/>
      <c r="B224" s="80"/>
      <c r="C224" s="67" t="s">
        <v>23</v>
      </c>
      <c r="D224" s="64">
        <f t="shared" ref="D224:K224" si="80">SUM(D211:D223)</f>
        <v>68629</v>
      </c>
      <c r="E224" s="55">
        <f t="shared" si="80"/>
        <v>21929</v>
      </c>
      <c r="F224" s="55">
        <f t="shared" si="80"/>
        <v>46700</v>
      </c>
      <c r="G224" s="112">
        <f t="shared" si="80"/>
        <v>0</v>
      </c>
      <c r="H224" s="64">
        <f t="shared" si="80"/>
        <v>70747</v>
      </c>
      <c r="I224" s="55">
        <f t="shared" si="80"/>
        <v>24047</v>
      </c>
      <c r="J224" s="55">
        <f t="shared" si="80"/>
        <v>46700</v>
      </c>
      <c r="K224" s="112">
        <f t="shared" si="80"/>
        <v>0</v>
      </c>
      <c r="L224" s="64">
        <f t="shared" ref="L224:O224" si="81">SUM(L211:L223)</f>
        <v>0</v>
      </c>
      <c r="M224" s="55">
        <f t="shared" si="81"/>
        <v>-2000</v>
      </c>
      <c r="N224" s="55">
        <f t="shared" si="81"/>
        <v>2000</v>
      </c>
      <c r="O224" s="112">
        <f t="shared" si="81"/>
        <v>0</v>
      </c>
      <c r="P224" s="64">
        <f t="shared" si="76"/>
        <v>70747</v>
      </c>
      <c r="Q224" s="55">
        <f t="shared" si="77"/>
        <v>22047</v>
      </c>
      <c r="R224" s="55">
        <f t="shared" si="78"/>
        <v>48700</v>
      </c>
      <c r="S224" s="112">
        <f t="shared" si="79"/>
        <v>0</v>
      </c>
      <c r="U224" s="277"/>
      <c r="AM224" s="88"/>
    </row>
    <row r="225" spans="1:39" s="47" customFormat="1" x14ac:dyDescent="0.3">
      <c r="A225" s="79"/>
      <c r="B225" s="80"/>
      <c r="C225" s="111"/>
      <c r="D225" s="114"/>
      <c r="E225" s="115"/>
      <c r="F225" s="115"/>
      <c r="G225" s="116"/>
      <c r="H225" s="114"/>
      <c r="I225" s="115"/>
      <c r="J225" s="115"/>
      <c r="K225" s="116"/>
      <c r="L225" s="114"/>
      <c r="M225" s="115"/>
      <c r="N225" s="115"/>
      <c r="O225" s="116"/>
      <c r="P225" s="114"/>
      <c r="Q225" s="115"/>
      <c r="R225" s="115"/>
      <c r="S225" s="116"/>
      <c r="U225" s="277"/>
      <c r="AM225" s="88"/>
    </row>
    <row r="226" spans="1:39" s="47" customFormat="1" x14ac:dyDescent="0.3">
      <c r="A226" s="60"/>
      <c r="B226" s="120"/>
      <c r="C226" s="69" t="s">
        <v>63</v>
      </c>
      <c r="D226" s="114"/>
      <c r="E226" s="115"/>
      <c r="F226" s="115"/>
      <c r="G226" s="116"/>
      <c r="H226" s="114"/>
      <c r="I226" s="115"/>
      <c r="J226" s="115"/>
      <c r="K226" s="116"/>
      <c r="L226" s="114"/>
      <c r="M226" s="115"/>
      <c r="N226" s="115"/>
      <c r="O226" s="116"/>
      <c r="P226" s="114"/>
      <c r="Q226" s="115"/>
      <c r="R226" s="115"/>
      <c r="S226" s="116"/>
      <c r="U226" s="277"/>
      <c r="AM226" s="88"/>
    </row>
    <row r="227" spans="1:39" s="47" customFormat="1" ht="30.75" customHeight="1" x14ac:dyDescent="0.3">
      <c r="A227" s="60"/>
      <c r="B227" s="120"/>
      <c r="C227" s="78" t="s">
        <v>412</v>
      </c>
      <c r="D227" s="74">
        <v>635</v>
      </c>
      <c r="E227" s="63">
        <v>635</v>
      </c>
      <c r="F227" s="63"/>
      <c r="G227" s="75"/>
      <c r="H227" s="74">
        <v>635</v>
      </c>
      <c r="I227" s="63">
        <v>635</v>
      </c>
      <c r="J227" s="63">
        <v>0</v>
      </c>
      <c r="K227" s="75">
        <v>0</v>
      </c>
      <c r="L227" s="74"/>
      <c r="M227" s="63"/>
      <c r="N227" s="63"/>
      <c r="O227" s="75"/>
      <c r="P227" s="74">
        <f t="shared" si="76"/>
        <v>635</v>
      </c>
      <c r="Q227" s="63">
        <f t="shared" si="77"/>
        <v>635</v>
      </c>
      <c r="R227" s="63">
        <f t="shared" si="78"/>
        <v>0</v>
      </c>
      <c r="S227" s="75">
        <f t="shared" si="79"/>
        <v>0</v>
      </c>
      <c r="U227" s="277"/>
      <c r="AM227" s="88"/>
    </row>
    <row r="228" spans="1:39" s="47" customFormat="1" ht="30" customHeight="1" x14ac:dyDescent="0.3">
      <c r="A228" s="60"/>
      <c r="B228" s="120"/>
      <c r="C228" s="78" t="s">
        <v>413</v>
      </c>
      <c r="D228" s="74">
        <v>1524</v>
      </c>
      <c r="E228" s="63">
        <v>1524</v>
      </c>
      <c r="F228" s="63"/>
      <c r="G228" s="75"/>
      <c r="H228" s="74">
        <v>1524</v>
      </c>
      <c r="I228" s="63">
        <v>1524</v>
      </c>
      <c r="J228" s="63">
        <v>0</v>
      </c>
      <c r="K228" s="75">
        <v>0</v>
      </c>
      <c r="L228" s="74"/>
      <c r="M228" s="63"/>
      <c r="N228" s="63"/>
      <c r="O228" s="75"/>
      <c r="P228" s="74">
        <f t="shared" si="76"/>
        <v>1524</v>
      </c>
      <c r="Q228" s="63">
        <f t="shared" si="77"/>
        <v>1524</v>
      </c>
      <c r="R228" s="63">
        <f t="shared" si="78"/>
        <v>0</v>
      </c>
      <c r="S228" s="75">
        <f t="shared" si="79"/>
        <v>0</v>
      </c>
      <c r="U228" s="277"/>
      <c r="AM228" s="88"/>
    </row>
    <row r="229" spans="1:39" s="47" customFormat="1" ht="42" x14ac:dyDescent="0.3">
      <c r="A229" s="60"/>
      <c r="B229" s="120"/>
      <c r="C229" s="78" t="s">
        <v>414</v>
      </c>
      <c r="D229" s="74">
        <v>3810</v>
      </c>
      <c r="E229" s="63">
        <v>3810</v>
      </c>
      <c r="F229" s="63"/>
      <c r="G229" s="75"/>
      <c r="H229" s="74">
        <v>3810</v>
      </c>
      <c r="I229" s="63">
        <v>3810</v>
      </c>
      <c r="J229" s="63">
        <v>0</v>
      </c>
      <c r="K229" s="75">
        <v>0</v>
      </c>
      <c r="L229" s="74"/>
      <c r="M229" s="63"/>
      <c r="N229" s="63"/>
      <c r="O229" s="75"/>
      <c r="P229" s="74">
        <f t="shared" si="76"/>
        <v>3810</v>
      </c>
      <c r="Q229" s="63">
        <f t="shared" si="77"/>
        <v>3810</v>
      </c>
      <c r="R229" s="63">
        <f t="shared" si="78"/>
        <v>0</v>
      </c>
      <c r="S229" s="75">
        <f t="shared" si="79"/>
        <v>0</v>
      </c>
      <c r="U229" s="277"/>
      <c r="AM229" s="88"/>
    </row>
    <row r="230" spans="1:39" s="47" customFormat="1" x14ac:dyDescent="0.3">
      <c r="A230" s="60"/>
      <c r="B230" s="120"/>
      <c r="C230" s="78" t="s">
        <v>302</v>
      </c>
      <c r="D230" s="74">
        <v>4365</v>
      </c>
      <c r="E230" s="63">
        <v>4365</v>
      </c>
      <c r="F230" s="63"/>
      <c r="G230" s="75"/>
      <c r="H230" s="74">
        <v>4365</v>
      </c>
      <c r="I230" s="63">
        <v>4365</v>
      </c>
      <c r="J230" s="63">
        <v>0</v>
      </c>
      <c r="K230" s="75">
        <v>0</v>
      </c>
      <c r="L230" s="74"/>
      <c r="M230" s="63"/>
      <c r="N230" s="63"/>
      <c r="O230" s="75"/>
      <c r="P230" s="74">
        <f t="shared" si="76"/>
        <v>4365</v>
      </c>
      <c r="Q230" s="63">
        <f t="shared" si="77"/>
        <v>4365</v>
      </c>
      <c r="R230" s="63">
        <f t="shared" si="78"/>
        <v>0</v>
      </c>
      <c r="S230" s="75">
        <f t="shared" si="79"/>
        <v>0</v>
      </c>
      <c r="U230" s="277"/>
      <c r="AM230" s="88"/>
    </row>
    <row r="231" spans="1:39" s="47" customFormat="1" x14ac:dyDescent="0.3">
      <c r="A231" s="60"/>
      <c r="B231" s="120"/>
      <c r="C231" s="78"/>
      <c r="D231" s="74"/>
      <c r="E231" s="63"/>
      <c r="F231" s="63"/>
      <c r="G231" s="75"/>
      <c r="H231" s="74"/>
      <c r="I231" s="63"/>
      <c r="J231" s="63"/>
      <c r="K231" s="75"/>
      <c r="L231" s="74"/>
      <c r="M231" s="63"/>
      <c r="N231" s="63"/>
      <c r="O231" s="75"/>
      <c r="P231" s="74"/>
      <c r="Q231" s="63"/>
      <c r="R231" s="63"/>
      <c r="S231" s="75"/>
      <c r="U231" s="277"/>
      <c r="AM231" s="88"/>
    </row>
    <row r="232" spans="1:39" s="47" customFormat="1" x14ac:dyDescent="0.3">
      <c r="A232" s="60"/>
      <c r="B232" s="80"/>
      <c r="C232" s="67" t="s">
        <v>23</v>
      </c>
      <c r="D232" s="64">
        <f t="shared" ref="D232:K232" si="82">SUM(D227:D231)</f>
        <v>10334</v>
      </c>
      <c r="E232" s="55">
        <f t="shared" si="82"/>
        <v>10334</v>
      </c>
      <c r="F232" s="55">
        <f t="shared" si="82"/>
        <v>0</v>
      </c>
      <c r="G232" s="112">
        <f t="shared" si="82"/>
        <v>0</v>
      </c>
      <c r="H232" s="64">
        <f t="shared" si="82"/>
        <v>10334</v>
      </c>
      <c r="I232" s="55">
        <f t="shared" si="82"/>
        <v>10334</v>
      </c>
      <c r="J232" s="55">
        <f t="shared" si="82"/>
        <v>0</v>
      </c>
      <c r="K232" s="112">
        <f t="shared" si="82"/>
        <v>0</v>
      </c>
      <c r="L232" s="64">
        <f t="shared" ref="L232:O232" si="83">SUM(L227:L231)</f>
        <v>0</v>
      </c>
      <c r="M232" s="55">
        <f t="shared" si="83"/>
        <v>0</v>
      </c>
      <c r="N232" s="55">
        <f t="shared" si="83"/>
        <v>0</v>
      </c>
      <c r="O232" s="112">
        <f t="shared" si="83"/>
        <v>0</v>
      </c>
      <c r="P232" s="64">
        <f t="shared" si="76"/>
        <v>10334</v>
      </c>
      <c r="Q232" s="55">
        <f t="shared" si="77"/>
        <v>10334</v>
      </c>
      <c r="R232" s="55">
        <f t="shared" si="78"/>
        <v>0</v>
      </c>
      <c r="S232" s="112">
        <f t="shared" si="79"/>
        <v>0</v>
      </c>
      <c r="U232" s="277"/>
      <c r="AM232" s="88"/>
    </row>
    <row r="233" spans="1:39" s="47" customFormat="1" x14ac:dyDescent="0.3">
      <c r="A233" s="60"/>
      <c r="B233" s="80"/>
      <c r="C233" s="111"/>
      <c r="D233" s="114"/>
      <c r="E233" s="115"/>
      <c r="F233" s="115"/>
      <c r="G233" s="116"/>
      <c r="H233" s="114"/>
      <c r="I233" s="115"/>
      <c r="J233" s="115"/>
      <c r="K233" s="116"/>
      <c r="L233" s="114"/>
      <c r="M233" s="115"/>
      <c r="N233" s="115"/>
      <c r="O233" s="116"/>
      <c r="P233" s="114"/>
      <c r="Q233" s="115"/>
      <c r="R233" s="115"/>
      <c r="S233" s="116"/>
      <c r="U233" s="277"/>
      <c r="AM233" s="88"/>
    </row>
    <row r="234" spans="1:39" s="47" customFormat="1" x14ac:dyDescent="0.3">
      <c r="A234" s="60"/>
      <c r="B234" s="120"/>
      <c r="C234" s="69" t="s">
        <v>55</v>
      </c>
      <c r="D234" s="70">
        <v>5000</v>
      </c>
      <c r="E234" s="49">
        <v>5000</v>
      </c>
      <c r="F234" s="49"/>
      <c r="G234" s="81"/>
      <c r="H234" s="70">
        <v>5000</v>
      </c>
      <c r="I234" s="49">
        <v>5000</v>
      </c>
      <c r="J234" s="49">
        <v>0</v>
      </c>
      <c r="K234" s="81">
        <v>0</v>
      </c>
      <c r="L234" s="70"/>
      <c r="M234" s="49"/>
      <c r="N234" s="49"/>
      <c r="O234" s="81"/>
      <c r="P234" s="70">
        <f t="shared" si="76"/>
        <v>5000</v>
      </c>
      <c r="Q234" s="49">
        <f t="shared" si="77"/>
        <v>5000</v>
      </c>
      <c r="R234" s="49">
        <f t="shared" si="78"/>
        <v>0</v>
      </c>
      <c r="S234" s="81">
        <f t="shared" si="79"/>
        <v>0</v>
      </c>
      <c r="U234" s="277"/>
      <c r="AM234" s="88"/>
    </row>
    <row r="235" spans="1:39" s="47" customFormat="1" x14ac:dyDescent="0.3">
      <c r="A235" s="60"/>
      <c r="B235" s="120"/>
      <c r="C235" s="69"/>
      <c r="D235" s="70"/>
      <c r="E235" s="49"/>
      <c r="F235" s="49"/>
      <c r="G235" s="81"/>
      <c r="H235" s="70"/>
      <c r="I235" s="49"/>
      <c r="J235" s="49"/>
      <c r="K235" s="81"/>
      <c r="L235" s="70"/>
      <c r="M235" s="49"/>
      <c r="N235" s="49"/>
      <c r="O235" s="81"/>
      <c r="P235" s="70"/>
      <c r="Q235" s="49"/>
      <c r="R235" s="49"/>
      <c r="S235" s="81"/>
      <c r="U235" s="277"/>
      <c r="AM235" s="88"/>
    </row>
    <row r="236" spans="1:39" s="47" customFormat="1" x14ac:dyDescent="0.3">
      <c r="A236" s="60"/>
      <c r="B236" s="80"/>
      <c r="C236" s="69" t="s">
        <v>194</v>
      </c>
      <c r="D236" s="70"/>
      <c r="E236" s="49"/>
      <c r="F236" s="49"/>
      <c r="G236" s="81"/>
      <c r="H236" s="70"/>
      <c r="I236" s="49"/>
      <c r="J236" s="49"/>
      <c r="K236" s="81"/>
      <c r="L236" s="70"/>
      <c r="M236" s="49"/>
      <c r="N236" s="49"/>
      <c r="O236" s="81"/>
      <c r="P236" s="70"/>
      <c r="Q236" s="49"/>
      <c r="R236" s="49"/>
      <c r="S236" s="81"/>
      <c r="U236" s="277"/>
      <c r="AM236" s="88"/>
    </row>
    <row r="237" spans="1:39" s="47" customFormat="1" x14ac:dyDescent="0.3">
      <c r="A237" s="60"/>
      <c r="B237" s="80"/>
      <c r="C237" s="69" t="s">
        <v>195</v>
      </c>
      <c r="D237" s="70">
        <v>5463</v>
      </c>
      <c r="E237" s="49">
        <v>5463</v>
      </c>
      <c r="F237" s="49"/>
      <c r="G237" s="81"/>
      <c r="H237" s="70">
        <v>5463</v>
      </c>
      <c r="I237" s="49">
        <v>5463</v>
      </c>
      <c r="J237" s="49">
        <v>0</v>
      </c>
      <c r="K237" s="81">
        <v>0</v>
      </c>
      <c r="L237" s="70">
        <v>139</v>
      </c>
      <c r="M237" s="49">
        <v>139</v>
      </c>
      <c r="N237" s="49">
        <v>0</v>
      </c>
      <c r="O237" s="81">
        <v>0</v>
      </c>
      <c r="P237" s="70">
        <f t="shared" si="76"/>
        <v>5602</v>
      </c>
      <c r="Q237" s="49">
        <f t="shared" si="77"/>
        <v>5602</v>
      </c>
      <c r="R237" s="49">
        <f t="shared" si="78"/>
        <v>0</v>
      </c>
      <c r="S237" s="81">
        <f t="shared" si="79"/>
        <v>0</v>
      </c>
      <c r="U237" s="277"/>
      <c r="AM237" s="88"/>
    </row>
    <row r="238" spans="1:39" s="47" customFormat="1" x14ac:dyDescent="0.3">
      <c r="A238" s="60"/>
      <c r="B238" s="80"/>
      <c r="C238" s="69"/>
      <c r="D238" s="70"/>
      <c r="E238" s="49"/>
      <c r="F238" s="49"/>
      <c r="G238" s="81"/>
      <c r="H238" s="70"/>
      <c r="I238" s="49"/>
      <c r="J238" s="49"/>
      <c r="K238" s="81"/>
      <c r="L238" s="70"/>
      <c r="M238" s="49"/>
      <c r="N238" s="49"/>
      <c r="O238" s="81"/>
      <c r="P238" s="70"/>
      <c r="Q238" s="49"/>
      <c r="R238" s="49"/>
      <c r="S238" s="81"/>
      <c r="U238" s="277"/>
      <c r="AM238" s="88"/>
    </row>
    <row r="239" spans="1:39" s="47" customFormat="1" x14ac:dyDescent="0.3">
      <c r="A239" s="60"/>
      <c r="B239" s="80"/>
      <c r="C239" s="69" t="s">
        <v>230</v>
      </c>
      <c r="D239" s="70">
        <v>18837</v>
      </c>
      <c r="E239" s="49">
        <v>18837</v>
      </c>
      <c r="F239" s="49"/>
      <c r="G239" s="81"/>
      <c r="H239" s="70">
        <v>18837</v>
      </c>
      <c r="I239" s="49">
        <v>18837</v>
      </c>
      <c r="J239" s="49">
        <v>0</v>
      </c>
      <c r="K239" s="81">
        <v>0</v>
      </c>
      <c r="L239" s="70"/>
      <c r="M239" s="49"/>
      <c r="N239" s="49"/>
      <c r="O239" s="81"/>
      <c r="P239" s="70">
        <f t="shared" si="76"/>
        <v>18837</v>
      </c>
      <c r="Q239" s="49">
        <f t="shared" si="77"/>
        <v>18837</v>
      </c>
      <c r="R239" s="49">
        <f t="shared" si="78"/>
        <v>0</v>
      </c>
      <c r="S239" s="81">
        <f t="shared" si="79"/>
        <v>0</v>
      </c>
      <c r="U239" s="277"/>
      <c r="AM239" s="88"/>
    </row>
    <row r="240" spans="1:39" s="47" customFormat="1" x14ac:dyDescent="0.3">
      <c r="A240" s="60"/>
      <c r="B240" s="80"/>
      <c r="C240" s="67"/>
      <c r="D240" s="59"/>
      <c r="E240" s="52"/>
      <c r="F240" s="52"/>
      <c r="G240" s="68"/>
      <c r="H240" s="59"/>
      <c r="I240" s="52"/>
      <c r="J240" s="52"/>
      <c r="K240" s="68"/>
      <c r="L240" s="59"/>
      <c r="M240" s="52"/>
      <c r="N240" s="52"/>
      <c r="O240" s="68"/>
      <c r="P240" s="59"/>
      <c r="Q240" s="52"/>
      <c r="R240" s="52"/>
      <c r="S240" s="68"/>
      <c r="U240" s="277"/>
      <c r="AM240" s="88"/>
    </row>
    <row r="241" spans="1:39" s="47" customFormat="1" x14ac:dyDescent="0.3">
      <c r="A241" s="60"/>
      <c r="B241" s="80"/>
      <c r="C241" s="67"/>
      <c r="D241" s="64"/>
      <c r="E241" s="55"/>
      <c r="F241" s="55"/>
      <c r="G241" s="112"/>
      <c r="H241" s="64"/>
      <c r="I241" s="55"/>
      <c r="J241" s="55"/>
      <c r="K241" s="112"/>
      <c r="L241" s="64"/>
      <c r="M241" s="55"/>
      <c r="N241" s="55"/>
      <c r="O241" s="112"/>
      <c r="P241" s="64"/>
      <c r="Q241" s="55"/>
      <c r="R241" s="55"/>
      <c r="S241" s="112"/>
      <c r="U241" s="277"/>
      <c r="AM241" s="88"/>
    </row>
    <row r="242" spans="1:39" s="47" customFormat="1" x14ac:dyDescent="0.3">
      <c r="A242" s="60"/>
      <c r="B242" s="80"/>
      <c r="C242" s="111" t="s">
        <v>54</v>
      </c>
      <c r="D242" s="64">
        <f t="shared" ref="D242:K242" si="84">D208+D224+D232+D234+D237+D239</f>
        <v>466471</v>
      </c>
      <c r="E242" s="55">
        <f t="shared" si="84"/>
        <v>311286</v>
      </c>
      <c r="F242" s="55">
        <f t="shared" si="84"/>
        <v>155185</v>
      </c>
      <c r="G242" s="112">
        <f t="shared" si="84"/>
        <v>0</v>
      </c>
      <c r="H242" s="64">
        <f t="shared" si="84"/>
        <v>556113</v>
      </c>
      <c r="I242" s="55">
        <f t="shared" si="84"/>
        <v>400928</v>
      </c>
      <c r="J242" s="55">
        <f t="shared" si="84"/>
        <v>155185</v>
      </c>
      <c r="K242" s="112">
        <f t="shared" si="84"/>
        <v>0</v>
      </c>
      <c r="L242" s="64">
        <f t="shared" ref="L242:O242" si="85">L208+L224+L232+L234+L237+L239</f>
        <v>30617</v>
      </c>
      <c r="M242" s="55">
        <f t="shared" si="85"/>
        <v>22217</v>
      </c>
      <c r="N242" s="55">
        <f t="shared" si="85"/>
        <v>8400</v>
      </c>
      <c r="O242" s="112">
        <f t="shared" si="85"/>
        <v>0</v>
      </c>
      <c r="P242" s="64">
        <f t="shared" si="76"/>
        <v>586730</v>
      </c>
      <c r="Q242" s="55">
        <f t="shared" si="77"/>
        <v>423145</v>
      </c>
      <c r="R242" s="55">
        <f t="shared" si="78"/>
        <v>163585</v>
      </c>
      <c r="S242" s="112">
        <f t="shared" si="79"/>
        <v>0</v>
      </c>
      <c r="U242" s="277"/>
      <c r="AM242" s="88"/>
    </row>
    <row r="243" spans="1:39" s="47" customFormat="1" x14ac:dyDescent="0.3">
      <c r="A243" s="79"/>
      <c r="B243" s="80"/>
      <c r="C243" s="111"/>
      <c r="D243" s="114"/>
      <c r="E243" s="115"/>
      <c r="F243" s="115"/>
      <c r="G243" s="116"/>
      <c r="H243" s="114"/>
      <c r="I243" s="115"/>
      <c r="J243" s="115"/>
      <c r="K243" s="116"/>
      <c r="L243" s="114"/>
      <c r="M243" s="115"/>
      <c r="N243" s="115"/>
      <c r="O243" s="116"/>
      <c r="P243" s="114"/>
      <c r="Q243" s="115"/>
      <c r="R243" s="115"/>
      <c r="S243" s="116"/>
      <c r="U243" s="277"/>
      <c r="AM243" s="88"/>
    </row>
    <row r="244" spans="1:39" s="47" customFormat="1" x14ac:dyDescent="0.3">
      <c r="A244" s="79"/>
      <c r="B244" s="80" t="s">
        <v>19</v>
      </c>
      <c r="C244" s="69" t="s">
        <v>48</v>
      </c>
      <c r="D244" s="114"/>
      <c r="E244" s="115"/>
      <c r="F244" s="115"/>
      <c r="G244" s="116"/>
      <c r="H244" s="114"/>
      <c r="I244" s="115"/>
      <c r="J244" s="115"/>
      <c r="K244" s="116"/>
      <c r="L244" s="114"/>
      <c r="M244" s="115"/>
      <c r="N244" s="115"/>
      <c r="O244" s="116"/>
      <c r="P244" s="114"/>
      <c r="Q244" s="115"/>
      <c r="R244" s="115"/>
      <c r="S244" s="116"/>
      <c r="U244" s="277"/>
      <c r="AM244" s="88"/>
    </row>
    <row r="245" spans="1:39" s="47" customFormat="1" x14ac:dyDescent="0.3">
      <c r="A245" s="79"/>
      <c r="B245" s="80"/>
      <c r="C245" s="119" t="s">
        <v>303</v>
      </c>
      <c r="D245" s="70">
        <v>10000</v>
      </c>
      <c r="E245" s="49">
        <v>10000</v>
      </c>
      <c r="F245" s="115"/>
      <c r="G245" s="116"/>
      <c r="H245" s="70">
        <v>10000</v>
      </c>
      <c r="I245" s="49">
        <v>10000</v>
      </c>
      <c r="J245" s="115">
        <v>0</v>
      </c>
      <c r="K245" s="116">
        <v>0</v>
      </c>
      <c r="L245" s="70"/>
      <c r="M245" s="49"/>
      <c r="N245" s="115"/>
      <c r="O245" s="116"/>
      <c r="P245" s="70">
        <f t="shared" si="76"/>
        <v>10000</v>
      </c>
      <c r="Q245" s="49">
        <f t="shared" si="77"/>
        <v>10000</v>
      </c>
      <c r="R245" s="115">
        <f t="shared" si="78"/>
        <v>0</v>
      </c>
      <c r="S245" s="116">
        <f t="shared" si="79"/>
        <v>0</v>
      </c>
      <c r="U245" s="277"/>
      <c r="AM245" s="88"/>
    </row>
    <row r="246" spans="1:39" s="47" customFormat="1" x14ac:dyDescent="0.3">
      <c r="A246" s="79"/>
      <c r="B246" s="80"/>
      <c r="C246" s="69" t="s">
        <v>196</v>
      </c>
      <c r="D246" s="70">
        <v>7000</v>
      </c>
      <c r="E246" s="49">
        <v>7000</v>
      </c>
      <c r="F246" s="49"/>
      <c r="G246" s="81"/>
      <c r="H246" s="70">
        <v>18560</v>
      </c>
      <c r="I246" s="49">
        <v>18560</v>
      </c>
      <c r="J246" s="49">
        <v>0</v>
      </c>
      <c r="K246" s="81">
        <v>0</v>
      </c>
      <c r="L246" s="70"/>
      <c r="M246" s="49"/>
      <c r="N246" s="49"/>
      <c r="O246" s="81"/>
      <c r="P246" s="70">
        <f t="shared" si="76"/>
        <v>18560</v>
      </c>
      <c r="Q246" s="49">
        <f t="shared" si="77"/>
        <v>18560</v>
      </c>
      <c r="R246" s="49">
        <f t="shared" si="78"/>
        <v>0</v>
      </c>
      <c r="S246" s="81">
        <f t="shared" si="79"/>
        <v>0</v>
      </c>
      <c r="U246" s="277"/>
      <c r="AM246" s="88"/>
    </row>
    <row r="247" spans="1:39" s="47" customFormat="1" x14ac:dyDescent="0.3">
      <c r="A247" s="79"/>
      <c r="B247" s="80"/>
      <c r="C247" s="78" t="s">
        <v>304</v>
      </c>
      <c r="D247" s="70">
        <v>3500</v>
      </c>
      <c r="E247" s="49">
        <v>3500</v>
      </c>
      <c r="F247" s="49"/>
      <c r="G247" s="81"/>
      <c r="H247" s="70">
        <v>6900</v>
      </c>
      <c r="I247" s="49">
        <v>6900</v>
      </c>
      <c r="J247" s="49">
        <v>0</v>
      </c>
      <c r="K247" s="81">
        <v>0</v>
      </c>
      <c r="L247" s="70"/>
      <c r="M247" s="49"/>
      <c r="N247" s="49"/>
      <c r="O247" s="81"/>
      <c r="P247" s="70">
        <f t="shared" si="76"/>
        <v>6900</v>
      </c>
      <c r="Q247" s="49">
        <f t="shared" si="77"/>
        <v>6900</v>
      </c>
      <c r="R247" s="49">
        <f t="shared" si="78"/>
        <v>0</v>
      </c>
      <c r="S247" s="81">
        <f t="shared" si="79"/>
        <v>0</v>
      </c>
      <c r="U247" s="277"/>
      <c r="AM247" s="88"/>
    </row>
    <row r="248" spans="1:39" s="69" customFormat="1" ht="13.8" x14ac:dyDescent="0.25">
      <c r="A248" s="60"/>
      <c r="B248" s="77"/>
      <c r="C248" s="69" t="s">
        <v>305</v>
      </c>
      <c r="D248" s="70">
        <v>3000</v>
      </c>
      <c r="E248" s="49">
        <v>3000</v>
      </c>
      <c r="F248" s="49"/>
      <c r="G248" s="81"/>
      <c r="H248" s="70">
        <v>3000</v>
      </c>
      <c r="I248" s="49">
        <v>3000</v>
      </c>
      <c r="J248" s="49">
        <v>0</v>
      </c>
      <c r="K248" s="81">
        <v>0</v>
      </c>
      <c r="L248" s="70"/>
      <c r="M248" s="49"/>
      <c r="N248" s="49"/>
      <c r="O248" s="81"/>
      <c r="P248" s="70">
        <f t="shared" si="76"/>
        <v>3000</v>
      </c>
      <c r="Q248" s="49">
        <f t="shared" si="77"/>
        <v>3000</v>
      </c>
      <c r="R248" s="49">
        <f t="shared" si="78"/>
        <v>0</v>
      </c>
      <c r="S248" s="81">
        <f t="shared" si="79"/>
        <v>0</v>
      </c>
      <c r="T248" s="61"/>
      <c r="U248" s="279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77"/>
    </row>
    <row r="249" spans="1:39" s="47" customFormat="1" x14ac:dyDescent="0.3">
      <c r="A249" s="79"/>
      <c r="B249" s="80"/>
      <c r="C249" s="78" t="s">
        <v>306</v>
      </c>
      <c r="D249" s="70">
        <v>8000</v>
      </c>
      <c r="E249" s="49">
        <v>8000</v>
      </c>
      <c r="F249" s="49"/>
      <c r="G249" s="81"/>
      <c r="H249" s="70">
        <v>8000</v>
      </c>
      <c r="I249" s="49">
        <v>8000</v>
      </c>
      <c r="J249" s="49">
        <v>0</v>
      </c>
      <c r="K249" s="81">
        <v>0</v>
      </c>
      <c r="L249" s="70">
        <v>0</v>
      </c>
      <c r="M249" s="49">
        <v>-8000</v>
      </c>
      <c r="N249" s="49">
        <v>8000</v>
      </c>
      <c r="O249" s="81">
        <v>0</v>
      </c>
      <c r="P249" s="70">
        <f t="shared" si="76"/>
        <v>8000</v>
      </c>
      <c r="Q249" s="49">
        <f t="shared" si="77"/>
        <v>0</v>
      </c>
      <c r="R249" s="49">
        <f t="shared" si="78"/>
        <v>8000</v>
      </c>
      <c r="S249" s="81">
        <f t="shared" si="79"/>
        <v>0</v>
      </c>
      <c r="U249" s="277"/>
      <c r="AM249" s="88"/>
    </row>
    <row r="250" spans="1:39" s="47" customFormat="1" x14ac:dyDescent="0.3">
      <c r="A250" s="79"/>
      <c r="B250" s="80"/>
      <c r="C250" s="78" t="s">
        <v>307</v>
      </c>
      <c r="D250" s="74">
        <v>500</v>
      </c>
      <c r="E250" s="63">
        <v>500</v>
      </c>
      <c r="F250" s="63"/>
      <c r="G250" s="75"/>
      <c r="H250" s="74">
        <v>500</v>
      </c>
      <c r="I250" s="63">
        <v>500</v>
      </c>
      <c r="J250" s="63">
        <v>0</v>
      </c>
      <c r="K250" s="75">
        <v>0</v>
      </c>
      <c r="L250" s="74"/>
      <c r="M250" s="63"/>
      <c r="N250" s="63"/>
      <c r="O250" s="75"/>
      <c r="P250" s="74">
        <f t="shared" si="76"/>
        <v>500</v>
      </c>
      <c r="Q250" s="63">
        <f t="shared" si="77"/>
        <v>500</v>
      </c>
      <c r="R250" s="63">
        <f t="shared" si="78"/>
        <v>0</v>
      </c>
      <c r="S250" s="75">
        <f t="shared" si="79"/>
        <v>0</v>
      </c>
      <c r="U250" s="277"/>
      <c r="AM250" s="88"/>
    </row>
    <row r="251" spans="1:39" s="47" customFormat="1" x14ac:dyDescent="0.3">
      <c r="A251" s="79"/>
      <c r="B251" s="80"/>
      <c r="C251" s="78" t="s">
        <v>308</v>
      </c>
      <c r="D251" s="74">
        <v>85587</v>
      </c>
      <c r="E251" s="63">
        <v>85587</v>
      </c>
      <c r="F251" s="63"/>
      <c r="G251" s="75"/>
      <c r="H251" s="74">
        <v>85587</v>
      </c>
      <c r="I251" s="63">
        <v>85587</v>
      </c>
      <c r="J251" s="63">
        <v>0</v>
      </c>
      <c r="K251" s="75">
        <v>0</v>
      </c>
      <c r="L251" s="74"/>
      <c r="M251" s="63"/>
      <c r="N251" s="63"/>
      <c r="O251" s="75"/>
      <c r="P251" s="74">
        <f t="shared" si="76"/>
        <v>85587</v>
      </c>
      <c r="Q251" s="63">
        <f t="shared" si="77"/>
        <v>85587</v>
      </c>
      <c r="R251" s="63">
        <f t="shared" si="78"/>
        <v>0</v>
      </c>
      <c r="S251" s="75">
        <f t="shared" si="79"/>
        <v>0</v>
      </c>
      <c r="U251" s="277"/>
      <c r="AM251" s="88"/>
    </row>
    <row r="252" spans="1:39" s="47" customFormat="1" ht="28.2" x14ac:dyDescent="0.3">
      <c r="A252" s="79"/>
      <c r="B252" s="80"/>
      <c r="C252" s="78" t="s">
        <v>309</v>
      </c>
      <c r="D252" s="74">
        <v>188936</v>
      </c>
      <c r="E252" s="63">
        <v>188936</v>
      </c>
      <c r="F252" s="63"/>
      <c r="G252" s="75"/>
      <c r="H252" s="74">
        <v>188936</v>
      </c>
      <c r="I252" s="63">
        <v>188936</v>
      </c>
      <c r="J252" s="63">
        <v>0</v>
      </c>
      <c r="K252" s="75">
        <v>0</v>
      </c>
      <c r="L252" s="74"/>
      <c r="M252" s="63"/>
      <c r="N252" s="63"/>
      <c r="O252" s="75"/>
      <c r="P252" s="74">
        <f t="shared" si="76"/>
        <v>188936</v>
      </c>
      <c r="Q252" s="63">
        <f t="shared" si="77"/>
        <v>188936</v>
      </c>
      <c r="R252" s="63">
        <f t="shared" si="78"/>
        <v>0</v>
      </c>
      <c r="S252" s="75">
        <f t="shared" si="79"/>
        <v>0</v>
      </c>
      <c r="U252" s="277"/>
      <c r="AM252" s="88"/>
    </row>
    <row r="253" spans="1:39" s="47" customFormat="1" x14ac:dyDescent="0.3">
      <c r="A253" s="79"/>
      <c r="B253" s="80"/>
      <c r="C253" s="78" t="s">
        <v>310</v>
      </c>
      <c r="D253" s="74">
        <v>208093</v>
      </c>
      <c r="E253" s="63">
        <v>208093</v>
      </c>
      <c r="F253" s="63"/>
      <c r="G253" s="75"/>
      <c r="H253" s="74">
        <v>208093</v>
      </c>
      <c r="I253" s="63">
        <v>208093</v>
      </c>
      <c r="J253" s="63">
        <v>0</v>
      </c>
      <c r="K253" s="75">
        <v>0</v>
      </c>
      <c r="L253" s="74"/>
      <c r="M253" s="63"/>
      <c r="N253" s="63"/>
      <c r="O253" s="75"/>
      <c r="P253" s="74">
        <f t="shared" si="76"/>
        <v>208093</v>
      </c>
      <c r="Q253" s="63">
        <f t="shared" si="77"/>
        <v>208093</v>
      </c>
      <c r="R253" s="63">
        <f t="shared" si="78"/>
        <v>0</v>
      </c>
      <c r="S253" s="75">
        <f t="shared" si="79"/>
        <v>0</v>
      </c>
      <c r="U253" s="277"/>
      <c r="AM253" s="88"/>
    </row>
    <row r="254" spans="1:39" s="47" customFormat="1" x14ac:dyDescent="0.3">
      <c r="A254" s="79"/>
      <c r="B254" s="80"/>
      <c r="C254" s="78" t="s">
        <v>311</v>
      </c>
      <c r="D254" s="74">
        <v>4010</v>
      </c>
      <c r="E254" s="63">
        <v>4010</v>
      </c>
      <c r="F254" s="63"/>
      <c r="G254" s="75"/>
      <c r="H254" s="74">
        <v>4010</v>
      </c>
      <c r="I254" s="63">
        <v>4010</v>
      </c>
      <c r="J254" s="63">
        <v>0</v>
      </c>
      <c r="K254" s="75">
        <v>0</v>
      </c>
      <c r="L254" s="74"/>
      <c r="M254" s="63"/>
      <c r="N254" s="63"/>
      <c r="O254" s="75"/>
      <c r="P254" s="74">
        <f t="shared" si="76"/>
        <v>4010</v>
      </c>
      <c r="Q254" s="63">
        <f t="shared" si="77"/>
        <v>4010</v>
      </c>
      <c r="R254" s="63">
        <f t="shared" si="78"/>
        <v>0</v>
      </c>
      <c r="S254" s="75">
        <f t="shared" si="79"/>
        <v>0</v>
      </c>
      <c r="U254" s="277"/>
      <c r="AM254" s="88"/>
    </row>
    <row r="255" spans="1:39" s="47" customFormat="1" x14ac:dyDescent="0.3">
      <c r="A255" s="79"/>
      <c r="B255" s="80"/>
      <c r="C255" s="78" t="s">
        <v>312</v>
      </c>
      <c r="D255" s="74">
        <v>2000</v>
      </c>
      <c r="E255" s="63">
        <v>2000</v>
      </c>
      <c r="F255" s="63"/>
      <c r="G255" s="75"/>
      <c r="H255" s="74">
        <v>500</v>
      </c>
      <c r="I255" s="63">
        <v>500</v>
      </c>
      <c r="J255" s="63">
        <v>0</v>
      </c>
      <c r="K255" s="75">
        <v>0</v>
      </c>
      <c r="L255" s="74"/>
      <c r="M255" s="63"/>
      <c r="N255" s="63"/>
      <c r="O255" s="75"/>
      <c r="P255" s="74">
        <f t="shared" si="76"/>
        <v>500</v>
      </c>
      <c r="Q255" s="63">
        <f t="shared" si="77"/>
        <v>500</v>
      </c>
      <c r="R255" s="63">
        <f t="shared" si="78"/>
        <v>0</v>
      </c>
      <c r="S255" s="75">
        <f t="shared" si="79"/>
        <v>0</v>
      </c>
      <c r="U255" s="277"/>
      <c r="AM255" s="88"/>
    </row>
    <row r="256" spans="1:39" s="69" customFormat="1" x14ac:dyDescent="0.3">
      <c r="A256" s="60"/>
      <c r="B256" s="77"/>
      <c r="C256" s="69" t="s">
        <v>379</v>
      </c>
      <c r="D256" s="70">
        <v>15000</v>
      </c>
      <c r="E256" s="49">
        <v>15000</v>
      </c>
      <c r="F256" s="49"/>
      <c r="G256" s="81"/>
      <c r="H256" s="70">
        <v>15000</v>
      </c>
      <c r="I256" s="49">
        <v>15000</v>
      </c>
      <c r="J256" s="49">
        <v>0</v>
      </c>
      <c r="K256" s="81">
        <v>0</v>
      </c>
      <c r="L256" s="70"/>
      <c r="M256" s="49"/>
      <c r="N256" s="49"/>
      <c r="O256" s="81"/>
      <c r="P256" s="70">
        <f t="shared" si="76"/>
        <v>15000</v>
      </c>
      <c r="Q256" s="49">
        <f t="shared" si="77"/>
        <v>15000</v>
      </c>
      <c r="R256" s="49">
        <f t="shared" si="78"/>
        <v>0</v>
      </c>
      <c r="S256" s="81">
        <f t="shared" si="79"/>
        <v>0</v>
      </c>
      <c r="T256" s="61"/>
      <c r="U256" s="277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77"/>
    </row>
    <row r="257" spans="1:39" s="69" customFormat="1" x14ac:dyDescent="0.3">
      <c r="A257" s="60"/>
      <c r="B257" s="77"/>
      <c r="C257" s="69" t="s">
        <v>313</v>
      </c>
      <c r="D257" s="70">
        <v>1000</v>
      </c>
      <c r="E257" s="49">
        <v>1000</v>
      </c>
      <c r="F257" s="49"/>
      <c r="G257" s="81"/>
      <c r="H257" s="70">
        <v>1000</v>
      </c>
      <c r="I257" s="49">
        <v>1000</v>
      </c>
      <c r="J257" s="49">
        <v>0</v>
      </c>
      <c r="K257" s="81">
        <v>0</v>
      </c>
      <c r="L257" s="70"/>
      <c r="M257" s="49"/>
      <c r="N257" s="49"/>
      <c r="O257" s="81"/>
      <c r="P257" s="70">
        <f t="shared" si="76"/>
        <v>1000</v>
      </c>
      <c r="Q257" s="49">
        <f t="shared" si="77"/>
        <v>1000</v>
      </c>
      <c r="R257" s="49">
        <f t="shared" si="78"/>
        <v>0</v>
      </c>
      <c r="S257" s="81">
        <f t="shared" si="79"/>
        <v>0</v>
      </c>
      <c r="T257" s="61"/>
      <c r="U257" s="277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77"/>
    </row>
    <row r="258" spans="1:39" s="69" customFormat="1" x14ac:dyDescent="0.3">
      <c r="A258" s="60"/>
      <c r="B258" s="77"/>
      <c r="C258" s="69" t="s">
        <v>314</v>
      </c>
      <c r="D258" s="70">
        <v>850</v>
      </c>
      <c r="E258" s="49">
        <v>850</v>
      </c>
      <c r="F258" s="49"/>
      <c r="G258" s="81"/>
      <c r="H258" s="70">
        <v>850</v>
      </c>
      <c r="I258" s="49">
        <v>850</v>
      </c>
      <c r="J258" s="49">
        <v>0</v>
      </c>
      <c r="K258" s="81">
        <v>0</v>
      </c>
      <c r="L258" s="70"/>
      <c r="M258" s="49"/>
      <c r="N258" s="49"/>
      <c r="O258" s="81"/>
      <c r="P258" s="70">
        <f t="shared" si="76"/>
        <v>850</v>
      </c>
      <c r="Q258" s="49">
        <f t="shared" si="77"/>
        <v>850</v>
      </c>
      <c r="R258" s="49">
        <f t="shared" si="78"/>
        <v>0</v>
      </c>
      <c r="S258" s="81">
        <f t="shared" si="79"/>
        <v>0</v>
      </c>
      <c r="T258" s="61"/>
      <c r="U258" s="277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77"/>
    </row>
    <row r="259" spans="1:39" s="69" customFormat="1" x14ac:dyDescent="0.3">
      <c r="A259" s="60"/>
      <c r="B259" s="77"/>
      <c r="C259" s="69" t="s">
        <v>315</v>
      </c>
      <c r="D259" s="70">
        <v>115363</v>
      </c>
      <c r="E259" s="49">
        <v>115363</v>
      </c>
      <c r="F259" s="49"/>
      <c r="G259" s="81"/>
      <c r="H259" s="70">
        <v>115363</v>
      </c>
      <c r="I259" s="49">
        <v>115363</v>
      </c>
      <c r="J259" s="49">
        <v>0</v>
      </c>
      <c r="K259" s="81">
        <v>0</v>
      </c>
      <c r="L259" s="70"/>
      <c r="M259" s="49"/>
      <c r="N259" s="49"/>
      <c r="O259" s="81"/>
      <c r="P259" s="70">
        <f t="shared" si="76"/>
        <v>115363</v>
      </c>
      <c r="Q259" s="49">
        <f t="shared" si="77"/>
        <v>115363</v>
      </c>
      <c r="R259" s="49">
        <f t="shared" si="78"/>
        <v>0</v>
      </c>
      <c r="S259" s="81">
        <f t="shared" si="79"/>
        <v>0</v>
      </c>
      <c r="T259" s="61"/>
      <c r="U259" s="277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77"/>
    </row>
    <row r="260" spans="1:39" s="77" customFormat="1" x14ac:dyDescent="0.3">
      <c r="A260" s="60"/>
      <c r="C260" s="191" t="s">
        <v>316</v>
      </c>
      <c r="D260" s="70">
        <v>860</v>
      </c>
      <c r="E260" s="49">
        <v>860</v>
      </c>
      <c r="F260" s="49"/>
      <c r="G260" s="81"/>
      <c r="H260" s="70">
        <v>860</v>
      </c>
      <c r="I260" s="49">
        <v>860</v>
      </c>
      <c r="J260" s="49">
        <v>0</v>
      </c>
      <c r="K260" s="81">
        <v>0</v>
      </c>
      <c r="L260" s="70"/>
      <c r="M260" s="49"/>
      <c r="N260" s="49"/>
      <c r="O260" s="81"/>
      <c r="P260" s="70">
        <f t="shared" si="76"/>
        <v>860</v>
      </c>
      <c r="Q260" s="49">
        <f t="shared" si="77"/>
        <v>860</v>
      </c>
      <c r="R260" s="49">
        <f t="shared" si="78"/>
        <v>0</v>
      </c>
      <c r="S260" s="81">
        <f t="shared" si="79"/>
        <v>0</v>
      </c>
      <c r="T260" s="61"/>
      <c r="U260" s="277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</row>
    <row r="261" spans="1:39" s="77" customFormat="1" x14ac:dyDescent="0.3">
      <c r="A261" s="60"/>
      <c r="C261" s="78" t="s">
        <v>317</v>
      </c>
      <c r="D261" s="70">
        <v>220258</v>
      </c>
      <c r="E261" s="49">
        <v>220258</v>
      </c>
      <c r="F261" s="49"/>
      <c r="G261" s="81"/>
      <c r="H261" s="70">
        <v>220258</v>
      </c>
      <c r="I261" s="49">
        <v>220258</v>
      </c>
      <c r="J261" s="49">
        <v>0</v>
      </c>
      <c r="K261" s="81">
        <v>0</v>
      </c>
      <c r="L261" s="70"/>
      <c r="M261" s="49"/>
      <c r="N261" s="49"/>
      <c r="O261" s="81"/>
      <c r="P261" s="70">
        <f t="shared" si="76"/>
        <v>220258</v>
      </c>
      <c r="Q261" s="49">
        <f t="shared" si="77"/>
        <v>220258</v>
      </c>
      <c r="R261" s="49">
        <f t="shared" si="78"/>
        <v>0</v>
      </c>
      <c r="S261" s="81">
        <f t="shared" si="79"/>
        <v>0</v>
      </c>
      <c r="T261" s="61"/>
      <c r="U261" s="277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</row>
    <row r="262" spans="1:39" s="77" customFormat="1" x14ac:dyDescent="0.3">
      <c r="A262" s="60"/>
      <c r="C262" s="78" t="s">
        <v>318</v>
      </c>
      <c r="D262" s="70">
        <v>5000</v>
      </c>
      <c r="E262" s="49">
        <v>5000</v>
      </c>
      <c r="F262" s="49"/>
      <c r="G262" s="81"/>
      <c r="H262" s="70">
        <v>5000</v>
      </c>
      <c r="I262" s="49">
        <v>5000</v>
      </c>
      <c r="J262" s="49">
        <v>0</v>
      </c>
      <c r="K262" s="81">
        <v>0</v>
      </c>
      <c r="L262" s="70">
        <v>1666</v>
      </c>
      <c r="M262" s="49">
        <v>1666</v>
      </c>
      <c r="N262" s="49">
        <v>0</v>
      </c>
      <c r="O262" s="81">
        <v>0</v>
      </c>
      <c r="P262" s="70">
        <f t="shared" si="76"/>
        <v>6666</v>
      </c>
      <c r="Q262" s="49">
        <f t="shared" si="77"/>
        <v>6666</v>
      </c>
      <c r="R262" s="49">
        <f t="shared" si="78"/>
        <v>0</v>
      </c>
      <c r="S262" s="81">
        <f t="shared" si="79"/>
        <v>0</v>
      </c>
      <c r="T262" s="61"/>
      <c r="U262" s="277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</row>
    <row r="263" spans="1:39" s="77" customFormat="1" x14ac:dyDescent="0.3">
      <c r="A263" s="60"/>
      <c r="C263" s="78" t="s">
        <v>319</v>
      </c>
      <c r="D263" s="70">
        <v>5000</v>
      </c>
      <c r="E263" s="49">
        <v>5000</v>
      </c>
      <c r="F263" s="49"/>
      <c r="G263" s="81"/>
      <c r="H263" s="70">
        <v>700</v>
      </c>
      <c r="I263" s="49">
        <v>700</v>
      </c>
      <c r="J263" s="49">
        <v>0</v>
      </c>
      <c r="K263" s="81">
        <v>0</v>
      </c>
      <c r="L263" s="70"/>
      <c r="M263" s="49"/>
      <c r="N263" s="49"/>
      <c r="O263" s="81"/>
      <c r="P263" s="70">
        <f t="shared" si="76"/>
        <v>700</v>
      </c>
      <c r="Q263" s="49">
        <f t="shared" si="77"/>
        <v>700</v>
      </c>
      <c r="R263" s="49">
        <f t="shared" si="78"/>
        <v>0</v>
      </c>
      <c r="S263" s="81">
        <f t="shared" si="79"/>
        <v>0</v>
      </c>
      <c r="T263" s="61"/>
      <c r="U263" s="277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</row>
    <row r="264" spans="1:39" s="77" customFormat="1" x14ac:dyDescent="0.3">
      <c r="A264" s="60"/>
      <c r="C264" s="78" t="s">
        <v>320</v>
      </c>
      <c r="D264" s="70">
        <v>6000</v>
      </c>
      <c r="E264" s="49">
        <v>6000</v>
      </c>
      <c r="F264" s="49"/>
      <c r="G264" s="81"/>
      <c r="H264" s="70">
        <v>6438</v>
      </c>
      <c r="I264" s="49">
        <v>6438</v>
      </c>
      <c r="J264" s="49">
        <v>0</v>
      </c>
      <c r="K264" s="81">
        <v>0</v>
      </c>
      <c r="L264" s="70">
        <v>7541</v>
      </c>
      <c r="M264" s="49">
        <v>7541</v>
      </c>
      <c r="N264" s="49">
        <v>0</v>
      </c>
      <c r="O264" s="81">
        <v>0</v>
      </c>
      <c r="P264" s="70">
        <f t="shared" si="76"/>
        <v>13979</v>
      </c>
      <c r="Q264" s="49">
        <f t="shared" si="77"/>
        <v>13979</v>
      </c>
      <c r="R264" s="49">
        <f t="shared" si="78"/>
        <v>0</v>
      </c>
      <c r="S264" s="81">
        <f t="shared" si="79"/>
        <v>0</v>
      </c>
      <c r="T264" s="61"/>
      <c r="U264" s="277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</row>
    <row r="265" spans="1:39" s="77" customFormat="1" x14ac:dyDescent="0.3">
      <c r="A265" s="60"/>
      <c r="C265" s="78" t="s">
        <v>429</v>
      </c>
      <c r="D265" s="70">
        <v>5000</v>
      </c>
      <c r="E265" s="49">
        <v>5000</v>
      </c>
      <c r="F265" s="49"/>
      <c r="G265" s="81"/>
      <c r="H265" s="70">
        <v>5000</v>
      </c>
      <c r="I265" s="49">
        <v>5000</v>
      </c>
      <c r="J265" s="49">
        <v>0</v>
      </c>
      <c r="K265" s="81">
        <v>0</v>
      </c>
      <c r="L265" s="70"/>
      <c r="M265" s="49"/>
      <c r="N265" s="49"/>
      <c r="O265" s="81"/>
      <c r="P265" s="70">
        <f t="shared" si="76"/>
        <v>5000</v>
      </c>
      <c r="Q265" s="49">
        <f t="shared" si="77"/>
        <v>5000</v>
      </c>
      <c r="R265" s="49">
        <f t="shared" si="78"/>
        <v>0</v>
      </c>
      <c r="S265" s="81">
        <f t="shared" si="79"/>
        <v>0</v>
      </c>
      <c r="T265" s="61"/>
      <c r="U265" s="277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</row>
    <row r="266" spans="1:39" s="77" customFormat="1" x14ac:dyDescent="0.3">
      <c r="A266" s="60"/>
      <c r="C266" s="78" t="s">
        <v>388</v>
      </c>
      <c r="D266" s="70"/>
      <c r="E266" s="49"/>
      <c r="F266" s="49"/>
      <c r="G266" s="81"/>
      <c r="H266" s="70">
        <v>3000</v>
      </c>
      <c r="I266" s="49">
        <v>3000</v>
      </c>
      <c r="J266" s="49">
        <v>0</v>
      </c>
      <c r="K266" s="81">
        <v>0</v>
      </c>
      <c r="L266" s="70"/>
      <c r="M266" s="49"/>
      <c r="N266" s="49"/>
      <c r="O266" s="81"/>
      <c r="P266" s="70">
        <f t="shared" si="76"/>
        <v>3000</v>
      </c>
      <c r="Q266" s="49">
        <f t="shared" si="77"/>
        <v>3000</v>
      </c>
      <c r="R266" s="49">
        <f t="shared" si="78"/>
        <v>0</v>
      </c>
      <c r="S266" s="81">
        <f t="shared" si="79"/>
        <v>0</v>
      </c>
      <c r="T266" s="61"/>
      <c r="U266" s="277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</row>
    <row r="267" spans="1:39" s="77" customFormat="1" x14ac:dyDescent="0.3">
      <c r="A267" s="60"/>
      <c r="C267" s="78" t="s">
        <v>417</v>
      </c>
      <c r="D267" s="70"/>
      <c r="E267" s="49"/>
      <c r="F267" s="49"/>
      <c r="G267" s="81"/>
      <c r="H267" s="70">
        <v>9005</v>
      </c>
      <c r="I267" s="49">
        <v>9005</v>
      </c>
      <c r="J267" s="49">
        <v>0</v>
      </c>
      <c r="K267" s="81">
        <v>0</v>
      </c>
      <c r="L267" s="70"/>
      <c r="M267" s="49"/>
      <c r="N267" s="49"/>
      <c r="O267" s="81"/>
      <c r="P267" s="70">
        <f t="shared" si="76"/>
        <v>9005</v>
      </c>
      <c r="Q267" s="49">
        <f t="shared" si="77"/>
        <v>9005</v>
      </c>
      <c r="R267" s="49">
        <f t="shared" si="78"/>
        <v>0</v>
      </c>
      <c r="S267" s="81">
        <f t="shared" si="79"/>
        <v>0</v>
      </c>
      <c r="T267" s="61"/>
      <c r="U267" s="277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</row>
    <row r="268" spans="1:39" s="77" customFormat="1" x14ac:dyDescent="0.3">
      <c r="A268" s="60"/>
      <c r="C268" s="78" t="s">
        <v>446</v>
      </c>
      <c r="D268" s="70"/>
      <c r="E268" s="49"/>
      <c r="F268" s="49"/>
      <c r="G268" s="81"/>
      <c r="H268" s="70"/>
      <c r="I268" s="49"/>
      <c r="J268" s="49"/>
      <c r="K268" s="81"/>
      <c r="L268" s="70">
        <v>109286</v>
      </c>
      <c r="M268" s="49">
        <v>109286</v>
      </c>
      <c r="N268" s="49">
        <v>0</v>
      </c>
      <c r="O268" s="81">
        <v>0</v>
      </c>
      <c r="P268" s="70">
        <f t="shared" ref="P268" si="86">H268+L268</f>
        <v>109286</v>
      </c>
      <c r="Q268" s="49">
        <f t="shared" ref="Q268" si="87">I268+M268</f>
        <v>109286</v>
      </c>
      <c r="R268" s="49">
        <f t="shared" ref="R268" si="88">J268+N268</f>
        <v>0</v>
      </c>
      <c r="S268" s="81">
        <f t="shared" ref="S268" si="89">K268+O268</f>
        <v>0</v>
      </c>
      <c r="T268" s="61"/>
      <c r="U268" s="277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</row>
    <row r="269" spans="1:39" s="77" customFormat="1" x14ac:dyDescent="0.3">
      <c r="A269" s="60"/>
      <c r="C269" s="78" t="s">
        <v>449</v>
      </c>
      <c r="D269" s="70"/>
      <c r="E269" s="49"/>
      <c r="F269" s="49"/>
      <c r="G269" s="81"/>
      <c r="H269" s="70"/>
      <c r="I269" s="49"/>
      <c r="J269" s="49"/>
      <c r="K269" s="81"/>
      <c r="L269" s="70">
        <v>687</v>
      </c>
      <c r="M269" s="49">
        <v>687</v>
      </c>
      <c r="N269" s="49">
        <v>0</v>
      </c>
      <c r="O269" s="81">
        <v>0</v>
      </c>
      <c r="P269" s="70">
        <f t="shared" ref="P269" si="90">H269+L269</f>
        <v>687</v>
      </c>
      <c r="Q269" s="49">
        <f t="shared" ref="Q269" si="91">I269+M269</f>
        <v>687</v>
      </c>
      <c r="R269" s="49">
        <f t="shared" ref="R269" si="92">J269+N269</f>
        <v>0</v>
      </c>
      <c r="S269" s="81">
        <f t="shared" ref="S269" si="93">K269+O269</f>
        <v>0</v>
      </c>
      <c r="T269" s="61"/>
      <c r="U269" s="277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</row>
    <row r="270" spans="1:39" s="47" customFormat="1" x14ac:dyDescent="0.3">
      <c r="A270" s="79"/>
      <c r="B270" s="80"/>
      <c r="C270" s="78"/>
      <c r="D270" s="74"/>
      <c r="E270" s="63"/>
      <c r="F270" s="63"/>
      <c r="G270" s="75"/>
      <c r="H270" s="74"/>
      <c r="I270" s="63"/>
      <c r="J270" s="63"/>
      <c r="K270" s="75"/>
      <c r="L270" s="74"/>
      <c r="M270" s="63"/>
      <c r="N270" s="63"/>
      <c r="O270" s="75"/>
      <c r="P270" s="74"/>
      <c r="Q270" s="63"/>
      <c r="R270" s="63"/>
      <c r="S270" s="75"/>
      <c r="U270" s="277"/>
      <c r="AM270" s="88"/>
    </row>
    <row r="271" spans="1:39" s="47" customFormat="1" x14ac:dyDescent="0.3">
      <c r="A271" s="79"/>
      <c r="B271" s="80"/>
      <c r="C271" s="111" t="s">
        <v>37</v>
      </c>
      <c r="D271" s="64">
        <f t="shared" ref="D271:K271" si="94">SUM(D245:D270)</f>
        <v>894957</v>
      </c>
      <c r="E271" s="55">
        <f t="shared" si="94"/>
        <v>894957</v>
      </c>
      <c r="F271" s="55">
        <f t="shared" si="94"/>
        <v>0</v>
      </c>
      <c r="G271" s="112">
        <f t="shared" si="94"/>
        <v>0</v>
      </c>
      <c r="H271" s="64">
        <f t="shared" si="94"/>
        <v>916560</v>
      </c>
      <c r="I271" s="55">
        <f t="shared" si="94"/>
        <v>916560</v>
      </c>
      <c r="J271" s="55">
        <f t="shared" si="94"/>
        <v>0</v>
      </c>
      <c r="K271" s="112">
        <f t="shared" si="94"/>
        <v>0</v>
      </c>
      <c r="L271" s="64">
        <f t="shared" ref="L271:O271" si="95">SUM(L245:L270)</f>
        <v>119180</v>
      </c>
      <c r="M271" s="55">
        <f t="shared" si="95"/>
        <v>111180</v>
      </c>
      <c r="N271" s="55">
        <f t="shared" si="95"/>
        <v>8000</v>
      </c>
      <c r="O271" s="112">
        <f t="shared" si="95"/>
        <v>0</v>
      </c>
      <c r="P271" s="64">
        <f t="shared" si="76"/>
        <v>1035740</v>
      </c>
      <c r="Q271" s="55">
        <f t="shared" si="77"/>
        <v>1027740</v>
      </c>
      <c r="R271" s="55">
        <f t="shared" si="78"/>
        <v>8000</v>
      </c>
      <c r="S271" s="112">
        <f t="shared" si="79"/>
        <v>0</v>
      </c>
      <c r="U271" s="277"/>
      <c r="AM271" s="88"/>
    </row>
    <row r="272" spans="1:39" s="47" customFormat="1" x14ac:dyDescent="0.3">
      <c r="A272" s="79"/>
      <c r="B272" s="80"/>
      <c r="C272" s="111"/>
      <c r="D272" s="114"/>
      <c r="E272" s="115"/>
      <c r="F272" s="115"/>
      <c r="G272" s="116"/>
      <c r="H272" s="114"/>
      <c r="I272" s="115"/>
      <c r="J272" s="115"/>
      <c r="K272" s="116"/>
      <c r="L272" s="114"/>
      <c r="M272" s="115"/>
      <c r="N272" s="115"/>
      <c r="O272" s="116"/>
      <c r="P272" s="114"/>
      <c r="Q272" s="115"/>
      <c r="R272" s="115"/>
      <c r="S272" s="116"/>
      <c r="U272" s="277"/>
      <c r="AM272" s="88"/>
    </row>
    <row r="273" spans="1:39" s="47" customFormat="1" x14ac:dyDescent="0.3">
      <c r="A273" s="79"/>
      <c r="B273" s="80" t="s">
        <v>21</v>
      </c>
      <c r="C273" s="69" t="s">
        <v>20</v>
      </c>
      <c r="D273" s="114"/>
      <c r="E273" s="115"/>
      <c r="F273" s="115"/>
      <c r="G273" s="116"/>
      <c r="H273" s="114"/>
      <c r="I273" s="115"/>
      <c r="J273" s="115"/>
      <c r="K273" s="116"/>
      <c r="L273" s="114"/>
      <c r="M273" s="115"/>
      <c r="N273" s="115"/>
      <c r="O273" s="116"/>
      <c r="P273" s="114"/>
      <c r="Q273" s="115"/>
      <c r="R273" s="115"/>
      <c r="S273" s="116"/>
      <c r="U273" s="277"/>
      <c r="AM273" s="88"/>
    </row>
    <row r="274" spans="1:39" s="69" customFormat="1" x14ac:dyDescent="0.3">
      <c r="A274" s="60"/>
      <c r="B274" s="77"/>
      <c r="C274" s="69" t="s">
        <v>321</v>
      </c>
      <c r="D274" s="70">
        <v>20000</v>
      </c>
      <c r="E274" s="49">
        <v>20000</v>
      </c>
      <c r="F274" s="49"/>
      <c r="G274" s="81"/>
      <c r="H274" s="70">
        <v>20000</v>
      </c>
      <c r="I274" s="49">
        <v>20000</v>
      </c>
      <c r="J274" s="49">
        <v>0</v>
      </c>
      <c r="K274" s="81">
        <v>0</v>
      </c>
      <c r="L274" s="70"/>
      <c r="M274" s="49"/>
      <c r="N274" s="49"/>
      <c r="O274" s="81"/>
      <c r="P274" s="70">
        <f t="shared" si="76"/>
        <v>20000</v>
      </c>
      <c r="Q274" s="49">
        <f t="shared" si="77"/>
        <v>20000</v>
      </c>
      <c r="R274" s="49">
        <f t="shared" si="78"/>
        <v>0</v>
      </c>
      <c r="S274" s="81">
        <f t="shared" si="79"/>
        <v>0</v>
      </c>
      <c r="T274" s="61"/>
      <c r="U274" s="277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77"/>
    </row>
    <row r="275" spans="1:39" s="69" customFormat="1" ht="28.2" x14ac:dyDescent="0.3">
      <c r="A275" s="60"/>
      <c r="B275" s="77"/>
      <c r="C275" s="78" t="s">
        <v>322</v>
      </c>
      <c r="D275" s="70">
        <v>4000</v>
      </c>
      <c r="E275" s="49">
        <v>4000</v>
      </c>
      <c r="F275" s="49"/>
      <c r="G275" s="81"/>
      <c r="H275" s="70">
        <v>4000</v>
      </c>
      <c r="I275" s="49">
        <v>4000</v>
      </c>
      <c r="J275" s="49">
        <v>0</v>
      </c>
      <c r="K275" s="81">
        <v>0</v>
      </c>
      <c r="L275" s="70"/>
      <c r="M275" s="49"/>
      <c r="N275" s="49"/>
      <c r="O275" s="81"/>
      <c r="P275" s="70">
        <f t="shared" si="76"/>
        <v>4000</v>
      </c>
      <c r="Q275" s="49">
        <f t="shared" si="77"/>
        <v>4000</v>
      </c>
      <c r="R275" s="49">
        <f t="shared" si="78"/>
        <v>0</v>
      </c>
      <c r="S275" s="81">
        <f t="shared" si="79"/>
        <v>0</v>
      </c>
      <c r="T275" s="61"/>
      <c r="U275" s="277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77"/>
    </row>
    <row r="276" spans="1:39" s="47" customFormat="1" ht="28.2" x14ac:dyDescent="0.3">
      <c r="A276" s="79"/>
      <c r="B276" s="80"/>
      <c r="C276" s="119" t="s">
        <v>323</v>
      </c>
      <c r="D276" s="70">
        <v>92867</v>
      </c>
      <c r="E276" s="49">
        <v>92867</v>
      </c>
      <c r="F276" s="49"/>
      <c r="G276" s="81"/>
      <c r="H276" s="70">
        <v>92867</v>
      </c>
      <c r="I276" s="49">
        <v>92867</v>
      </c>
      <c r="J276" s="49">
        <v>0</v>
      </c>
      <c r="K276" s="81">
        <v>0</v>
      </c>
      <c r="L276" s="70">
        <v>1969</v>
      </c>
      <c r="M276" s="49">
        <v>1969</v>
      </c>
      <c r="N276" s="49">
        <v>0</v>
      </c>
      <c r="O276" s="81">
        <v>0</v>
      </c>
      <c r="P276" s="70">
        <f t="shared" si="76"/>
        <v>94836</v>
      </c>
      <c r="Q276" s="49">
        <f t="shared" si="77"/>
        <v>94836</v>
      </c>
      <c r="R276" s="49">
        <f t="shared" si="78"/>
        <v>0</v>
      </c>
      <c r="S276" s="81">
        <f t="shared" si="79"/>
        <v>0</v>
      </c>
      <c r="U276" s="277"/>
      <c r="AM276" s="88"/>
    </row>
    <row r="277" spans="1:39" s="47" customFormat="1" ht="28.2" x14ac:dyDescent="0.3">
      <c r="A277" s="79"/>
      <c r="B277" s="80"/>
      <c r="C277" s="119" t="s">
        <v>324</v>
      </c>
      <c r="D277" s="70">
        <v>190654</v>
      </c>
      <c r="E277" s="49">
        <v>190654</v>
      </c>
      <c r="F277" s="49"/>
      <c r="G277" s="81"/>
      <c r="H277" s="70">
        <v>190654</v>
      </c>
      <c r="I277" s="49">
        <v>190654</v>
      </c>
      <c r="J277" s="49">
        <v>0</v>
      </c>
      <c r="K277" s="81">
        <v>0</v>
      </c>
      <c r="L277" s="70"/>
      <c r="M277" s="49"/>
      <c r="N277" s="49"/>
      <c r="O277" s="81"/>
      <c r="P277" s="70">
        <f t="shared" si="76"/>
        <v>190654</v>
      </c>
      <c r="Q277" s="49">
        <f t="shared" si="77"/>
        <v>190654</v>
      </c>
      <c r="R277" s="49">
        <f t="shared" si="78"/>
        <v>0</v>
      </c>
      <c r="S277" s="81">
        <f t="shared" si="79"/>
        <v>0</v>
      </c>
      <c r="U277" s="277"/>
      <c r="AM277" s="88"/>
    </row>
    <row r="278" spans="1:39" s="47" customFormat="1" x14ac:dyDescent="0.3">
      <c r="A278" s="79"/>
      <c r="B278" s="80"/>
      <c r="C278" s="119" t="s">
        <v>325</v>
      </c>
      <c r="D278" s="70">
        <v>92387</v>
      </c>
      <c r="E278" s="49">
        <v>92387</v>
      </c>
      <c r="F278" s="49"/>
      <c r="G278" s="81"/>
      <c r="H278" s="70">
        <v>92387</v>
      </c>
      <c r="I278" s="49">
        <v>92387</v>
      </c>
      <c r="J278" s="49">
        <v>0</v>
      </c>
      <c r="K278" s="81">
        <v>0</v>
      </c>
      <c r="L278" s="70"/>
      <c r="M278" s="49"/>
      <c r="N278" s="49"/>
      <c r="O278" s="81"/>
      <c r="P278" s="70">
        <f t="shared" si="76"/>
        <v>92387</v>
      </c>
      <c r="Q278" s="49">
        <f t="shared" si="77"/>
        <v>92387</v>
      </c>
      <c r="R278" s="49">
        <f t="shared" si="78"/>
        <v>0</v>
      </c>
      <c r="S278" s="81">
        <f t="shared" si="79"/>
        <v>0</v>
      </c>
      <c r="U278" s="277"/>
      <c r="AM278" s="88"/>
    </row>
    <row r="279" spans="1:39" s="69" customFormat="1" ht="13.8" x14ac:dyDescent="0.25">
      <c r="A279" s="60"/>
      <c r="B279" s="77"/>
      <c r="C279" s="69" t="s">
        <v>326</v>
      </c>
      <c r="D279" s="70">
        <v>6500</v>
      </c>
      <c r="E279" s="49">
        <v>6500</v>
      </c>
      <c r="F279" s="49"/>
      <c r="G279" s="81"/>
      <c r="H279" s="70">
        <v>6500</v>
      </c>
      <c r="I279" s="49">
        <v>6500</v>
      </c>
      <c r="J279" s="49">
        <v>0</v>
      </c>
      <c r="K279" s="81">
        <v>0</v>
      </c>
      <c r="L279" s="70"/>
      <c r="M279" s="49"/>
      <c r="N279" s="49"/>
      <c r="O279" s="81"/>
      <c r="P279" s="70">
        <f t="shared" si="76"/>
        <v>6500</v>
      </c>
      <c r="Q279" s="49">
        <f t="shared" si="77"/>
        <v>6500</v>
      </c>
      <c r="R279" s="49">
        <f t="shared" si="78"/>
        <v>0</v>
      </c>
      <c r="S279" s="81">
        <f t="shared" si="79"/>
        <v>0</v>
      </c>
      <c r="T279" s="61"/>
      <c r="U279" s="279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77"/>
    </row>
    <row r="280" spans="1:39" s="77" customFormat="1" ht="13.8" x14ac:dyDescent="0.25">
      <c r="A280" s="60"/>
      <c r="C280" s="69" t="s">
        <v>327</v>
      </c>
      <c r="D280" s="70">
        <v>2274</v>
      </c>
      <c r="E280" s="49">
        <v>2274</v>
      </c>
      <c r="F280" s="49"/>
      <c r="G280" s="81"/>
      <c r="H280" s="70">
        <v>0</v>
      </c>
      <c r="I280" s="49">
        <v>0</v>
      </c>
      <c r="J280" s="49">
        <v>0</v>
      </c>
      <c r="K280" s="81">
        <v>0</v>
      </c>
      <c r="L280" s="70"/>
      <c r="M280" s="49"/>
      <c r="N280" s="49"/>
      <c r="O280" s="81"/>
      <c r="P280" s="70">
        <f t="shared" ref="P280:P333" si="96">H280+L280</f>
        <v>0</v>
      </c>
      <c r="Q280" s="49">
        <f t="shared" ref="Q280:Q333" si="97">I280+M280</f>
        <v>0</v>
      </c>
      <c r="R280" s="49">
        <f t="shared" ref="R280:R333" si="98">J280+N280</f>
        <v>0</v>
      </c>
      <c r="S280" s="81">
        <f t="shared" ref="S280:S333" si="99">K280+O280</f>
        <v>0</v>
      </c>
      <c r="T280" s="61"/>
      <c r="U280" s="279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</row>
    <row r="281" spans="1:39" s="77" customFormat="1" ht="13.8" x14ac:dyDescent="0.25">
      <c r="A281" s="60"/>
      <c r="C281" s="69" t="s">
        <v>328</v>
      </c>
      <c r="D281" s="70">
        <v>1800</v>
      </c>
      <c r="E281" s="49">
        <v>1800</v>
      </c>
      <c r="F281" s="49"/>
      <c r="G281" s="81"/>
      <c r="H281" s="70">
        <v>1800</v>
      </c>
      <c r="I281" s="49">
        <v>1800</v>
      </c>
      <c r="J281" s="49">
        <v>0</v>
      </c>
      <c r="K281" s="81">
        <v>0</v>
      </c>
      <c r="L281" s="70"/>
      <c r="M281" s="49"/>
      <c r="N281" s="49"/>
      <c r="O281" s="81"/>
      <c r="P281" s="70">
        <f t="shared" si="96"/>
        <v>1800</v>
      </c>
      <c r="Q281" s="49">
        <f t="shared" si="97"/>
        <v>1800</v>
      </c>
      <c r="R281" s="49">
        <f t="shared" si="98"/>
        <v>0</v>
      </c>
      <c r="S281" s="81">
        <f t="shared" si="99"/>
        <v>0</v>
      </c>
      <c r="T281" s="61"/>
      <c r="U281" s="279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</row>
    <row r="282" spans="1:39" s="77" customFormat="1" ht="27.6" x14ac:dyDescent="0.25">
      <c r="A282" s="60"/>
      <c r="C282" s="78" t="s">
        <v>329</v>
      </c>
      <c r="D282" s="70">
        <v>5421</v>
      </c>
      <c r="E282" s="49">
        <v>5421</v>
      </c>
      <c r="F282" s="49"/>
      <c r="G282" s="81"/>
      <c r="H282" s="70">
        <v>5421</v>
      </c>
      <c r="I282" s="49">
        <v>5421</v>
      </c>
      <c r="J282" s="49">
        <v>0</v>
      </c>
      <c r="K282" s="81">
        <v>0</v>
      </c>
      <c r="L282" s="70"/>
      <c r="M282" s="49"/>
      <c r="N282" s="49"/>
      <c r="O282" s="81"/>
      <c r="P282" s="70">
        <f t="shared" si="96"/>
        <v>5421</v>
      </c>
      <c r="Q282" s="49">
        <f t="shared" si="97"/>
        <v>5421</v>
      </c>
      <c r="R282" s="49">
        <f t="shared" si="98"/>
        <v>0</v>
      </c>
      <c r="S282" s="81">
        <f t="shared" si="99"/>
        <v>0</v>
      </c>
      <c r="T282" s="61"/>
      <c r="U282" s="279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</row>
    <row r="283" spans="1:39" s="77" customFormat="1" ht="13.8" x14ac:dyDescent="0.25">
      <c r="A283" s="60"/>
      <c r="C283" s="78" t="s">
        <v>330</v>
      </c>
      <c r="D283" s="70">
        <v>17786</v>
      </c>
      <c r="E283" s="49">
        <v>17786</v>
      </c>
      <c r="F283" s="49"/>
      <c r="G283" s="81"/>
      <c r="H283" s="70">
        <v>17786</v>
      </c>
      <c r="I283" s="49">
        <v>17786</v>
      </c>
      <c r="J283" s="49">
        <v>0</v>
      </c>
      <c r="K283" s="81">
        <v>0</v>
      </c>
      <c r="L283" s="70"/>
      <c r="M283" s="49"/>
      <c r="N283" s="49"/>
      <c r="O283" s="81"/>
      <c r="P283" s="70">
        <f t="shared" si="96"/>
        <v>17786</v>
      </c>
      <c r="Q283" s="49">
        <f t="shared" si="97"/>
        <v>17786</v>
      </c>
      <c r="R283" s="49">
        <f t="shared" si="98"/>
        <v>0</v>
      </c>
      <c r="S283" s="81">
        <f t="shared" si="99"/>
        <v>0</v>
      </c>
      <c r="T283" s="61"/>
      <c r="U283" s="279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</row>
    <row r="284" spans="1:39" s="77" customFormat="1" ht="13.8" x14ac:dyDescent="0.25">
      <c r="A284" s="60"/>
      <c r="C284" s="78" t="s">
        <v>389</v>
      </c>
      <c r="D284" s="70"/>
      <c r="E284" s="49"/>
      <c r="F284" s="49"/>
      <c r="G284" s="81"/>
      <c r="H284" s="70">
        <v>10242</v>
      </c>
      <c r="I284" s="49">
        <v>10242</v>
      </c>
      <c r="J284" s="49">
        <v>0</v>
      </c>
      <c r="K284" s="81">
        <v>0</v>
      </c>
      <c r="L284" s="70">
        <v>1840</v>
      </c>
      <c r="M284" s="49">
        <v>1840</v>
      </c>
      <c r="N284" s="49">
        <v>0</v>
      </c>
      <c r="O284" s="81">
        <v>0</v>
      </c>
      <c r="P284" s="70">
        <f t="shared" si="96"/>
        <v>12082</v>
      </c>
      <c r="Q284" s="49">
        <f t="shared" si="97"/>
        <v>12082</v>
      </c>
      <c r="R284" s="49">
        <f t="shared" si="98"/>
        <v>0</v>
      </c>
      <c r="S284" s="81">
        <f t="shared" si="99"/>
        <v>0</v>
      </c>
      <c r="T284" s="61"/>
      <c r="U284" s="279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</row>
    <row r="285" spans="1:39" s="77" customFormat="1" ht="13.8" x14ac:dyDescent="0.25">
      <c r="A285" s="60"/>
      <c r="C285" s="78" t="s">
        <v>397</v>
      </c>
      <c r="D285" s="70"/>
      <c r="E285" s="49"/>
      <c r="F285" s="49"/>
      <c r="G285" s="81"/>
      <c r="H285" s="70">
        <v>26000</v>
      </c>
      <c r="I285" s="49">
        <v>26000</v>
      </c>
      <c r="J285" s="49">
        <v>0</v>
      </c>
      <c r="K285" s="81">
        <v>0</v>
      </c>
      <c r="L285" s="70"/>
      <c r="M285" s="49"/>
      <c r="N285" s="49"/>
      <c r="O285" s="81"/>
      <c r="P285" s="70">
        <f t="shared" si="96"/>
        <v>26000</v>
      </c>
      <c r="Q285" s="49">
        <f t="shared" si="97"/>
        <v>26000</v>
      </c>
      <c r="R285" s="49">
        <f t="shared" si="98"/>
        <v>0</v>
      </c>
      <c r="S285" s="81">
        <f t="shared" si="99"/>
        <v>0</v>
      </c>
      <c r="T285" s="61"/>
      <c r="U285" s="279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</row>
    <row r="286" spans="1:39" s="77" customFormat="1" ht="27.6" x14ac:dyDescent="0.25">
      <c r="A286" s="60"/>
      <c r="C286" s="78" t="s">
        <v>404</v>
      </c>
      <c r="D286" s="70"/>
      <c r="E286" s="49"/>
      <c r="F286" s="49"/>
      <c r="G286" s="81"/>
      <c r="H286" s="70">
        <v>117793</v>
      </c>
      <c r="I286" s="49">
        <v>117793</v>
      </c>
      <c r="J286" s="49">
        <v>0</v>
      </c>
      <c r="K286" s="81">
        <v>0</v>
      </c>
      <c r="L286" s="70"/>
      <c r="M286" s="49"/>
      <c r="N286" s="49"/>
      <c r="O286" s="81"/>
      <c r="P286" s="70">
        <f t="shared" si="96"/>
        <v>117793</v>
      </c>
      <c r="Q286" s="49">
        <f t="shared" si="97"/>
        <v>117793</v>
      </c>
      <c r="R286" s="49">
        <f t="shared" si="98"/>
        <v>0</v>
      </c>
      <c r="S286" s="81">
        <f t="shared" si="99"/>
        <v>0</v>
      </c>
      <c r="T286" s="61"/>
      <c r="U286" s="279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</row>
    <row r="287" spans="1:39" s="47" customFormat="1" x14ac:dyDescent="0.3">
      <c r="A287" s="79"/>
      <c r="B287" s="80"/>
      <c r="C287" s="119" t="s">
        <v>430</v>
      </c>
      <c r="D287" s="70"/>
      <c r="E287" s="49"/>
      <c r="F287" s="49"/>
      <c r="G287" s="81"/>
      <c r="H287" s="70">
        <v>2500</v>
      </c>
      <c r="I287" s="49">
        <v>2500</v>
      </c>
      <c r="J287" s="49">
        <v>0</v>
      </c>
      <c r="K287" s="81">
        <v>0</v>
      </c>
      <c r="L287" s="70"/>
      <c r="M287" s="49"/>
      <c r="N287" s="49"/>
      <c r="O287" s="81"/>
      <c r="P287" s="70">
        <f t="shared" si="96"/>
        <v>2500</v>
      </c>
      <c r="Q287" s="49">
        <f t="shared" si="97"/>
        <v>2500</v>
      </c>
      <c r="R287" s="49">
        <f t="shared" si="98"/>
        <v>0</v>
      </c>
      <c r="S287" s="81">
        <f t="shared" si="99"/>
        <v>0</v>
      </c>
      <c r="U287" s="277"/>
      <c r="AM287" s="88"/>
    </row>
    <row r="288" spans="1:39" s="47" customFormat="1" x14ac:dyDescent="0.3">
      <c r="A288" s="79"/>
      <c r="B288" s="80"/>
      <c r="C288" s="119" t="s">
        <v>436</v>
      </c>
      <c r="D288" s="70"/>
      <c r="E288" s="49"/>
      <c r="F288" s="49"/>
      <c r="G288" s="81"/>
      <c r="H288" s="70"/>
      <c r="I288" s="49"/>
      <c r="J288" s="49"/>
      <c r="K288" s="81"/>
      <c r="L288" s="70">
        <v>72441</v>
      </c>
      <c r="M288" s="49">
        <v>72441</v>
      </c>
      <c r="N288" s="49">
        <v>0</v>
      </c>
      <c r="O288" s="81">
        <v>0</v>
      </c>
      <c r="P288" s="70">
        <f t="shared" ref="P288" si="100">H288+L288</f>
        <v>72441</v>
      </c>
      <c r="Q288" s="49">
        <f t="shared" ref="Q288" si="101">I288+M288</f>
        <v>72441</v>
      </c>
      <c r="R288" s="49">
        <f t="shared" ref="R288" si="102">J288+N288</f>
        <v>0</v>
      </c>
      <c r="S288" s="81">
        <f t="shared" ref="S288" si="103">K288+O288</f>
        <v>0</v>
      </c>
      <c r="U288" s="277"/>
      <c r="AM288" s="88"/>
    </row>
    <row r="289" spans="1:39" s="47" customFormat="1" x14ac:dyDescent="0.3">
      <c r="A289" s="79"/>
      <c r="B289" s="80"/>
      <c r="C289" s="119" t="s">
        <v>450</v>
      </c>
      <c r="D289" s="70"/>
      <c r="E289" s="49"/>
      <c r="F289" s="49"/>
      <c r="G289" s="81"/>
      <c r="H289" s="70"/>
      <c r="I289" s="49"/>
      <c r="J289" s="49"/>
      <c r="K289" s="81"/>
      <c r="L289" s="70">
        <v>3969</v>
      </c>
      <c r="M289" s="49">
        <v>3969</v>
      </c>
      <c r="N289" s="49">
        <v>0</v>
      </c>
      <c r="O289" s="81">
        <v>0</v>
      </c>
      <c r="P289" s="70">
        <f t="shared" ref="P289" si="104">H289+L289</f>
        <v>3969</v>
      </c>
      <c r="Q289" s="49">
        <f t="shared" ref="Q289" si="105">I289+M289</f>
        <v>3969</v>
      </c>
      <c r="R289" s="49">
        <f t="shared" ref="R289" si="106">J289+N289</f>
        <v>0</v>
      </c>
      <c r="S289" s="81">
        <f t="shared" ref="S289" si="107">K289+O289</f>
        <v>0</v>
      </c>
      <c r="U289" s="277"/>
      <c r="AM289" s="88"/>
    </row>
    <row r="290" spans="1:39" s="47" customFormat="1" x14ac:dyDescent="0.3">
      <c r="A290" s="79"/>
      <c r="B290" s="80"/>
      <c r="C290" s="119"/>
      <c r="D290" s="70"/>
      <c r="E290" s="49"/>
      <c r="F290" s="49"/>
      <c r="G290" s="81"/>
      <c r="H290" s="70"/>
      <c r="I290" s="49"/>
      <c r="J290" s="49"/>
      <c r="K290" s="81"/>
      <c r="L290" s="70"/>
      <c r="M290" s="49"/>
      <c r="N290" s="49"/>
      <c r="O290" s="81"/>
      <c r="P290" s="70"/>
      <c r="Q290" s="49"/>
      <c r="R290" s="49"/>
      <c r="S290" s="81"/>
      <c r="U290" s="277"/>
      <c r="AM290" s="88"/>
    </row>
    <row r="291" spans="1:39" s="47" customFormat="1" x14ac:dyDescent="0.3">
      <c r="A291" s="79"/>
      <c r="B291" s="80"/>
      <c r="C291" s="111" t="s">
        <v>38</v>
      </c>
      <c r="D291" s="64">
        <f t="shared" ref="D291:K291" si="108">SUM(D274:D287)</f>
        <v>433689</v>
      </c>
      <c r="E291" s="55">
        <f t="shared" si="108"/>
        <v>433689</v>
      </c>
      <c r="F291" s="55">
        <f t="shared" si="108"/>
        <v>0</v>
      </c>
      <c r="G291" s="112">
        <f t="shared" si="108"/>
        <v>0</v>
      </c>
      <c r="H291" s="64">
        <f t="shared" si="108"/>
        <v>587950</v>
      </c>
      <c r="I291" s="55">
        <f t="shared" si="108"/>
        <v>587950</v>
      </c>
      <c r="J291" s="55">
        <f t="shared" si="108"/>
        <v>0</v>
      </c>
      <c r="K291" s="112">
        <f t="shared" si="108"/>
        <v>0</v>
      </c>
      <c r="L291" s="64">
        <f>SUM(L274:L290)</f>
        <v>80219</v>
      </c>
      <c r="M291" s="55">
        <f t="shared" ref="M291:O291" si="109">SUM(M274:M290)</f>
        <v>80219</v>
      </c>
      <c r="N291" s="55">
        <f t="shared" si="109"/>
        <v>0</v>
      </c>
      <c r="O291" s="112">
        <f t="shared" si="109"/>
        <v>0</v>
      </c>
      <c r="P291" s="64">
        <f t="shared" si="96"/>
        <v>668169</v>
      </c>
      <c r="Q291" s="55">
        <f t="shared" si="97"/>
        <v>668169</v>
      </c>
      <c r="R291" s="55">
        <f t="shared" si="98"/>
        <v>0</v>
      </c>
      <c r="S291" s="112">
        <f t="shared" si="99"/>
        <v>0</v>
      </c>
      <c r="U291" s="277"/>
      <c r="AM291" s="88"/>
    </row>
    <row r="292" spans="1:39" s="61" customFormat="1" x14ac:dyDescent="0.3">
      <c r="A292" s="79"/>
      <c r="B292" s="120"/>
      <c r="C292" s="111"/>
      <c r="D292" s="70"/>
      <c r="E292" s="49"/>
      <c r="F292" s="49"/>
      <c r="G292" s="81"/>
      <c r="H292" s="70"/>
      <c r="I292" s="49"/>
      <c r="J292" s="49"/>
      <c r="K292" s="81"/>
      <c r="L292" s="70"/>
      <c r="M292" s="49"/>
      <c r="N292" s="49"/>
      <c r="O292" s="81"/>
      <c r="P292" s="70"/>
      <c r="Q292" s="49"/>
      <c r="R292" s="49"/>
      <c r="S292" s="81"/>
      <c r="U292" s="277"/>
      <c r="AM292" s="113"/>
    </row>
    <row r="293" spans="1:39" s="61" customFormat="1" x14ac:dyDescent="0.3">
      <c r="A293" s="79"/>
      <c r="B293" s="80" t="s">
        <v>28</v>
      </c>
      <c r="C293" s="69" t="s">
        <v>49</v>
      </c>
      <c r="D293" s="70"/>
      <c r="E293" s="49"/>
      <c r="F293" s="49"/>
      <c r="G293" s="81"/>
      <c r="H293" s="70"/>
      <c r="I293" s="49"/>
      <c r="J293" s="49"/>
      <c r="K293" s="81"/>
      <c r="L293" s="70"/>
      <c r="M293" s="49"/>
      <c r="N293" s="49"/>
      <c r="O293" s="81"/>
      <c r="P293" s="70"/>
      <c r="Q293" s="49"/>
      <c r="R293" s="49"/>
      <c r="S293" s="81"/>
      <c r="U293" s="277"/>
      <c r="AM293" s="113"/>
    </row>
    <row r="294" spans="1:39" s="61" customFormat="1" x14ac:dyDescent="0.3">
      <c r="A294" s="79"/>
      <c r="B294" s="80"/>
      <c r="C294" s="69" t="s">
        <v>72</v>
      </c>
      <c r="D294" s="70"/>
      <c r="E294" s="49"/>
      <c r="F294" s="49"/>
      <c r="G294" s="81"/>
      <c r="H294" s="70"/>
      <c r="I294" s="49"/>
      <c r="J294" s="49"/>
      <c r="K294" s="81"/>
      <c r="L294" s="70"/>
      <c r="M294" s="49"/>
      <c r="N294" s="49"/>
      <c r="O294" s="81"/>
      <c r="P294" s="70"/>
      <c r="Q294" s="49"/>
      <c r="R294" s="49"/>
      <c r="S294" s="81"/>
      <c r="U294" s="277"/>
      <c r="AM294" s="113"/>
    </row>
    <row r="295" spans="1:39" s="61" customFormat="1" ht="28.2" x14ac:dyDescent="0.3">
      <c r="A295" s="79"/>
      <c r="B295" s="80"/>
      <c r="C295" s="78" t="s">
        <v>390</v>
      </c>
      <c r="D295" s="70">
        <v>0</v>
      </c>
      <c r="E295" s="49">
        <v>0</v>
      </c>
      <c r="F295" s="49">
        <v>0</v>
      </c>
      <c r="G295" s="81">
        <v>0</v>
      </c>
      <c r="H295" s="70">
        <v>1700</v>
      </c>
      <c r="I295" s="49">
        <v>1700</v>
      </c>
      <c r="J295" s="49">
        <v>0</v>
      </c>
      <c r="K295" s="81">
        <v>0</v>
      </c>
      <c r="L295" s="70"/>
      <c r="M295" s="49"/>
      <c r="N295" s="49"/>
      <c r="O295" s="81"/>
      <c r="P295" s="70">
        <f t="shared" si="96"/>
        <v>1700</v>
      </c>
      <c r="Q295" s="49">
        <f t="shared" si="97"/>
        <v>1700</v>
      </c>
      <c r="R295" s="49">
        <f t="shared" si="98"/>
        <v>0</v>
      </c>
      <c r="S295" s="81">
        <f t="shared" si="99"/>
        <v>0</v>
      </c>
      <c r="U295" s="277"/>
      <c r="AM295" s="113"/>
    </row>
    <row r="296" spans="1:39" s="61" customFormat="1" x14ac:dyDescent="0.3">
      <c r="A296" s="79"/>
      <c r="B296" s="80"/>
      <c r="C296" s="69"/>
      <c r="D296" s="70"/>
      <c r="E296" s="49"/>
      <c r="F296" s="49"/>
      <c r="G296" s="81"/>
      <c r="H296" s="70"/>
      <c r="I296" s="49"/>
      <c r="J296" s="49"/>
      <c r="K296" s="81"/>
      <c r="L296" s="70"/>
      <c r="M296" s="49"/>
      <c r="N296" s="49"/>
      <c r="O296" s="81"/>
      <c r="P296" s="70"/>
      <c r="Q296" s="49"/>
      <c r="R296" s="49"/>
      <c r="S296" s="81"/>
      <c r="U296" s="277"/>
      <c r="AM296" s="113"/>
    </row>
    <row r="297" spans="1:39" s="47" customFormat="1" x14ac:dyDescent="0.3">
      <c r="A297" s="60"/>
      <c r="B297" s="80"/>
      <c r="C297" s="67" t="s">
        <v>23</v>
      </c>
      <c r="D297" s="64">
        <f t="shared" ref="D297:G297" si="110">SUM(D296)</f>
        <v>0</v>
      </c>
      <c r="E297" s="55">
        <f t="shared" si="110"/>
        <v>0</v>
      </c>
      <c r="F297" s="55">
        <f t="shared" si="110"/>
        <v>0</v>
      </c>
      <c r="G297" s="112">
        <f t="shared" si="110"/>
        <v>0</v>
      </c>
      <c r="H297" s="64">
        <f t="shared" ref="H297:K297" si="111">SUM(H295:H296)</f>
        <v>1700</v>
      </c>
      <c r="I297" s="55">
        <f t="shared" si="111"/>
        <v>1700</v>
      </c>
      <c r="J297" s="55">
        <f t="shared" si="111"/>
        <v>0</v>
      </c>
      <c r="K297" s="112">
        <f t="shared" si="111"/>
        <v>0</v>
      </c>
      <c r="L297" s="64">
        <f t="shared" ref="L297:O297" si="112">SUM(L295:L296)</f>
        <v>0</v>
      </c>
      <c r="M297" s="55">
        <f t="shared" si="112"/>
        <v>0</v>
      </c>
      <c r="N297" s="55">
        <f t="shared" si="112"/>
        <v>0</v>
      </c>
      <c r="O297" s="112">
        <f t="shared" si="112"/>
        <v>0</v>
      </c>
      <c r="P297" s="64">
        <f t="shared" si="96"/>
        <v>1700</v>
      </c>
      <c r="Q297" s="55">
        <f t="shared" si="97"/>
        <v>1700</v>
      </c>
      <c r="R297" s="55">
        <f t="shared" si="98"/>
        <v>0</v>
      </c>
      <c r="S297" s="112">
        <f t="shared" si="99"/>
        <v>0</v>
      </c>
      <c r="U297" s="277"/>
      <c r="AM297" s="88"/>
    </row>
    <row r="298" spans="1:39" s="47" customFormat="1" x14ac:dyDescent="0.3">
      <c r="A298" s="60"/>
      <c r="B298" s="80"/>
      <c r="C298" s="67"/>
      <c r="D298" s="59"/>
      <c r="E298" s="52"/>
      <c r="F298" s="52"/>
      <c r="G298" s="68"/>
      <c r="H298" s="59"/>
      <c r="I298" s="52"/>
      <c r="J298" s="52"/>
      <c r="K298" s="68"/>
      <c r="L298" s="59"/>
      <c r="M298" s="52"/>
      <c r="N298" s="52"/>
      <c r="O298" s="68"/>
      <c r="P298" s="59"/>
      <c r="Q298" s="52"/>
      <c r="R298" s="52"/>
      <c r="S298" s="68"/>
      <c r="U298" s="277"/>
      <c r="AM298" s="88"/>
    </row>
    <row r="299" spans="1:39" s="47" customFormat="1" x14ac:dyDescent="0.3">
      <c r="A299" s="121"/>
      <c r="B299" s="122"/>
      <c r="C299" s="69" t="s">
        <v>73</v>
      </c>
      <c r="D299" s="70"/>
      <c r="E299" s="49"/>
      <c r="F299" s="49"/>
      <c r="G299" s="81"/>
      <c r="H299" s="70"/>
      <c r="I299" s="49"/>
      <c r="J299" s="49"/>
      <c r="K299" s="81"/>
      <c r="L299" s="70"/>
      <c r="M299" s="49"/>
      <c r="N299" s="49"/>
      <c r="O299" s="81"/>
      <c r="P299" s="70"/>
      <c r="Q299" s="49"/>
      <c r="R299" s="49"/>
      <c r="S299" s="81"/>
      <c r="U299" s="277"/>
      <c r="AM299" s="88"/>
    </row>
    <row r="300" spans="1:39" s="69" customFormat="1" x14ac:dyDescent="0.3">
      <c r="A300" s="60"/>
      <c r="B300" s="77"/>
      <c r="C300" s="69" t="s">
        <v>331</v>
      </c>
      <c r="D300" s="70">
        <v>2000</v>
      </c>
      <c r="E300" s="49">
        <v>2000</v>
      </c>
      <c r="F300" s="49"/>
      <c r="G300" s="81"/>
      <c r="H300" s="70">
        <v>2000</v>
      </c>
      <c r="I300" s="49">
        <v>2000</v>
      </c>
      <c r="J300" s="49">
        <v>0</v>
      </c>
      <c r="K300" s="81">
        <v>0</v>
      </c>
      <c r="L300" s="70">
        <v>0</v>
      </c>
      <c r="M300" s="49">
        <v>-2000</v>
      </c>
      <c r="N300" s="49">
        <v>2000</v>
      </c>
      <c r="O300" s="81">
        <v>0</v>
      </c>
      <c r="P300" s="70">
        <f t="shared" si="96"/>
        <v>2000</v>
      </c>
      <c r="Q300" s="49">
        <f t="shared" si="97"/>
        <v>0</v>
      </c>
      <c r="R300" s="49">
        <f t="shared" si="98"/>
        <v>2000</v>
      </c>
      <c r="S300" s="81">
        <f t="shared" si="99"/>
        <v>0</v>
      </c>
      <c r="T300" s="61"/>
      <c r="U300" s="277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77"/>
    </row>
    <row r="301" spans="1:39" s="77" customFormat="1" ht="28.2" x14ac:dyDescent="0.3">
      <c r="A301" s="60"/>
      <c r="C301" s="78" t="s">
        <v>332</v>
      </c>
      <c r="D301" s="70">
        <v>10000</v>
      </c>
      <c r="E301" s="49">
        <v>10000</v>
      </c>
      <c r="F301" s="49"/>
      <c r="G301" s="81"/>
      <c r="H301" s="70">
        <v>10000</v>
      </c>
      <c r="I301" s="49">
        <v>10000</v>
      </c>
      <c r="J301" s="49">
        <v>0</v>
      </c>
      <c r="K301" s="81">
        <v>0</v>
      </c>
      <c r="L301" s="70"/>
      <c r="M301" s="49"/>
      <c r="N301" s="49"/>
      <c r="O301" s="81"/>
      <c r="P301" s="70">
        <f t="shared" si="96"/>
        <v>10000</v>
      </c>
      <c r="Q301" s="49">
        <f t="shared" si="97"/>
        <v>10000</v>
      </c>
      <c r="R301" s="49">
        <f t="shared" si="98"/>
        <v>0</v>
      </c>
      <c r="S301" s="81">
        <f t="shared" si="99"/>
        <v>0</v>
      </c>
      <c r="T301" s="61"/>
      <c r="U301" s="277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</row>
    <row r="302" spans="1:39" s="77" customFormat="1" x14ac:dyDescent="0.3">
      <c r="A302" s="60"/>
      <c r="C302" s="69" t="s">
        <v>333</v>
      </c>
      <c r="D302" s="70">
        <v>15000</v>
      </c>
      <c r="E302" s="49">
        <v>15000</v>
      </c>
      <c r="F302" s="49"/>
      <c r="G302" s="81"/>
      <c r="H302" s="70">
        <v>15000</v>
      </c>
      <c r="I302" s="49">
        <v>15000</v>
      </c>
      <c r="J302" s="49">
        <v>0</v>
      </c>
      <c r="K302" s="81">
        <v>0</v>
      </c>
      <c r="L302" s="70"/>
      <c r="M302" s="49"/>
      <c r="N302" s="49"/>
      <c r="O302" s="81"/>
      <c r="P302" s="70">
        <f t="shared" si="96"/>
        <v>15000</v>
      </c>
      <c r="Q302" s="49">
        <f t="shared" si="97"/>
        <v>15000</v>
      </c>
      <c r="R302" s="49">
        <f t="shared" si="98"/>
        <v>0</v>
      </c>
      <c r="S302" s="81">
        <f t="shared" si="99"/>
        <v>0</v>
      </c>
      <c r="T302" s="61"/>
      <c r="U302" s="277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</row>
    <row r="303" spans="1:39" s="77" customFormat="1" x14ac:dyDescent="0.3">
      <c r="A303" s="60"/>
      <c r="C303" s="69" t="s">
        <v>391</v>
      </c>
      <c r="D303" s="70"/>
      <c r="E303" s="49"/>
      <c r="F303" s="49"/>
      <c r="G303" s="81"/>
      <c r="H303" s="70">
        <v>3635</v>
      </c>
      <c r="I303" s="49">
        <v>3635</v>
      </c>
      <c r="J303" s="49">
        <v>0</v>
      </c>
      <c r="K303" s="81">
        <v>0</v>
      </c>
      <c r="L303" s="70"/>
      <c r="M303" s="49"/>
      <c r="N303" s="49"/>
      <c r="O303" s="81"/>
      <c r="P303" s="70">
        <f t="shared" si="96"/>
        <v>3635</v>
      </c>
      <c r="Q303" s="49">
        <f t="shared" si="97"/>
        <v>3635</v>
      </c>
      <c r="R303" s="49">
        <f t="shared" si="98"/>
        <v>0</v>
      </c>
      <c r="S303" s="81">
        <f t="shared" si="99"/>
        <v>0</v>
      </c>
      <c r="T303" s="61"/>
      <c r="U303" s="277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</row>
    <row r="304" spans="1:39" s="47" customFormat="1" x14ac:dyDescent="0.3">
      <c r="A304" s="60"/>
      <c r="B304" s="122"/>
      <c r="C304" s="119"/>
      <c r="D304" s="70"/>
      <c r="E304" s="49"/>
      <c r="F304" s="49"/>
      <c r="G304" s="81"/>
      <c r="H304" s="70"/>
      <c r="I304" s="49"/>
      <c r="J304" s="49"/>
      <c r="K304" s="81"/>
      <c r="L304" s="70"/>
      <c r="M304" s="49"/>
      <c r="N304" s="49"/>
      <c r="O304" s="81"/>
      <c r="P304" s="70"/>
      <c r="Q304" s="49"/>
      <c r="R304" s="49"/>
      <c r="S304" s="81"/>
      <c r="U304" s="277"/>
      <c r="AM304" s="88"/>
    </row>
    <row r="305" spans="1:39" s="47" customFormat="1" x14ac:dyDescent="0.3">
      <c r="A305" s="60"/>
      <c r="B305" s="122"/>
      <c r="C305" s="67" t="s">
        <v>23</v>
      </c>
      <c r="D305" s="64">
        <f t="shared" ref="D305:K305" si="113">SUM(D300:D304)</f>
        <v>27000</v>
      </c>
      <c r="E305" s="55">
        <f t="shared" si="113"/>
        <v>27000</v>
      </c>
      <c r="F305" s="55">
        <f t="shared" si="113"/>
        <v>0</v>
      </c>
      <c r="G305" s="112">
        <f t="shared" si="113"/>
        <v>0</v>
      </c>
      <c r="H305" s="64">
        <f t="shared" si="113"/>
        <v>30635</v>
      </c>
      <c r="I305" s="55">
        <f t="shared" si="113"/>
        <v>30635</v>
      </c>
      <c r="J305" s="55">
        <f t="shared" si="113"/>
        <v>0</v>
      </c>
      <c r="K305" s="112">
        <f t="shared" si="113"/>
        <v>0</v>
      </c>
      <c r="L305" s="64">
        <f t="shared" ref="L305:O305" si="114">SUM(L300:L304)</f>
        <v>0</v>
      </c>
      <c r="M305" s="55">
        <f t="shared" si="114"/>
        <v>-2000</v>
      </c>
      <c r="N305" s="55">
        <f t="shared" si="114"/>
        <v>2000</v>
      </c>
      <c r="O305" s="112">
        <f t="shared" si="114"/>
        <v>0</v>
      </c>
      <c r="P305" s="64">
        <f t="shared" si="96"/>
        <v>30635</v>
      </c>
      <c r="Q305" s="55">
        <f t="shared" si="97"/>
        <v>28635</v>
      </c>
      <c r="R305" s="55">
        <f t="shared" si="98"/>
        <v>2000</v>
      </c>
      <c r="S305" s="112">
        <f t="shared" si="99"/>
        <v>0</v>
      </c>
      <c r="U305" s="277"/>
      <c r="AM305" s="88"/>
    </row>
    <row r="306" spans="1:39" s="47" customFormat="1" x14ac:dyDescent="0.3">
      <c r="A306" s="60"/>
      <c r="B306" s="122"/>
      <c r="C306" s="67"/>
      <c r="D306" s="59"/>
      <c r="E306" s="52"/>
      <c r="F306" s="52"/>
      <c r="G306" s="68"/>
      <c r="H306" s="59"/>
      <c r="I306" s="52"/>
      <c r="J306" s="52"/>
      <c r="K306" s="68"/>
      <c r="L306" s="59"/>
      <c r="M306" s="52"/>
      <c r="N306" s="52"/>
      <c r="O306" s="68"/>
      <c r="P306" s="59"/>
      <c r="Q306" s="52"/>
      <c r="R306" s="52"/>
      <c r="S306" s="68"/>
      <c r="U306" s="277"/>
      <c r="AM306" s="88"/>
    </row>
    <row r="307" spans="1:39" s="47" customFormat="1" x14ac:dyDescent="0.3">
      <c r="A307" s="60"/>
      <c r="B307" s="122"/>
      <c r="C307" s="69" t="s">
        <v>62</v>
      </c>
      <c r="D307" s="59"/>
      <c r="E307" s="52"/>
      <c r="F307" s="52"/>
      <c r="G307" s="68"/>
      <c r="H307" s="59"/>
      <c r="I307" s="52"/>
      <c r="J307" s="52"/>
      <c r="K307" s="68"/>
      <c r="L307" s="59"/>
      <c r="M307" s="52"/>
      <c r="N307" s="52"/>
      <c r="O307" s="68"/>
      <c r="P307" s="59"/>
      <c r="Q307" s="52"/>
      <c r="R307" s="52"/>
      <c r="S307" s="68"/>
      <c r="U307" s="277"/>
      <c r="AM307" s="88"/>
    </row>
    <row r="308" spans="1:39" s="47" customFormat="1" x14ac:dyDescent="0.3">
      <c r="A308" s="60"/>
      <c r="B308" s="122"/>
      <c r="C308" s="119" t="s">
        <v>211</v>
      </c>
      <c r="D308" s="74">
        <v>1000</v>
      </c>
      <c r="E308" s="63">
        <v>1000</v>
      </c>
      <c r="F308" s="63"/>
      <c r="G308" s="75"/>
      <c r="H308" s="74">
        <v>1000</v>
      </c>
      <c r="I308" s="63">
        <v>1000</v>
      </c>
      <c r="J308" s="63">
        <v>0</v>
      </c>
      <c r="K308" s="75">
        <v>0</v>
      </c>
      <c r="L308" s="74"/>
      <c r="M308" s="63"/>
      <c r="N308" s="63"/>
      <c r="O308" s="75"/>
      <c r="P308" s="74">
        <f t="shared" si="96"/>
        <v>1000</v>
      </c>
      <c r="Q308" s="63">
        <f t="shared" si="97"/>
        <v>1000</v>
      </c>
      <c r="R308" s="63">
        <f t="shared" si="98"/>
        <v>0</v>
      </c>
      <c r="S308" s="75">
        <f t="shared" si="99"/>
        <v>0</v>
      </c>
      <c r="U308" s="277"/>
      <c r="AM308" s="88"/>
    </row>
    <row r="309" spans="1:39" s="47" customFormat="1" ht="28.2" x14ac:dyDescent="0.3">
      <c r="A309" s="60"/>
      <c r="B309" s="122"/>
      <c r="C309" s="119" t="s">
        <v>212</v>
      </c>
      <c r="D309" s="74">
        <v>2000</v>
      </c>
      <c r="E309" s="63">
        <v>2000</v>
      </c>
      <c r="F309" s="63"/>
      <c r="G309" s="75"/>
      <c r="H309" s="74">
        <v>2000</v>
      </c>
      <c r="I309" s="63">
        <v>2000</v>
      </c>
      <c r="J309" s="63">
        <v>0</v>
      </c>
      <c r="K309" s="75">
        <v>0</v>
      </c>
      <c r="L309" s="74"/>
      <c r="M309" s="63"/>
      <c r="N309" s="63"/>
      <c r="O309" s="75"/>
      <c r="P309" s="74">
        <f t="shared" si="96"/>
        <v>2000</v>
      </c>
      <c r="Q309" s="63">
        <f t="shared" si="97"/>
        <v>2000</v>
      </c>
      <c r="R309" s="63">
        <f t="shared" si="98"/>
        <v>0</v>
      </c>
      <c r="S309" s="75">
        <f t="shared" si="99"/>
        <v>0</v>
      </c>
      <c r="U309" s="277"/>
      <c r="AM309" s="88"/>
    </row>
    <row r="310" spans="1:39" s="47" customFormat="1" x14ac:dyDescent="0.3">
      <c r="A310" s="60"/>
      <c r="B310" s="122"/>
      <c r="C310" s="119" t="s">
        <v>213</v>
      </c>
      <c r="D310" s="74">
        <v>3000</v>
      </c>
      <c r="E310" s="63">
        <v>3000</v>
      </c>
      <c r="F310" s="63"/>
      <c r="G310" s="75"/>
      <c r="H310" s="74">
        <v>3000</v>
      </c>
      <c r="I310" s="63">
        <v>3000</v>
      </c>
      <c r="J310" s="63">
        <v>0</v>
      </c>
      <c r="K310" s="75">
        <v>0</v>
      </c>
      <c r="L310" s="74"/>
      <c r="M310" s="63"/>
      <c r="N310" s="63"/>
      <c r="O310" s="75"/>
      <c r="P310" s="74">
        <f t="shared" si="96"/>
        <v>3000</v>
      </c>
      <c r="Q310" s="63">
        <f t="shared" si="97"/>
        <v>3000</v>
      </c>
      <c r="R310" s="63">
        <f t="shared" si="98"/>
        <v>0</v>
      </c>
      <c r="S310" s="75">
        <f t="shared" si="99"/>
        <v>0</v>
      </c>
      <c r="U310" s="277"/>
      <c r="AM310" s="88"/>
    </row>
    <row r="311" spans="1:39" s="69" customFormat="1" ht="28.2" x14ac:dyDescent="0.3">
      <c r="A311" s="60"/>
      <c r="B311" s="77"/>
      <c r="C311" s="78" t="s">
        <v>334</v>
      </c>
      <c r="D311" s="70">
        <v>5000</v>
      </c>
      <c r="E311" s="49">
        <v>5000</v>
      </c>
      <c r="F311" s="49"/>
      <c r="G311" s="81"/>
      <c r="H311" s="70">
        <v>5000</v>
      </c>
      <c r="I311" s="49">
        <v>5000</v>
      </c>
      <c r="J311" s="49">
        <v>0</v>
      </c>
      <c r="K311" s="81">
        <v>0</v>
      </c>
      <c r="L311" s="70"/>
      <c r="M311" s="49"/>
      <c r="N311" s="49"/>
      <c r="O311" s="81"/>
      <c r="P311" s="70">
        <f t="shared" si="96"/>
        <v>5000</v>
      </c>
      <c r="Q311" s="49">
        <f t="shared" si="97"/>
        <v>5000</v>
      </c>
      <c r="R311" s="49">
        <f t="shared" si="98"/>
        <v>0</v>
      </c>
      <c r="S311" s="81">
        <f t="shared" si="99"/>
        <v>0</v>
      </c>
      <c r="T311" s="61"/>
      <c r="U311" s="277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77"/>
    </row>
    <row r="312" spans="1:39" s="77" customFormat="1" ht="42" x14ac:dyDescent="0.3">
      <c r="A312" s="60"/>
      <c r="C312" s="78" t="s">
        <v>405</v>
      </c>
      <c r="D312" s="70">
        <v>279</v>
      </c>
      <c r="E312" s="49">
        <v>279</v>
      </c>
      <c r="F312" s="49"/>
      <c r="G312" s="81"/>
      <c r="H312" s="70">
        <v>279</v>
      </c>
      <c r="I312" s="49">
        <v>279</v>
      </c>
      <c r="J312" s="49">
        <v>0</v>
      </c>
      <c r="K312" s="81">
        <v>0</v>
      </c>
      <c r="L312" s="70"/>
      <c r="M312" s="49"/>
      <c r="N312" s="49"/>
      <c r="O312" s="81"/>
      <c r="P312" s="70">
        <f t="shared" si="96"/>
        <v>279</v>
      </c>
      <c r="Q312" s="49">
        <f t="shared" si="97"/>
        <v>279</v>
      </c>
      <c r="R312" s="49">
        <f t="shared" si="98"/>
        <v>0</v>
      </c>
      <c r="S312" s="81">
        <f t="shared" si="99"/>
        <v>0</v>
      </c>
      <c r="T312" s="61"/>
      <c r="U312" s="277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</row>
    <row r="313" spans="1:39" s="77" customFormat="1" ht="27.6" x14ac:dyDescent="0.25">
      <c r="A313" s="60"/>
      <c r="C313" s="78" t="s">
        <v>335</v>
      </c>
      <c r="D313" s="70">
        <v>23217</v>
      </c>
      <c r="E313" s="49">
        <v>23217</v>
      </c>
      <c r="F313" s="49"/>
      <c r="G313" s="81"/>
      <c r="H313" s="70">
        <v>0</v>
      </c>
      <c r="I313" s="49">
        <v>0</v>
      </c>
      <c r="J313" s="49">
        <v>0</v>
      </c>
      <c r="K313" s="81">
        <v>0</v>
      </c>
      <c r="L313" s="70"/>
      <c r="M313" s="49"/>
      <c r="N313" s="49"/>
      <c r="O313" s="81"/>
      <c r="P313" s="70">
        <f t="shared" si="96"/>
        <v>0</v>
      </c>
      <c r="Q313" s="49">
        <f t="shared" si="97"/>
        <v>0</v>
      </c>
      <c r="R313" s="49">
        <f t="shared" si="98"/>
        <v>0</v>
      </c>
      <c r="S313" s="81">
        <f t="shared" si="99"/>
        <v>0</v>
      </c>
      <c r="T313" s="61"/>
      <c r="U313" s="279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</row>
    <row r="314" spans="1:39" s="77" customFormat="1" ht="27.6" x14ac:dyDescent="0.25">
      <c r="A314" s="60"/>
      <c r="C314" s="73" t="s">
        <v>336</v>
      </c>
      <c r="D314" s="70">
        <v>222597</v>
      </c>
      <c r="E314" s="49">
        <v>222597</v>
      </c>
      <c r="F314" s="49"/>
      <c r="G314" s="81"/>
      <c r="H314" s="70">
        <v>222597</v>
      </c>
      <c r="I314" s="49">
        <v>222597</v>
      </c>
      <c r="J314" s="49">
        <v>0</v>
      </c>
      <c r="K314" s="81">
        <v>0</v>
      </c>
      <c r="L314" s="70"/>
      <c r="M314" s="49"/>
      <c r="N314" s="49"/>
      <c r="O314" s="81"/>
      <c r="P314" s="70">
        <f t="shared" si="96"/>
        <v>222597</v>
      </c>
      <c r="Q314" s="49">
        <f t="shared" si="97"/>
        <v>222597</v>
      </c>
      <c r="R314" s="49">
        <f t="shared" si="98"/>
        <v>0</v>
      </c>
      <c r="S314" s="81">
        <f t="shared" si="99"/>
        <v>0</v>
      </c>
      <c r="T314" s="61"/>
      <c r="U314" s="279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</row>
    <row r="315" spans="1:39" s="77" customFormat="1" ht="27.6" x14ac:dyDescent="0.25">
      <c r="A315" s="60"/>
      <c r="C315" s="78" t="s">
        <v>392</v>
      </c>
      <c r="D315" s="70"/>
      <c r="E315" s="49"/>
      <c r="F315" s="49"/>
      <c r="G315" s="81"/>
      <c r="H315" s="70">
        <v>32441</v>
      </c>
      <c r="I315" s="49">
        <v>32441</v>
      </c>
      <c r="J315" s="49">
        <v>0</v>
      </c>
      <c r="K315" s="81">
        <v>0</v>
      </c>
      <c r="L315" s="70">
        <v>-32441</v>
      </c>
      <c r="M315" s="49">
        <v>-32441</v>
      </c>
      <c r="N315" s="49">
        <v>0</v>
      </c>
      <c r="O315" s="81">
        <v>0</v>
      </c>
      <c r="P315" s="70">
        <f t="shared" si="96"/>
        <v>0</v>
      </c>
      <c r="Q315" s="49">
        <f t="shared" si="97"/>
        <v>0</v>
      </c>
      <c r="R315" s="49">
        <f t="shared" si="98"/>
        <v>0</v>
      </c>
      <c r="S315" s="81">
        <f t="shared" si="99"/>
        <v>0</v>
      </c>
      <c r="T315" s="61"/>
      <c r="U315" s="279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</row>
    <row r="316" spans="1:39" s="77" customFormat="1" ht="13.8" x14ac:dyDescent="0.25">
      <c r="A316" s="60"/>
      <c r="C316" s="78" t="s">
        <v>393</v>
      </c>
      <c r="D316" s="70"/>
      <c r="E316" s="49"/>
      <c r="F316" s="49"/>
      <c r="G316" s="81"/>
      <c r="H316" s="70">
        <v>13286</v>
      </c>
      <c r="I316" s="49">
        <v>13286</v>
      </c>
      <c r="J316" s="49">
        <v>0</v>
      </c>
      <c r="K316" s="81">
        <v>0</v>
      </c>
      <c r="L316" s="70">
        <v>-13286</v>
      </c>
      <c r="M316" s="49">
        <v>-13286</v>
      </c>
      <c r="N316" s="49">
        <v>0</v>
      </c>
      <c r="O316" s="81">
        <v>0</v>
      </c>
      <c r="P316" s="70">
        <f t="shared" si="96"/>
        <v>0</v>
      </c>
      <c r="Q316" s="49">
        <f t="shared" si="97"/>
        <v>0</v>
      </c>
      <c r="R316" s="49">
        <f t="shared" si="98"/>
        <v>0</v>
      </c>
      <c r="S316" s="81">
        <f t="shared" si="99"/>
        <v>0</v>
      </c>
      <c r="T316" s="61"/>
      <c r="U316" s="279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</row>
    <row r="317" spans="1:39" s="47" customFormat="1" x14ac:dyDescent="0.3">
      <c r="A317" s="60"/>
      <c r="B317" s="122"/>
      <c r="C317" s="119"/>
      <c r="D317" s="74"/>
      <c r="E317" s="63"/>
      <c r="F317" s="63"/>
      <c r="G317" s="75"/>
      <c r="H317" s="74"/>
      <c r="I317" s="63"/>
      <c r="J317" s="63"/>
      <c r="K317" s="75"/>
      <c r="L317" s="74"/>
      <c r="M317" s="63"/>
      <c r="N317" s="63"/>
      <c r="O317" s="75"/>
      <c r="P317" s="74"/>
      <c r="Q317" s="63"/>
      <c r="R317" s="63"/>
      <c r="S317" s="75"/>
      <c r="U317" s="277"/>
      <c r="AM317" s="88"/>
    </row>
    <row r="318" spans="1:39" s="47" customFormat="1" x14ac:dyDescent="0.3">
      <c r="A318" s="60"/>
      <c r="B318" s="122"/>
      <c r="C318" s="67" t="s">
        <v>23</v>
      </c>
      <c r="D318" s="64">
        <f t="shared" ref="D318:K318" si="115">SUM(D308:D317)</f>
        <v>257093</v>
      </c>
      <c r="E318" s="55">
        <f t="shared" si="115"/>
        <v>257093</v>
      </c>
      <c r="F318" s="55">
        <f t="shared" si="115"/>
        <v>0</v>
      </c>
      <c r="G318" s="112">
        <f t="shared" si="115"/>
        <v>0</v>
      </c>
      <c r="H318" s="64">
        <f t="shared" si="115"/>
        <v>279603</v>
      </c>
      <c r="I318" s="55">
        <f t="shared" si="115"/>
        <v>279603</v>
      </c>
      <c r="J318" s="55">
        <f t="shared" si="115"/>
        <v>0</v>
      </c>
      <c r="K318" s="112">
        <f t="shared" si="115"/>
        <v>0</v>
      </c>
      <c r="L318" s="64">
        <f t="shared" ref="L318:O318" si="116">SUM(L308:L317)</f>
        <v>-45727</v>
      </c>
      <c r="M318" s="55">
        <f t="shared" si="116"/>
        <v>-45727</v>
      </c>
      <c r="N318" s="55">
        <f t="shared" si="116"/>
        <v>0</v>
      </c>
      <c r="O318" s="112">
        <f t="shared" si="116"/>
        <v>0</v>
      </c>
      <c r="P318" s="64">
        <f t="shared" si="96"/>
        <v>233876</v>
      </c>
      <c r="Q318" s="55">
        <f t="shared" si="97"/>
        <v>233876</v>
      </c>
      <c r="R318" s="55">
        <f t="shared" si="98"/>
        <v>0</v>
      </c>
      <c r="S318" s="112">
        <f t="shared" si="99"/>
        <v>0</v>
      </c>
      <c r="U318" s="277"/>
      <c r="AM318" s="88"/>
    </row>
    <row r="319" spans="1:39" s="47" customFormat="1" x14ac:dyDescent="0.3">
      <c r="A319" s="60"/>
      <c r="B319" s="122"/>
      <c r="C319" s="67"/>
      <c r="D319" s="59"/>
      <c r="E319" s="52"/>
      <c r="F319" s="52"/>
      <c r="G319" s="68"/>
      <c r="H319" s="59"/>
      <c r="I319" s="52"/>
      <c r="J319" s="52"/>
      <c r="K319" s="68"/>
      <c r="L319" s="59"/>
      <c r="M319" s="52"/>
      <c r="N319" s="52"/>
      <c r="O319" s="68"/>
      <c r="P319" s="59"/>
      <c r="Q319" s="52"/>
      <c r="R319" s="52"/>
      <c r="S319" s="68"/>
      <c r="U319" s="277"/>
      <c r="AM319" s="88"/>
    </row>
    <row r="320" spans="1:39" s="47" customFormat="1" x14ac:dyDescent="0.3">
      <c r="A320" s="60"/>
      <c r="B320" s="122"/>
      <c r="C320" s="111" t="s">
        <v>39</v>
      </c>
      <c r="D320" s="64">
        <f t="shared" ref="D320:K320" si="117">D297+D305+D318</f>
        <v>284093</v>
      </c>
      <c r="E320" s="55">
        <f t="shared" si="117"/>
        <v>284093</v>
      </c>
      <c r="F320" s="55">
        <f t="shared" si="117"/>
        <v>0</v>
      </c>
      <c r="G320" s="112">
        <f t="shared" si="117"/>
        <v>0</v>
      </c>
      <c r="H320" s="64">
        <f t="shared" si="117"/>
        <v>311938</v>
      </c>
      <c r="I320" s="55">
        <f t="shared" si="117"/>
        <v>311938</v>
      </c>
      <c r="J320" s="55">
        <f t="shared" si="117"/>
        <v>0</v>
      </c>
      <c r="K320" s="112">
        <f t="shared" si="117"/>
        <v>0</v>
      </c>
      <c r="L320" s="64">
        <f t="shared" ref="L320:O320" si="118">L297+L305+L318</f>
        <v>-45727</v>
      </c>
      <c r="M320" s="55">
        <f t="shared" si="118"/>
        <v>-47727</v>
      </c>
      <c r="N320" s="55">
        <f t="shared" si="118"/>
        <v>2000</v>
      </c>
      <c r="O320" s="112">
        <f t="shared" si="118"/>
        <v>0</v>
      </c>
      <c r="P320" s="64">
        <f t="shared" si="96"/>
        <v>266211</v>
      </c>
      <c r="Q320" s="55">
        <f t="shared" si="97"/>
        <v>264211</v>
      </c>
      <c r="R320" s="55">
        <f t="shared" si="98"/>
        <v>2000</v>
      </c>
      <c r="S320" s="112">
        <f t="shared" si="99"/>
        <v>0</v>
      </c>
      <c r="U320" s="277"/>
      <c r="AM320" s="88"/>
    </row>
    <row r="321" spans="1:39" s="47" customFormat="1" x14ac:dyDescent="0.3">
      <c r="A321" s="60"/>
      <c r="B321" s="80"/>
      <c r="C321" s="111"/>
      <c r="D321" s="64"/>
      <c r="E321" s="55"/>
      <c r="F321" s="55"/>
      <c r="G321" s="112"/>
      <c r="H321" s="64"/>
      <c r="I321" s="55"/>
      <c r="J321" s="55"/>
      <c r="K321" s="112"/>
      <c r="L321" s="64"/>
      <c r="M321" s="55"/>
      <c r="N321" s="55"/>
      <c r="O321" s="112"/>
      <c r="P321" s="64"/>
      <c r="Q321" s="55"/>
      <c r="R321" s="55"/>
      <c r="S321" s="112"/>
      <c r="U321" s="277"/>
      <c r="AM321" s="88"/>
    </row>
    <row r="322" spans="1:39" s="47" customFormat="1" x14ac:dyDescent="0.3">
      <c r="A322" s="60"/>
      <c r="B322" s="80"/>
      <c r="C322" s="102" t="s">
        <v>174</v>
      </c>
      <c r="D322" s="105">
        <f t="shared" ref="D322:O322" si="119">D87+D100+D174+D189+D242+D271+D291+D320</f>
        <v>3238160</v>
      </c>
      <c r="E322" s="51">
        <f t="shared" si="119"/>
        <v>2921891</v>
      </c>
      <c r="F322" s="51">
        <f t="shared" si="119"/>
        <v>298269</v>
      </c>
      <c r="G322" s="109">
        <f t="shared" si="119"/>
        <v>18000</v>
      </c>
      <c r="H322" s="105">
        <f t="shared" si="119"/>
        <v>3511273</v>
      </c>
      <c r="I322" s="51">
        <f t="shared" si="119"/>
        <v>3195004</v>
      </c>
      <c r="J322" s="51">
        <f t="shared" si="119"/>
        <v>298269</v>
      </c>
      <c r="K322" s="109">
        <f t="shared" si="119"/>
        <v>18000</v>
      </c>
      <c r="L322" s="105">
        <f t="shared" si="119"/>
        <v>228241</v>
      </c>
      <c r="M322" s="51">
        <f t="shared" si="119"/>
        <v>195171</v>
      </c>
      <c r="N322" s="51">
        <f t="shared" si="119"/>
        <v>32156</v>
      </c>
      <c r="O322" s="109">
        <f t="shared" si="119"/>
        <v>914</v>
      </c>
      <c r="P322" s="105">
        <f t="shared" si="96"/>
        <v>3739514</v>
      </c>
      <c r="Q322" s="51">
        <f t="shared" si="97"/>
        <v>3390175</v>
      </c>
      <c r="R322" s="51">
        <f t="shared" si="98"/>
        <v>330425</v>
      </c>
      <c r="S322" s="109">
        <f t="shared" si="99"/>
        <v>18914</v>
      </c>
      <c r="U322" s="277"/>
      <c r="AM322" s="88"/>
    </row>
    <row r="323" spans="1:39" s="47" customFormat="1" x14ac:dyDescent="0.3">
      <c r="A323" s="60"/>
      <c r="B323" s="123"/>
      <c r="C323" s="124"/>
      <c r="D323" s="114"/>
      <c r="E323" s="115"/>
      <c r="F323" s="115"/>
      <c r="G323" s="116"/>
      <c r="H323" s="114"/>
      <c r="I323" s="115"/>
      <c r="J323" s="115"/>
      <c r="K323" s="116"/>
      <c r="L323" s="114"/>
      <c r="M323" s="115"/>
      <c r="N323" s="115"/>
      <c r="O323" s="116"/>
      <c r="P323" s="114"/>
      <c r="Q323" s="115"/>
      <c r="R323" s="115"/>
      <c r="S323" s="116"/>
      <c r="U323" s="277"/>
      <c r="AM323" s="88"/>
    </row>
    <row r="324" spans="1:39" s="47" customFormat="1" x14ac:dyDescent="0.3">
      <c r="A324" s="60"/>
      <c r="B324" s="80" t="s">
        <v>61</v>
      </c>
      <c r="C324" s="69" t="s">
        <v>78</v>
      </c>
      <c r="D324" s="114"/>
      <c r="E324" s="115"/>
      <c r="F324" s="115"/>
      <c r="G324" s="116"/>
      <c r="H324" s="114"/>
      <c r="I324" s="115"/>
      <c r="J324" s="115"/>
      <c r="K324" s="116"/>
      <c r="L324" s="114"/>
      <c r="M324" s="115"/>
      <c r="N324" s="115"/>
      <c r="O324" s="116"/>
      <c r="P324" s="114"/>
      <c r="Q324" s="115"/>
      <c r="R324" s="115"/>
      <c r="S324" s="116"/>
      <c r="U324" s="277"/>
      <c r="AM324" s="88"/>
    </row>
    <row r="325" spans="1:39" s="47" customFormat="1" x14ac:dyDescent="0.3">
      <c r="A325" s="60"/>
      <c r="B325" s="120"/>
      <c r="C325" s="69" t="s">
        <v>79</v>
      </c>
      <c r="D325" s="114"/>
      <c r="E325" s="115"/>
      <c r="F325" s="115"/>
      <c r="G325" s="116"/>
      <c r="H325" s="114"/>
      <c r="I325" s="115"/>
      <c r="J325" s="115"/>
      <c r="K325" s="116"/>
      <c r="L325" s="114"/>
      <c r="M325" s="115"/>
      <c r="N325" s="115"/>
      <c r="O325" s="116"/>
      <c r="P325" s="114"/>
      <c r="Q325" s="115"/>
      <c r="R325" s="115"/>
      <c r="S325" s="116"/>
      <c r="U325" s="277"/>
      <c r="AM325" s="88"/>
    </row>
    <row r="326" spans="1:39" s="47" customFormat="1" x14ac:dyDescent="0.3">
      <c r="A326" s="60"/>
      <c r="B326" s="80"/>
      <c r="C326" s="125" t="s">
        <v>75</v>
      </c>
      <c r="D326" s="70"/>
      <c r="E326" s="49"/>
      <c r="F326" s="49"/>
      <c r="G326" s="81"/>
      <c r="H326" s="70">
        <v>0</v>
      </c>
      <c r="I326" s="49">
        <v>0</v>
      </c>
      <c r="J326" s="49">
        <v>0</v>
      </c>
      <c r="K326" s="81">
        <v>0</v>
      </c>
      <c r="L326" s="70"/>
      <c r="M326" s="49"/>
      <c r="N326" s="49"/>
      <c r="O326" s="81"/>
      <c r="P326" s="70">
        <f t="shared" si="96"/>
        <v>0</v>
      </c>
      <c r="Q326" s="49">
        <f t="shared" si="97"/>
        <v>0</v>
      </c>
      <c r="R326" s="49">
        <f t="shared" si="98"/>
        <v>0</v>
      </c>
      <c r="S326" s="81">
        <f t="shared" si="99"/>
        <v>0</v>
      </c>
      <c r="U326" s="277"/>
      <c r="AM326" s="88"/>
    </row>
    <row r="327" spans="1:39" s="47" customFormat="1" x14ac:dyDescent="0.3">
      <c r="A327" s="60"/>
      <c r="B327" s="80"/>
      <c r="C327" s="125" t="s">
        <v>76</v>
      </c>
      <c r="D327" s="70">
        <v>44310</v>
      </c>
      <c r="E327" s="49">
        <v>44310</v>
      </c>
      <c r="F327" s="49"/>
      <c r="G327" s="81"/>
      <c r="H327" s="70">
        <v>44310</v>
      </c>
      <c r="I327" s="49">
        <v>44310</v>
      </c>
      <c r="J327" s="49">
        <v>0</v>
      </c>
      <c r="K327" s="81">
        <v>0</v>
      </c>
      <c r="L327" s="70"/>
      <c r="M327" s="49"/>
      <c r="N327" s="49"/>
      <c r="O327" s="81"/>
      <c r="P327" s="70">
        <f t="shared" si="96"/>
        <v>44310</v>
      </c>
      <c r="Q327" s="49">
        <f t="shared" si="97"/>
        <v>44310</v>
      </c>
      <c r="R327" s="49">
        <f t="shared" si="98"/>
        <v>0</v>
      </c>
      <c r="S327" s="81">
        <f t="shared" si="99"/>
        <v>0</v>
      </c>
      <c r="U327" s="277"/>
      <c r="AM327" s="88"/>
    </row>
    <row r="328" spans="1:39" s="69" customFormat="1" ht="13.8" x14ac:dyDescent="0.25">
      <c r="A328" s="60"/>
      <c r="B328" s="77"/>
      <c r="C328" s="69" t="s">
        <v>77</v>
      </c>
      <c r="D328" s="70">
        <v>0</v>
      </c>
      <c r="E328" s="49">
        <v>0</v>
      </c>
      <c r="F328" s="49"/>
      <c r="G328" s="81"/>
      <c r="H328" s="70">
        <v>0</v>
      </c>
      <c r="I328" s="49">
        <v>0</v>
      </c>
      <c r="J328" s="49">
        <v>0</v>
      </c>
      <c r="K328" s="81">
        <v>0</v>
      </c>
      <c r="L328" s="70"/>
      <c r="M328" s="49"/>
      <c r="N328" s="49"/>
      <c r="O328" s="81"/>
      <c r="P328" s="70">
        <f t="shared" si="96"/>
        <v>0</v>
      </c>
      <c r="Q328" s="49">
        <f t="shared" si="97"/>
        <v>0</v>
      </c>
      <c r="R328" s="49">
        <f t="shared" si="98"/>
        <v>0</v>
      </c>
      <c r="S328" s="81">
        <f t="shared" si="99"/>
        <v>0</v>
      </c>
      <c r="T328" s="61"/>
      <c r="U328" s="279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77"/>
    </row>
    <row r="329" spans="1:39" s="47" customFormat="1" x14ac:dyDescent="0.3">
      <c r="A329" s="60"/>
      <c r="B329" s="80"/>
      <c r="C329" s="111" t="s">
        <v>23</v>
      </c>
      <c r="D329" s="194">
        <f t="shared" ref="D329:K329" si="120">SUM(D326:D328)</f>
        <v>44310</v>
      </c>
      <c r="E329" s="200">
        <f t="shared" si="120"/>
        <v>44310</v>
      </c>
      <c r="F329" s="200">
        <f t="shared" si="120"/>
        <v>0</v>
      </c>
      <c r="G329" s="197">
        <f t="shared" si="120"/>
        <v>0</v>
      </c>
      <c r="H329" s="194">
        <f t="shared" si="120"/>
        <v>44310</v>
      </c>
      <c r="I329" s="200">
        <f t="shared" si="120"/>
        <v>44310</v>
      </c>
      <c r="J329" s="200">
        <f t="shared" si="120"/>
        <v>0</v>
      </c>
      <c r="K329" s="197">
        <f t="shared" si="120"/>
        <v>0</v>
      </c>
      <c r="L329" s="194">
        <f t="shared" ref="L329:O329" si="121">SUM(L326:L328)</f>
        <v>0</v>
      </c>
      <c r="M329" s="200">
        <f t="shared" si="121"/>
        <v>0</v>
      </c>
      <c r="N329" s="200">
        <f t="shared" si="121"/>
        <v>0</v>
      </c>
      <c r="O329" s="197">
        <f t="shared" si="121"/>
        <v>0</v>
      </c>
      <c r="P329" s="194">
        <f t="shared" si="96"/>
        <v>44310</v>
      </c>
      <c r="Q329" s="200">
        <f t="shared" si="97"/>
        <v>44310</v>
      </c>
      <c r="R329" s="200">
        <f t="shared" si="98"/>
        <v>0</v>
      </c>
      <c r="S329" s="197">
        <f t="shared" si="99"/>
        <v>0</v>
      </c>
      <c r="U329" s="277"/>
      <c r="AM329" s="88"/>
    </row>
    <row r="330" spans="1:39" s="47" customFormat="1" x14ac:dyDescent="0.3">
      <c r="A330" s="60"/>
      <c r="B330" s="80"/>
      <c r="C330" s="111"/>
      <c r="D330" s="194"/>
      <c r="E330" s="200"/>
      <c r="F330" s="200"/>
      <c r="G330" s="197"/>
      <c r="H330" s="194"/>
      <c r="I330" s="200"/>
      <c r="J330" s="200"/>
      <c r="K330" s="197"/>
      <c r="L330" s="194"/>
      <c r="M330" s="200"/>
      <c r="N330" s="200"/>
      <c r="O330" s="197"/>
      <c r="P330" s="194"/>
      <c r="Q330" s="200"/>
      <c r="R330" s="200"/>
      <c r="S330" s="197"/>
      <c r="U330" s="277"/>
      <c r="AM330" s="88"/>
    </row>
    <row r="331" spans="1:39" s="47" customFormat="1" x14ac:dyDescent="0.3">
      <c r="A331" s="60"/>
      <c r="B331" s="80"/>
      <c r="C331" s="125" t="s">
        <v>80</v>
      </c>
      <c r="D331" s="70">
        <v>56411</v>
      </c>
      <c r="E331" s="49">
        <v>56411</v>
      </c>
      <c r="F331" s="49"/>
      <c r="G331" s="81"/>
      <c r="H331" s="70">
        <v>58918</v>
      </c>
      <c r="I331" s="49">
        <v>58918</v>
      </c>
      <c r="J331" s="49">
        <v>0</v>
      </c>
      <c r="K331" s="81">
        <v>0</v>
      </c>
      <c r="L331" s="70"/>
      <c r="M331" s="49"/>
      <c r="N331" s="49"/>
      <c r="O331" s="81"/>
      <c r="P331" s="70">
        <f t="shared" si="96"/>
        <v>58918</v>
      </c>
      <c r="Q331" s="49">
        <f t="shared" si="97"/>
        <v>58918</v>
      </c>
      <c r="R331" s="49">
        <f t="shared" si="98"/>
        <v>0</v>
      </c>
      <c r="S331" s="81">
        <f t="shared" si="99"/>
        <v>0</v>
      </c>
      <c r="U331" s="277"/>
      <c r="AM331" s="88"/>
    </row>
    <row r="332" spans="1:39" s="47" customFormat="1" x14ac:dyDescent="0.3">
      <c r="A332" s="60"/>
      <c r="B332" s="126"/>
      <c r="C332" s="69"/>
      <c r="D332" s="70"/>
      <c r="E332" s="49"/>
      <c r="F332" s="49"/>
      <c r="G332" s="81"/>
      <c r="H332" s="70"/>
      <c r="I332" s="49"/>
      <c r="J332" s="49"/>
      <c r="K332" s="81"/>
      <c r="L332" s="70"/>
      <c r="M332" s="49"/>
      <c r="N332" s="49"/>
      <c r="O332" s="81"/>
      <c r="P332" s="70"/>
      <c r="Q332" s="49"/>
      <c r="R332" s="49"/>
      <c r="S332" s="81"/>
      <c r="U332" s="277"/>
      <c r="AM332" s="88"/>
    </row>
    <row r="333" spans="1:39" s="47" customFormat="1" ht="17.399999999999999" thickBot="1" x14ac:dyDescent="0.35">
      <c r="A333" s="127"/>
      <c r="B333" s="128"/>
      <c r="C333" s="129" t="s">
        <v>17</v>
      </c>
      <c r="D333" s="130">
        <f t="shared" ref="D333:O333" si="122">SUM(D62,D73,D329,D322)+D331</f>
        <v>4773207</v>
      </c>
      <c r="E333" s="57">
        <f t="shared" si="122"/>
        <v>4456938</v>
      </c>
      <c r="F333" s="57">
        <f t="shared" si="122"/>
        <v>298269</v>
      </c>
      <c r="G333" s="198">
        <f t="shared" si="122"/>
        <v>18000</v>
      </c>
      <c r="H333" s="130">
        <f t="shared" si="122"/>
        <v>5016699</v>
      </c>
      <c r="I333" s="57">
        <f t="shared" si="122"/>
        <v>4700430</v>
      </c>
      <c r="J333" s="57">
        <f t="shared" si="122"/>
        <v>298269</v>
      </c>
      <c r="K333" s="198">
        <f t="shared" si="122"/>
        <v>18000</v>
      </c>
      <c r="L333" s="130">
        <f t="shared" si="122"/>
        <v>195741</v>
      </c>
      <c r="M333" s="57">
        <f t="shared" si="122"/>
        <v>162671</v>
      </c>
      <c r="N333" s="57">
        <f t="shared" si="122"/>
        <v>32156</v>
      </c>
      <c r="O333" s="198">
        <f t="shared" si="122"/>
        <v>914</v>
      </c>
      <c r="P333" s="130">
        <f t="shared" si="96"/>
        <v>5212440</v>
      </c>
      <c r="Q333" s="57">
        <f t="shared" si="97"/>
        <v>4863101</v>
      </c>
      <c r="R333" s="57">
        <f t="shared" si="98"/>
        <v>330425</v>
      </c>
      <c r="S333" s="198">
        <f t="shared" si="99"/>
        <v>18914</v>
      </c>
      <c r="U333" s="277"/>
      <c r="AM333" s="88"/>
    </row>
    <row r="334" spans="1:39" x14ac:dyDescent="0.3">
      <c r="A334" s="290"/>
      <c r="B334" s="1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</row>
    <row r="335" spans="1:39" x14ac:dyDescent="0.3">
      <c r="C335" s="49"/>
      <c r="F335" s="115"/>
      <c r="H335" s="115"/>
      <c r="I335" s="115"/>
      <c r="J335" s="115"/>
      <c r="L335" s="115"/>
      <c r="M335" s="115"/>
      <c r="N335" s="115"/>
      <c r="P335" s="115"/>
      <c r="Q335" s="115"/>
      <c r="R335" s="115"/>
    </row>
    <row r="336" spans="1:39" x14ac:dyDescent="0.3">
      <c r="D336" s="115"/>
      <c r="H336" s="115"/>
      <c r="L336" s="115"/>
      <c r="P336" s="115"/>
    </row>
    <row r="340" spans="1:3" x14ac:dyDescent="0.3">
      <c r="A340" s="47"/>
      <c r="B340" s="47"/>
      <c r="C340" s="47"/>
    </row>
    <row r="341" spans="1:3" x14ac:dyDescent="0.3">
      <c r="A341" s="47"/>
      <c r="B341" s="47"/>
      <c r="C341" s="47"/>
    </row>
    <row r="342" spans="1:3" x14ac:dyDescent="0.3">
      <c r="A342" s="47"/>
      <c r="B342" s="47"/>
      <c r="C342" s="47"/>
    </row>
    <row r="343" spans="1:3" x14ac:dyDescent="0.3">
      <c r="A343" s="47"/>
      <c r="B343" s="47"/>
      <c r="C343" s="47"/>
    </row>
    <row r="344" spans="1:3" x14ac:dyDescent="0.3">
      <c r="A344" s="47"/>
      <c r="B344" s="47"/>
      <c r="C344" s="47"/>
    </row>
    <row r="345" spans="1:3" x14ac:dyDescent="0.3">
      <c r="A345" s="47"/>
      <c r="B345" s="47"/>
      <c r="C345" s="47"/>
    </row>
    <row r="346" spans="1:3" x14ac:dyDescent="0.3">
      <c r="A346" s="47"/>
      <c r="B346" s="47"/>
      <c r="C346" s="47"/>
    </row>
    <row r="347" spans="1:3" x14ac:dyDescent="0.3">
      <c r="A347" s="47"/>
      <c r="B347" s="47"/>
      <c r="C347" s="47"/>
    </row>
    <row r="348" spans="1:3" x14ac:dyDescent="0.3">
      <c r="A348" s="47"/>
      <c r="B348" s="47"/>
      <c r="C348" s="47"/>
    </row>
    <row r="349" spans="1:3" x14ac:dyDescent="0.3">
      <c r="A349" s="47"/>
      <c r="B349" s="47"/>
      <c r="C349" s="47"/>
    </row>
    <row r="350" spans="1:3" x14ac:dyDescent="0.3">
      <c r="A350" s="47"/>
      <c r="B350" s="47"/>
      <c r="C350" s="47"/>
    </row>
    <row r="351" spans="1:3" x14ac:dyDescent="0.3">
      <c r="A351" s="47"/>
      <c r="B351" s="47"/>
      <c r="C351" s="47"/>
    </row>
    <row r="352" spans="1:3" x14ac:dyDescent="0.3">
      <c r="A352" s="47"/>
      <c r="B352" s="47"/>
      <c r="C352" s="47"/>
    </row>
    <row r="353" spans="1:3" x14ac:dyDescent="0.3">
      <c r="A353" s="47"/>
      <c r="B353" s="47"/>
      <c r="C353" s="47"/>
    </row>
    <row r="354" spans="1:3" x14ac:dyDescent="0.3">
      <c r="A354" s="47"/>
      <c r="B354" s="47"/>
      <c r="C354" s="47"/>
    </row>
    <row r="355" spans="1:3" x14ac:dyDescent="0.3">
      <c r="A355" s="47"/>
      <c r="B355" s="47"/>
      <c r="C355" s="47"/>
    </row>
    <row r="356" spans="1:3" x14ac:dyDescent="0.3">
      <c r="A356" s="47"/>
      <c r="B356" s="47"/>
      <c r="C356" s="47"/>
    </row>
    <row r="357" spans="1:3" x14ac:dyDescent="0.3">
      <c r="A357" s="47"/>
      <c r="B357" s="47"/>
      <c r="C357" s="47"/>
    </row>
    <row r="358" spans="1:3" x14ac:dyDescent="0.3">
      <c r="A358" s="47"/>
      <c r="B358" s="47"/>
      <c r="C358" s="47"/>
    </row>
    <row r="359" spans="1:3" x14ac:dyDescent="0.3">
      <c r="A359" s="47"/>
      <c r="B359" s="47"/>
      <c r="C359" s="47"/>
    </row>
    <row r="360" spans="1:3" x14ac:dyDescent="0.3">
      <c r="A360" s="47"/>
      <c r="B360" s="47"/>
      <c r="C360" s="47"/>
    </row>
    <row r="361" spans="1:3" x14ac:dyDescent="0.3">
      <c r="A361" s="47"/>
      <c r="B361" s="47"/>
      <c r="C361" s="47"/>
    </row>
    <row r="362" spans="1:3" x14ac:dyDescent="0.3">
      <c r="A362" s="47"/>
      <c r="B362" s="47"/>
      <c r="C362" s="47"/>
    </row>
    <row r="363" spans="1:3" x14ac:dyDescent="0.3">
      <c r="A363" s="47"/>
      <c r="B363" s="47"/>
      <c r="C363" s="47"/>
    </row>
    <row r="364" spans="1:3" x14ac:dyDescent="0.3">
      <c r="A364" s="47"/>
      <c r="B364" s="47"/>
      <c r="C364" s="47"/>
    </row>
    <row r="365" spans="1:3" x14ac:dyDescent="0.3">
      <c r="A365" s="47"/>
      <c r="B365" s="47"/>
      <c r="C365" s="47"/>
    </row>
    <row r="366" spans="1:3" x14ac:dyDescent="0.3">
      <c r="A366" s="47"/>
      <c r="B366" s="47"/>
      <c r="C366" s="47"/>
    </row>
    <row r="367" spans="1:3" x14ac:dyDescent="0.3">
      <c r="A367" s="47"/>
      <c r="B367" s="47"/>
      <c r="C367" s="47"/>
    </row>
    <row r="368" spans="1:3" x14ac:dyDescent="0.3">
      <c r="A368" s="47"/>
      <c r="B368" s="47"/>
      <c r="C368" s="47"/>
    </row>
    <row r="369" spans="1:3" x14ac:dyDescent="0.3">
      <c r="A369" s="47"/>
      <c r="B369" s="47"/>
      <c r="C369" s="47"/>
    </row>
    <row r="370" spans="1:3" x14ac:dyDescent="0.3">
      <c r="A370" s="47"/>
      <c r="B370" s="47"/>
      <c r="C370" s="47"/>
    </row>
    <row r="371" spans="1:3" x14ac:dyDescent="0.3">
      <c r="A371" s="47"/>
      <c r="B371" s="47"/>
      <c r="C371" s="47"/>
    </row>
    <row r="372" spans="1:3" x14ac:dyDescent="0.3">
      <c r="A372" s="47"/>
      <c r="B372" s="47"/>
      <c r="C372" s="47"/>
    </row>
    <row r="373" spans="1:3" x14ac:dyDescent="0.3">
      <c r="A373" s="47"/>
      <c r="B373" s="47"/>
      <c r="C373" s="47"/>
    </row>
    <row r="374" spans="1:3" x14ac:dyDescent="0.3">
      <c r="A374" s="47"/>
      <c r="B374" s="47"/>
      <c r="C374" s="47"/>
    </row>
  </sheetData>
  <mergeCells count="4">
    <mergeCell ref="D6:G6"/>
    <mergeCell ref="H6:K6"/>
    <mergeCell ref="L6:O6"/>
    <mergeCell ref="P6:S6"/>
  </mergeCells>
  <printOptions horizontalCentered="1"/>
  <pageMargins left="0.19685039370078741" right="0.19685039370078741" top="0.70866141732283472" bottom="0.51181102362204722" header="0.51181102362204722" footer="0.51181102362204722"/>
  <pageSetup paperSize="9" scale="38" fitToHeight="0" orientation="portrait" r:id="rId1"/>
  <headerFooter alignWithMargins="0">
    <oddHeader>&amp;P. oldal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0"/>
  <sheetViews>
    <sheetView workbookViewId="0"/>
  </sheetViews>
  <sheetFormatPr defaultRowHeight="13.2" x14ac:dyDescent="0.25"/>
  <cols>
    <col min="1" max="1" width="68.5546875" style="16" bestFit="1" customWidth="1"/>
    <col min="2" max="2" width="11.88671875" style="16" customWidth="1"/>
    <col min="3" max="3" width="12.33203125" style="16" customWidth="1"/>
    <col min="4" max="4" width="10.88671875" style="16" bestFit="1" customWidth="1"/>
    <col min="5" max="5" width="18.33203125" style="16" bestFit="1" customWidth="1"/>
    <col min="6" max="6" width="13.33203125" style="16" customWidth="1"/>
    <col min="257" max="257" width="64.33203125" bestFit="1" customWidth="1"/>
    <col min="258" max="258" width="11.88671875" customWidth="1"/>
    <col min="259" max="259" width="12.33203125" customWidth="1"/>
    <col min="260" max="260" width="10.88671875" bestFit="1" customWidth="1"/>
    <col min="261" max="261" width="18.33203125" bestFit="1" customWidth="1"/>
    <col min="262" max="262" width="13.33203125" customWidth="1"/>
    <col min="513" max="513" width="64.33203125" bestFit="1" customWidth="1"/>
    <col min="514" max="514" width="11.88671875" customWidth="1"/>
    <col min="515" max="515" width="12.33203125" customWidth="1"/>
    <col min="516" max="516" width="10.88671875" bestFit="1" customWidth="1"/>
    <col min="517" max="517" width="18.33203125" bestFit="1" customWidth="1"/>
    <col min="518" max="518" width="13.33203125" customWidth="1"/>
    <col min="769" max="769" width="64.33203125" bestFit="1" customWidth="1"/>
    <col min="770" max="770" width="11.88671875" customWidth="1"/>
    <col min="771" max="771" width="12.33203125" customWidth="1"/>
    <col min="772" max="772" width="10.88671875" bestFit="1" customWidth="1"/>
    <col min="773" max="773" width="18.33203125" bestFit="1" customWidth="1"/>
    <col min="774" max="774" width="13.33203125" customWidth="1"/>
    <col min="1025" max="1025" width="64.33203125" bestFit="1" customWidth="1"/>
    <col min="1026" max="1026" width="11.88671875" customWidth="1"/>
    <col min="1027" max="1027" width="12.33203125" customWidth="1"/>
    <col min="1028" max="1028" width="10.88671875" bestFit="1" customWidth="1"/>
    <col min="1029" max="1029" width="18.33203125" bestFit="1" customWidth="1"/>
    <col min="1030" max="1030" width="13.33203125" customWidth="1"/>
    <col min="1281" max="1281" width="64.33203125" bestFit="1" customWidth="1"/>
    <col min="1282" max="1282" width="11.88671875" customWidth="1"/>
    <col min="1283" max="1283" width="12.33203125" customWidth="1"/>
    <col min="1284" max="1284" width="10.88671875" bestFit="1" customWidth="1"/>
    <col min="1285" max="1285" width="18.33203125" bestFit="1" customWidth="1"/>
    <col min="1286" max="1286" width="13.33203125" customWidth="1"/>
    <col min="1537" max="1537" width="64.33203125" bestFit="1" customWidth="1"/>
    <col min="1538" max="1538" width="11.88671875" customWidth="1"/>
    <col min="1539" max="1539" width="12.33203125" customWidth="1"/>
    <col min="1540" max="1540" width="10.88671875" bestFit="1" customWidth="1"/>
    <col min="1541" max="1541" width="18.33203125" bestFit="1" customWidth="1"/>
    <col min="1542" max="1542" width="13.33203125" customWidth="1"/>
    <col min="1793" max="1793" width="64.33203125" bestFit="1" customWidth="1"/>
    <col min="1794" max="1794" width="11.88671875" customWidth="1"/>
    <col min="1795" max="1795" width="12.33203125" customWidth="1"/>
    <col min="1796" max="1796" width="10.88671875" bestFit="1" customWidth="1"/>
    <col min="1797" max="1797" width="18.33203125" bestFit="1" customWidth="1"/>
    <col min="1798" max="1798" width="13.33203125" customWidth="1"/>
    <col min="2049" max="2049" width="64.33203125" bestFit="1" customWidth="1"/>
    <col min="2050" max="2050" width="11.88671875" customWidth="1"/>
    <col min="2051" max="2051" width="12.33203125" customWidth="1"/>
    <col min="2052" max="2052" width="10.88671875" bestFit="1" customWidth="1"/>
    <col min="2053" max="2053" width="18.33203125" bestFit="1" customWidth="1"/>
    <col min="2054" max="2054" width="13.33203125" customWidth="1"/>
    <col min="2305" max="2305" width="64.33203125" bestFit="1" customWidth="1"/>
    <col min="2306" max="2306" width="11.88671875" customWidth="1"/>
    <col min="2307" max="2307" width="12.33203125" customWidth="1"/>
    <col min="2308" max="2308" width="10.88671875" bestFit="1" customWidth="1"/>
    <col min="2309" max="2309" width="18.33203125" bestFit="1" customWidth="1"/>
    <col min="2310" max="2310" width="13.33203125" customWidth="1"/>
    <col min="2561" max="2561" width="64.33203125" bestFit="1" customWidth="1"/>
    <col min="2562" max="2562" width="11.88671875" customWidth="1"/>
    <col min="2563" max="2563" width="12.33203125" customWidth="1"/>
    <col min="2564" max="2564" width="10.88671875" bestFit="1" customWidth="1"/>
    <col min="2565" max="2565" width="18.33203125" bestFit="1" customWidth="1"/>
    <col min="2566" max="2566" width="13.33203125" customWidth="1"/>
    <col min="2817" max="2817" width="64.33203125" bestFit="1" customWidth="1"/>
    <col min="2818" max="2818" width="11.88671875" customWidth="1"/>
    <col min="2819" max="2819" width="12.33203125" customWidth="1"/>
    <col min="2820" max="2820" width="10.88671875" bestFit="1" customWidth="1"/>
    <col min="2821" max="2821" width="18.33203125" bestFit="1" customWidth="1"/>
    <col min="2822" max="2822" width="13.33203125" customWidth="1"/>
    <col min="3073" max="3073" width="64.33203125" bestFit="1" customWidth="1"/>
    <col min="3074" max="3074" width="11.88671875" customWidth="1"/>
    <col min="3075" max="3075" width="12.33203125" customWidth="1"/>
    <col min="3076" max="3076" width="10.88671875" bestFit="1" customWidth="1"/>
    <col min="3077" max="3077" width="18.33203125" bestFit="1" customWidth="1"/>
    <col min="3078" max="3078" width="13.33203125" customWidth="1"/>
    <col min="3329" max="3329" width="64.33203125" bestFit="1" customWidth="1"/>
    <col min="3330" max="3330" width="11.88671875" customWidth="1"/>
    <col min="3331" max="3331" width="12.33203125" customWidth="1"/>
    <col min="3332" max="3332" width="10.88671875" bestFit="1" customWidth="1"/>
    <col min="3333" max="3333" width="18.33203125" bestFit="1" customWidth="1"/>
    <col min="3334" max="3334" width="13.33203125" customWidth="1"/>
    <col min="3585" max="3585" width="64.33203125" bestFit="1" customWidth="1"/>
    <col min="3586" max="3586" width="11.88671875" customWidth="1"/>
    <col min="3587" max="3587" width="12.33203125" customWidth="1"/>
    <col min="3588" max="3588" width="10.88671875" bestFit="1" customWidth="1"/>
    <col min="3589" max="3589" width="18.33203125" bestFit="1" customWidth="1"/>
    <col min="3590" max="3590" width="13.33203125" customWidth="1"/>
    <col min="3841" max="3841" width="64.33203125" bestFit="1" customWidth="1"/>
    <col min="3842" max="3842" width="11.88671875" customWidth="1"/>
    <col min="3843" max="3843" width="12.33203125" customWidth="1"/>
    <col min="3844" max="3844" width="10.88671875" bestFit="1" customWidth="1"/>
    <col min="3845" max="3845" width="18.33203125" bestFit="1" customWidth="1"/>
    <col min="3846" max="3846" width="13.33203125" customWidth="1"/>
    <col min="4097" max="4097" width="64.33203125" bestFit="1" customWidth="1"/>
    <col min="4098" max="4098" width="11.88671875" customWidth="1"/>
    <col min="4099" max="4099" width="12.33203125" customWidth="1"/>
    <col min="4100" max="4100" width="10.88671875" bestFit="1" customWidth="1"/>
    <col min="4101" max="4101" width="18.33203125" bestFit="1" customWidth="1"/>
    <col min="4102" max="4102" width="13.33203125" customWidth="1"/>
    <col min="4353" max="4353" width="64.33203125" bestFit="1" customWidth="1"/>
    <col min="4354" max="4354" width="11.88671875" customWidth="1"/>
    <col min="4355" max="4355" width="12.33203125" customWidth="1"/>
    <col min="4356" max="4356" width="10.88671875" bestFit="1" customWidth="1"/>
    <col min="4357" max="4357" width="18.33203125" bestFit="1" customWidth="1"/>
    <col min="4358" max="4358" width="13.33203125" customWidth="1"/>
    <col min="4609" max="4609" width="64.33203125" bestFit="1" customWidth="1"/>
    <col min="4610" max="4610" width="11.88671875" customWidth="1"/>
    <col min="4611" max="4611" width="12.33203125" customWidth="1"/>
    <col min="4612" max="4612" width="10.88671875" bestFit="1" customWidth="1"/>
    <col min="4613" max="4613" width="18.33203125" bestFit="1" customWidth="1"/>
    <col min="4614" max="4614" width="13.33203125" customWidth="1"/>
    <col min="4865" max="4865" width="64.33203125" bestFit="1" customWidth="1"/>
    <col min="4866" max="4866" width="11.88671875" customWidth="1"/>
    <col min="4867" max="4867" width="12.33203125" customWidth="1"/>
    <col min="4868" max="4868" width="10.88671875" bestFit="1" customWidth="1"/>
    <col min="4869" max="4869" width="18.33203125" bestFit="1" customWidth="1"/>
    <col min="4870" max="4870" width="13.33203125" customWidth="1"/>
    <col min="5121" max="5121" width="64.33203125" bestFit="1" customWidth="1"/>
    <col min="5122" max="5122" width="11.88671875" customWidth="1"/>
    <col min="5123" max="5123" width="12.33203125" customWidth="1"/>
    <col min="5124" max="5124" width="10.88671875" bestFit="1" customWidth="1"/>
    <col min="5125" max="5125" width="18.33203125" bestFit="1" customWidth="1"/>
    <col min="5126" max="5126" width="13.33203125" customWidth="1"/>
    <col min="5377" max="5377" width="64.33203125" bestFit="1" customWidth="1"/>
    <col min="5378" max="5378" width="11.88671875" customWidth="1"/>
    <col min="5379" max="5379" width="12.33203125" customWidth="1"/>
    <col min="5380" max="5380" width="10.88671875" bestFit="1" customWidth="1"/>
    <col min="5381" max="5381" width="18.33203125" bestFit="1" customWidth="1"/>
    <col min="5382" max="5382" width="13.33203125" customWidth="1"/>
    <col min="5633" max="5633" width="64.33203125" bestFit="1" customWidth="1"/>
    <col min="5634" max="5634" width="11.88671875" customWidth="1"/>
    <col min="5635" max="5635" width="12.33203125" customWidth="1"/>
    <col min="5636" max="5636" width="10.88671875" bestFit="1" customWidth="1"/>
    <col min="5637" max="5637" width="18.33203125" bestFit="1" customWidth="1"/>
    <col min="5638" max="5638" width="13.33203125" customWidth="1"/>
    <col min="5889" max="5889" width="64.33203125" bestFit="1" customWidth="1"/>
    <col min="5890" max="5890" width="11.88671875" customWidth="1"/>
    <col min="5891" max="5891" width="12.33203125" customWidth="1"/>
    <col min="5892" max="5892" width="10.88671875" bestFit="1" customWidth="1"/>
    <col min="5893" max="5893" width="18.33203125" bestFit="1" customWidth="1"/>
    <col min="5894" max="5894" width="13.33203125" customWidth="1"/>
    <col min="6145" max="6145" width="64.33203125" bestFit="1" customWidth="1"/>
    <col min="6146" max="6146" width="11.88671875" customWidth="1"/>
    <col min="6147" max="6147" width="12.33203125" customWidth="1"/>
    <col min="6148" max="6148" width="10.88671875" bestFit="1" customWidth="1"/>
    <col min="6149" max="6149" width="18.33203125" bestFit="1" customWidth="1"/>
    <col min="6150" max="6150" width="13.33203125" customWidth="1"/>
    <col min="6401" max="6401" width="64.33203125" bestFit="1" customWidth="1"/>
    <col min="6402" max="6402" width="11.88671875" customWidth="1"/>
    <col min="6403" max="6403" width="12.33203125" customWidth="1"/>
    <col min="6404" max="6404" width="10.88671875" bestFit="1" customWidth="1"/>
    <col min="6405" max="6405" width="18.33203125" bestFit="1" customWidth="1"/>
    <col min="6406" max="6406" width="13.33203125" customWidth="1"/>
    <col min="6657" max="6657" width="64.33203125" bestFit="1" customWidth="1"/>
    <col min="6658" max="6658" width="11.88671875" customWidth="1"/>
    <col min="6659" max="6659" width="12.33203125" customWidth="1"/>
    <col min="6660" max="6660" width="10.88671875" bestFit="1" customWidth="1"/>
    <col min="6661" max="6661" width="18.33203125" bestFit="1" customWidth="1"/>
    <col min="6662" max="6662" width="13.33203125" customWidth="1"/>
    <col min="6913" max="6913" width="64.33203125" bestFit="1" customWidth="1"/>
    <col min="6914" max="6914" width="11.88671875" customWidth="1"/>
    <col min="6915" max="6915" width="12.33203125" customWidth="1"/>
    <col min="6916" max="6916" width="10.88671875" bestFit="1" customWidth="1"/>
    <col min="6917" max="6917" width="18.33203125" bestFit="1" customWidth="1"/>
    <col min="6918" max="6918" width="13.33203125" customWidth="1"/>
    <col min="7169" max="7169" width="64.33203125" bestFit="1" customWidth="1"/>
    <col min="7170" max="7170" width="11.88671875" customWidth="1"/>
    <col min="7171" max="7171" width="12.33203125" customWidth="1"/>
    <col min="7172" max="7172" width="10.88671875" bestFit="1" customWidth="1"/>
    <col min="7173" max="7173" width="18.33203125" bestFit="1" customWidth="1"/>
    <col min="7174" max="7174" width="13.33203125" customWidth="1"/>
    <col min="7425" max="7425" width="64.33203125" bestFit="1" customWidth="1"/>
    <col min="7426" max="7426" width="11.88671875" customWidth="1"/>
    <col min="7427" max="7427" width="12.33203125" customWidth="1"/>
    <col min="7428" max="7428" width="10.88671875" bestFit="1" customWidth="1"/>
    <col min="7429" max="7429" width="18.33203125" bestFit="1" customWidth="1"/>
    <col min="7430" max="7430" width="13.33203125" customWidth="1"/>
    <col min="7681" max="7681" width="64.33203125" bestFit="1" customWidth="1"/>
    <col min="7682" max="7682" width="11.88671875" customWidth="1"/>
    <col min="7683" max="7683" width="12.33203125" customWidth="1"/>
    <col min="7684" max="7684" width="10.88671875" bestFit="1" customWidth="1"/>
    <col min="7685" max="7685" width="18.33203125" bestFit="1" customWidth="1"/>
    <col min="7686" max="7686" width="13.33203125" customWidth="1"/>
    <col min="7937" max="7937" width="64.33203125" bestFit="1" customWidth="1"/>
    <col min="7938" max="7938" width="11.88671875" customWidth="1"/>
    <col min="7939" max="7939" width="12.33203125" customWidth="1"/>
    <col min="7940" max="7940" width="10.88671875" bestFit="1" customWidth="1"/>
    <col min="7941" max="7941" width="18.33203125" bestFit="1" customWidth="1"/>
    <col min="7942" max="7942" width="13.33203125" customWidth="1"/>
    <col min="8193" max="8193" width="64.33203125" bestFit="1" customWidth="1"/>
    <col min="8194" max="8194" width="11.88671875" customWidth="1"/>
    <col min="8195" max="8195" width="12.33203125" customWidth="1"/>
    <col min="8196" max="8196" width="10.88671875" bestFit="1" customWidth="1"/>
    <col min="8197" max="8197" width="18.33203125" bestFit="1" customWidth="1"/>
    <col min="8198" max="8198" width="13.33203125" customWidth="1"/>
    <col min="8449" max="8449" width="64.33203125" bestFit="1" customWidth="1"/>
    <col min="8450" max="8450" width="11.88671875" customWidth="1"/>
    <col min="8451" max="8451" width="12.33203125" customWidth="1"/>
    <col min="8452" max="8452" width="10.88671875" bestFit="1" customWidth="1"/>
    <col min="8453" max="8453" width="18.33203125" bestFit="1" customWidth="1"/>
    <col min="8454" max="8454" width="13.33203125" customWidth="1"/>
    <col min="8705" max="8705" width="64.33203125" bestFit="1" customWidth="1"/>
    <col min="8706" max="8706" width="11.88671875" customWidth="1"/>
    <col min="8707" max="8707" width="12.33203125" customWidth="1"/>
    <col min="8708" max="8708" width="10.88671875" bestFit="1" customWidth="1"/>
    <col min="8709" max="8709" width="18.33203125" bestFit="1" customWidth="1"/>
    <col min="8710" max="8710" width="13.33203125" customWidth="1"/>
    <col min="8961" max="8961" width="64.33203125" bestFit="1" customWidth="1"/>
    <col min="8962" max="8962" width="11.88671875" customWidth="1"/>
    <col min="8963" max="8963" width="12.33203125" customWidth="1"/>
    <col min="8964" max="8964" width="10.88671875" bestFit="1" customWidth="1"/>
    <col min="8965" max="8965" width="18.33203125" bestFit="1" customWidth="1"/>
    <col min="8966" max="8966" width="13.33203125" customWidth="1"/>
    <col min="9217" max="9217" width="64.33203125" bestFit="1" customWidth="1"/>
    <col min="9218" max="9218" width="11.88671875" customWidth="1"/>
    <col min="9219" max="9219" width="12.33203125" customWidth="1"/>
    <col min="9220" max="9220" width="10.88671875" bestFit="1" customWidth="1"/>
    <col min="9221" max="9221" width="18.33203125" bestFit="1" customWidth="1"/>
    <col min="9222" max="9222" width="13.33203125" customWidth="1"/>
    <col min="9473" max="9473" width="64.33203125" bestFit="1" customWidth="1"/>
    <col min="9474" max="9474" width="11.88671875" customWidth="1"/>
    <col min="9475" max="9475" width="12.33203125" customWidth="1"/>
    <col min="9476" max="9476" width="10.88671875" bestFit="1" customWidth="1"/>
    <col min="9477" max="9477" width="18.33203125" bestFit="1" customWidth="1"/>
    <col min="9478" max="9478" width="13.33203125" customWidth="1"/>
    <col min="9729" max="9729" width="64.33203125" bestFit="1" customWidth="1"/>
    <col min="9730" max="9730" width="11.88671875" customWidth="1"/>
    <col min="9731" max="9731" width="12.33203125" customWidth="1"/>
    <col min="9732" max="9732" width="10.88671875" bestFit="1" customWidth="1"/>
    <col min="9733" max="9733" width="18.33203125" bestFit="1" customWidth="1"/>
    <col min="9734" max="9734" width="13.33203125" customWidth="1"/>
    <col min="9985" max="9985" width="64.33203125" bestFit="1" customWidth="1"/>
    <col min="9986" max="9986" width="11.88671875" customWidth="1"/>
    <col min="9987" max="9987" width="12.33203125" customWidth="1"/>
    <col min="9988" max="9988" width="10.88671875" bestFit="1" customWidth="1"/>
    <col min="9989" max="9989" width="18.33203125" bestFit="1" customWidth="1"/>
    <col min="9990" max="9990" width="13.33203125" customWidth="1"/>
    <col min="10241" max="10241" width="64.33203125" bestFit="1" customWidth="1"/>
    <col min="10242" max="10242" width="11.88671875" customWidth="1"/>
    <col min="10243" max="10243" width="12.33203125" customWidth="1"/>
    <col min="10244" max="10244" width="10.88671875" bestFit="1" customWidth="1"/>
    <col min="10245" max="10245" width="18.33203125" bestFit="1" customWidth="1"/>
    <col min="10246" max="10246" width="13.33203125" customWidth="1"/>
    <col min="10497" max="10497" width="64.33203125" bestFit="1" customWidth="1"/>
    <col min="10498" max="10498" width="11.88671875" customWidth="1"/>
    <col min="10499" max="10499" width="12.33203125" customWidth="1"/>
    <col min="10500" max="10500" width="10.88671875" bestFit="1" customWidth="1"/>
    <col min="10501" max="10501" width="18.33203125" bestFit="1" customWidth="1"/>
    <col min="10502" max="10502" width="13.33203125" customWidth="1"/>
    <col min="10753" max="10753" width="64.33203125" bestFit="1" customWidth="1"/>
    <col min="10754" max="10754" width="11.88671875" customWidth="1"/>
    <col min="10755" max="10755" width="12.33203125" customWidth="1"/>
    <col min="10756" max="10756" width="10.88671875" bestFit="1" customWidth="1"/>
    <col min="10757" max="10757" width="18.33203125" bestFit="1" customWidth="1"/>
    <col min="10758" max="10758" width="13.33203125" customWidth="1"/>
    <col min="11009" max="11009" width="64.33203125" bestFit="1" customWidth="1"/>
    <col min="11010" max="11010" width="11.88671875" customWidth="1"/>
    <col min="11011" max="11011" width="12.33203125" customWidth="1"/>
    <col min="11012" max="11012" width="10.88671875" bestFit="1" customWidth="1"/>
    <col min="11013" max="11013" width="18.33203125" bestFit="1" customWidth="1"/>
    <col min="11014" max="11014" width="13.33203125" customWidth="1"/>
    <col min="11265" max="11265" width="64.33203125" bestFit="1" customWidth="1"/>
    <col min="11266" max="11266" width="11.88671875" customWidth="1"/>
    <col min="11267" max="11267" width="12.33203125" customWidth="1"/>
    <col min="11268" max="11268" width="10.88671875" bestFit="1" customWidth="1"/>
    <col min="11269" max="11269" width="18.33203125" bestFit="1" customWidth="1"/>
    <col min="11270" max="11270" width="13.33203125" customWidth="1"/>
    <col min="11521" max="11521" width="64.33203125" bestFit="1" customWidth="1"/>
    <col min="11522" max="11522" width="11.88671875" customWidth="1"/>
    <col min="11523" max="11523" width="12.33203125" customWidth="1"/>
    <col min="11524" max="11524" width="10.88671875" bestFit="1" customWidth="1"/>
    <col min="11525" max="11525" width="18.33203125" bestFit="1" customWidth="1"/>
    <col min="11526" max="11526" width="13.33203125" customWidth="1"/>
    <col min="11777" max="11777" width="64.33203125" bestFit="1" customWidth="1"/>
    <col min="11778" max="11778" width="11.88671875" customWidth="1"/>
    <col min="11779" max="11779" width="12.33203125" customWidth="1"/>
    <col min="11780" max="11780" width="10.88671875" bestFit="1" customWidth="1"/>
    <col min="11781" max="11781" width="18.33203125" bestFit="1" customWidth="1"/>
    <col min="11782" max="11782" width="13.33203125" customWidth="1"/>
    <col min="12033" max="12033" width="64.33203125" bestFit="1" customWidth="1"/>
    <col min="12034" max="12034" width="11.88671875" customWidth="1"/>
    <col min="12035" max="12035" width="12.33203125" customWidth="1"/>
    <col min="12036" max="12036" width="10.88671875" bestFit="1" customWidth="1"/>
    <col min="12037" max="12037" width="18.33203125" bestFit="1" customWidth="1"/>
    <col min="12038" max="12038" width="13.33203125" customWidth="1"/>
    <col min="12289" max="12289" width="64.33203125" bestFit="1" customWidth="1"/>
    <col min="12290" max="12290" width="11.88671875" customWidth="1"/>
    <col min="12291" max="12291" width="12.33203125" customWidth="1"/>
    <col min="12292" max="12292" width="10.88671875" bestFit="1" customWidth="1"/>
    <col min="12293" max="12293" width="18.33203125" bestFit="1" customWidth="1"/>
    <col min="12294" max="12294" width="13.33203125" customWidth="1"/>
    <col min="12545" max="12545" width="64.33203125" bestFit="1" customWidth="1"/>
    <col min="12546" max="12546" width="11.88671875" customWidth="1"/>
    <col min="12547" max="12547" width="12.33203125" customWidth="1"/>
    <col min="12548" max="12548" width="10.88671875" bestFit="1" customWidth="1"/>
    <col min="12549" max="12549" width="18.33203125" bestFit="1" customWidth="1"/>
    <col min="12550" max="12550" width="13.33203125" customWidth="1"/>
    <col min="12801" max="12801" width="64.33203125" bestFit="1" customWidth="1"/>
    <col min="12802" max="12802" width="11.88671875" customWidth="1"/>
    <col min="12803" max="12803" width="12.33203125" customWidth="1"/>
    <col min="12804" max="12804" width="10.88671875" bestFit="1" customWidth="1"/>
    <col min="12805" max="12805" width="18.33203125" bestFit="1" customWidth="1"/>
    <col min="12806" max="12806" width="13.33203125" customWidth="1"/>
    <col min="13057" max="13057" width="64.33203125" bestFit="1" customWidth="1"/>
    <col min="13058" max="13058" width="11.88671875" customWidth="1"/>
    <col min="13059" max="13059" width="12.33203125" customWidth="1"/>
    <col min="13060" max="13060" width="10.88671875" bestFit="1" customWidth="1"/>
    <col min="13061" max="13061" width="18.33203125" bestFit="1" customWidth="1"/>
    <col min="13062" max="13062" width="13.33203125" customWidth="1"/>
    <col min="13313" max="13313" width="64.33203125" bestFit="1" customWidth="1"/>
    <col min="13314" max="13314" width="11.88671875" customWidth="1"/>
    <col min="13315" max="13315" width="12.33203125" customWidth="1"/>
    <col min="13316" max="13316" width="10.88671875" bestFit="1" customWidth="1"/>
    <col min="13317" max="13317" width="18.33203125" bestFit="1" customWidth="1"/>
    <col min="13318" max="13318" width="13.33203125" customWidth="1"/>
    <col min="13569" max="13569" width="64.33203125" bestFit="1" customWidth="1"/>
    <col min="13570" max="13570" width="11.88671875" customWidth="1"/>
    <col min="13571" max="13571" width="12.33203125" customWidth="1"/>
    <col min="13572" max="13572" width="10.88671875" bestFit="1" customWidth="1"/>
    <col min="13573" max="13573" width="18.33203125" bestFit="1" customWidth="1"/>
    <col min="13574" max="13574" width="13.33203125" customWidth="1"/>
    <col min="13825" max="13825" width="64.33203125" bestFit="1" customWidth="1"/>
    <col min="13826" max="13826" width="11.88671875" customWidth="1"/>
    <col min="13827" max="13827" width="12.33203125" customWidth="1"/>
    <col min="13828" max="13828" width="10.88671875" bestFit="1" customWidth="1"/>
    <col min="13829" max="13829" width="18.33203125" bestFit="1" customWidth="1"/>
    <col min="13830" max="13830" width="13.33203125" customWidth="1"/>
    <col min="14081" max="14081" width="64.33203125" bestFit="1" customWidth="1"/>
    <col min="14082" max="14082" width="11.88671875" customWidth="1"/>
    <col min="14083" max="14083" width="12.33203125" customWidth="1"/>
    <col min="14084" max="14084" width="10.88671875" bestFit="1" customWidth="1"/>
    <col min="14085" max="14085" width="18.33203125" bestFit="1" customWidth="1"/>
    <col min="14086" max="14086" width="13.33203125" customWidth="1"/>
    <col min="14337" max="14337" width="64.33203125" bestFit="1" customWidth="1"/>
    <col min="14338" max="14338" width="11.88671875" customWidth="1"/>
    <col min="14339" max="14339" width="12.33203125" customWidth="1"/>
    <col min="14340" max="14340" width="10.88671875" bestFit="1" customWidth="1"/>
    <col min="14341" max="14341" width="18.33203125" bestFit="1" customWidth="1"/>
    <col min="14342" max="14342" width="13.33203125" customWidth="1"/>
    <col min="14593" max="14593" width="64.33203125" bestFit="1" customWidth="1"/>
    <col min="14594" max="14594" width="11.88671875" customWidth="1"/>
    <col min="14595" max="14595" width="12.33203125" customWidth="1"/>
    <col min="14596" max="14596" width="10.88671875" bestFit="1" customWidth="1"/>
    <col min="14597" max="14597" width="18.33203125" bestFit="1" customWidth="1"/>
    <col min="14598" max="14598" width="13.33203125" customWidth="1"/>
    <col min="14849" max="14849" width="64.33203125" bestFit="1" customWidth="1"/>
    <col min="14850" max="14850" width="11.88671875" customWidth="1"/>
    <col min="14851" max="14851" width="12.33203125" customWidth="1"/>
    <col min="14852" max="14852" width="10.88671875" bestFit="1" customWidth="1"/>
    <col min="14853" max="14853" width="18.33203125" bestFit="1" customWidth="1"/>
    <col min="14854" max="14854" width="13.33203125" customWidth="1"/>
    <col min="15105" max="15105" width="64.33203125" bestFit="1" customWidth="1"/>
    <col min="15106" max="15106" width="11.88671875" customWidth="1"/>
    <col min="15107" max="15107" width="12.33203125" customWidth="1"/>
    <col min="15108" max="15108" width="10.88671875" bestFit="1" customWidth="1"/>
    <col min="15109" max="15109" width="18.33203125" bestFit="1" customWidth="1"/>
    <col min="15110" max="15110" width="13.33203125" customWidth="1"/>
    <col min="15361" max="15361" width="64.33203125" bestFit="1" customWidth="1"/>
    <col min="15362" max="15362" width="11.88671875" customWidth="1"/>
    <col min="15363" max="15363" width="12.33203125" customWidth="1"/>
    <col min="15364" max="15364" width="10.88671875" bestFit="1" customWidth="1"/>
    <col min="15365" max="15365" width="18.33203125" bestFit="1" customWidth="1"/>
    <col min="15366" max="15366" width="13.33203125" customWidth="1"/>
    <col min="15617" max="15617" width="64.33203125" bestFit="1" customWidth="1"/>
    <col min="15618" max="15618" width="11.88671875" customWidth="1"/>
    <col min="15619" max="15619" width="12.33203125" customWidth="1"/>
    <col min="15620" max="15620" width="10.88671875" bestFit="1" customWidth="1"/>
    <col min="15621" max="15621" width="18.33203125" bestFit="1" customWidth="1"/>
    <col min="15622" max="15622" width="13.33203125" customWidth="1"/>
    <col min="15873" max="15873" width="64.33203125" bestFit="1" customWidth="1"/>
    <col min="15874" max="15874" width="11.88671875" customWidth="1"/>
    <col min="15875" max="15875" width="12.33203125" customWidth="1"/>
    <col min="15876" max="15876" width="10.88671875" bestFit="1" customWidth="1"/>
    <col min="15877" max="15877" width="18.33203125" bestFit="1" customWidth="1"/>
    <col min="15878" max="15878" width="13.33203125" customWidth="1"/>
    <col min="16129" max="16129" width="64.33203125" bestFit="1" customWidth="1"/>
    <col min="16130" max="16130" width="11.88671875" customWidth="1"/>
    <col min="16131" max="16131" width="12.33203125" customWidth="1"/>
    <col min="16132" max="16132" width="10.88671875" bestFit="1" customWidth="1"/>
    <col min="16133" max="16133" width="18.33203125" bestFit="1" customWidth="1"/>
    <col min="16134" max="16134" width="13.33203125" customWidth="1"/>
  </cols>
  <sheetData>
    <row r="1" spans="1:6" ht="13.8" x14ac:dyDescent="0.25">
      <c r="F1" s="285" t="s">
        <v>458</v>
      </c>
    </row>
    <row r="2" spans="1:6" ht="16.5" customHeight="1" x14ac:dyDescent="0.25">
      <c r="B2" s="6"/>
      <c r="C2" s="6"/>
      <c r="D2" s="6"/>
      <c r="E2" s="6"/>
      <c r="F2" s="7" t="s">
        <v>460</v>
      </c>
    </row>
    <row r="3" spans="1:6" ht="15" x14ac:dyDescent="0.25">
      <c r="A3" s="8"/>
      <c r="B3" s="8"/>
      <c r="C3" s="8"/>
      <c r="D3" s="8"/>
      <c r="E3" s="8"/>
      <c r="F3" s="3"/>
    </row>
    <row r="4" spans="1:6" ht="16.8" x14ac:dyDescent="0.3">
      <c r="A4" s="305" t="s">
        <v>158</v>
      </c>
      <c r="B4" s="305"/>
      <c r="C4" s="305"/>
      <c r="D4" s="305"/>
      <c r="E4" s="305"/>
      <c r="F4" s="305"/>
    </row>
    <row r="5" spans="1:6" ht="16.8" x14ac:dyDescent="0.3">
      <c r="A5" s="305" t="s">
        <v>234</v>
      </c>
      <c r="B5" s="305"/>
      <c r="C5" s="305"/>
      <c r="D5" s="305"/>
      <c r="E5" s="305"/>
      <c r="F5" s="305"/>
    </row>
    <row r="6" spans="1:6" ht="16.8" x14ac:dyDescent="0.3">
      <c r="A6" s="306" t="s">
        <v>159</v>
      </c>
      <c r="B6" s="307" t="s">
        <v>160</v>
      </c>
      <c r="C6" s="307"/>
      <c r="D6" s="307"/>
      <c r="E6" s="307"/>
      <c r="F6" s="307"/>
    </row>
    <row r="7" spans="1:6" ht="67.2" x14ac:dyDescent="0.25">
      <c r="A7" s="306"/>
      <c r="B7" s="9" t="s">
        <v>161</v>
      </c>
      <c r="C7" s="9" t="s">
        <v>162</v>
      </c>
      <c r="D7" s="9" t="s">
        <v>163</v>
      </c>
      <c r="E7" s="10" t="s">
        <v>164</v>
      </c>
      <c r="F7" s="10" t="s">
        <v>149</v>
      </c>
    </row>
    <row r="8" spans="1:6" ht="16.8" x14ac:dyDescent="0.3">
      <c r="A8" s="11"/>
      <c r="B8" s="11"/>
      <c r="C8" s="11"/>
      <c r="D8" s="12"/>
      <c r="E8" s="13"/>
      <c r="F8" s="13"/>
    </row>
    <row r="9" spans="1:6" s="18" customFormat="1" ht="16.8" x14ac:dyDescent="0.3">
      <c r="A9" s="14" t="s">
        <v>186</v>
      </c>
      <c r="B9" s="14">
        <f>SUM(B10:B11)</f>
        <v>21</v>
      </c>
      <c r="C9" s="14">
        <f t="shared" ref="C9:F9" si="0">SUM(C10:C11)</f>
        <v>16</v>
      </c>
      <c r="D9" s="14">
        <f t="shared" si="0"/>
        <v>1</v>
      </c>
      <c r="E9" s="14">
        <f t="shared" si="0"/>
        <v>3</v>
      </c>
      <c r="F9" s="14">
        <f t="shared" si="0"/>
        <v>41</v>
      </c>
    </row>
    <row r="10" spans="1:6" ht="16.8" x14ac:dyDescent="0.3">
      <c r="A10" s="11" t="s">
        <v>202</v>
      </c>
      <c r="B10" s="11">
        <v>13</v>
      </c>
      <c r="C10" s="11">
        <v>10</v>
      </c>
      <c r="D10" s="11">
        <v>1</v>
      </c>
      <c r="E10" s="13">
        <v>1</v>
      </c>
      <c r="F10" s="13">
        <f>SUM(B10:E10)</f>
        <v>25</v>
      </c>
    </row>
    <row r="11" spans="1:6" ht="16.8" x14ac:dyDescent="0.3">
      <c r="A11" s="11" t="s">
        <v>203</v>
      </c>
      <c r="B11" s="11">
        <v>8</v>
      </c>
      <c r="C11" s="11">
        <v>6</v>
      </c>
      <c r="D11" s="11">
        <v>0</v>
      </c>
      <c r="E11" s="13">
        <v>2</v>
      </c>
      <c r="F11" s="13">
        <f>SUM(B11:E11)</f>
        <v>16</v>
      </c>
    </row>
    <row r="12" spans="1:6" s="18" customFormat="1" ht="16.8" x14ac:dyDescent="0.3">
      <c r="A12" s="14" t="s">
        <v>456</v>
      </c>
      <c r="B12" s="14">
        <f>SUM(B13:B14)</f>
        <v>28</v>
      </c>
      <c r="C12" s="14">
        <f>SUM(C13:C14)</f>
        <v>11</v>
      </c>
      <c r="D12" s="14">
        <f>SUM(D13:D14)</f>
        <v>1</v>
      </c>
      <c r="E12" s="14">
        <f>SUM(E13:E14)</f>
        <v>2</v>
      </c>
      <c r="F12" s="14">
        <f>SUM(F13:F14)</f>
        <v>42</v>
      </c>
    </row>
    <row r="13" spans="1:6" ht="16.8" x14ac:dyDescent="0.3">
      <c r="A13" s="11" t="s">
        <v>204</v>
      </c>
      <c r="B13" s="11">
        <v>11</v>
      </c>
      <c r="C13" s="11">
        <v>7</v>
      </c>
      <c r="D13" s="11">
        <v>1</v>
      </c>
      <c r="E13" s="13">
        <v>1</v>
      </c>
      <c r="F13" s="13">
        <f>SUM(B13:E13)</f>
        <v>20</v>
      </c>
    </row>
    <row r="14" spans="1:6" ht="16.8" x14ac:dyDescent="0.3">
      <c r="A14" s="11" t="s">
        <v>205</v>
      </c>
      <c r="B14" s="11">
        <v>17</v>
      </c>
      <c r="C14" s="11">
        <v>4</v>
      </c>
      <c r="D14" s="11">
        <v>0</v>
      </c>
      <c r="E14" s="13">
        <v>1</v>
      </c>
      <c r="F14" s="13">
        <f>SUM(B14:E14)</f>
        <v>22</v>
      </c>
    </row>
    <row r="15" spans="1:6" ht="16.8" x14ac:dyDescent="0.3">
      <c r="A15" s="14" t="s">
        <v>455</v>
      </c>
      <c r="B15" s="14">
        <f>SUM(B16:B17)</f>
        <v>30</v>
      </c>
      <c r="C15" s="14">
        <f>SUM(C16:C17)</f>
        <v>12</v>
      </c>
      <c r="D15" s="14">
        <f>SUM(D16:D17)</f>
        <v>1</v>
      </c>
      <c r="E15" s="14">
        <f>SUM(E16:E17)</f>
        <v>2</v>
      </c>
      <c r="F15" s="14">
        <f>SUM(F16:F17)</f>
        <v>45</v>
      </c>
    </row>
    <row r="16" spans="1:6" ht="16.8" x14ac:dyDescent="0.3">
      <c r="A16" s="11" t="s">
        <v>204</v>
      </c>
      <c r="B16" s="11">
        <v>13</v>
      </c>
      <c r="C16" s="11">
        <v>8</v>
      </c>
      <c r="D16" s="11">
        <v>1</v>
      </c>
      <c r="E16" s="13">
        <v>1</v>
      </c>
      <c r="F16" s="13">
        <f>SUM(B16:E16)</f>
        <v>23</v>
      </c>
    </row>
    <row r="17" spans="1:6" ht="16.8" x14ac:dyDescent="0.3">
      <c r="A17" s="11" t="s">
        <v>205</v>
      </c>
      <c r="B17" s="11">
        <v>17</v>
      </c>
      <c r="C17" s="11">
        <v>4</v>
      </c>
      <c r="D17" s="11">
        <v>0</v>
      </c>
      <c r="E17" s="13">
        <v>1</v>
      </c>
      <c r="F17" s="13">
        <f>SUM(B17:E17)</f>
        <v>22</v>
      </c>
    </row>
    <row r="18" spans="1:6" s="18" customFormat="1" ht="16.8" x14ac:dyDescent="0.3">
      <c r="A18" s="14" t="s">
        <v>422</v>
      </c>
      <c r="B18" s="14">
        <v>19</v>
      </c>
      <c r="C18" s="14">
        <v>0</v>
      </c>
      <c r="D18" s="14">
        <v>5</v>
      </c>
      <c r="E18" s="17">
        <v>0</v>
      </c>
      <c r="F18" s="17">
        <f>SUM(B18:E18)</f>
        <v>24</v>
      </c>
    </row>
    <row r="19" spans="1:6" s="18" customFormat="1" ht="16.8" x14ac:dyDescent="0.3">
      <c r="A19" s="14" t="s">
        <v>423</v>
      </c>
      <c r="B19" s="14">
        <v>20</v>
      </c>
      <c r="C19" s="14">
        <v>0</v>
      </c>
      <c r="D19" s="14">
        <v>5</v>
      </c>
      <c r="E19" s="17">
        <v>0</v>
      </c>
      <c r="F19" s="17">
        <f>SUM(B19:E19)</f>
        <v>25</v>
      </c>
    </row>
    <row r="20" spans="1:6" s="18" customFormat="1" ht="16.8" x14ac:dyDescent="0.3">
      <c r="A20" s="14" t="s">
        <v>235</v>
      </c>
      <c r="B20" s="14">
        <v>9</v>
      </c>
      <c r="C20" s="14">
        <v>9.5</v>
      </c>
      <c r="D20" s="14">
        <v>0</v>
      </c>
      <c r="E20" s="17">
        <v>0</v>
      </c>
      <c r="F20" s="17">
        <f>SUM(B20:E20)</f>
        <v>18.5</v>
      </c>
    </row>
    <row r="21" spans="1:6" ht="16.8" x14ac:dyDescent="0.3">
      <c r="A21" s="14" t="s">
        <v>44</v>
      </c>
      <c r="B21" s="14">
        <f>SUM(B22:B25)</f>
        <v>83</v>
      </c>
      <c r="C21" s="14">
        <f t="shared" ref="C21:F21" si="1">SUM(C22:C25)</f>
        <v>0</v>
      </c>
      <c r="D21" s="14">
        <f t="shared" si="1"/>
        <v>2</v>
      </c>
      <c r="E21" s="14">
        <f t="shared" si="1"/>
        <v>4</v>
      </c>
      <c r="F21" s="14">
        <f t="shared" si="1"/>
        <v>89</v>
      </c>
    </row>
    <row r="22" spans="1:6" ht="16.8" x14ac:dyDescent="0.3">
      <c r="A22" s="11" t="s">
        <v>206</v>
      </c>
      <c r="B22" s="11">
        <v>70</v>
      </c>
      <c r="C22" s="11">
        <v>0</v>
      </c>
      <c r="D22" s="11">
        <v>2</v>
      </c>
      <c r="E22" s="13">
        <v>4</v>
      </c>
      <c r="F22" s="13">
        <f>SUM(B22:E22)</f>
        <v>76</v>
      </c>
    </row>
    <row r="23" spans="1:6" ht="16.8" x14ac:dyDescent="0.3">
      <c r="A23" s="11" t="s">
        <v>207</v>
      </c>
      <c r="B23" s="11">
        <v>7</v>
      </c>
      <c r="C23" s="11">
        <v>0</v>
      </c>
      <c r="D23" s="11">
        <v>0</v>
      </c>
      <c r="E23" s="13">
        <v>0</v>
      </c>
      <c r="F23" s="13">
        <f>SUM(B23:E23)</f>
        <v>7</v>
      </c>
    </row>
    <row r="24" spans="1:6" s="16" customFormat="1" ht="16.8" x14ac:dyDescent="0.3">
      <c r="A24" s="11" t="s">
        <v>208</v>
      </c>
      <c r="B24" s="11">
        <v>3</v>
      </c>
      <c r="C24" s="11">
        <v>0</v>
      </c>
      <c r="D24" s="11">
        <v>0</v>
      </c>
      <c r="E24" s="13">
        <v>0</v>
      </c>
      <c r="F24" s="13">
        <f>SUM(B24:E24)</f>
        <v>3</v>
      </c>
    </row>
    <row r="25" spans="1:6" s="16" customFormat="1" ht="16.8" x14ac:dyDescent="0.3">
      <c r="A25" s="11" t="s">
        <v>209</v>
      </c>
      <c r="B25" s="11">
        <v>3</v>
      </c>
      <c r="C25" s="11">
        <v>0</v>
      </c>
      <c r="D25" s="11">
        <v>0</v>
      </c>
      <c r="E25" s="13">
        <v>0</v>
      </c>
      <c r="F25" s="13">
        <f>SUM(B25:E25)</f>
        <v>3</v>
      </c>
    </row>
    <row r="26" spans="1:6" s="18" customFormat="1" ht="16.8" x14ac:dyDescent="0.3">
      <c r="A26" s="14" t="s">
        <v>30</v>
      </c>
      <c r="B26" s="14">
        <v>6</v>
      </c>
      <c r="C26" s="14">
        <v>0</v>
      </c>
      <c r="D26" s="14">
        <v>13</v>
      </c>
      <c r="E26" s="17">
        <v>0</v>
      </c>
      <c r="F26" s="17">
        <f>SUM(B26:E26)</f>
        <v>19</v>
      </c>
    </row>
    <row r="27" spans="1:6" ht="16.8" x14ac:dyDescent="0.3">
      <c r="A27" s="11"/>
      <c r="B27" s="11"/>
      <c r="C27" s="11"/>
      <c r="D27" s="11"/>
      <c r="E27" s="13"/>
      <c r="F27" s="13"/>
    </row>
    <row r="28" spans="1:6" ht="16.8" x14ac:dyDescent="0.3">
      <c r="A28" s="14" t="s">
        <v>421</v>
      </c>
      <c r="B28" s="15">
        <f>B9+B12+B18+B20+B21+B26</f>
        <v>166</v>
      </c>
      <c r="C28" s="15">
        <f>C9+C12+C18+C20+C21+C26</f>
        <v>36.5</v>
      </c>
      <c r="D28" s="15">
        <f>D9+D12+D18+D20+D21+D26</f>
        <v>22</v>
      </c>
      <c r="E28" s="15">
        <f>E9+E12+E18+E20+E21+E26</f>
        <v>9</v>
      </c>
      <c r="F28" s="15">
        <f>F9+F12+F18+F20+F21+F26</f>
        <v>233.5</v>
      </c>
    </row>
    <row r="29" spans="1:6" ht="16.8" x14ac:dyDescent="0.3">
      <c r="A29" s="14" t="s">
        <v>420</v>
      </c>
      <c r="B29" s="15">
        <f>B9+B12+B19+B20+B21+B26</f>
        <v>167</v>
      </c>
      <c r="C29" s="15">
        <f>C9+C12+C19+C20+C21+C26</f>
        <v>36.5</v>
      </c>
      <c r="D29" s="15">
        <f>D9+D12+D19+D20+D21+D26</f>
        <v>22</v>
      </c>
      <c r="E29" s="15">
        <f>E9+E12+E19+E20+E21+E26</f>
        <v>9</v>
      </c>
      <c r="F29" s="15">
        <f>F9+F12+F19+F20+F21+F26</f>
        <v>234.5</v>
      </c>
    </row>
    <row r="30" spans="1:6" ht="16.8" x14ac:dyDescent="0.3">
      <c r="A30" s="14" t="s">
        <v>454</v>
      </c>
      <c r="B30" s="15">
        <f>B9+B15+B19+B20+B21+B26</f>
        <v>169</v>
      </c>
      <c r="C30" s="15">
        <f t="shared" ref="C30:F30" si="2">C9+C15+C19+C20+C21+C26</f>
        <v>37.5</v>
      </c>
      <c r="D30" s="15">
        <f t="shared" si="2"/>
        <v>22</v>
      </c>
      <c r="E30" s="15">
        <f t="shared" si="2"/>
        <v>9</v>
      </c>
      <c r="F30" s="15">
        <f t="shared" si="2"/>
        <v>237.5</v>
      </c>
    </row>
  </sheetData>
  <mergeCells count="4">
    <mergeCell ref="A4:F4"/>
    <mergeCell ref="A5:F5"/>
    <mergeCell ref="A6:A7"/>
    <mergeCell ref="B6:F6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view="pageBreakPreview" zoomScale="110" zoomScaleNormal="100" zoomScaleSheetLayoutView="110" workbookViewId="0"/>
  </sheetViews>
  <sheetFormatPr defaultRowHeight="13.2" x14ac:dyDescent="0.25"/>
  <cols>
    <col min="1" max="1" width="40" style="4" customWidth="1"/>
    <col min="2" max="6" width="10.44140625" style="4" customWidth="1"/>
    <col min="7" max="7" width="4.6640625" style="4" customWidth="1"/>
    <col min="8" max="8" width="32.44140625" style="4" customWidth="1"/>
    <col min="9" max="9" width="10.44140625" style="4" customWidth="1"/>
    <col min="10" max="10" width="10.6640625" style="4" bestFit="1" customWidth="1"/>
    <col min="11" max="12" width="9.88671875" style="4" customWidth="1"/>
    <col min="13" max="244" width="8.88671875" style="4"/>
    <col min="245" max="245" width="40" style="4" customWidth="1"/>
    <col min="246" max="246" width="12" style="4" customWidth="1"/>
    <col min="247" max="249" width="10.44140625" style="4" customWidth="1"/>
    <col min="250" max="250" width="11" style="4" customWidth="1"/>
    <col min="251" max="251" width="4.6640625" style="4" customWidth="1"/>
    <col min="252" max="252" width="32.44140625" style="4" customWidth="1"/>
    <col min="253" max="253" width="12" style="4" customWidth="1"/>
    <col min="254" max="256" width="13.5546875" style="4" customWidth="1"/>
    <col min="257" max="257" width="11" style="4" customWidth="1"/>
    <col min="258" max="500" width="8.88671875" style="4"/>
    <col min="501" max="501" width="40" style="4" customWidth="1"/>
    <col min="502" max="502" width="12" style="4" customWidth="1"/>
    <col min="503" max="505" width="10.44140625" style="4" customWidth="1"/>
    <col min="506" max="506" width="11" style="4" customWidth="1"/>
    <col min="507" max="507" width="4.6640625" style="4" customWidth="1"/>
    <col min="508" max="508" width="32.44140625" style="4" customWidth="1"/>
    <col min="509" max="509" width="12" style="4" customWidth="1"/>
    <col min="510" max="512" width="13.5546875" style="4" customWidth="1"/>
    <col min="513" max="513" width="11" style="4" customWidth="1"/>
    <col min="514" max="756" width="8.88671875" style="4"/>
    <col min="757" max="757" width="40" style="4" customWidth="1"/>
    <col min="758" max="758" width="12" style="4" customWidth="1"/>
    <col min="759" max="761" width="10.44140625" style="4" customWidth="1"/>
    <col min="762" max="762" width="11" style="4" customWidth="1"/>
    <col min="763" max="763" width="4.6640625" style="4" customWidth="1"/>
    <col min="764" max="764" width="32.44140625" style="4" customWidth="1"/>
    <col min="765" max="765" width="12" style="4" customWidth="1"/>
    <col min="766" max="768" width="13.5546875" style="4" customWidth="1"/>
    <col min="769" max="769" width="11" style="4" customWidth="1"/>
    <col min="770" max="1012" width="8.88671875" style="4"/>
    <col min="1013" max="1013" width="40" style="4" customWidth="1"/>
    <col min="1014" max="1014" width="12" style="4" customWidth="1"/>
    <col min="1015" max="1017" width="10.44140625" style="4" customWidth="1"/>
    <col min="1018" max="1018" width="11" style="4" customWidth="1"/>
    <col min="1019" max="1019" width="4.6640625" style="4" customWidth="1"/>
    <col min="1020" max="1020" width="32.44140625" style="4" customWidth="1"/>
    <col min="1021" max="1021" width="12" style="4" customWidth="1"/>
    <col min="1022" max="1024" width="13.5546875" style="4" customWidth="1"/>
    <col min="1025" max="1025" width="11" style="4" customWidth="1"/>
    <col min="1026" max="1268" width="8.88671875" style="4"/>
    <col min="1269" max="1269" width="40" style="4" customWidth="1"/>
    <col min="1270" max="1270" width="12" style="4" customWidth="1"/>
    <col min="1271" max="1273" width="10.44140625" style="4" customWidth="1"/>
    <col min="1274" max="1274" width="11" style="4" customWidth="1"/>
    <col min="1275" max="1275" width="4.6640625" style="4" customWidth="1"/>
    <col min="1276" max="1276" width="32.44140625" style="4" customWidth="1"/>
    <col min="1277" max="1277" width="12" style="4" customWidth="1"/>
    <col min="1278" max="1280" width="13.5546875" style="4" customWidth="1"/>
    <col min="1281" max="1281" width="11" style="4" customWidth="1"/>
    <col min="1282" max="1524" width="8.88671875" style="4"/>
    <col min="1525" max="1525" width="40" style="4" customWidth="1"/>
    <col min="1526" max="1526" width="12" style="4" customWidth="1"/>
    <col min="1527" max="1529" width="10.44140625" style="4" customWidth="1"/>
    <col min="1530" max="1530" width="11" style="4" customWidth="1"/>
    <col min="1531" max="1531" width="4.6640625" style="4" customWidth="1"/>
    <col min="1532" max="1532" width="32.44140625" style="4" customWidth="1"/>
    <col min="1533" max="1533" width="12" style="4" customWidth="1"/>
    <col min="1534" max="1536" width="13.5546875" style="4" customWidth="1"/>
    <col min="1537" max="1537" width="11" style="4" customWidth="1"/>
    <col min="1538" max="1780" width="8.88671875" style="4"/>
    <col min="1781" max="1781" width="40" style="4" customWidth="1"/>
    <col min="1782" max="1782" width="12" style="4" customWidth="1"/>
    <col min="1783" max="1785" width="10.44140625" style="4" customWidth="1"/>
    <col min="1786" max="1786" width="11" style="4" customWidth="1"/>
    <col min="1787" max="1787" width="4.6640625" style="4" customWidth="1"/>
    <col min="1788" max="1788" width="32.44140625" style="4" customWidth="1"/>
    <col min="1789" max="1789" width="12" style="4" customWidth="1"/>
    <col min="1790" max="1792" width="13.5546875" style="4" customWidth="1"/>
    <col min="1793" max="1793" width="11" style="4" customWidth="1"/>
    <col min="1794" max="2036" width="8.88671875" style="4"/>
    <col min="2037" max="2037" width="40" style="4" customWidth="1"/>
    <col min="2038" max="2038" width="12" style="4" customWidth="1"/>
    <col min="2039" max="2041" width="10.44140625" style="4" customWidth="1"/>
    <col min="2042" max="2042" width="11" style="4" customWidth="1"/>
    <col min="2043" max="2043" width="4.6640625" style="4" customWidth="1"/>
    <col min="2044" max="2044" width="32.44140625" style="4" customWidth="1"/>
    <col min="2045" max="2045" width="12" style="4" customWidth="1"/>
    <col min="2046" max="2048" width="13.5546875" style="4" customWidth="1"/>
    <col min="2049" max="2049" width="11" style="4" customWidth="1"/>
    <col min="2050" max="2292" width="8.88671875" style="4"/>
    <col min="2293" max="2293" width="40" style="4" customWidth="1"/>
    <col min="2294" max="2294" width="12" style="4" customWidth="1"/>
    <col min="2295" max="2297" width="10.44140625" style="4" customWidth="1"/>
    <col min="2298" max="2298" width="11" style="4" customWidth="1"/>
    <col min="2299" max="2299" width="4.6640625" style="4" customWidth="1"/>
    <col min="2300" max="2300" width="32.44140625" style="4" customWidth="1"/>
    <col min="2301" max="2301" width="12" style="4" customWidth="1"/>
    <col min="2302" max="2304" width="13.5546875" style="4" customWidth="1"/>
    <col min="2305" max="2305" width="11" style="4" customWidth="1"/>
    <col min="2306" max="2548" width="8.88671875" style="4"/>
    <col min="2549" max="2549" width="40" style="4" customWidth="1"/>
    <col min="2550" max="2550" width="12" style="4" customWidth="1"/>
    <col min="2551" max="2553" width="10.44140625" style="4" customWidth="1"/>
    <col min="2554" max="2554" width="11" style="4" customWidth="1"/>
    <col min="2555" max="2555" width="4.6640625" style="4" customWidth="1"/>
    <col min="2556" max="2556" width="32.44140625" style="4" customWidth="1"/>
    <col min="2557" max="2557" width="12" style="4" customWidth="1"/>
    <col min="2558" max="2560" width="13.5546875" style="4" customWidth="1"/>
    <col min="2561" max="2561" width="11" style="4" customWidth="1"/>
    <col min="2562" max="2804" width="8.88671875" style="4"/>
    <col min="2805" max="2805" width="40" style="4" customWidth="1"/>
    <col min="2806" max="2806" width="12" style="4" customWidth="1"/>
    <col min="2807" max="2809" width="10.44140625" style="4" customWidth="1"/>
    <col min="2810" max="2810" width="11" style="4" customWidth="1"/>
    <col min="2811" max="2811" width="4.6640625" style="4" customWidth="1"/>
    <col min="2812" max="2812" width="32.44140625" style="4" customWidth="1"/>
    <col min="2813" max="2813" width="12" style="4" customWidth="1"/>
    <col min="2814" max="2816" width="13.5546875" style="4" customWidth="1"/>
    <col min="2817" max="2817" width="11" style="4" customWidth="1"/>
    <col min="2818" max="3060" width="8.88671875" style="4"/>
    <col min="3061" max="3061" width="40" style="4" customWidth="1"/>
    <col min="3062" max="3062" width="12" style="4" customWidth="1"/>
    <col min="3063" max="3065" width="10.44140625" style="4" customWidth="1"/>
    <col min="3066" max="3066" width="11" style="4" customWidth="1"/>
    <col min="3067" max="3067" width="4.6640625" style="4" customWidth="1"/>
    <col min="3068" max="3068" width="32.44140625" style="4" customWidth="1"/>
    <col min="3069" max="3069" width="12" style="4" customWidth="1"/>
    <col min="3070" max="3072" width="13.5546875" style="4" customWidth="1"/>
    <col min="3073" max="3073" width="11" style="4" customWidth="1"/>
    <col min="3074" max="3316" width="8.88671875" style="4"/>
    <col min="3317" max="3317" width="40" style="4" customWidth="1"/>
    <col min="3318" max="3318" width="12" style="4" customWidth="1"/>
    <col min="3319" max="3321" width="10.44140625" style="4" customWidth="1"/>
    <col min="3322" max="3322" width="11" style="4" customWidth="1"/>
    <col min="3323" max="3323" width="4.6640625" style="4" customWidth="1"/>
    <col min="3324" max="3324" width="32.44140625" style="4" customWidth="1"/>
    <col min="3325" max="3325" width="12" style="4" customWidth="1"/>
    <col min="3326" max="3328" width="13.5546875" style="4" customWidth="1"/>
    <col min="3329" max="3329" width="11" style="4" customWidth="1"/>
    <col min="3330" max="3572" width="8.88671875" style="4"/>
    <col min="3573" max="3573" width="40" style="4" customWidth="1"/>
    <col min="3574" max="3574" width="12" style="4" customWidth="1"/>
    <col min="3575" max="3577" width="10.44140625" style="4" customWidth="1"/>
    <col min="3578" max="3578" width="11" style="4" customWidth="1"/>
    <col min="3579" max="3579" width="4.6640625" style="4" customWidth="1"/>
    <col min="3580" max="3580" width="32.44140625" style="4" customWidth="1"/>
    <col min="3581" max="3581" width="12" style="4" customWidth="1"/>
    <col min="3582" max="3584" width="13.5546875" style="4" customWidth="1"/>
    <col min="3585" max="3585" width="11" style="4" customWidth="1"/>
    <col min="3586" max="3828" width="8.88671875" style="4"/>
    <col min="3829" max="3829" width="40" style="4" customWidth="1"/>
    <col min="3830" max="3830" width="12" style="4" customWidth="1"/>
    <col min="3831" max="3833" width="10.44140625" style="4" customWidth="1"/>
    <col min="3834" max="3834" width="11" style="4" customWidth="1"/>
    <col min="3835" max="3835" width="4.6640625" style="4" customWidth="1"/>
    <col min="3836" max="3836" width="32.44140625" style="4" customWidth="1"/>
    <col min="3837" max="3837" width="12" style="4" customWidth="1"/>
    <col min="3838" max="3840" width="13.5546875" style="4" customWidth="1"/>
    <col min="3841" max="3841" width="11" style="4" customWidth="1"/>
    <col min="3842" max="4084" width="8.88671875" style="4"/>
    <col min="4085" max="4085" width="40" style="4" customWidth="1"/>
    <col min="4086" max="4086" width="12" style="4" customWidth="1"/>
    <col min="4087" max="4089" width="10.44140625" style="4" customWidth="1"/>
    <col min="4090" max="4090" width="11" style="4" customWidth="1"/>
    <col min="4091" max="4091" width="4.6640625" style="4" customWidth="1"/>
    <col min="4092" max="4092" width="32.44140625" style="4" customWidth="1"/>
    <col min="4093" max="4093" width="12" style="4" customWidth="1"/>
    <col min="4094" max="4096" width="13.5546875" style="4" customWidth="1"/>
    <col min="4097" max="4097" width="11" style="4" customWidth="1"/>
    <col min="4098" max="4340" width="8.88671875" style="4"/>
    <col min="4341" max="4341" width="40" style="4" customWidth="1"/>
    <col min="4342" max="4342" width="12" style="4" customWidth="1"/>
    <col min="4343" max="4345" width="10.44140625" style="4" customWidth="1"/>
    <col min="4346" max="4346" width="11" style="4" customWidth="1"/>
    <col min="4347" max="4347" width="4.6640625" style="4" customWidth="1"/>
    <col min="4348" max="4348" width="32.44140625" style="4" customWidth="1"/>
    <col min="4349" max="4349" width="12" style="4" customWidth="1"/>
    <col min="4350" max="4352" width="13.5546875" style="4" customWidth="1"/>
    <col min="4353" max="4353" width="11" style="4" customWidth="1"/>
    <col min="4354" max="4596" width="8.88671875" style="4"/>
    <col min="4597" max="4597" width="40" style="4" customWidth="1"/>
    <col min="4598" max="4598" width="12" style="4" customWidth="1"/>
    <col min="4599" max="4601" width="10.44140625" style="4" customWidth="1"/>
    <col min="4602" max="4602" width="11" style="4" customWidth="1"/>
    <col min="4603" max="4603" width="4.6640625" style="4" customWidth="1"/>
    <col min="4604" max="4604" width="32.44140625" style="4" customWidth="1"/>
    <col min="4605" max="4605" width="12" style="4" customWidth="1"/>
    <col min="4606" max="4608" width="13.5546875" style="4" customWidth="1"/>
    <col min="4609" max="4609" width="11" style="4" customWidth="1"/>
    <col min="4610" max="4852" width="8.88671875" style="4"/>
    <col min="4853" max="4853" width="40" style="4" customWidth="1"/>
    <col min="4854" max="4854" width="12" style="4" customWidth="1"/>
    <col min="4855" max="4857" width="10.44140625" style="4" customWidth="1"/>
    <col min="4858" max="4858" width="11" style="4" customWidth="1"/>
    <col min="4859" max="4859" width="4.6640625" style="4" customWidth="1"/>
    <col min="4860" max="4860" width="32.44140625" style="4" customWidth="1"/>
    <col min="4861" max="4861" width="12" style="4" customWidth="1"/>
    <col min="4862" max="4864" width="13.5546875" style="4" customWidth="1"/>
    <col min="4865" max="4865" width="11" style="4" customWidth="1"/>
    <col min="4866" max="5108" width="8.88671875" style="4"/>
    <col min="5109" max="5109" width="40" style="4" customWidth="1"/>
    <col min="5110" max="5110" width="12" style="4" customWidth="1"/>
    <col min="5111" max="5113" width="10.44140625" style="4" customWidth="1"/>
    <col min="5114" max="5114" width="11" style="4" customWidth="1"/>
    <col min="5115" max="5115" width="4.6640625" style="4" customWidth="1"/>
    <col min="5116" max="5116" width="32.44140625" style="4" customWidth="1"/>
    <col min="5117" max="5117" width="12" style="4" customWidth="1"/>
    <col min="5118" max="5120" width="13.5546875" style="4" customWidth="1"/>
    <col min="5121" max="5121" width="11" style="4" customWidth="1"/>
    <col min="5122" max="5364" width="8.88671875" style="4"/>
    <col min="5365" max="5365" width="40" style="4" customWidth="1"/>
    <col min="5366" max="5366" width="12" style="4" customWidth="1"/>
    <col min="5367" max="5369" width="10.44140625" style="4" customWidth="1"/>
    <col min="5370" max="5370" width="11" style="4" customWidth="1"/>
    <col min="5371" max="5371" width="4.6640625" style="4" customWidth="1"/>
    <col min="5372" max="5372" width="32.44140625" style="4" customWidth="1"/>
    <col min="5373" max="5373" width="12" style="4" customWidth="1"/>
    <col min="5374" max="5376" width="13.5546875" style="4" customWidth="1"/>
    <col min="5377" max="5377" width="11" style="4" customWidth="1"/>
    <col min="5378" max="5620" width="8.88671875" style="4"/>
    <col min="5621" max="5621" width="40" style="4" customWidth="1"/>
    <col min="5622" max="5622" width="12" style="4" customWidth="1"/>
    <col min="5623" max="5625" width="10.44140625" style="4" customWidth="1"/>
    <col min="5626" max="5626" width="11" style="4" customWidth="1"/>
    <col min="5627" max="5627" width="4.6640625" style="4" customWidth="1"/>
    <col min="5628" max="5628" width="32.44140625" style="4" customWidth="1"/>
    <col min="5629" max="5629" width="12" style="4" customWidth="1"/>
    <col min="5630" max="5632" width="13.5546875" style="4" customWidth="1"/>
    <col min="5633" max="5633" width="11" style="4" customWidth="1"/>
    <col min="5634" max="5876" width="8.88671875" style="4"/>
    <col min="5877" max="5877" width="40" style="4" customWidth="1"/>
    <col min="5878" max="5878" width="12" style="4" customWidth="1"/>
    <col min="5879" max="5881" width="10.44140625" style="4" customWidth="1"/>
    <col min="5882" max="5882" width="11" style="4" customWidth="1"/>
    <col min="5883" max="5883" width="4.6640625" style="4" customWidth="1"/>
    <col min="5884" max="5884" width="32.44140625" style="4" customWidth="1"/>
    <col min="5885" max="5885" width="12" style="4" customWidth="1"/>
    <col min="5886" max="5888" width="13.5546875" style="4" customWidth="1"/>
    <col min="5889" max="5889" width="11" style="4" customWidth="1"/>
    <col min="5890" max="6132" width="8.88671875" style="4"/>
    <col min="6133" max="6133" width="40" style="4" customWidth="1"/>
    <col min="6134" max="6134" width="12" style="4" customWidth="1"/>
    <col min="6135" max="6137" width="10.44140625" style="4" customWidth="1"/>
    <col min="6138" max="6138" width="11" style="4" customWidth="1"/>
    <col min="6139" max="6139" width="4.6640625" style="4" customWidth="1"/>
    <col min="6140" max="6140" width="32.44140625" style="4" customWidth="1"/>
    <col min="6141" max="6141" width="12" style="4" customWidth="1"/>
    <col min="6142" max="6144" width="13.5546875" style="4" customWidth="1"/>
    <col min="6145" max="6145" width="11" style="4" customWidth="1"/>
    <col min="6146" max="6388" width="8.88671875" style="4"/>
    <col min="6389" max="6389" width="40" style="4" customWidth="1"/>
    <col min="6390" max="6390" width="12" style="4" customWidth="1"/>
    <col min="6391" max="6393" width="10.44140625" style="4" customWidth="1"/>
    <col min="6394" max="6394" width="11" style="4" customWidth="1"/>
    <col min="6395" max="6395" width="4.6640625" style="4" customWidth="1"/>
    <col min="6396" max="6396" width="32.44140625" style="4" customWidth="1"/>
    <col min="6397" max="6397" width="12" style="4" customWidth="1"/>
    <col min="6398" max="6400" width="13.5546875" style="4" customWidth="1"/>
    <col min="6401" max="6401" width="11" style="4" customWidth="1"/>
    <col min="6402" max="6644" width="8.88671875" style="4"/>
    <col min="6645" max="6645" width="40" style="4" customWidth="1"/>
    <col min="6646" max="6646" width="12" style="4" customWidth="1"/>
    <col min="6647" max="6649" width="10.44140625" style="4" customWidth="1"/>
    <col min="6650" max="6650" width="11" style="4" customWidth="1"/>
    <col min="6651" max="6651" width="4.6640625" style="4" customWidth="1"/>
    <col min="6652" max="6652" width="32.44140625" style="4" customWidth="1"/>
    <col min="6653" max="6653" width="12" style="4" customWidth="1"/>
    <col min="6654" max="6656" width="13.5546875" style="4" customWidth="1"/>
    <col min="6657" max="6657" width="11" style="4" customWidth="1"/>
    <col min="6658" max="6900" width="8.88671875" style="4"/>
    <col min="6901" max="6901" width="40" style="4" customWidth="1"/>
    <col min="6902" max="6902" width="12" style="4" customWidth="1"/>
    <col min="6903" max="6905" width="10.44140625" style="4" customWidth="1"/>
    <col min="6906" max="6906" width="11" style="4" customWidth="1"/>
    <col min="6907" max="6907" width="4.6640625" style="4" customWidth="1"/>
    <col min="6908" max="6908" width="32.44140625" style="4" customWidth="1"/>
    <col min="6909" max="6909" width="12" style="4" customWidth="1"/>
    <col min="6910" max="6912" width="13.5546875" style="4" customWidth="1"/>
    <col min="6913" max="6913" width="11" style="4" customWidth="1"/>
    <col min="6914" max="7156" width="8.88671875" style="4"/>
    <col min="7157" max="7157" width="40" style="4" customWidth="1"/>
    <col min="7158" max="7158" width="12" style="4" customWidth="1"/>
    <col min="7159" max="7161" width="10.44140625" style="4" customWidth="1"/>
    <col min="7162" max="7162" width="11" style="4" customWidth="1"/>
    <col min="7163" max="7163" width="4.6640625" style="4" customWidth="1"/>
    <col min="7164" max="7164" width="32.44140625" style="4" customWidth="1"/>
    <col min="7165" max="7165" width="12" style="4" customWidth="1"/>
    <col min="7166" max="7168" width="13.5546875" style="4" customWidth="1"/>
    <col min="7169" max="7169" width="11" style="4" customWidth="1"/>
    <col min="7170" max="7412" width="8.88671875" style="4"/>
    <col min="7413" max="7413" width="40" style="4" customWidth="1"/>
    <col min="7414" max="7414" width="12" style="4" customWidth="1"/>
    <col min="7415" max="7417" width="10.44140625" style="4" customWidth="1"/>
    <col min="7418" max="7418" width="11" style="4" customWidth="1"/>
    <col min="7419" max="7419" width="4.6640625" style="4" customWidth="1"/>
    <col min="7420" max="7420" width="32.44140625" style="4" customWidth="1"/>
    <col min="7421" max="7421" width="12" style="4" customWidth="1"/>
    <col min="7422" max="7424" width="13.5546875" style="4" customWidth="1"/>
    <col min="7425" max="7425" width="11" style="4" customWidth="1"/>
    <col min="7426" max="7668" width="8.88671875" style="4"/>
    <col min="7669" max="7669" width="40" style="4" customWidth="1"/>
    <col min="7670" max="7670" width="12" style="4" customWidth="1"/>
    <col min="7671" max="7673" width="10.44140625" style="4" customWidth="1"/>
    <col min="7674" max="7674" width="11" style="4" customWidth="1"/>
    <col min="7675" max="7675" width="4.6640625" style="4" customWidth="1"/>
    <col min="7676" max="7676" width="32.44140625" style="4" customWidth="1"/>
    <col min="7677" max="7677" width="12" style="4" customWidth="1"/>
    <col min="7678" max="7680" width="13.5546875" style="4" customWidth="1"/>
    <col min="7681" max="7681" width="11" style="4" customWidth="1"/>
    <col min="7682" max="7924" width="8.88671875" style="4"/>
    <col min="7925" max="7925" width="40" style="4" customWidth="1"/>
    <col min="7926" max="7926" width="12" style="4" customWidth="1"/>
    <col min="7927" max="7929" width="10.44140625" style="4" customWidth="1"/>
    <col min="7930" max="7930" width="11" style="4" customWidth="1"/>
    <col min="7931" max="7931" width="4.6640625" style="4" customWidth="1"/>
    <col min="7932" max="7932" width="32.44140625" style="4" customWidth="1"/>
    <col min="7933" max="7933" width="12" style="4" customWidth="1"/>
    <col min="7934" max="7936" width="13.5546875" style="4" customWidth="1"/>
    <col min="7937" max="7937" width="11" style="4" customWidth="1"/>
    <col min="7938" max="8180" width="8.88671875" style="4"/>
    <col min="8181" max="8181" width="40" style="4" customWidth="1"/>
    <col min="8182" max="8182" width="12" style="4" customWidth="1"/>
    <col min="8183" max="8185" width="10.44140625" style="4" customWidth="1"/>
    <col min="8186" max="8186" width="11" style="4" customWidth="1"/>
    <col min="8187" max="8187" width="4.6640625" style="4" customWidth="1"/>
    <col min="8188" max="8188" width="32.44140625" style="4" customWidth="1"/>
    <col min="8189" max="8189" width="12" style="4" customWidth="1"/>
    <col min="8190" max="8192" width="13.5546875" style="4" customWidth="1"/>
    <col min="8193" max="8193" width="11" style="4" customWidth="1"/>
    <col min="8194" max="8436" width="8.88671875" style="4"/>
    <col min="8437" max="8437" width="40" style="4" customWidth="1"/>
    <col min="8438" max="8438" width="12" style="4" customWidth="1"/>
    <col min="8439" max="8441" width="10.44140625" style="4" customWidth="1"/>
    <col min="8442" max="8442" width="11" style="4" customWidth="1"/>
    <col min="8443" max="8443" width="4.6640625" style="4" customWidth="1"/>
    <col min="8444" max="8444" width="32.44140625" style="4" customWidth="1"/>
    <col min="8445" max="8445" width="12" style="4" customWidth="1"/>
    <col min="8446" max="8448" width="13.5546875" style="4" customWidth="1"/>
    <col min="8449" max="8449" width="11" style="4" customWidth="1"/>
    <col min="8450" max="8692" width="8.88671875" style="4"/>
    <col min="8693" max="8693" width="40" style="4" customWidth="1"/>
    <col min="8694" max="8694" width="12" style="4" customWidth="1"/>
    <col min="8695" max="8697" width="10.44140625" style="4" customWidth="1"/>
    <col min="8698" max="8698" width="11" style="4" customWidth="1"/>
    <col min="8699" max="8699" width="4.6640625" style="4" customWidth="1"/>
    <col min="8700" max="8700" width="32.44140625" style="4" customWidth="1"/>
    <col min="8701" max="8701" width="12" style="4" customWidth="1"/>
    <col min="8702" max="8704" width="13.5546875" style="4" customWidth="1"/>
    <col min="8705" max="8705" width="11" style="4" customWidth="1"/>
    <col min="8706" max="8948" width="8.88671875" style="4"/>
    <col min="8949" max="8949" width="40" style="4" customWidth="1"/>
    <col min="8950" max="8950" width="12" style="4" customWidth="1"/>
    <col min="8951" max="8953" width="10.44140625" style="4" customWidth="1"/>
    <col min="8954" max="8954" width="11" style="4" customWidth="1"/>
    <col min="8955" max="8955" width="4.6640625" style="4" customWidth="1"/>
    <col min="8956" max="8956" width="32.44140625" style="4" customWidth="1"/>
    <col min="8957" max="8957" width="12" style="4" customWidth="1"/>
    <col min="8958" max="8960" width="13.5546875" style="4" customWidth="1"/>
    <col min="8961" max="8961" width="11" style="4" customWidth="1"/>
    <col min="8962" max="9204" width="8.88671875" style="4"/>
    <col min="9205" max="9205" width="40" style="4" customWidth="1"/>
    <col min="9206" max="9206" width="12" style="4" customWidth="1"/>
    <col min="9207" max="9209" width="10.44140625" style="4" customWidth="1"/>
    <col min="9210" max="9210" width="11" style="4" customWidth="1"/>
    <col min="9211" max="9211" width="4.6640625" style="4" customWidth="1"/>
    <col min="9212" max="9212" width="32.44140625" style="4" customWidth="1"/>
    <col min="9213" max="9213" width="12" style="4" customWidth="1"/>
    <col min="9214" max="9216" width="13.5546875" style="4" customWidth="1"/>
    <col min="9217" max="9217" width="11" style="4" customWidth="1"/>
    <col min="9218" max="9460" width="8.88671875" style="4"/>
    <col min="9461" max="9461" width="40" style="4" customWidth="1"/>
    <col min="9462" max="9462" width="12" style="4" customWidth="1"/>
    <col min="9463" max="9465" width="10.44140625" style="4" customWidth="1"/>
    <col min="9466" max="9466" width="11" style="4" customWidth="1"/>
    <col min="9467" max="9467" width="4.6640625" style="4" customWidth="1"/>
    <col min="9468" max="9468" width="32.44140625" style="4" customWidth="1"/>
    <col min="9469" max="9469" width="12" style="4" customWidth="1"/>
    <col min="9470" max="9472" width="13.5546875" style="4" customWidth="1"/>
    <col min="9473" max="9473" width="11" style="4" customWidth="1"/>
    <col min="9474" max="9716" width="8.88671875" style="4"/>
    <col min="9717" max="9717" width="40" style="4" customWidth="1"/>
    <col min="9718" max="9718" width="12" style="4" customWidth="1"/>
    <col min="9719" max="9721" width="10.44140625" style="4" customWidth="1"/>
    <col min="9722" max="9722" width="11" style="4" customWidth="1"/>
    <col min="9723" max="9723" width="4.6640625" style="4" customWidth="1"/>
    <col min="9724" max="9724" width="32.44140625" style="4" customWidth="1"/>
    <col min="9725" max="9725" width="12" style="4" customWidth="1"/>
    <col min="9726" max="9728" width="13.5546875" style="4" customWidth="1"/>
    <col min="9729" max="9729" width="11" style="4" customWidth="1"/>
    <col min="9730" max="9972" width="8.88671875" style="4"/>
    <col min="9973" max="9973" width="40" style="4" customWidth="1"/>
    <col min="9974" max="9974" width="12" style="4" customWidth="1"/>
    <col min="9975" max="9977" width="10.44140625" style="4" customWidth="1"/>
    <col min="9978" max="9978" width="11" style="4" customWidth="1"/>
    <col min="9979" max="9979" width="4.6640625" style="4" customWidth="1"/>
    <col min="9980" max="9980" width="32.44140625" style="4" customWidth="1"/>
    <col min="9981" max="9981" width="12" style="4" customWidth="1"/>
    <col min="9982" max="9984" width="13.5546875" style="4" customWidth="1"/>
    <col min="9985" max="9985" width="11" style="4" customWidth="1"/>
    <col min="9986" max="10228" width="8.88671875" style="4"/>
    <col min="10229" max="10229" width="40" style="4" customWidth="1"/>
    <col min="10230" max="10230" width="12" style="4" customWidth="1"/>
    <col min="10231" max="10233" width="10.44140625" style="4" customWidth="1"/>
    <col min="10234" max="10234" width="11" style="4" customWidth="1"/>
    <col min="10235" max="10235" width="4.6640625" style="4" customWidth="1"/>
    <col min="10236" max="10236" width="32.44140625" style="4" customWidth="1"/>
    <col min="10237" max="10237" width="12" style="4" customWidth="1"/>
    <col min="10238" max="10240" width="13.5546875" style="4" customWidth="1"/>
    <col min="10241" max="10241" width="11" style="4" customWidth="1"/>
    <col min="10242" max="10484" width="8.88671875" style="4"/>
    <col min="10485" max="10485" width="40" style="4" customWidth="1"/>
    <col min="10486" max="10486" width="12" style="4" customWidth="1"/>
    <col min="10487" max="10489" width="10.44140625" style="4" customWidth="1"/>
    <col min="10490" max="10490" width="11" style="4" customWidth="1"/>
    <col min="10491" max="10491" width="4.6640625" style="4" customWidth="1"/>
    <col min="10492" max="10492" width="32.44140625" style="4" customWidth="1"/>
    <col min="10493" max="10493" width="12" style="4" customWidth="1"/>
    <col min="10494" max="10496" width="13.5546875" style="4" customWidth="1"/>
    <col min="10497" max="10497" width="11" style="4" customWidth="1"/>
    <col min="10498" max="10740" width="8.88671875" style="4"/>
    <col min="10741" max="10741" width="40" style="4" customWidth="1"/>
    <col min="10742" max="10742" width="12" style="4" customWidth="1"/>
    <col min="10743" max="10745" width="10.44140625" style="4" customWidth="1"/>
    <col min="10746" max="10746" width="11" style="4" customWidth="1"/>
    <col min="10747" max="10747" width="4.6640625" style="4" customWidth="1"/>
    <col min="10748" max="10748" width="32.44140625" style="4" customWidth="1"/>
    <col min="10749" max="10749" width="12" style="4" customWidth="1"/>
    <col min="10750" max="10752" width="13.5546875" style="4" customWidth="1"/>
    <col min="10753" max="10753" width="11" style="4" customWidth="1"/>
    <col min="10754" max="10996" width="8.88671875" style="4"/>
    <col min="10997" max="10997" width="40" style="4" customWidth="1"/>
    <col min="10998" max="10998" width="12" style="4" customWidth="1"/>
    <col min="10999" max="11001" width="10.44140625" style="4" customWidth="1"/>
    <col min="11002" max="11002" width="11" style="4" customWidth="1"/>
    <col min="11003" max="11003" width="4.6640625" style="4" customWidth="1"/>
    <col min="11004" max="11004" width="32.44140625" style="4" customWidth="1"/>
    <col min="11005" max="11005" width="12" style="4" customWidth="1"/>
    <col min="11006" max="11008" width="13.5546875" style="4" customWidth="1"/>
    <col min="11009" max="11009" width="11" style="4" customWidth="1"/>
    <col min="11010" max="11252" width="8.88671875" style="4"/>
    <col min="11253" max="11253" width="40" style="4" customWidth="1"/>
    <col min="11254" max="11254" width="12" style="4" customWidth="1"/>
    <col min="11255" max="11257" width="10.44140625" style="4" customWidth="1"/>
    <col min="11258" max="11258" width="11" style="4" customWidth="1"/>
    <col min="11259" max="11259" width="4.6640625" style="4" customWidth="1"/>
    <col min="11260" max="11260" width="32.44140625" style="4" customWidth="1"/>
    <col min="11261" max="11261" width="12" style="4" customWidth="1"/>
    <col min="11262" max="11264" width="13.5546875" style="4" customWidth="1"/>
    <col min="11265" max="11265" width="11" style="4" customWidth="1"/>
    <col min="11266" max="11508" width="8.88671875" style="4"/>
    <col min="11509" max="11509" width="40" style="4" customWidth="1"/>
    <col min="11510" max="11510" width="12" style="4" customWidth="1"/>
    <col min="11511" max="11513" width="10.44140625" style="4" customWidth="1"/>
    <col min="11514" max="11514" width="11" style="4" customWidth="1"/>
    <col min="11515" max="11515" width="4.6640625" style="4" customWidth="1"/>
    <col min="11516" max="11516" width="32.44140625" style="4" customWidth="1"/>
    <col min="11517" max="11517" width="12" style="4" customWidth="1"/>
    <col min="11518" max="11520" width="13.5546875" style="4" customWidth="1"/>
    <col min="11521" max="11521" width="11" style="4" customWidth="1"/>
    <col min="11522" max="11764" width="8.88671875" style="4"/>
    <col min="11765" max="11765" width="40" style="4" customWidth="1"/>
    <col min="11766" max="11766" width="12" style="4" customWidth="1"/>
    <col min="11767" max="11769" width="10.44140625" style="4" customWidth="1"/>
    <col min="11770" max="11770" width="11" style="4" customWidth="1"/>
    <col min="11771" max="11771" width="4.6640625" style="4" customWidth="1"/>
    <col min="11772" max="11772" width="32.44140625" style="4" customWidth="1"/>
    <col min="11773" max="11773" width="12" style="4" customWidth="1"/>
    <col min="11774" max="11776" width="13.5546875" style="4" customWidth="1"/>
    <col min="11777" max="11777" width="11" style="4" customWidth="1"/>
    <col min="11778" max="12020" width="8.88671875" style="4"/>
    <col min="12021" max="12021" width="40" style="4" customWidth="1"/>
    <col min="12022" max="12022" width="12" style="4" customWidth="1"/>
    <col min="12023" max="12025" width="10.44140625" style="4" customWidth="1"/>
    <col min="12026" max="12026" width="11" style="4" customWidth="1"/>
    <col min="12027" max="12027" width="4.6640625" style="4" customWidth="1"/>
    <col min="12028" max="12028" width="32.44140625" style="4" customWidth="1"/>
    <col min="12029" max="12029" width="12" style="4" customWidth="1"/>
    <col min="12030" max="12032" width="13.5546875" style="4" customWidth="1"/>
    <col min="12033" max="12033" width="11" style="4" customWidth="1"/>
    <col min="12034" max="12276" width="8.88671875" style="4"/>
    <col min="12277" max="12277" width="40" style="4" customWidth="1"/>
    <col min="12278" max="12278" width="12" style="4" customWidth="1"/>
    <col min="12279" max="12281" width="10.44140625" style="4" customWidth="1"/>
    <col min="12282" max="12282" width="11" style="4" customWidth="1"/>
    <col min="12283" max="12283" width="4.6640625" style="4" customWidth="1"/>
    <col min="12284" max="12284" width="32.44140625" style="4" customWidth="1"/>
    <col min="12285" max="12285" width="12" style="4" customWidth="1"/>
    <col min="12286" max="12288" width="13.5546875" style="4" customWidth="1"/>
    <col min="12289" max="12289" width="11" style="4" customWidth="1"/>
    <col min="12290" max="12532" width="8.88671875" style="4"/>
    <col min="12533" max="12533" width="40" style="4" customWidth="1"/>
    <col min="12534" max="12534" width="12" style="4" customWidth="1"/>
    <col min="12535" max="12537" width="10.44140625" style="4" customWidth="1"/>
    <col min="12538" max="12538" width="11" style="4" customWidth="1"/>
    <col min="12539" max="12539" width="4.6640625" style="4" customWidth="1"/>
    <col min="12540" max="12540" width="32.44140625" style="4" customWidth="1"/>
    <col min="12541" max="12541" width="12" style="4" customWidth="1"/>
    <col min="12542" max="12544" width="13.5546875" style="4" customWidth="1"/>
    <col min="12545" max="12545" width="11" style="4" customWidth="1"/>
    <col min="12546" max="12788" width="8.88671875" style="4"/>
    <col min="12789" max="12789" width="40" style="4" customWidth="1"/>
    <col min="12790" max="12790" width="12" style="4" customWidth="1"/>
    <col min="12791" max="12793" width="10.44140625" style="4" customWidth="1"/>
    <col min="12794" max="12794" width="11" style="4" customWidth="1"/>
    <col min="12795" max="12795" width="4.6640625" style="4" customWidth="1"/>
    <col min="12796" max="12796" width="32.44140625" style="4" customWidth="1"/>
    <col min="12797" max="12797" width="12" style="4" customWidth="1"/>
    <col min="12798" max="12800" width="13.5546875" style="4" customWidth="1"/>
    <col min="12801" max="12801" width="11" style="4" customWidth="1"/>
    <col min="12802" max="13044" width="8.88671875" style="4"/>
    <col min="13045" max="13045" width="40" style="4" customWidth="1"/>
    <col min="13046" max="13046" width="12" style="4" customWidth="1"/>
    <col min="13047" max="13049" width="10.44140625" style="4" customWidth="1"/>
    <col min="13050" max="13050" width="11" style="4" customWidth="1"/>
    <col min="13051" max="13051" width="4.6640625" style="4" customWidth="1"/>
    <col min="13052" max="13052" width="32.44140625" style="4" customWidth="1"/>
    <col min="13053" max="13053" width="12" style="4" customWidth="1"/>
    <col min="13054" max="13056" width="13.5546875" style="4" customWidth="1"/>
    <col min="13057" max="13057" width="11" style="4" customWidth="1"/>
    <col min="13058" max="13300" width="8.88671875" style="4"/>
    <col min="13301" max="13301" width="40" style="4" customWidth="1"/>
    <col min="13302" max="13302" width="12" style="4" customWidth="1"/>
    <col min="13303" max="13305" width="10.44140625" style="4" customWidth="1"/>
    <col min="13306" max="13306" width="11" style="4" customWidth="1"/>
    <col min="13307" max="13307" width="4.6640625" style="4" customWidth="1"/>
    <col min="13308" max="13308" width="32.44140625" style="4" customWidth="1"/>
    <col min="13309" max="13309" width="12" style="4" customWidth="1"/>
    <col min="13310" max="13312" width="13.5546875" style="4" customWidth="1"/>
    <col min="13313" max="13313" width="11" style="4" customWidth="1"/>
    <col min="13314" max="13556" width="8.88671875" style="4"/>
    <col min="13557" max="13557" width="40" style="4" customWidth="1"/>
    <col min="13558" max="13558" width="12" style="4" customWidth="1"/>
    <col min="13559" max="13561" width="10.44140625" style="4" customWidth="1"/>
    <col min="13562" max="13562" width="11" style="4" customWidth="1"/>
    <col min="13563" max="13563" width="4.6640625" style="4" customWidth="1"/>
    <col min="13564" max="13564" width="32.44140625" style="4" customWidth="1"/>
    <col min="13565" max="13565" width="12" style="4" customWidth="1"/>
    <col min="13566" max="13568" width="13.5546875" style="4" customWidth="1"/>
    <col min="13569" max="13569" width="11" style="4" customWidth="1"/>
    <col min="13570" max="13812" width="8.88671875" style="4"/>
    <col min="13813" max="13813" width="40" style="4" customWidth="1"/>
    <col min="13814" max="13814" width="12" style="4" customWidth="1"/>
    <col min="13815" max="13817" width="10.44140625" style="4" customWidth="1"/>
    <col min="13818" max="13818" width="11" style="4" customWidth="1"/>
    <col min="13819" max="13819" width="4.6640625" style="4" customWidth="1"/>
    <col min="13820" max="13820" width="32.44140625" style="4" customWidth="1"/>
    <col min="13821" max="13821" width="12" style="4" customWidth="1"/>
    <col min="13822" max="13824" width="13.5546875" style="4" customWidth="1"/>
    <col min="13825" max="13825" width="11" style="4" customWidth="1"/>
    <col min="13826" max="14068" width="8.88671875" style="4"/>
    <col min="14069" max="14069" width="40" style="4" customWidth="1"/>
    <col min="14070" max="14070" width="12" style="4" customWidth="1"/>
    <col min="14071" max="14073" width="10.44140625" style="4" customWidth="1"/>
    <col min="14074" max="14074" width="11" style="4" customWidth="1"/>
    <col min="14075" max="14075" width="4.6640625" style="4" customWidth="1"/>
    <col min="14076" max="14076" width="32.44140625" style="4" customWidth="1"/>
    <col min="14077" max="14077" width="12" style="4" customWidth="1"/>
    <col min="14078" max="14080" width="13.5546875" style="4" customWidth="1"/>
    <col min="14081" max="14081" width="11" style="4" customWidth="1"/>
    <col min="14082" max="14324" width="8.88671875" style="4"/>
    <col min="14325" max="14325" width="40" style="4" customWidth="1"/>
    <col min="14326" max="14326" width="12" style="4" customWidth="1"/>
    <col min="14327" max="14329" width="10.44140625" style="4" customWidth="1"/>
    <col min="14330" max="14330" width="11" style="4" customWidth="1"/>
    <col min="14331" max="14331" width="4.6640625" style="4" customWidth="1"/>
    <col min="14332" max="14332" width="32.44140625" style="4" customWidth="1"/>
    <col min="14333" max="14333" width="12" style="4" customWidth="1"/>
    <col min="14334" max="14336" width="13.5546875" style="4" customWidth="1"/>
    <col min="14337" max="14337" width="11" style="4" customWidth="1"/>
    <col min="14338" max="14580" width="8.88671875" style="4"/>
    <col min="14581" max="14581" width="40" style="4" customWidth="1"/>
    <col min="14582" max="14582" width="12" style="4" customWidth="1"/>
    <col min="14583" max="14585" width="10.44140625" style="4" customWidth="1"/>
    <col min="14586" max="14586" width="11" style="4" customWidth="1"/>
    <col min="14587" max="14587" width="4.6640625" style="4" customWidth="1"/>
    <col min="14588" max="14588" width="32.44140625" style="4" customWidth="1"/>
    <col min="14589" max="14589" width="12" style="4" customWidth="1"/>
    <col min="14590" max="14592" width="13.5546875" style="4" customWidth="1"/>
    <col min="14593" max="14593" width="11" style="4" customWidth="1"/>
    <col min="14594" max="14836" width="8.88671875" style="4"/>
    <col min="14837" max="14837" width="40" style="4" customWidth="1"/>
    <col min="14838" max="14838" width="12" style="4" customWidth="1"/>
    <col min="14839" max="14841" width="10.44140625" style="4" customWidth="1"/>
    <col min="14842" max="14842" width="11" style="4" customWidth="1"/>
    <col min="14843" max="14843" width="4.6640625" style="4" customWidth="1"/>
    <col min="14844" max="14844" width="32.44140625" style="4" customWidth="1"/>
    <col min="14845" max="14845" width="12" style="4" customWidth="1"/>
    <col min="14846" max="14848" width="13.5546875" style="4" customWidth="1"/>
    <col min="14849" max="14849" width="11" style="4" customWidth="1"/>
    <col min="14850" max="15092" width="8.88671875" style="4"/>
    <col min="15093" max="15093" width="40" style="4" customWidth="1"/>
    <col min="15094" max="15094" width="12" style="4" customWidth="1"/>
    <col min="15095" max="15097" width="10.44140625" style="4" customWidth="1"/>
    <col min="15098" max="15098" width="11" style="4" customWidth="1"/>
    <col min="15099" max="15099" width="4.6640625" style="4" customWidth="1"/>
    <col min="15100" max="15100" width="32.44140625" style="4" customWidth="1"/>
    <col min="15101" max="15101" width="12" style="4" customWidth="1"/>
    <col min="15102" max="15104" width="13.5546875" style="4" customWidth="1"/>
    <col min="15105" max="15105" width="11" style="4" customWidth="1"/>
    <col min="15106" max="15348" width="8.88671875" style="4"/>
    <col min="15349" max="15349" width="40" style="4" customWidth="1"/>
    <col min="15350" max="15350" width="12" style="4" customWidth="1"/>
    <col min="15351" max="15353" width="10.44140625" style="4" customWidth="1"/>
    <col min="15354" max="15354" width="11" style="4" customWidth="1"/>
    <col min="15355" max="15355" width="4.6640625" style="4" customWidth="1"/>
    <col min="15356" max="15356" width="32.44140625" style="4" customWidth="1"/>
    <col min="15357" max="15357" width="12" style="4" customWidth="1"/>
    <col min="15358" max="15360" width="13.5546875" style="4" customWidth="1"/>
    <col min="15361" max="15361" width="11" style="4" customWidth="1"/>
    <col min="15362" max="15604" width="8.88671875" style="4"/>
    <col min="15605" max="15605" width="40" style="4" customWidth="1"/>
    <col min="15606" max="15606" width="12" style="4" customWidth="1"/>
    <col min="15607" max="15609" width="10.44140625" style="4" customWidth="1"/>
    <col min="15610" max="15610" width="11" style="4" customWidth="1"/>
    <col min="15611" max="15611" width="4.6640625" style="4" customWidth="1"/>
    <col min="15612" max="15612" width="32.44140625" style="4" customWidth="1"/>
    <col min="15613" max="15613" width="12" style="4" customWidth="1"/>
    <col min="15614" max="15616" width="13.5546875" style="4" customWidth="1"/>
    <col min="15617" max="15617" width="11" style="4" customWidth="1"/>
    <col min="15618" max="15860" width="8.88671875" style="4"/>
    <col min="15861" max="15861" width="40" style="4" customWidth="1"/>
    <col min="15862" max="15862" width="12" style="4" customWidth="1"/>
    <col min="15863" max="15865" width="10.44140625" style="4" customWidth="1"/>
    <col min="15866" max="15866" width="11" style="4" customWidth="1"/>
    <col min="15867" max="15867" width="4.6640625" style="4" customWidth="1"/>
    <col min="15868" max="15868" width="32.44140625" style="4" customWidth="1"/>
    <col min="15869" max="15869" width="12" style="4" customWidth="1"/>
    <col min="15870" max="15872" width="13.5546875" style="4" customWidth="1"/>
    <col min="15873" max="15873" width="11" style="4" customWidth="1"/>
    <col min="15874" max="16116" width="8.88671875" style="4"/>
    <col min="16117" max="16117" width="40" style="4" customWidth="1"/>
    <col min="16118" max="16118" width="12" style="4" customWidth="1"/>
    <col min="16119" max="16121" width="10.44140625" style="4" customWidth="1"/>
    <col min="16122" max="16122" width="11" style="4" customWidth="1"/>
    <col min="16123" max="16123" width="4.6640625" style="4" customWidth="1"/>
    <col min="16124" max="16124" width="32.44140625" style="4" customWidth="1"/>
    <col min="16125" max="16125" width="12" style="4" customWidth="1"/>
    <col min="16126" max="16128" width="13.5546875" style="4" customWidth="1"/>
    <col min="16129" max="16129" width="11" style="4" customWidth="1"/>
    <col min="16130" max="16384" width="8.88671875" style="4"/>
  </cols>
  <sheetData>
    <row r="1" spans="1:13" ht="13.8" x14ac:dyDescent="0.25">
      <c r="M1" s="285" t="s">
        <v>459</v>
      </c>
    </row>
    <row r="2" spans="1:13" ht="15.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M2" s="284" t="s">
        <v>457</v>
      </c>
    </row>
    <row r="3" spans="1:13" ht="12.75" customHeight="1" x14ac:dyDescent="0.25">
      <c r="A3" s="308" t="s">
        <v>99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3" x14ac:dyDescent="0.25">
      <c r="A4" s="309" t="s">
        <v>366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</row>
    <row r="5" spans="1:13" x14ac:dyDescent="0.25">
      <c r="A5" s="26"/>
      <c r="B5" s="27"/>
      <c r="C5" s="27"/>
      <c r="D5" s="27"/>
      <c r="E5" s="27"/>
      <c r="F5" s="27"/>
      <c r="G5" s="27"/>
      <c r="H5" s="26"/>
      <c r="I5" s="5"/>
    </row>
    <row r="6" spans="1:13" x14ac:dyDescent="0.25">
      <c r="A6" s="31" t="s">
        <v>100</v>
      </c>
      <c r="B6" s="42"/>
      <c r="C6" s="42"/>
      <c r="D6" s="42"/>
      <c r="E6" s="42"/>
      <c r="F6" s="42"/>
      <c r="G6" s="41"/>
      <c r="H6" s="223" t="s">
        <v>101</v>
      </c>
      <c r="I6" s="224"/>
      <c r="J6" s="19"/>
      <c r="K6" s="19"/>
      <c r="L6" s="19"/>
      <c r="M6" s="286"/>
    </row>
    <row r="7" spans="1:13" ht="24" x14ac:dyDescent="0.25">
      <c r="A7" s="39"/>
      <c r="B7" s="216" t="s">
        <v>338</v>
      </c>
      <c r="C7" s="216" t="s">
        <v>223</v>
      </c>
      <c r="D7" s="216" t="s">
        <v>337</v>
      </c>
      <c r="E7" s="264" t="s">
        <v>424</v>
      </c>
      <c r="F7" s="264" t="s">
        <v>461</v>
      </c>
      <c r="G7" s="40"/>
      <c r="H7" s="225"/>
      <c r="I7" s="216" t="s">
        <v>338</v>
      </c>
      <c r="J7" s="216" t="s">
        <v>223</v>
      </c>
      <c r="K7" s="216" t="s">
        <v>337</v>
      </c>
      <c r="L7" s="264" t="s">
        <v>424</v>
      </c>
      <c r="M7" s="264" t="s">
        <v>461</v>
      </c>
    </row>
    <row r="8" spans="1:13" x14ac:dyDescent="0.25">
      <c r="A8" s="31"/>
      <c r="B8" s="217" t="s">
        <v>24</v>
      </c>
      <c r="C8" s="217" t="s">
        <v>24</v>
      </c>
      <c r="D8" s="217" t="s">
        <v>24</v>
      </c>
      <c r="E8" s="217" t="s">
        <v>24</v>
      </c>
      <c r="F8" s="217" t="s">
        <v>24</v>
      </c>
      <c r="G8" s="38"/>
      <c r="H8" s="226"/>
      <c r="I8" s="217" t="s">
        <v>24</v>
      </c>
      <c r="J8" s="217" t="s">
        <v>24</v>
      </c>
      <c r="K8" s="217" t="s">
        <v>24</v>
      </c>
      <c r="L8" s="217" t="s">
        <v>24</v>
      </c>
      <c r="M8" s="217" t="s">
        <v>24</v>
      </c>
    </row>
    <row r="9" spans="1:13" x14ac:dyDescent="0.25">
      <c r="A9" s="34" t="s">
        <v>102</v>
      </c>
      <c r="B9" s="218">
        <v>324173</v>
      </c>
      <c r="C9" s="218">
        <v>196944</v>
      </c>
      <c r="D9" s="218">
        <f>'1. m. bevételek (3)'!D11+'1. m. bevételek (3)'!D17+'1. m. bevételek (3)'!D23+'1. m. bevételek (3)'!D29+'1. m. bevételek (3)'!D39+'1. m. bevételek (3)'!D57</f>
        <v>586145</v>
      </c>
      <c r="E9" s="218">
        <f>'1. m. bevételek (3)'!H11+'1. m. bevételek (3)'!H17+'1. m. bevételek (3)'!H23+'1. m. bevételek (3)'!H29+'1. m. bevételek (3)'!H39+'1. m. bevételek (3)'!H57</f>
        <v>526145</v>
      </c>
      <c r="F9" s="218">
        <f>'1. m. bevételek (3)'!P11+'1. m. bevételek (3)'!P17+'1. m. bevételek (3)'!P23+'1. m. bevételek (3)'!P29+'1. m. bevételek (3)'!P39+'1. m. bevételek (3)'!P57</f>
        <v>537942</v>
      </c>
      <c r="G9" s="33"/>
      <c r="H9" s="227" t="s">
        <v>22</v>
      </c>
      <c r="I9" s="220">
        <v>819325</v>
      </c>
      <c r="J9" s="220">
        <v>844086</v>
      </c>
      <c r="K9" s="220">
        <f>'2. m. kiadások (3)'!D11+'2. m. kiadások (3)'!D26+'2. m. kiadások (3)'!D42+'2. m. kiadások (3)'!D51+'2. m. kiadások (3)'!D65+'2. m. kiadások (3)'!D87</f>
        <v>867773</v>
      </c>
      <c r="L9" s="220">
        <f>'2. m. kiadások (3)'!H11+'2. m. kiadások (3)'!H26+'2. m. kiadások (3)'!H42+'2. m. kiadások (3)'!H51+'2. m. kiadások (3)'!H65+'2. m. kiadások (3)'!H87</f>
        <v>878353</v>
      </c>
      <c r="M9" s="220">
        <f>'2. m. kiadások (3)'!P11+'2. m. kiadások (3)'!P26+'2. m. kiadások (3)'!P42+'2. m. kiadások (3)'!P51+'2. m. kiadások (3)'!P65+'2. m. kiadások (3)'!P87</f>
        <v>875323</v>
      </c>
    </row>
    <row r="10" spans="1:13" x14ac:dyDescent="0.25">
      <c r="A10" s="34" t="s">
        <v>57</v>
      </c>
      <c r="B10" s="218">
        <v>831562</v>
      </c>
      <c r="C10" s="218">
        <v>797232</v>
      </c>
      <c r="D10" s="218">
        <f>'1. m. bevételek (3)'!D72</f>
        <v>513500</v>
      </c>
      <c r="E10" s="218">
        <f>'1. m. bevételek (3)'!H72</f>
        <v>527746</v>
      </c>
      <c r="F10" s="218">
        <f>'1. m. bevételek (3)'!P72</f>
        <v>766622</v>
      </c>
      <c r="G10" s="33"/>
      <c r="H10" s="227" t="s">
        <v>103</v>
      </c>
      <c r="I10" s="220">
        <v>155203</v>
      </c>
      <c r="J10" s="220">
        <v>147512</v>
      </c>
      <c r="K10" s="220">
        <f>'2. m. kiadások (3)'!D12+'2. m. kiadások (3)'!D27+'2. m. kiadások (3)'!D43+'2. m. kiadások (3)'!D52+'2. m. kiadások (3)'!D66+'2. m. kiadások (3)'!D100</f>
        <v>136287</v>
      </c>
      <c r="L10" s="220">
        <f>'2. m. kiadások (3)'!H12+'2. m. kiadások (3)'!H27+'2. m. kiadások (3)'!H43+'2. m. kiadások (3)'!H52+'2. m. kiadások (3)'!H66+'2. m. kiadások (3)'!H100</f>
        <v>138307</v>
      </c>
      <c r="M10" s="220">
        <f>'2. m. kiadások (3)'!P12+'2. m. kiadások (3)'!P27+'2. m. kiadások (3)'!P43+'2. m. kiadások (3)'!P52+'2. m. kiadások (3)'!P66+'2. m. kiadások (3)'!P100</f>
        <v>138610</v>
      </c>
    </row>
    <row r="11" spans="1:13" x14ac:dyDescent="0.25">
      <c r="A11" s="34" t="s">
        <v>104</v>
      </c>
      <c r="B11" s="218">
        <v>1377859</v>
      </c>
      <c r="C11" s="218">
        <v>1390285</v>
      </c>
      <c r="D11" s="218">
        <f>'1. m. bevételek (3)'!D84+'1. m. bevételek (3)'!D90</f>
        <v>1705138</v>
      </c>
      <c r="E11" s="218">
        <f>'1. m. bevételek (3)'!H84+'1. m. bevételek (3)'!H90+'1. m. bevételek (3)'!H102</f>
        <v>1774236</v>
      </c>
      <c r="F11" s="218">
        <f>'1. m. bevételek (3)'!P84+'1. m. bevételek (3)'!P90+'1. m. bevételek (3)'!P102</f>
        <v>1590072</v>
      </c>
      <c r="G11" s="33"/>
      <c r="H11" s="227" t="s">
        <v>26</v>
      </c>
      <c r="I11" s="220">
        <v>1021714</v>
      </c>
      <c r="J11" s="220">
        <v>926932</v>
      </c>
      <c r="K11" s="220">
        <f>'2. m. kiadások (3)'!D13+'2. m. kiadások (3)'!D28+'2. m. kiadások (3)'!D44+'2. m. kiadások (3)'!D53+'2. m. kiadások (3)'!D67+'2. m. kiadások (3)'!D174</f>
        <v>1526696</v>
      </c>
      <c r="L11" s="220">
        <f>'2. m. kiadások (3)'!H13+'2. m. kiadások (3)'!H28+'2. m. kiadások (3)'!H44+'2. m. kiadások (3)'!H53+'2. m. kiadások (3)'!H67+'2. m. kiadások (3)'!H174</f>
        <v>1449629</v>
      </c>
      <c r="M11" s="220">
        <f>'2. m. kiadások (3)'!P13+'2. m. kiadások (3)'!P28+'2. m. kiadások (3)'!P44+'2. m. kiadások (3)'!P53+'2. m. kiadások (3)'!P67+'2. m. kiadások (3)'!P174</f>
        <v>1469879</v>
      </c>
    </row>
    <row r="12" spans="1:13" ht="24" x14ac:dyDescent="0.25">
      <c r="A12" s="34" t="s">
        <v>197</v>
      </c>
      <c r="B12" s="218">
        <v>286581</v>
      </c>
      <c r="C12" s="218">
        <v>152949</v>
      </c>
      <c r="D12" s="218">
        <f>'1. m. bevételek (3)'!D141</f>
        <v>113742</v>
      </c>
      <c r="E12" s="218">
        <f>'1. m. bevételek (3)'!H141+'1. m. bevételek (3)'!H13+'1. m. bevételek (3)'!H19+'1. m. bevételek (3)'!H32</f>
        <v>137688</v>
      </c>
      <c r="F12" s="218">
        <f>'1. m. bevételek (3)'!P141+'1. m. bevételek (3)'!P13+'1. m. bevételek (3)'!P19+'1. m. bevételek (3)'!P32</f>
        <v>150183</v>
      </c>
      <c r="G12" s="33"/>
      <c r="H12" s="228" t="s">
        <v>141</v>
      </c>
      <c r="I12" s="220">
        <v>719626</v>
      </c>
      <c r="J12" s="220">
        <v>685986</v>
      </c>
      <c r="K12" s="220">
        <f>'2. m. kiadások (3)'!D208+'2. m. kiadások (3)'!D224+'2. m. kiadások (3)'!D237+'2. m. kiadások (3)'!D239</f>
        <v>451137</v>
      </c>
      <c r="L12" s="220">
        <f>'2. m. kiadások (3)'!H208+'2. m. kiadások (3)'!H224+'2. m. kiadások (3)'!H237+'2. m. kiadások (3)'!H239</f>
        <v>540779</v>
      </c>
      <c r="M12" s="220">
        <f>'2. m. kiadások (3)'!P208+'2. m. kiadások (3)'!P224+'2. m. kiadások (3)'!P237+'2. m. kiadások (3)'!P239</f>
        <v>571396</v>
      </c>
    </row>
    <row r="13" spans="1:13" x14ac:dyDescent="0.25">
      <c r="A13" s="34" t="s">
        <v>222</v>
      </c>
      <c r="B13" s="218">
        <v>240</v>
      </c>
      <c r="C13" s="218">
        <v>10250</v>
      </c>
      <c r="D13" s="218">
        <f>'1. m. bevételek (3)'!D161</f>
        <v>0</v>
      </c>
      <c r="E13" s="218">
        <f>'1. m. bevételek (3)'!H161</f>
        <v>118</v>
      </c>
      <c r="F13" s="218">
        <f>'1. m. bevételek (3)'!P161</f>
        <v>118</v>
      </c>
      <c r="G13" s="33"/>
      <c r="H13" s="227" t="s">
        <v>46</v>
      </c>
      <c r="I13" s="220">
        <v>34406</v>
      </c>
      <c r="J13" s="220">
        <v>32454</v>
      </c>
      <c r="K13" s="220">
        <f>'2. m. kiadások (3)'!D189</f>
        <v>18000</v>
      </c>
      <c r="L13" s="220">
        <f>'2. m. kiadások (3)'!H189</f>
        <v>18000</v>
      </c>
      <c r="M13" s="220">
        <f>'2. m. kiadások (3)'!P189</f>
        <v>18914</v>
      </c>
    </row>
    <row r="14" spans="1:13" x14ac:dyDescent="0.25">
      <c r="A14" s="34" t="s">
        <v>105</v>
      </c>
      <c r="B14" s="218">
        <v>0</v>
      </c>
      <c r="C14" s="218">
        <v>24210</v>
      </c>
      <c r="D14" s="218">
        <f>'1. m. bevételek (3)'!D180</f>
        <v>21331</v>
      </c>
      <c r="E14" s="218">
        <f>'1. m. bevételek (3)'!H180</f>
        <v>19350</v>
      </c>
      <c r="F14" s="218">
        <f>'1. m. bevételek (3)'!P180</f>
        <v>19350</v>
      </c>
      <c r="G14" s="33"/>
      <c r="H14" s="227" t="s">
        <v>106</v>
      </c>
      <c r="I14" s="220">
        <v>1089641</v>
      </c>
      <c r="J14" s="220">
        <v>776620</v>
      </c>
      <c r="K14" s="220">
        <f>'2. m. kiadások (3)'!D328</f>
        <v>0</v>
      </c>
      <c r="L14" s="220">
        <f>'2. m. kiadások (3)'!H328</f>
        <v>0</v>
      </c>
      <c r="M14" s="220">
        <f>'2. m. kiadások (3)'!P328</f>
        <v>0</v>
      </c>
    </row>
    <row r="15" spans="1:13" x14ac:dyDescent="0.25">
      <c r="A15" s="34" t="s">
        <v>107</v>
      </c>
      <c r="B15" s="218">
        <v>258901</v>
      </c>
      <c r="C15" s="218">
        <v>93814</v>
      </c>
      <c r="D15" s="218">
        <f>'1. m. bevételek (3)'!D199</f>
        <v>150898</v>
      </c>
      <c r="E15" s="218">
        <f>'1. m. bevételek (3)'!H199</f>
        <v>176798</v>
      </c>
      <c r="F15" s="218">
        <f>'1. m. bevételek (3)'!P199</f>
        <v>176798</v>
      </c>
      <c r="G15" s="33"/>
      <c r="H15" s="227" t="s">
        <v>109</v>
      </c>
      <c r="I15" s="220">
        <v>12406</v>
      </c>
      <c r="J15" s="220">
        <v>0</v>
      </c>
      <c r="K15" s="220">
        <v>0</v>
      </c>
      <c r="L15" s="220">
        <v>0</v>
      </c>
      <c r="M15" s="220">
        <v>0</v>
      </c>
    </row>
    <row r="16" spans="1:13" x14ac:dyDescent="0.25">
      <c r="A16" s="34" t="s">
        <v>108</v>
      </c>
      <c r="B16" s="218">
        <v>1089641</v>
      </c>
      <c r="C16" s="218">
        <v>776620</v>
      </c>
      <c r="D16" s="218">
        <f>'1. m. bevételek (3)'!D213</f>
        <v>0</v>
      </c>
      <c r="E16" s="218">
        <f>'1. m. bevételek (3)'!H213</f>
        <v>0</v>
      </c>
      <c r="F16" s="218">
        <f>'1. m. bevételek (3)'!P213</f>
        <v>0</v>
      </c>
      <c r="G16" s="33"/>
      <c r="H16" s="227" t="s">
        <v>111</v>
      </c>
      <c r="I16" s="220">
        <v>0</v>
      </c>
      <c r="J16" s="220">
        <v>5969</v>
      </c>
      <c r="K16" s="220">
        <f>'2. m. kiadások (3)'!D232+'2. m. kiadások (3)'!D234</f>
        <v>15334</v>
      </c>
      <c r="L16" s="220">
        <f>'2. m. kiadások (3)'!H232+'2. m. kiadások (3)'!H234</f>
        <v>15334</v>
      </c>
      <c r="M16" s="220">
        <f>'2. m. kiadások (3)'!P232+'2. m. kiadások (3)'!P234</f>
        <v>15334</v>
      </c>
    </row>
    <row r="17" spans="1:13" ht="24" x14ac:dyDescent="0.25">
      <c r="A17" s="34" t="s">
        <v>110</v>
      </c>
      <c r="B17" s="218">
        <v>47034</v>
      </c>
      <c r="C17" s="218">
        <v>59337</v>
      </c>
      <c r="D17" s="218">
        <f>'1. m. bevételek (3)'!D216</f>
        <v>0</v>
      </c>
      <c r="E17" s="218">
        <f>'1. m. bevételek (3)'!H216</f>
        <v>2507</v>
      </c>
      <c r="F17" s="218">
        <f>'1. m. bevételek (3)'!P216</f>
        <v>2507</v>
      </c>
      <c r="G17" s="33"/>
      <c r="H17" s="229" t="s">
        <v>124</v>
      </c>
      <c r="I17" s="220">
        <v>46527</v>
      </c>
      <c r="J17" s="220">
        <v>44631</v>
      </c>
      <c r="K17" s="220">
        <f>'2. m. kiadások (3)'!D331</f>
        <v>56411</v>
      </c>
      <c r="L17" s="220">
        <f>'2. m. kiadások (3)'!H331</f>
        <v>58918</v>
      </c>
      <c r="M17" s="220">
        <f>'2. m. kiadások (3)'!P331</f>
        <v>58918</v>
      </c>
    </row>
    <row r="18" spans="1:13" x14ac:dyDescent="0.25">
      <c r="A18" s="36"/>
      <c r="B18" s="218"/>
      <c r="C18" s="218"/>
      <c r="D18" s="218"/>
      <c r="E18" s="218"/>
      <c r="F18" s="218"/>
      <c r="G18" s="33"/>
      <c r="H18" s="19"/>
      <c r="I18" s="19"/>
      <c r="J18" s="220"/>
      <c r="K18" s="220"/>
      <c r="L18" s="220"/>
      <c r="M18" s="220"/>
    </row>
    <row r="19" spans="1:13" x14ac:dyDescent="0.25">
      <c r="A19" s="31" t="s">
        <v>112</v>
      </c>
      <c r="B19" s="219">
        <f>SUM(B9:B18)</f>
        <v>4215991</v>
      </c>
      <c r="C19" s="219">
        <f>SUM(C9:C18)</f>
        <v>3501641</v>
      </c>
      <c r="D19" s="219">
        <f>SUM(D9:D18)</f>
        <v>3090754</v>
      </c>
      <c r="E19" s="219">
        <f>SUM(E9:E18)</f>
        <v>3164588</v>
      </c>
      <c r="F19" s="219">
        <f>SUM(F9:F18)</f>
        <v>3243592</v>
      </c>
      <c r="G19" s="37"/>
      <c r="H19" s="223" t="s">
        <v>113</v>
      </c>
      <c r="I19" s="230">
        <f>SUM(I9:I17)</f>
        <v>3898848</v>
      </c>
      <c r="J19" s="230">
        <f>SUM(J9:J18)</f>
        <v>3464190</v>
      </c>
      <c r="K19" s="230">
        <f>SUM(K9:K18)</f>
        <v>3071638</v>
      </c>
      <c r="L19" s="230">
        <f>SUM(L9:L18)</f>
        <v>3099320</v>
      </c>
      <c r="M19" s="230">
        <f>SUM(M9:M18)</f>
        <v>3148374</v>
      </c>
    </row>
    <row r="20" spans="1:13" x14ac:dyDescent="0.25">
      <c r="A20" s="36"/>
      <c r="B20" s="219"/>
      <c r="C20" s="219"/>
      <c r="D20" s="219"/>
      <c r="E20" s="219"/>
      <c r="F20" s="219"/>
      <c r="G20" s="32"/>
      <c r="H20" s="227"/>
      <c r="I20" s="220"/>
      <c r="J20" s="220"/>
      <c r="K20" s="220"/>
      <c r="L20" s="220"/>
      <c r="M20" s="220"/>
    </row>
    <row r="21" spans="1:13" x14ac:dyDescent="0.25">
      <c r="A21" s="34" t="s">
        <v>64</v>
      </c>
      <c r="B21" s="220">
        <v>193440</v>
      </c>
      <c r="C21" s="220">
        <v>309557</v>
      </c>
      <c r="D21" s="220">
        <f>'1. m. bevételek (3)'!D115</f>
        <v>291069</v>
      </c>
      <c r="E21" s="220">
        <f>'1. m. bevételek (3)'!H115</f>
        <v>342629</v>
      </c>
      <c r="F21" s="220">
        <f>'1. m. bevételek (3)'!P115</f>
        <v>323366</v>
      </c>
      <c r="G21" s="30"/>
      <c r="H21" s="227" t="s">
        <v>48</v>
      </c>
      <c r="I21" s="220">
        <v>236410</v>
      </c>
      <c r="J21" s="220">
        <v>730607</v>
      </c>
      <c r="K21" s="220">
        <f>'2. m. kiadások (3)'!D18+'2. m. kiadások (3)'!D56+'2. m. kiadások (3)'!D72+'2. m. kiadások (3)'!D271+'2. m. kiadások (3)'!D47+'2. m. kiadások (3)'!D33</f>
        <v>913662</v>
      </c>
      <c r="L21" s="220">
        <f>'2. m. kiadások (3)'!H18+'2. m. kiadások (3)'!H56+'2. m. kiadások (3)'!H72+'2. m. kiadások (3)'!H271+'2. m. kiadások (3)'!H47+'2. m. kiadások (3)'!H33</f>
        <v>940686</v>
      </c>
      <c r="M21" s="220">
        <f>'2. m. kiadások (3)'!P18+'2. m. kiadások (3)'!P56+'2. m. kiadások (3)'!P72+'2. m. kiadások (3)'!P271+'2. m. kiadások (3)'!P47+'2. m. kiadások (3)'!P33</f>
        <v>1058148</v>
      </c>
    </row>
    <row r="22" spans="1:13" x14ac:dyDescent="0.25">
      <c r="A22" s="34" t="s">
        <v>144</v>
      </c>
      <c r="B22" s="218">
        <v>2139</v>
      </c>
      <c r="C22" s="218">
        <v>43631</v>
      </c>
      <c r="D22" s="218">
        <f>'1. m. bevételek (3)'!D97</f>
        <v>10898</v>
      </c>
      <c r="E22" s="218">
        <f>'1. m. bevételek (3)'!H97</f>
        <v>10898</v>
      </c>
      <c r="F22" s="218">
        <f>'1. m. bevételek (3)'!P97</f>
        <v>146898</v>
      </c>
      <c r="G22" s="33"/>
      <c r="H22" s="227" t="s">
        <v>20</v>
      </c>
      <c r="I22" s="220">
        <v>417093</v>
      </c>
      <c r="J22" s="220">
        <v>309236</v>
      </c>
      <c r="K22" s="220">
        <f>'2. m. kiadások (3)'!D22+'2. m. kiadások (3)'!D37+'2. m. kiadások (3)'!D59+'2. m. kiadások (3)'!D291</f>
        <v>459504</v>
      </c>
      <c r="L22" s="220">
        <f>'2. m. kiadások (3)'!H22+'2. m. kiadások (3)'!H37+'2. m. kiadások (3)'!H59+'2. m. kiadások (3)'!H291</f>
        <v>620445</v>
      </c>
      <c r="M22" s="220">
        <f>'2. m. kiadások (3)'!P22+'2. m. kiadások (3)'!P37+'2. m. kiadások (3)'!P59+'2. m. kiadások (3)'!P291</f>
        <v>695397</v>
      </c>
    </row>
    <row r="23" spans="1:13" ht="24" x14ac:dyDescent="0.25">
      <c r="A23" s="34" t="s">
        <v>114</v>
      </c>
      <c r="B23" s="218">
        <v>611</v>
      </c>
      <c r="C23" s="218">
        <v>7807</v>
      </c>
      <c r="D23" s="218">
        <f>'1. m. bevételek (3)'!D165</f>
        <v>0</v>
      </c>
      <c r="E23" s="218">
        <f>'1. m. bevételek (3)'!H165</f>
        <v>0</v>
      </c>
      <c r="F23" s="218">
        <f>'1. m. bevételek (3)'!P165</f>
        <v>0</v>
      </c>
      <c r="G23" s="33"/>
      <c r="H23" s="228" t="s">
        <v>140</v>
      </c>
      <c r="I23" s="220">
        <v>15619</v>
      </c>
      <c r="J23" s="220">
        <v>32836</v>
      </c>
      <c r="K23" s="220">
        <f>'2. m. kiadások (3)'!D297+'2. m. kiadások (3)'!D305</f>
        <v>27000</v>
      </c>
      <c r="L23" s="220">
        <f>'2. m. kiadások (3)'!H297+'2. m. kiadások (3)'!H305</f>
        <v>32335</v>
      </c>
      <c r="M23" s="220">
        <f>'2. m. kiadások (3)'!P297+'2. m. kiadások (3)'!P305</f>
        <v>32335</v>
      </c>
    </row>
    <row r="24" spans="1:13" x14ac:dyDescent="0.25">
      <c r="A24" s="34" t="s">
        <v>115</v>
      </c>
      <c r="B24" s="221">
        <v>324776</v>
      </c>
      <c r="C24" s="221">
        <v>484786</v>
      </c>
      <c r="D24" s="221">
        <f>'1. m. bevételek (3)'!D153</f>
        <v>568003</v>
      </c>
      <c r="E24" s="221">
        <f>'1. m. bevételek (3)'!H153</f>
        <v>686101</v>
      </c>
      <c r="F24" s="221">
        <f>'1. m. bevételek (3)'!P153</f>
        <v>686101</v>
      </c>
      <c r="G24" s="35"/>
      <c r="H24" s="227" t="s">
        <v>126</v>
      </c>
      <c r="I24" s="220">
        <v>20668</v>
      </c>
      <c r="J24" s="220">
        <v>47057</v>
      </c>
      <c r="K24" s="220">
        <f>'2. m. kiadások (3)'!D327</f>
        <v>44310</v>
      </c>
      <c r="L24" s="220">
        <f>'2. m. kiadások (3)'!H327</f>
        <v>44310</v>
      </c>
      <c r="M24" s="220">
        <f>'2. m. kiadások (3)'!P327</f>
        <v>44310</v>
      </c>
    </row>
    <row r="25" spans="1:13" x14ac:dyDescent="0.25">
      <c r="A25" s="34" t="s">
        <v>116</v>
      </c>
      <c r="B25" s="218">
        <v>621</v>
      </c>
      <c r="C25" s="218">
        <v>8850</v>
      </c>
      <c r="D25" s="218">
        <f>'1. m. bevételek (3)'!D173</f>
        <v>700</v>
      </c>
      <c r="E25" s="218">
        <f>'1. m. bevételek (3)'!H173</f>
        <v>700</v>
      </c>
      <c r="F25" s="218">
        <f>'1. m. bevételek (3)'!P173</f>
        <v>700</v>
      </c>
      <c r="G25" s="33"/>
      <c r="H25" s="227" t="s">
        <v>139</v>
      </c>
      <c r="I25" s="220">
        <v>0</v>
      </c>
      <c r="J25" s="220">
        <v>257809</v>
      </c>
      <c r="K25" s="220">
        <f>'2. m. kiadások (3)'!D318</f>
        <v>257093</v>
      </c>
      <c r="L25" s="220">
        <f>'2. m. kiadások (3)'!H318</f>
        <v>279603</v>
      </c>
      <c r="M25" s="220">
        <f>'2. m. kiadások (3)'!P318</f>
        <v>233876</v>
      </c>
    </row>
    <row r="26" spans="1:13" x14ac:dyDescent="0.25">
      <c r="A26" s="34" t="s">
        <v>117</v>
      </c>
      <c r="B26" s="218">
        <v>323000</v>
      </c>
      <c r="C26" s="218">
        <v>462110</v>
      </c>
      <c r="D26" s="218">
        <f>'1. m. bevételek (3)'!D208</f>
        <v>811783</v>
      </c>
      <c r="E26" s="218">
        <f>'1. m. bevételek (3)'!H208</f>
        <v>811783</v>
      </c>
      <c r="F26" s="218">
        <f>'1. m. bevételek (3)'!P208</f>
        <v>811783</v>
      </c>
      <c r="G26" s="33"/>
      <c r="H26" s="227" t="s">
        <v>119</v>
      </c>
      <c r="I26" s="220">
        <v>0</v>
      </c>
      <c r="J26" s="220">
        <v>4906</v>
      </c>
      <c r="K26" s="220">
        <v>0</v>
      </c>
      <c r="L26" s="220">
        <v>0</v>
      </c>
      <c r="M26" s="220">
        <v>0</v>
      </c>
    </row>
    <row r="27" spans="1:13" x14ac:dyDescent="0.25">
      <c r="A27" s="34" t="s">
        <v>118</v>
      </c>
      <c r="B27" s="218">
        <v>209241</v>
      </c>
      <c r="C27" s="218">
        <v>28259</v>
      </c>
      <c r="D27" s="218">
        <f>'1. m. bevételek (3)'!D212</f>
        <v>0</v>
      </c>
      <c r="E27" s="218">
        <f>'1. m. bevételek (3)'!H212</f>
        <v>0</v>
      </c>
      <c r="F27" s="218">
        <f>'1. m. bevételek (3)'!P212</f>
        <v>0</v>
      </c>
      <c r="G27" s="33"/>
      <c r="H27" s="19"/>
      <c r="I27" s="19"/>
      <c r="J27" s="220"/>
      <c r="K27" s="220"/>
      <c r="L27" s="220"/>
      <c r="M27" s="220"/>
    </row>
    <row r="28" spans="1:13" x14ac:dyDescent="0.25">
      <c r="A28" s="34"/>
      <c r="B28" s="218"/>
      <c r="C28" s="218"/>
      <c r="D28" s="218"/>
      <c r="E28" s="218"/>
      <c r="F28" s="218"/>
      <c r="G28" s="33"/>
      <c r="H28" s="229"/>
      <c r="I28" s="220"/>
      <c r="J28" s="220"/>
      <c r="K28" s="220"/>
      <c r="L28" s="220"/>
      <c r="M28" s="220"/>
    </row>
    <row r="29" spans="1:13" x14ac:dyDescent="0.25">
      <c r="A29" s="31" t="s">
        <v>120</v>
      </c>
      <c r="B29" s="219">
        <f>SUM(B21:B28)</f>
        <v>1053828</v>
      </c>
      <c r="C29" s="219">
        <f>SUM(C21:C28)</f>
        <v>1345000</v>
      </c>
      <c r="D29" s="219">
        <f>SUM(D21:D28)</f>
        <v>1682453</v>
      </c>
      <c r="E29" s="219">
        <f>SUM(E21:E28)</f>
        <v>1852111</v>
      </c>
      <c r="F29" s="219">
        <f>SUM(F21:F28)</f>
        <v>1968848</v>
      </c>
      <c r="G29" s="32"/>
      <c r="H29" s="223" t="s">
        <v>121</v>
      </c>
      <c r="I29" s="230">
        <f>SUM(I21:I28)</f>
        <v>689790</v>
      </c>
      <c r="J29" s="230">
        <f>SUM(J21:J28)</f>
        <v>1382451</v>
      </c>
      <c r="K29" s="230">
        <f>SUM(K21:K28)</f>
        <v>1701569</v>
      </c>
      <c r="L29" s="230">
        <f>SUM(L21:L28)</f>
        <v>1917379</v>
      </c>
      <c r="M29" s="230">
        <f>SUM(M21:M28)</f>
        <v>2064066</v>
      </c>
    </row>
    <row r="30" spans="1:13" x14ac:dyDescent="0.25">
      <c r="A30" s="31"/>
      <c r="B30" s="219"/>
      <c r="C30" s="219"/>
      <c r="D30" s="219"/>
      <c r="E30" s="219"/>
      <c r="F30" s="219"/>
      <c r="G30" s="32"/>
      <c r="H30" s="223"/>
      <c r="I30" s="230"/>
      <c r="J30" s="230"/>
      <c r="K30" s="220"/>
      <c r="L30" s="220"/>
      <c r="M30" s="220"/>
    </row>
    <row r="31" spans="1:13" x14ac:dyDescent="0.25">
      <c r="A31" s="31"/>
      <c r="B31" s="219"/>
      <c r="C31" s="219"/>
      <c r="D31" s="219"/>
      <c r="E31" s="219"/>
      <c r="F31" s="219"/>
      <c r="G31" s="32"/>
      <c r="H31" s="223"/>
      <c r="I31" s="220"/>
      <c r="J31" s="220"/>
      <c r="K31" s="220"/>
      <c r="L31" s="220"/>
      <c r="M31" s="220"/>
    </row>
    <row r="32" spans="1:13" x14ac:dyDescent="0.25">
      <c r="A32" s="29" t="s">
        <v>122</v>
      </c>
      <c r="B32" s="222">
        <f>SUM(B29,B19)</f>
        <v>5269819</v>
      </c>
      <c r="C32" s="222">
        <f>SUM(C29,C19)</f>
        <v>4846641</v>
      </c>
      <c r="D32" s="222">
        <f>SUM(D29,D19)</f>
        <v>4773207</v>
      </c>
      <c r="E32" s="222">
        <f>SUM(E29,E19)</f>
        <v>5016699</v>
      </c>
      <c r="F32" s="222">
        <f>SUM(F29,F19)</f>
        <v>5212440</v>
      </c>
      <c r="G32" s="28"/>
      <c r="H32" s="231" t="s">
        <v>123</v>
      </c>
      <c r="I32" s="222">
        <f>SUM(I29,I19)</f>
        <v>4588638</v>
      </c>
      <c r="J32" s="222">
        <f>SUM(J29,J19)</f>
        <v>4846641</v>
      </c>
      <c r="K32" s="222">
        <f>SUM(K29,K19)</f>
        <v>4773207</v>
      </c>
      <c r="L32" s="222">
        <f>SUM(L29,L19)</f>
        <v>5016699</v>
      </c>
      <c r="M32" s="222">
        <f>SUM(M29,M19)</f>
        <v>5212440</v>
      </c>
    </row>
    <row r="33" spans="8:12" x14ac:dyDescent="0.25">
      <c r="H33" s="3"/>
      <c r="I33" s="3"/>
      <c r="J33" s="3"/>
      <c r="K33" s="3"/>
      <c r="L33" s="3"/>
    </row>
    <row r="34" spans="8:12" x14ac:dyDescent="0.25">
      <c r="H34" s="3"/>
      <c r="I34" s="3"/>
      <c r="J34" s="3"/>
      <c r="K34" s="3"/>
      <c r="L34" s="3"/>
    </row>
    <row r="35" spans="8:12" x14ac:dyDescent="0.25">
      <c r="H35" s="3"/>
      <c r="I35" s="3"/>
      <c r="J35" s="3"/>
      <c r="K35" s="3"/>
      <c r="L35" s="3"/>
    </row>
    <row r="36" spans="8:12" x14ac:dyDescent="0.25">
      <c r="H36" s="3"/>
      <c r="I36" s="3"/>
      <c r="J36" s="3"/>
      <c r="K36" s="3"/>
      <c r="L36" s="3"/>
    </row>
    <row r="37" spans="8:12" x14ac:dyDescent="0.25">
      <c r="H37" s="3"/>
      <c r="I37" s="3"/>
      <c r="J37" s="3"/>
      <c r="K37" s="3"/>
      <c r="L37" s="3"/>
    </row>
  </sheetData>
  <mergeCells count="2">
    <mergeCell ref="A3:K3"/>
    <mergeCell ref="A4:K4"/>
  </mergeCells>
  <pageMargins left="0.7" right="0.7" top="0.75" bottom="0.75" header="0.3" footer="0.3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4"/>
  <sheetViews>
    <sheetView workbookViewId="0">
      <selection activeCell="T2" sqref="T2"/>
    </sheetView>
  </sheetViews>
  <sheetFormatPr defaultRowHeight="13.2" x14ac:dyDescent="0.25"/>
  <cols>
    <col min="1" max="3" width="8.88671875" style="3"/>
    <col min="4" max="4" width="22.88671875" style="3" customWidth="1"/>
    <col min="5" max="5" width="8.88671875" style="3"/>
    <col min="6" max="6" width="11.33203125" style="3" customWidth="1"/>
    <col min="7" max="8" width="8.88671875" style="3"/>
    <col min="9" max="9" width="10.6640625" style="3" customWidth="1"/>
    <col min="10" max="10" width="10" style="3" customWidth="1"/>
    <col min="11" max="11" width="10.6640625" style="3" customWidth="1"/>
    <col min="12" max="13" width="8.88671875" style="4"/>
    <col min="14" max="14" width="10.44140625" style="4" customWidth="1"/>
    <col min="15" max="15" width="7.33203125" style="4" bestFit="1" customWidth="1"/>
    <col min="16" max="16" width="9.109375" style="4" customWidth="1"/>
    <col min="17" max="261" width="8.88671875" style="4"/>
    <col min="262" max="262" width="11.33203125" style="4" customWidth="1"/>
    <col min="263" max="269" width="8.88671875" style="4"/>
    <col min="270" max="270" width="6" style="4" bestFit="1" customWidth="1"/>
    <col min="271" max="271" width="7.33203125" style="4" bestFit="1" customWidth="1"/>
    <col min="272" max="517" width="8.88671875" style="4"/>
    <col min="518" max="518" width="11.33203125" style="4" customWidth="1"/>
    <col min="519" max="525" width="8.88671875" style="4"/>
    <col min="526" max="526" width="6" style="4" bestFit="1" customWidth="1"/>
    <col min="527" max="527" width="7.33203125" style="4" bestFit="1" customWidth="1"/>
    <col min="528" max="773" width="8.88671875" style="4"/>
    <col min="774" max="774" width="11.33203125" style="4" customWidth="1"/>
    <col min="775" max="781" width="8.88671875" style="4"/>
    <col min="782" max="782" width="6" style="4" bestFit="1" customWidth="1"/>
    <col min="783" max="783" width="7.33203125" style="4" bestFit="1" customWidth="1"/>
    <col min="784" max="1029" width="8.88671875" style="4"/>
    <col min="1030" max="1030" width="11.33203125" style="4" customWidth="1"/>
    <col min="1031" max="1037" width="8.88671875" style="4"/>
    <col min="1038" max="1038" width="6" style="4" bestFit="1" customWidth="1"/>
    <col min="1039" max="1039" width="7.33203125" style="4" bestFit="1" customWidth="1"/>
    <col min="1040" max="1285" width="8.88671875" style="4"/>
    <col min="1286" max="1286" width="11.33203125" style="4" customWidth="1"/>
    <col min="1287" max="1293" width="8.88671875" style="4"/>
    <col min="1294" max="1294" width="6" style="4" bestFit="1" customWidth="1"/>
    <col min="1295" max="1295" width="7.33203125" style="4" bestFit="1" customWidth="1"/>
    <col min="1296" max="1541" width="8.88671875" style="4"/>
    <col min="1542" max="1542" width="11.33203125" style="4" customWidth="1"/>
    <col min="1543" max="1549" width="8.88671875" style="4"/>
    <col min="1550" max="1550" width="6" style="4" bestFit="1" customWidth="1"/>
    <col min="1551" max="1551" width="7.33203125" style="4" bestFit="1" customWidth="1"/>
    <col min="1552" max="1797" width="8.88671875" style="4"/>
    <col min="1798" max="1798" width="11.33203125" style="4" customWidth="1"/>
    <col min="1799" max="1805" width="8.88671875" style="4"/>
    <col min="1806" max="1806" width="6" style="4" bestFit="1" customWidth="1"/>
    <col min="1807" max="1807" width="7.33203125" style="4" bestFit="1" customWidth="1"/>
    <col min="1808" max="2053" width="8.88671875" style="4"/>
    <col min="2054" max="2054" width="11.33203125" style="4" customWidth="1"/>
    <col min="2055" max="2061" width="8.88671875" style="4"/>
    <col min="2062" max="2062" width="6" style="4" bestFit="1" customWidth="1"/>
    <col min="2063" max="2063" width="7.33203125" style="4" bestFit="1" customWidth="1"/>
    <col min="2064" max="2309" width="8.88671875" style="4"/>
    <col min="2310" max="2310" width="11.33203125" style="4" customWidth="1"/>
    <col min="2311" max="2317" width="8.88671875" style="4"/>
    <col min="2318" max="2318" width="6" style="4" bestFit="1" customWidth="1"/>
    <col min="2319" max="2319" width="7.33203125" style="4" bestFit="1" customWidth="1"/>
    <col min="2320" max="2565" width="8.88671875" style="4"/>
    <col min="2566" max="2566" width="11.33203125" style="4" customWidth="1"/>
    <col min="2567" max="2573" width="8.88671875" style="4"/>
    <col min="2574" max="2574" width="6" style="4" bestFit="1" customWidth="1"/>
    <col min="2575" max="2575" width="7.33203125" style="4" bestFit="1" customWidth="1"/>
    <col min="2576" max="2821" width="8.88671875" style="4"/>
    <col min="2822" max="2822" width="11.33203125" style="4" customWidth="1"/>
    <col min="2823" max="2829" width="8.88671875" style="4"/>
    <col min="2830" max="2830" width="6" style="4" bestFit="1" customWidth="1"/>
    <col min="2831" max="2831" width="7.33203125" style="4" bestFit="1" customWidth="1"/>
    <col min="2832" max="3077" width="8.88671875" style="4"/>
    <col min="3078" max="3078" width="11.33203125" style="4" customWidth="1"/>
    <col min="3079" max="3085" width="8.88671875" style="4"/>
    <col min="3086" max="3086" width="6" style="4" bestFit="1" customWidth="1"/>
    <col min="3087" max="3087" width="7.33203125" style="4" bestFit="1" customWidth="1"/>
    <col min="3088" max="3333" width="8.88671875" style="4"/>
    <col min="3334" max="3334" width="11.33203125" style="4" customWidth="1"/>
    <col min="3335" max="3341" width="8.88671875" style="4"/>
    <col min="3342" max="3342" width="6" style="4" bestFit="1" customWidth="1"/>
    <col min="3343" max="3343" width="7.33203125" style="4" bestFit="1" customWidth="1"/>
    <col min="3344" max="3589" width="8.88671875" style="4"/>
    <col min="3590" max="3590" width="11.33203125" style="4" customWidth="1"/>
    <col min="3591" max="3597" width="8.88671875" style="4"/>
    <col min="3598" max="3598" width="6" style="4" bestFit="1" customWidth="1"/>
    <col min="3599" max="3599" width="7.33203125" style="4" bestFit="1" customWidth="1"/>
    <col min="3600" max="3845" width="8.88671875" style="4"/>
    <col min="3846" max="3846" width="11.33203125" style="4" customWidth="1"/>
    <col min="3847" max="3853" width="8.88671875" style="4"/>
    <col min="3854" max="3854" width="6" style="4" bestFit="1" customWidth="1"/>
    <col min="3855" max="3855" width="7.33203125" style="4" bestFit="1" customWidth="1"/>
    <col min="3856" max="4101" width="8.88671875" style="4"/>
    <col min="4102" max="4102" width="11.33203125" style="4" customWidth="1"/>
    <col min="4103" max="4109" width="8.88671875" style="4"/>
    <col min="4110" max="4110" width="6" style="4" bestFit="1" customWidth="1"/>
    <col min="4111" max="4111" width="7.33203125" style="4" bestFit="1" customWidth="1"/>
    <col min="4112" max="4357" width="8.88671875" style="4"/>
    <col min="4358" max="4358" width="11.33203125" style="4" customWidth="1"/>
    <col min="4359" max="4365" width="8.88671875" style="4"/>
    <col min="4366" max="4366" width="6" style="4" bestFit="1" customWidth="1"/>
    <col min="4367" max="4367" width="7.33203125" style="4" bestFit="1" customWidth="1"/>
    <col min="4368" max="4613" width="8.88671875" style="4"/>
    <col min="4614" max="4614" width="11.33203125" style="4" customWidth="1"/>
    <col min="4615" max="4621" width="8.88671875" style="4"/>
    <col min="4622" max="4622" width="6" style="4" bestFit="1" customWidth="1"/>
    <col min="4623" max="4623" width="7.33203125" style="4" bestFit="1" customWidth="1"/>
    <col min="4624" max="4869" width="8.88671875" style="4"/>
    <col min="4870" max="4870" width="11.33203125" style="4" customWidth="1"/>
    <col min="4871" max="4877" width="8.88671875" style="4"/>
    <col min="4878" max="4878" width="6" style="4" bestFit="1" customWidth="1"/>
    <col min="4879" max="4879" width="7.33203125" style="4" bestFit="1" customWidth="1"/>
    <col min="4880" max="5125" width="8.88671875" style="4"/>
    <col min="5126" max="5126" width="11.33203125" style="4" customWidth="1"/>
    <col min="5127" max="5133" width="8.88671875" style="4"/>
    <col min="5134" max="5134" width="6" style="4" bestFit="1" customWidth="1"/>
    <col min="5135" max="5135" width="7.33203125" style="4" bestFit="1" customWidth="1"/>
    <col min="5136" max="5381" width="8.88671875" style="4"/>
    <col min="5382" max="5382" width="11.33203125" style="4" customWidth="1"/>
    <col min="5383" max="5389" width="8.88671875" style="4"/>
    <col min="5390" max="5390" width="6" style="4" bestFit="1" customWidth="1"/>
    <col min="5391" max="5391" width="7.33203125" style="4" bestFit="1" customWidth="1"/>
    <col min="5392" max="5637" width="8.88671875" style="4"/>
    <col min="5638" max="5638" width="11.33203125" style="4" customWidth="1"/>
    <col min="5639" max="5645" width="8.88671875" style="4"/>
    <col min="5646" max="5646" width="6" style="4" bestFit="1" customWidth="1"/>
    <col min="5647" max="5647" width="7.33203125" style="4" bestFit="1" customWidth="1"/>
    <col min="5648" max="5893" width="8.88671875" style="4"/>
    <col min="5894" max="5894" width="11.33203125" style="4" customWidth="1"/>
    <col min="5895" max="5901" width="8.88671875" style="4"/>
    <col min="5902" max="5902" width="6" style="4" bestFit="1" customWidth="1"/>
    <col min="5903" max="5903" width="7.33203125" style="4" bestFit="1" customWidth="1"/>
    <col min="5904" max="6149" width="8.88671875" style="4"/>
    <col min="6150" max="6150" width="11.33203125" style="4" customWidth="1"/>
    <col min="6151" max="6157" width="8.88671875" style="4"/>
    <col min="6158" max="6158" width="6" style="4" bestFit="1" customWidth="1"/>
    <col min="6159" max="6159" width="7.33203125" style="4" bestFit="1" customWidth="1"/>
    <col min="6160" max="6405" width="8.88671875" style="4"/>
    <col min="6406" max="6406" width="11.33203125" style="4" customWidth="1"/>
    <col min="6407" max="6413" width="8.88671875" style="4"/>
    <col min="6414" max="6414" width="6" style="4" bestFit="1" customWidth="1"/>
    <col min="6415" max="6415" width="7.33203125" style="4" bestFit="1" customWidth="1"/>
    <col min="6416" max="6661" width="8.88671875" style="4"/>
    <col min="6662" max="6662" width="11.33203125" style="4" customWidth="1"/>
    <col min="6663" max="6669" width="8.88671875" style="4"/>
    <col min="6670" max="6670" width="6" style="4" bestFit="1" customWidth="1"/>
    <col min="6671" max="6671" width="7.33203125" style="4" bestFit="1" customWidth="1"/>
    <col min="6672" max="6917" width="8.88671875" style="4"/>
    <col min="6918" max="6918" width="11.33203125" style="4" customWidth="1"/>
    <col min="6919" max="6925" width="8.88671875" style="4"/>
    <col min="6926" max="6926" width="6" style="4" bestFit="1" customWidth="1"/>
    <col min="6927" max="6927" width="7.33203125" style="4" bestFit="1" customWidth="1"/>
    <col min="6928" max="7173" width="8.88671875" style="4"/>
    <col min="7174" max="7174" width="11.33203125" style="4" customWidth="1"/>
    <col min="7175" max="7181" width="8.88671875" style="4"/>
    <col min="7182" max="7182" width="6" style="4" bestFit="1" customWidth="1"/>
    <col min="7183" max="7183" width="7.33203125" style="4" bestFit="1" customWidth="1"/>
    <col min="7184" max="7429" width="8.88671875" style="4"/>
    <col min="7430" max="7430" width="11.33203125" style="4" customWidth="1"/>
    <col min="7431" max="7437" width="8.88671875" style="4"/>
    <col min="7438" max="7438" width="6" style="4" bestFit="1" customWidth="1"/>
    <col min="7439" max="7439" width="7.33203125" style="4" bestFit="1" customWidth="1"/>
    <col min="7440" max="7685" width="8.88671875" style="4"/>
    <col min="7686" max="7686" width="11.33203125" style="4" customWidth="1"/>
    <col min="7687" max="7693" width="8.88671875" style="4"/>
    <col min="7694" max="7694" width="6" style="4" bestFit="1" customWidth="1"/>
    <col min="7695" max="7695" width="7.33203125" style="4" bestFit="1" customWidth="1"/>
    <col min="7696" max="7941" width="8.88671875" style="4"/>
    <col min="7942" max="7942" width="11.33203125" style="4" customWidth="1"/>
    <col min="7943" max="7949" width="8.88671875" style="4"/>
    <col min="7950" max="7950" width="6" style="4" bestFit="1" customWidth="1"/>
    <col min="7951" max="7951" width="7.33203125" style="4" bestFit="1" customWidth="1"/>
    <col min="7952" max="8197" width="8.88671875" style="4"/>
    <col min="8198" max="8198" width="11.33203125" style="4" customWidth="1"/>
    <col min="8199" max="8205" width="8.88671875" style="4"/>
    <col min="8206" max="8206" width="6" style="4" bestFit="1" customWidth="1"/>
    <col min="8207" max="8207" width="7.33203125" style="4" bestFit="1" customWidth="1"/>
    <col min="8208" max="8453" width="8.88671875" style="4"/>
    <col min="8454" max="8454" width="11.33203125" style="4" customWidth="1"/>
    <col min="8455" max="8461" width="8.88671875" style="4"/>
    <col min="8462" max="8462" width="6" style="4" bestFit="1" customWidth="1"/>
    <col min="8463" max="8463" width="7.33203125" style="4" bestFit="1" customWidth="1"/>
    <col min="8464" max="8709" width="8.88671875" style="4"/>
    <col min="8710" max="8710" width="11.33203125" style="4" customWidth="1"/>
    <col min="8711" max="8717" width="8.88671875" style="4"/>
    <col min="8718" max="8718" width="6" style="4" bestFit="1" customWidth="1"/>
    <col min="8719" max="8719" width="7.33203125" style="4" bestFit="1" customWidth="1"/>
    <col min="8720" max="8965" width="8.88671875" style="4"/>
    <col min="8966" max="8966" width="11.33203125" style="4" customWidth="1"/>
    <col min="8967" max="8973" width="8.88671875" style="4"/>
    <col min="8974" max="8974" width="6" style="4" bestFit="1" customWidth="1"/>
    <col min="8975" max="8975" width="7.33203125" style="4" bestFit="1" customWidth="1"/>
    <col min="8976" max="9221" width="8.88671875" style="4"/>
    <col min="9222" max="9222" width="11.33203125" style="4" customWidth="1"/>
    <col min="9223" max="9229" width="8.88671875" style="4"/>
    <col min="9230" max="9230" width="6" style="4" bestFit="1" customWidth="1"/>
    <col min="9231" max="9231" width="7.33203125" style="4" bestFit="1" customWidth="1"/>
    <col min="9232" max="9477" width="8.88671875" style="4"/>
    <col min="9478" max="9478" width="11.33203125" style="4" customWidth="1"/>
    <col min="9479" max="9485" width="8.88671875" style="4"/>
    <col min="9486" max="9486" width="6" style="4" bestFit="1" customWidth="1"/>
    <col min="9487" max="9487" width="7.33203125" style="4" bestFit="1" customWidth="1"/>
    <col min="9488" max="9733" width="8.88671875" style="4"/>
    <col min="9734" max="9734" width="11.33203125" style="4" customWidth="1"/>
    <col min="9735" max="9741" width="8.88671875" style="4"/>
    <col min="9742" max="9742" width="6" style="4" bestFit="1" customWidth="1"/>
    <col min="9743" max="9743" width="7.33203125" style="4" bestFit="1" customWidth="1"/>
    <col min="9744" max="9989" width="8.88671875" style="4"/>
    <col min="9990" max="9990" width="11.33203125" style="4" customWidth="1"/>
    <col min="9991" max="9997" width="8.88671875" style="4"/>
    <col min="9998" max="9998" width="6" style="4" bestFit="1" customWidth="1"/>
    <col min="9999" max="9999" width="7.33203125" style="4" bestFit="1" customWidth="1"/>
    <col min="10000" max="10245" width="8.88671875" style="4"/>
    <col min="10246" max="10246" width="11.33203125" style="4" customWidth="1"/>
    <col min="10247" max="10253" width="8.88671875" style="4"/>
    <col min="10254" max="10254" width="6" style="4" bestFit="1" customWidth="1"/>
    <col min="10255" max="10255" width="7.33203125" style="4" bestFit="1" customWidth="1"/>
    <col min="10256" max="10501" width="8.88671875" style="4"/>
    <col min="10502" max="10502" width="11.33203125" style="4" customWidth="1"/>
    <col min="10503" max="10509" width="8.88671875" style="4"/>
    <col min="10510" max="10510" width="6" style="4" bestFit="1" customWidth="1"/>
    <col min="10511" max="10511" width="7.33203125" style="4" bestFit="1" customWidth="1"/>
    <col min="10512" max="10757" width="8.88671875" style="4"/>
    <col min="10758" max="10758" width="11.33203125" style="4" customWidth="1"/>
    <col min="10759" max="10765" width="8.88671875" style="4"/>
    <col min="10766" max="10766" width="6" style="4" bestFit="1" customWidth="1"/>
    <col min="10767" max="10767" width="7.33203125" style="4" bestFit="1" customWidth="1"/>
    <col min="10768" max="11013" width="8.88671875" style="4"/>
    <col min="11014" max="11014" width="11.33203125" style="4" customWidth="1"/>
    <col min="11015" max="11021" width="8.88671875" style="4"/>
    <col min="11022" max="11022" width="6" style="4" bestFit="1" customWidth="1"/>
    <col min="11023" max="11023" width="7.33203125" style="4" bestFit="1" customWidth="1"/>
    <col min="11024" max="11269" width="8.88671875" style="4"/>
    <col min="11270" max="11270" width="11.33203125" style="4" customWidth="1"/>
    <col min="11271" max="11277" width="8.88671875" style="4"/>
    <col min="11278" max="11278" width="6" style="4" bestFit="1" customWidth="1"/>
    <col min="11279" max="11279" width="7.33203125" style="4" bestFit="1" customWidth="1"/>
    <col min="11280" max="11525" width="8.88671875" style="4"/>
    <col min="11526" max="11526" width="11.33203125" style="4" customWidth="1"/>
    <col min="11527" max="11533" width="8.88671875" style="4"/>
    <col min="11534" max="11534" width="6" style="4" bestFit="1" customWidth="1"/>
    <col min="11535" max="11535" width="7.33203125" style="4" bestFit="1" customWidth="1"/>
    <col min="11536" max="11781" width="8.88671875" style="4"/>
    <col min="11782" max="11782" width="11.33203125" style="4" customWidth="1"/>
    <col min="11783" max="11789" width="8.88671875" style="4"/>
    <col min="11790" max="11790" width="6" style="4" bestFit="1" customWidth="1"/>
    <col min="11791" max="11791" width="7.33203125" style="4" bestFit="1" customWidth="1"/>
    <col min="11792" max="12037" width="8.88671875" style="4"/>
    <col min="12038" max="12038" width="11.33203125" style="4" customWidth="1"/>
    <col min="12039" max="12045" width="8.88671875" style="4"/>
    <col min="12046" max="12046" width="6" style="4" bestFit="1" customWidth="1"/>
    <col min="12047" max="12047" width="7.33203125" style="4" bestFit="1" customWidth="1"/>
    <col min="12048" max="12293" width="8.88671875" style="4"/>
    <col min="12294" max="12294" width="11.33203125" style="4" customWidth="1"/>
    <col min="12295" max="12301" width="8.88671875" style="4"/>
    <col min="12302" max="12302" width="6" style="4" bestFit="1" customWidth="1"/>
    <col min="12303" max="12303" width="7.33203125" style="4" bestFit="1" customWidth="1"/>
    <col min="12304" max="12549" width="8.88671875" style="4"/>
    <col min="12550" max="12550" width="11.33203125" style="4" customWidth="1"/>
    <col min="12551" max="12557" width="8.88671875" style="4"/>
    <col min="12558" max="12558" width="6" style="4" bestFit="1" customWidth="1"/>
    <col min="12559" max="12559" width="7.33203125" style="4" bestFit="1" customWidth="1"/>
    <col min="12560" max="12805" width="8.88671875" style="4"/>
    <col min="12806" max="12806" width="11.33203125" style="4" customWidth="1"/>
    <col min="12807" max="12813" width="8.88671875" style="4"/>
    <col min="12814" max="12814" width="6" style="4" bestFit="1" customWidth="1"/>
    <col min="12815" max="12815" width="7.33203125" style="4" bestFit="1" customWidth="1"/>
    <col min="12816" max="13061" width="8.88671875" style="4"/>
    <col min="13062" max="13062" width="11.33203125" style="4" customWidth="1"/>
    <col min="13063" max="13069" width="8.88671875" style="4"/>
    <col min="13070" max="13070" width="6" style="4" bestFit="1" customWidth="1"/>
    <col min="13071" max="13071" width="7.33203125" style="4" bestFit="1" customWidth="1"/>
    <col min="13072" max="13317" width="8.88671875" style="4"/>
    <col min="13318" max="13318" width="11.33203125" style="4" customWidth="1"/>
    <col min="13319" max="13325" width="8.88671875" style="4"/>
    <col min="13326" max="13326" width="6" style="4" bestFit="1" customWidth="1"/>
    <col min="13327" max="13327" width="7.33203125" style="4" bestFit="1" customWidth="1"/>
    <col min="13328" max="13573" width="8.88671875" style="4"/>
    <col min="13574" max="13574" width="11.33203125" style="4" customWidth="1"/>
    <col min="13575" max="13581" width="8.88671875" style="4"/>
    <col min="13582" max="13582" width="6" style="4" bestFit="1" customWidth="1"/>
    <col min="13583" max="13583" width="7.33203125" style="4" bestFit="1" customWidth="1"/>
    <col min="13584" max="13829" width="8.88671875" style="4"/>
    <col min="13830" max="13830" width="11.33203125" style="4" customWidth="1"/>
    <col min="13831" max="13837" width="8.88671875" style="4"/>
    <col min="13838" max="13838" width="6" style="4" bestFit="1" customWidth="1"/>
    <col min="13839" max="13839" width="7.33203125" style="4" bestFit="1" customWidth="1"/>
    <col min="13840" max="14085" width="8.88671875" style="4"/>
    <col min="14086" max="14086" width="11.33203125" style="4" customWidth="1"/>
    <col min="14087" max="14093" width="8.88671875" style="4"/>
    <col min="14094" max="14094" width="6" style="4" bestFit="1" customWidth="1"/>
    <col min="14095" max="14095" width="7.33203125" style="4" bestFit="1" customWidth="1"/>
    <col min="14096" max="14341" width="8.88671875" style="4"/>
    <col min="14342" max="14342" width="11.33203125" style="4" customWidth="1"/>
    <col min="14343" max="14349" width="8.88671875" style="4"/>
    <col min="14350" max="14350" width="6" style="4" bestFit="1" customWidth="1"/>
    <col min="14351" max="14351" width="7.33203125" style="4" bestFit="1" customWidth="1"/>
    <col min="14352" max="14597" width="8.88671875" style="4"/>
    <col min="14598" max="14598" width="11.33203125" style="4" customWidth="1"/>
    <col min="14599" max="14605" width="8.88671875" style="4"/>
    <col min="14606" max="14606" width="6" style="4" bestFit="1" customWidth="1"/>
    <col min="14607" max="14607" width="7.33203125" style="4" bestFit="1" customWidth="1"/>
    <col min="14608" max="14853" width="8.88671875" style="4"/>
    <col min="14854" max="14854" width="11.33203125" style="4" customWidth="1"/>
    <col min="14855" max="14861" width="8.88671875" style="4"/>
    <col min="14862" max="14862" width="6" style="4" bestFit="1" customWidth="1"/>
    <col min="14863" max="14863" width="7.33203125" style="4" bestFit="1" customWidth="1"/>
    <col min="14864" max="15109" width="8.88671875" style="4"/>
    <col min="15110" max="15110" width="11.33203125" style="4" customWidth="1"/>
    <col min="15111" max="15117" width="8.88671875" style="4"/>
    <col min="15118" max="15118" width="6" style="4" bestFit="1" customWidth="1"/>
    <col min="15119" max="15119" width="7.33203125" style="4" bestFit="1" customWidth="1"/>
    <col min="15120" max="15365" width="8.88671875" style="4"/>
    <col min="15366" max="15366" width="11.33203125" style="4" customWidth="1"/>
    <col min="15367" max="15373" width="8.88671875" style="4"/>
    <col min="15374" max="15374" width="6" style="4" bestFit="1" customWidth="1"/>
    <col min="15375" max="15375" width="7.33203125" style="4" bestFit="1" customWidth="1"/>
    <col min="15376" max="15621" width="8.88671875" style="4"/>
    <col min="15622" max="15622" width="11.33203125" style="4" customWidth="1"/>
    <col min="15623" max="15629" width="8.88671875" style="4"/>
    <col min="15630" max="15630" width="6" style="4" bestFit="1" customWidth="1"/>
    <col min="15631" max="15631" width="7.33203125" style="4" bestFit="1" customWidth="1"/>
    <col min="15632" max="15877" width="8.88671875" style="4"/>
    <col min="15878" max="15878" width="11.33203125" style="4" customWidth="1"/>
    <col min="15879" max="15885" width="8.88671875" style="4"/>
    <col min="15886" max="15886" width="6" style="4" bestFit="1" customWidth="1"/>
    <col min="15887" max="15887" width="7.33203125" style="4" bestFit="1" customWidth="1"/>
    <col min="15888" max="16133" width="8.88671875" style="4"/>
    <col min="16134" max="16134" width="11.33203125" style="4" customWidth="1"/>
    <col min="16135" max="16141" width="8.88671875" style="4"/>
    <col min="16142" max="16142" width="6" style="4" bestFit="1" customWidth="1"/>
    <col min="16143" max="16143" width="7.33203125" style="4" bestFit="1" customWidth="1"/>
    <col min="16144" max="16384" width="8.88671875" style="4"/>
  </cols>
  <sheetData>
    <row r="1" spans="1:19" ht="13.8" x14ac:dyDescent="0.25">
      <c r="S1" s="285" t="s">
        <v>462</v>
      </c>
    </row>
    <row r="2" spans="1:19" s="3" customFormat="1" ht="13.8" x14ac:dyDescent="0.25">
      <c r="S2" s="7" t="s">
        <v>463</v>
      </c>
    </row>
    <row r="3" spans="1:19" s="3" customFormat="1" ht="13.8" x14ac:dyDescent="0.2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5"/>
    </row>
    <row r="4" spans="1:19" s="3" customFormat="1" x14ac:dyDescent="0.25">
      <c r="A4" s="310" t="s">
        <v>369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</row>
    <row r="5" spans="1:19" s="3" customFormat="1" x14ac:dyDescent="0.25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</row>
    <row r="6" spans="1:19" s="3" customFormat="1" ht="18.600000000000001" thickBot="1" x14ac:dyDescent="0.4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67"/>
      <c r="R6" s="233"/>
      <c r="S6" s="268" t="s">
        <v>24</v>
      </c>
    </row>
    <row r="7" spans="1:19" s="3" customFormat="1" ht="79.8" thickTop="1" x14ac:dyDescent="0.25">
      <c r="A7" s="240"/>
      <c r="B7" s="241"/>
      <c r="C7" s="241"/>
      <c r="D7" s="242"/>
      <c r="E7" s="243" t="s">
        <v>150</v>
      </c>
      <c r="F7" s="244" t="s">
        <v>74</v>
      </c>
      <c r="G7" s="243" t="s">
        <v>26</v>
      </c>
      <c r="H7" s="243" t="s">
        <v>47</v>
      </c>
      <c r="I7" s="243" t="s">
        <v>48</v>
      </c>
      <c r="J7" s="243" t="s">
        <v>20</v>
      </c>
      <c r="K7" s="245" t="s">
        <v>149</v>
      </c>
      <c r="L7" s="246" t="s">
        <v>151</v>
      </c>
      <c r="M7" s="247" t="s">
        <v>152</v>
      </c>
      <c r="N7" s="243" t="s">
        <v>171</v>
      </c>
      <c r="O7" s="243" t="s">
        <v>210</v>
      </c>
      <c r="P7" s="243" t="s">
        <v>153</v>
      </c>
      <c r="Q7" s="248" t="s">
        <v>154</v>
      </c>
      <c r="R7" s="248" t="s">
        <v>149</v>
      </c>
      <c r="S7" s="249" t="s">
        <v>155</v>
      </c>
    </row>
    <row r="8" spans="1:19" s="3" customFormat="1" x14ac:dyDescent="0.25">
      <c r="A8" s="250" t="s">
        <v>186</v>
      </c>
      <c r="B8" s="251"/>
      <c r="C8" s="251"/>
      <c r="D8" s="252"/>
      <c r="E8" s="232">
        <v>136089</v>
      </c>
      <c r="F8" s="232">
        <f>'2. m. kiadások (3)'!H12</f>
        <v>21542</v>
      </c>
      <c r="G8" s="232">
        <v>15817</v>
      </c>
      <c r="H8" s="232">
        <v>0</v>
      </c>
      <c r="I8" s="232">
        <v>5023</v>
      </c>
      <c r="J8" s="232">
        <v>11224</v>
      </c>
      <c r="K8" s="269">
        <f>SUM(E8:J8)</f>
        <v>189695</v>
      </c>
      <c r="L8" s="237">
        <v>6100</v>
      </c>
      <c r="M8" s="238">
        <v>0</v>
      </c>
      <c r="N8" s="232">
        <f>'1. m. bevételek (3)'!H13</f>
        <v>318</v>
      </c>
      <c r="O8" s="232">
        <f>'1. m. bevételek (3)'!H191</f>
        <v>1640</v>
      </c>
      <c r="P8" s="232">
        <v>181090</v>
      </c>
      <c r="Q8" s="232">
        <f>K8-L8-M8-N8-O8-P8</f>
        <v>547</v>
      </c>
      <c r="R8" s="232">
        <f>SUM(L8:Q8)</f>
        <v>189695</v>
      </c>
      <c r="S8" s="239">
        <f>P8+Q8</f>
        <v>181637</v>
      </c>
    </row>
    <row r="9" spans="1:19" s="3" customFormat="1" x14ac:dyDescent="0.25">
      <c r="A9" s="250" t="s">
        <v>173</v>
      </c>
      <c r="B9" s="251"/>
      <c r="C9" s="251"/>
      <c r="D9" s="252"/>
      <c r="E9" s="232">
        <v>144516</v>
      </c>
      <c r="F9" s="232">
        <f>'2. m. kiadások (3)'!H27</f>
        <v>22844</v>
      </c>
      <c r="G9" s="232">
        <v>8824</v>
      </c>
      <c r="H9" s="232">
        <v>0</v>
      </c>
      <c r="I9" s="232">
        <v>5753</v>
      </c>
      <c r="J9" s="232">
        <v>12814</v>
      </c>
      <c r="K9" s="269">
        <f>SUM(E9:J9)</f>
        <v>194751</v>
      </c>
      <c r="L9" s="237">
        <v>4900</v>
      </c>
      <c r="M9" s="238">
        <v>0</v>
      </c>
      <c r="N9" s="232">
        <f>'1. m. bevételek (3)'!H19</f>
        <v>275</v>
      </c>
      <c r="O9" s="232">
        <f>'1. m. bevételek (3)'!H194</f>
        <v>1126</v>
      </c>
      <c r="P9" s="232">
        <v>151521</v>
      </c>
      <c r="Q9" s="232">
        <f>K9-L9-M9-N9-O9-P9</f>
        <v>36929</v>
      </c>
      <c r="R9" s="232">
        <f>SUM(L9:Q9)</f>
        <v>194751</v>
      </c>
      <c r="S9" s="239">
        <f>P9+Q9</f>
        <v>188450</v>
      </c>
    </row>
    <row r="10" spans="1:19" s="3" customFormat="1" x14ac:dyDescent="0.25">
      <c r="A10" s="234" t="s">
        <v>156</v>
      </c>
      <c r="B10" s="235"/>
      <c r="C10" s="235"/>
      <c r="D10" s="236"/>
      <c r="E10" s="232">
        <f>'2. m. kiadások (3)'!H42</f>
        <v>111813</v>
      </c>
      <c r="F10" s="232">
        <f>'2. m. kiadások (3)'!H43</f>
        <v>17277</v>
      </c>
      <c r="G10" s="232">
        <v>311842</v>
      </c>
      <c r="H10" s="232">
        <v>0</v>
      </c>
      <c r="I10" s="232">
        <v>254</v>
      </c>
      <c r="J10" s="232">
        <v>0</v>
      </c>
      <c r="K10" s="269">
        <f>SUM(E10:J10)</f>
        <v>441186</v>
      </c>
      <c r="L10" s="237">
        <v>59276</v>
      </c>
      <c r="M10" s="238">
        <v>0</v>
      </c>
      <c r="N10" s="232">
        <v>0</v>
      </c>
      <c r="O10" s="232">
        <f>'1. m. bevételek (3)'!H192</f>
        <v>1406</v>
      </c>
      <c r="P10" s="232">
        <f>301961-4413</f>
        <v>297548</v>
      </c>
      <c r="Q10" s="232">
        <f>K10-L10-M10-N10-O10-P10</f>
        <v>82956</v>
      </c>
      <c r="R10" s="232">
        <f>SUM(L10:Q10)</f>
        <v>441186</v>
      </c>
      <c r="S10" s="239">
        <f>P10+Q10</f>
        <v>380504</v>
      </c>
    </row>
    <row r="11" spans="1:19" s="3" customFormat="1" x14ac:dyDescent="0.25">
      <c r="A11" s="234" t="s">
        <v>231</v>
      </c>
      <c r="B11" s="235"/>
      <c r="C11" s="235"/>
      <c r="D11" s="236"/>
      <c r="E11" s="232">
        <f>'2. m. kiadások (3)'!H51</f>
        <v>52931</v>
      </c>
      <c r="F11" s="232">
        <f>'2. m. kiadások (3)'!H52</f>
        <v>8164</v>
      </c>
      <c r="G11" s="232">
        <v>23952</v>
      </c>
      <c r="H11" s="232">
        <v>0</v>
      </c>
      <c r="I11" s="232">
        <v>4978</v>
      </c>
      <c r="J11" s="232">
        <f>'2. m. kiadások (3)'!H59</f>
        <v>3190</v>
      </c>
      <c r="K11" s="269">
        <f>SUM(E11:J11)</f>
        <v>93215</v>
      </c>
      <c r="L11" s="237">
        <v>18150</v>
      </c>
      <c r="M11" s="238">
        <v>0</v>
      </c>
      <c r="N11" s="232">
        <v>2000</v>
      </c>
      <c r="O11" s="232">
        <f>'1. m. bevételek (3)'!H193</f>
        <v>136</v>
      </c>
      <c r="P11" s="232">
        <v>40582</v>
      </c>
      <c r="Q11" s="232">
        <f>K11-L11-M11-N11-O11-P11</f>
        <v>32347</v>
      </c>
      <c r="R11" s="232">
        <f>SUM(L11:Q11)</f>
        <v>93215</v>
      </c>
      <c r="S11" s="239">
        <f>P11+Q11</f>
        <v>72929</v>
      </c>
    </row>
    <row r="12" spans="1:19" s="3" customFormat="1" ht="13.8" thickBot="1" x14ac:dyDescent="0.3">
      <c r="A12" s="253" t="s">
        <v>44</v>
      </c>
      <c r="B12" s="254"/>
      <c r="C12" s="254"/>
      <c r="D12" s="255"/>
      <c r="E12" s="256">
        <v>328431</v>
      </c>
      <c r="F12" s="256">
        <v>52407</v>
      </c>
      <c r="G12" s="256">
        <v>63613</v>
      </c>
      <c r="H12" s="256">
        <v>0</v>
      </c>
      <c r="I12" s="256">
        <v>6400</v>
      </c>
      <c r="J12" s="256">
        <v>0</v>
      </c>
      <c r="K12" s="257">
        <f>SUM(E12:J12)</f>
        <v>450851</v>
      </c>
      <c r="L12" s="258">
        <v>10000</v>
      </c>
      <c r="M12" s="259">
        <v>0</v>
      </c>
      <c r="N12" s="256">
        <v>0</v>
      </c>
      <c r="O12" s="256">
        <v>0</v>
      </c>
      <c r="P12" s="256">
        <v>288143</v>
      </c>
      <c r="Q12" s="232">
        <f>K12-L12-M12-N12-O12-P12</f>
        <v>152708</v>
      </c>
      <c r="R12" s="256">
        <f>SUM(L12:Q12)</f>
        <v>450851</v>
      </c>
      <c r="S12" s="260">
        <f>P12+Q12</f>
        <v>440851</v>
      </c>
    </row>
    <row r="13" spans="1:19" s="3" customFormat="1" ht="14.4" thickTop="1" thickBot="1" x14ac:dyDescent="0.3">
      <c r="A13" s="311" t="s">
        <v>23</v>
      </c>
      <c r="B13" s="312"/>
      <c r="C13" s="312"/>
      <c r="D13" s="313"/>
      <c r="E13" s="270">
        <f t="shared" ref="E13:S13" si="0">SUM(E8:E12)</f>
        <v>773780</v>
      </c>
      <c r="F13" s="270">
        <f t="shared" si="0"/>
        <v>122234</v>
      </c>
      <c r="G13" s="270">
        <f t="shared" si="0"/>
        <v>424048</v>
      </c>
      <c r="H13" s="270">
        <f t="shared" si="0"/>
        <v>0</v>
      </c>
      <c r="I13" s="270">
        <f t="shared" si="0"/>
        <v>22408</v>
      </c>
      <c r="J13" s="270">
        <f t="shared" si="0"/>
        <v>27228</v>
      </c>
      <c r="K13" s="271">
        <f t="shared" si="0"/>
        <v>1369698</v>
      </c>
      <c r="L13" s="272">
        <f t="shared" si="0"/>
        <v>98426</v>
      </c>
      <c r="M13" s="270">
        <f t="shared" si="0"/>
        <v>0</v>
      </c>
      <c r="N13" s="270">
        <f t="shared" si="0"/>
        <v>2593</v>
      </c>
      <c r="O13" s="270">
        <f t="shared" si="0"/>
        <v>4308</v>
      </c>
      <c r="P13" s="270">
        <f t="shared" si="0"/>
        <v>958884</v>
      </c>
      <c r="Q13" s="270">
        <f t="shared" si="0"/>
        <v>305487</v>
      </c>
      <c r="R13" s="270">
        <f t="shared" si="0"/>
        <v>1369698</v>
      </c>
      <c r="S13" s="271">
        <f t="shared" si="0"/>
        <v>1264371</v>
      </c>
    </row>
    <row r="14" spans="1:19" ht="13.8" thickTop="1" x14ac:dyDescent="0.25"/>
  </sheetData>
  <mergeCells count="2">
    <mergeCell ref="A4:S5"/>
    <mergeCell ref="A13:D13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5</vt:i4>
      </vt:variant>
    </vt:vector>
  </HeadingPairs>
  <TitlesOfParts>
    <vt:vector size="10" baseType="lpstr">
      <vt:lpstr>1. m. bevételek (3)</vt:lpstr>
      <vt:lpstr>2. m. kiadások (3)</vt:lpstr>
      <vt:lpstr>3. m. létszám (3)</vt:lpstr>
      <vt:lpstr>4. melléklet (3)</vt:lpstr>
      <vt:lpstr>8.a melléklet (3)</vt:lpstr>
      <vt:lpstr>'1. m. bevételek (3)'!Nyomtatási_cím</vt:lpstr>
      <vt:lpstr>'2. m. kiadások (3)'!Nyomtatási_cím</vt:lpstr>
      <vt:lpstr>'1. m. bevételek (3)'!Nyomtatási_terület</vt:lpstr>
      <vt:lpstr>'2. m. kiadások (3)'!Nyomtatási_terület</vt:lpstr>
      <vt:lpstr>'4. melléklet (3)'!Nyomtatási_terület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Felhasználó</cp:lastModifiedBy>
  <cp:lastPrinted>2021-07-05T12:11:10Z</cp:lastPrinted>
  <dcterms:created xsi:type="dcterms:W3CDTF">2009-01-15T09:14:34Z</dcterms:created>
  <dcterms:modified xsi:type="dcterms:W3CDTF">2021-09-23T07:09:41Z</dcterms:modified>
</cp:coreProperties>
</file>