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Onkormanyzati-iroda\Új struktúra\Testületi gép 2021.02.08\Testület\2022. évi előterjesztések\2022.06.30. rendes\honlapra\"/>
    </mc:Choice>
  </mc:AlternateContent>
  <xr:revisionPtr revIDLastSave="0" documentId="13_ncr:1_{DB330AE9-D786-4BA5-8A64-65358755963D}" xr6:coauthVersionLast="47" xr6:coauthVersionMax="47" xr10:uidLastSave="{00000000-0000-0000-0000-000000000000}"/>
  <bookViews>
    <workbookView xWindow="-108" yWindow="-108" windowWidth="23256" windowHeight="12576" tabRatio="889" xr2:uid="{00000000-000D-0000-FFFF-FFFF00000000}"/>
  </bookViews>
  <sheets>
    <sheet name="1. melléklet" sheetId="280" r:id="rId1"/>
    <sheet name="2. melléklet" sheetId="277" r:id="rId2"/>
    <sheet name="3. melléklet" sheetId="257" r:id="rId3"/>
    <sheet name="4. melléklet" sheetId="270" r:id="rId4"/>
    <sheet name="5. melléklet" sheetId="271" r:id="rId5"/>
    <sheet name="6. melléklet" sheetId="276" r:id="rId6"/>
  </sheets>
  <definedNames>
    <definedName name="_xlnm.Print_Titles" localSheetId="2">'3. melléklet'!$6:$6</definedName>
    <definedName name="_xlnm.Print_Area" localSheetId="0">'1. melléklet'!$A$1:$O$227</definedName>
    <definedName name="_xlnm.Print_Area" localSheetId="1">'2. melléklet'!$A$1:$O$317</definedName>
    <definedName name="_xlnm.Print_Area" localSheetId="2">'3. melléklet'!$A$1:$S$12</definedName>
    <definedName name="_xlnm.Print_Area" localSheetId="3">'4. melléklet'!$A$1:$K$32</definedName>
    <definedName name="_xlnm.Print_Area" localSheetId="5">'6. melléklet'!$A$1:$H$242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277" l="1"/>
  <c r="J76" i="277"/>
  <c r="I76" i="277"/>
  <c r="H76" i="277"/>
  <c r="K16" i="270"/>
  <c r="P9" i="271"/>
  <c r="E26" i="270" l="1"/>
  <c r="E25" i="270"/>
  <c r="E24" i="270"/>
  <c r="E23" i="270"/>
  <c r="E11" i="270"/>
  <c r="E22" i="270"/>
  <c r="E17" i="270"/>
  <c r="E16" i="270"/>
  <c r="E15" i="270"/>
  <c r="E14" i="270"/>
  <c r="E13" i="270"/>
  <c r="E12" i="270"/>
  <c r="E10" i="270"/>
  <c r="E9" i="270"/>
  <c r="E19" i="270" l="1"/>
  <c r="O50" i="280"/>
  <c r="N50" i="280"/>
  <c r="M50" i="280"/>
  <c r="L50" i="280"/>
  <c r="O49" i="280"/>
  <c r="N49" i="280"/>
  <c r="M49" i="280"/>
  <c r="L49" i="280"/>
  <c r="K51" i="280"/>
  <c r="J51" i="280"/>
  <c r="I51" i="280"/>
  <c r="H51" i="280"/>
  <c r="O28" i="280"/>
  <c r="N28" i="280"/>
  <c r="M28" i="280"/>
  <c r="L28" i="280"/>
  <c r="K29" i="280"/>
  <c r="J29" i="280"/>
  <c r="I29" i="280"/>
  <c r="H29" i="280"/>
  <c r="O20" i="280"/>
  <c r="N20" i="280"/>
  <c r="M20" i="280"/>
  <c r="L20" i="280"/>
  <c r="K21" i="280"/>
  <c r="J21" i="280"/>
  <c r="I21" i="280"/>
  <c r="H21" i="280"/>
  <c r="O34" i="277"/>
  <c r="N34" i="277"/>
  <c r="M34" i="277"/>
  <c r="L34" i="277"/>
  <c r="K35" i="277"/>
  <c r="J35" i="277"/>
  <c r="I35" i="277"/>
  <c r="H35" i="277"/>
  <c r="O13" i="280"/>
  <c r="N13" i="280"/>
  <c r="M13" i="280"/>
  <c r="L13" i="280"/>
  <c r="K14" i="280"/>
  <c r="J14" i="280"/>
  <c r="I14" i="280"/>
  <c r="H14" i="280"/>
  <c r="O20" i="277"/>
  <c r="N20" i="277"/>
  <c r="M20" i="277"/>
  <c r="L20" i="277"/>
  <c r="K21" i="277"/>
  <c r="J21" i="277"/>
  <c r="I21" i="277"/>
  <c r="H21" i="277"/>
  <c r="O14" i="277"/>
  <c r="N14" i="277"/>
  <c r="M14" i="277"/>
  <c r="L14" i="277"/>
  <c r="K15" i="277"/>
  <c r="O15" i="277" s="1"/>
  <c r="J15" i="277"/>
  <c r="N15" i="277" s="1"/>
  <c r="I15" i="277"/>
  <c r="M15" i="277" s="1"/>
  <c r="H15" i="277"/>
  <c r="L15" i="277" s="1"/>
  <c r="H7" i="271" s="1"/>
  <c r="O251" i="277"/>
  <c r="N251" i="277"/>
  <c r="M251" i="277"/>
  <c r="L251" i="277"/>
  <c r="O250" i="277"/>
  <c r="N250" i="277"/>
  <c r="M250" i="277"/>
  <c r="L250" i="277"/>
  <c r="O219" i="280"/>
  <c r="N219" i="280"/>
  <c r="M219" i="280"/>
  <c r="L219" i="280"/>
  <c r="K217" i="280"/>
  <c r="J217" i="280"/>
  <c r="I217" i="280"/>
  <c r="H217" i="280"/>
  <c r="G217" i="280"/>
  <c r="O217" i="280" s="1"/>
  <c r="F217" i="280"/>
  <c r="N217" i="280" s="1"/>
  <c r="E217" i="280"/>
  <c r="M217" i="280" s="1"/>
  <c r="D217" i="280"/>
  <c r="L217" i="280" s="1"/>
  <c r="O216" i="280"/>
  <c r="N216" i="280"/>
  <c r="M216" i="280"/>
  <c r="L216" i="280"/>
  <c r="O215" i="280"/>
  <c r="N215" i="280"/>
  <c r="M215" i="280"/>
  <c r="L215" i="280"/>
  <c r="O214" i="280"/>
  <c r="N214" i="280"/>
  <c r="M214" i="280"/>
  <c r="L214" i="280"/>
  <c r="K211" i="280"/>
  <c r="J211" i="280"/>
  <c r="I211" i="280"/>
  <c r="H211" i="280"/>
  <c r="G211" i="280"/>
  <c r="O211" i="280" s="1"/>
  <c r="F211" i="280"/>
  <c r="N211" i="280" s="1"/>
  <c r="E211" i="280"/>
  <c r="M211" i="280" s="1"/>
  <c r="D211" i="280"/>
  <c r="L211" i="280" s="1"/>
  <c r="O210" i="280"/>
  <c r="N210" i="280"/>
  <c r="M210" i="280"/>
  <c r="L210" i="280"/>
  <c r="O209" i="280"/>
  <c r="N209" i="280"/>
  <c r="M209" i="280"/>
  <c r="L209" i="280"/>
  <c r="O208" i="280"/>
  <c r="N208" i="280"/>
  <c r="M208" i="280"/>
  <c r="L208" i="280"/>
  <c r="O207" i="280"/>
  <c r="N207" i="280"/>
  <c r="M207" i="280"/>
  <c r="L207" i="280"/>
  <c r="O206" i="280"/>
  <c r="N206" i="280"/>
  <c r="M206" i="280"/>
  <c r="L206" i="280"/>
  <c r="O205" i="280"/>
  <c r="N205" i="280"/>
  <c r="M205" i="280"/>
  <c r="L205" i="280"/>
  <c r="O204" i="280"/>
  <c r="N204" i="280"/>
  <c r="M204" i="280"/>
  <c r="L204" i="280"/>
  <c r="K201" i="280"/>
  <c r="J201" i="280"/>
  <c r="I201" i="280"/>
  <c r="H201" i="280"/>
  <c r="G201" i="280"/>
  <c r="O201" i="280" s="1"/>
  <c r="F201" i="280"/>
  <c r="N201" i="280" s="1"/>
  <c r="E201" i="280"/>
  <c r="M201" i="280" s="1"/>
  <c r="D201" i="280"/>
  <c r="L201" i="280" s="1"/>
  <c r="O200" i="280"/>
  <c r="N200" i="280"/>
  <c r="M200" i="280"/>
  <c r="L200" i="280"/>
  <c r="O199" i="280"/>
  <c r="N199" i="280"/>
  <c r="M199" i="280"/>
  <c r="L199" i="280"/>
  <c r="O198" i="280"/>
  <c r="N198" i="280"/>
  <c r="M198" i="280"/>
  <c r="L198" i="280"/>
  <c r="O197" i="280"/>
  <c r="N197" i="280"/>
  <c r="M197" i="280"/>
  <c r="L197" i="280"/>
  <c r="O196" i="280"/>
  <c r="N196" i="280"/>
  <c r="M196" i="280"/>
  <c r="L196" i="280"/>
  <c r="O195" i="280"/>
  <c r="N195" i="280"/>
  <c r="M195" i="280"/>
  <c r="L195" i="280"/>
  <c r="O194" i="280"/>
  <c r="N194" i="280"/>
  <c r="M194" i="280"/>
  <c r="L194" i="280"/>
  <c r="K183" i="280"/>
  <c r="J183" i="280"/>
  <c r="I183" i="280"/>
  <c r="H183" i="280"/>
  <c r="G183" i="280"/>
  <c r="F183" i="280"/>
  <c r="E183" i="280"/>
  <c r="M183" i="280" s="1"/>
  <c r="D183" i="280"/>
  <c r="O181" i="280"/>
  <c r="N181" i="280"/>
  <c r="M181" i="280"/>
  <c r="L181" i="280"/>
  <c r="O180" i="280"/>
  <c r="N180" i="280"/>
  <c r="M180" i="280"/>
  <c r="L180" i="280"/>
  <c r="K177" i="280"/>
  <c r="J177" i="280"/>
  <c r="I177" i="280"/>
  <c r="H177" i="280"/>
  <c r="G177" i="280"/>
  <c r="O177" i="280" s="1"/>
  <c r="F177" i="280"/>
  <c r="N177" i="280" s="1"/>
  <c r="E177" i="280"/>
  <c r="M177" i="280" s="1"/>
  <c r="D177" i="280"/>
  <c r="L177" i="280" s="1"/>
  <c r="O175" i="280"/>
  <c r="N175" i="280"/>
  <c r="M175" i="280"/>
  <c r="L175" i="280"/>
  <c r="K169" i="280"/>
  <c r="J169" i="280"/>
  <c r="I169" i="280"/>
  <c r="H169" i="280"/>
  <c r="G169" i="280"/>
  <c r="O169" i="280" s="1"/>
  <c r="F169" i="280"/>
  <c r="N169" i="280" s="1"/>
  <c r="E169" i="280"/>
  <c r="M169" i="280" s="1"/>
  <c r="D169" i="280"/>
  <c r="L169" i="280" s="1"/>
  <c r="O167" i="280"/>
  <c r="N167" i="280"/>
  <c r="M167" i="280"/>
  <c r="L167" i="280"/>
  <c r="K164" i="280"/>
  <c r="K171" i="280" s="1"/>
  <c r="J164" i="280"/>
  <c r="J171" i="280" s="1"/>
  <c r="I164" i="280"/>
  <c r="I171" i="280" s="1"/>
  <c r="H164" i="280"/>
  <c r="H171" i="280" s="1"/>
  <c r="G164" i="280"/>
  <c r="G171" i="280" s="1"/>
  <c r="O171" i="280" s="1"/>
  <c r="F164" i="280"/>
  <c r="F171" i="280" s="1"/>
  <c r="N171" i="280" s="1"/>
  <c r="E164" i="280"/>
  <c r="E171" i="280" s="1"/>
  <c r="M171" i="280" s="1"/>
  <c r="D164" i="280"/>
  <c r="D171" i="280" s="1"/>
  <c r="O162" i="280"/>
  <c r="N162" i="280"/>
  <c r="M162" i="280"/>
  <c r="L162" i="280"/>
  <c r="O161" i="280"/>
  <c r="N161" i="280"/>
  <c r="M161" i="280"/>
  <c r="L161" i="280"/>
  <c r="K155" i="280"/>
  <c r="J155" i="280"/>
  <c r="I155" i="280"/>
  <c r="H155" i="280"/>
  <c r="G155" i="280"/>
  <c r="O155" i="280" s="1"/>
  <c r="F155" i="280"/>
  <c r="N155" i="280" s="1"/>
  <c r="E155" i="280"/>
  <c r="M155" i="280" s="1"/>
  <c r="D155" i="280"/>
  <c r="L155" i="280" s="1"/>
  <c r="O153" i="280"/>
  <c r="N153" i="280"/>
  <c r="M153" i="280"/>
  <c r="L153" i="280"/>
  <c r="O152" i="280"/>
  <c r="N152" i="280"/>
  <c r="M152" i="280"/>
  <c r="L152" i="280"/>
  <c r="O151" i="280"/>
  <c r="N151" i="280"/>
  <c r="M151" i="280"/>
  <c r="L151" i="280"/>
  <c r="O150" i="280"/>
  <c r="N150" i="280"/>
  <c r="M150" i="280"/>
  <c r="L150" i="280"/>
  <c r="O149" i="280"/>
  <c r="N149" i="280"/>
  <c r="M149" i="280"/>
  <c r="L149" i="280"/>
  <c r="O148" i="280"/>
  <c r="N148" i="280"/>
  <c r="M148" i="280"/>
  <c r="L148" i="280"/>
  <c r="O147" i="280"/>
  <c r="N147" i="280"/>
  <c r="M147" i="280"/>
  <c r="L147" i="280"/>
  <c r="O146" i="280"/>
  <c r="N146" i="280"/>
  <c r="M146" i="280"/>
  <c r="L146" i="280"/>
  <c r="O145" i="280"/>
  <c r="N145" i="280"/>
  <c r="M145" i="280"/>
  <c r="L145" i="280"/>
  <c r="O144" i="280"/>
  <c r="N144" i="280"/>
  <c r="M144" i="280"/>
  <c r="L144" i="280"/>
  <c r="O143" i="280"/>
  <c r="N143" i="280"/>
  <c r="M143" i="280"/>
  <c r="L143" i="280"/>
  <c r="K140" i="280"/>
  <c r="K157" i="280" s="1"/>
  <c r="J140" i="280"/>
  <c r="J157" i="280" s="1"/>
  <c r="I140" i="280"/>
  <c r="I157" i="280" s="1"/>
  <c r="H140" i="280"/>
  <c r="H157" i="280" s="1"/>
  <c r="G140" i="280"/>
  <c r="G157" i="280" s="1"/>
  <c r="O157" i="280" s="1"/>
  <c r="F140" i="280"/>
  <c r="F157" i="280" s="1"/>
  <c r="N157" i="280" s="1"/>
  <c r="E140" i="280"/>
  <c r="E157" i="280" s="1"/>
  <c r="M157" i="280" s="1"/>
  <c r="D140" i="280"/>
  <c r="D157" i="280" s="1"/>
  <c r="L157" i="280" s="1"/>
  <c r="O138" i="280"/>
  <c r="N138" i="280"/>
  <c r="M138" i="280"/>
  <c r="L138" i="280"/>
  <c r="O137" i="280"/>
  <c r="N137" i="280"/>
  <c r="M137" i="280"/>
  <c r="L137" i="280"/>
  <c r="O136" i="280"/>
  <c r="N136" i="280"/>
  <c r="M136" i="280"/>
  <c r="L136" i="280"/>
  <c r="O135" i="280"/>
  <c r="N135" i="280"/>
  <c r="M135" i="280"/>
  <c r="L135" i="280"/>
  <c r="O134" i="280"/>
  <c r="N134" i="280"/>
  <c r="M134" i="280"/>
  <c r="L134" i="280"/>
  <c r="O133" i="280"/>
  <c r="N133" i="280"/>
  <c r="M133" i="280"/>
  <c r="L133" i="280"/>
  <c r="O132" i="280"/>
  <c r="N132" i="280"/>
  <c r="M132" i="280"/>
  <c r="L132" i="280"/>
  <c r="O131" i="280"/>
  <c r="N131" i="280"/>
  <c r="M131" i="280"/>
  <c r="L131" i="280"/>
  <c r="O130" i="280"/>
  <c r="N130" i="280"/>
  <c r="M130" i="280"/>
  <c r="L130" i="280"/>
  <c r="O129" i="280"/>
  <c r="N129" i="280"/>
  <c r="M129" i="280"/>
  <c r="L129" i="280"/>
  <c r="O128" i="280"/>
  <c r="N128" i="280"/>
  <c r="M128" i="280"/>
  <c r="L128" i="280"/>
  <c r="O127" i="280"/>
  <c r="N127" i="280"/>
  <c r="M127" i="280"/>
  <c r="L127" i="280"/>
  <c r="O126" i="280"/>
  <c r="N126" i="280"/>
  <c r="M126" i="280"/>
  <c r="L126" i="280"/>
  <c r="O124" i="280"/>
  <c r="N124" i="280"/>
  <c r="M124" i="280"/>
  <c r="L124" i="280"/>
  <c r="O123" i="280"/>
  <c r="N123" i="280"/>
  <c r="M123" i="280"/>
  <c r="L123" i="280"/>
  <c r="O122" i="280"/>
  <c r="N122" i="280"/>
  <c r="M122" i="280"/>
  <c r="L122" i="280"/>
  <c r="K118" i="280"/>
  <c r="J118" i="280"/>
  <c r="I118" i="280"/>
  <c r="H118" i="280"/>
  <c r="G118" i="280"/>
  <c r="O118" i="280" s="1"/>
  <c r="F118" i="280"/>
  <c r="N118" i="280" s="1"/>
  <c r="E118" i="280"/>
  <c r="D118" i="280"/>
  <c r="O116" i="280"/>
  <c r="N116" i="280"/>
  <c r="M116" i="280"/>
  <c r="L116" i="280"/>
  <c r="O115" i="280"/>
  <c r="N115" i="280"/>
  <c r="M115" i="280"/>
  <c r="L115" i="280"/>
  <c r="O114" i="280"/>
  <c r="N114" i="280"/>
  <c r="M114" i="280"/>
  <c r="L114" i="280"/>
  <c r="O113" i="280"/>
  <c r="N113" i="280"/>
  <c r="M113" i="280"/>
  <c r="L113" i="280"/>
  <c r="O112" i="280"/>
  <c r="N112" i="280"/>
  <c r="M112" i="280"/>
  <c r="L112" i="280"/>
  <c r="K106" i="280"/>
  <c r="J106" i="280"/>
  <c r="I106" i="280"/>
  <c r="H106" i="280"/>
  <c r="G106" i="280"/>
  <c r="O106" i="280" s="1"/>
  <c r="F106" i="280"/>
  <c r="N106" i="280" s="1"/>
  <c r="E106" i="280"/>
  <c r="M106" i="280" s="1"/>
  <c r="D106" i="280"/>
  <c r="L106" i="280" s="1"/>
  <c r="O104" i="280"/>
  <c r="N104" i="280"/>
  <c r="M104" i="280"/>
  <c r="L104" i="280"/>
  <c r="K101" i="280"/>
  <c r="J101" i="280"/>
  <c r="I101" i="280"/>
  <c r="H101" i="280"/>
  <c r="G101" i="280"/>
  <c r="O101" i="280" s="1"/>
  <c r="F101" i="280"/>
  <c r="N101" i="280" s="1"/>
  <c r="E101" i="280"/>
  <c r="M101" i="280" s="1"/>
  <c r="D101" i="280"/>
  <c r="L101" i="280" s="1"/>
  <c r="O99" i="280"/>
  <c r="N99" i="280"/>
  <c r="M99" i="280"/>
  <c r="L99" i="280"/>
  <c r="K96" i="280"/>
  <c r="J96" i="280"/>
  <c r="I96" i="280"/>
  <c r="H96" i="280"/>
  <c r="G96" i="280"/>
  <c r="O96" i="280" s="1"/>
  <c r="F96" i="280"/>
  <c r="N96" i="280" s="1"/>
  <c r="E96" i="280"/>
  <c r="M96" i="280" s="1"/>
  <c r="D96" i="280"/>
  <c r="O94" i="280"/>
  <c r="N94" i="280"/>
  <c r="M94" i="280"/>
  <c r="L94" i="280"/>
  <c r="K91" i="280"/>
  <c r="K108" i="280" s="1"/>
  <c r="J91" i="280"/>
  <c r="J108" i="280" s="1"/>
  <c r="I91" i="280"/>
  <c r="H91" i="280"/>
  <c r="G91" i="280"/>
  <c r="G108" i="280" s="1"/>
  <c r="O108" i="280" s="1"/>
  <c r="F91" i="280"/>
  <c r="N91" i="280" s="1"/>
  <c r="E91" i="280"/>
  <c r="O89" i="280"/>
  <c r="N89" i="280"/>
  <c r="M89" i="280"/>
  <c r="L89" i="280"/>
  <c r="O88" i="280"/>
  <c r="N88" i="280"/>
  <c r="M88" i="280"/>
  <c r="L88" i="280"/>
  <c r="O87" i="280"/>
  <c r="N87" i="280"/>
  <c r="M87" i="280"/>
  <c r="L87" i="280"/>
  <c r="O86" i="280"/>
  <c r="N86" i="280"/>
  <c r="M86" i="280"/>
  <c r="D86" i="280"/>
  <c r="D91" i="280" s="1"/>
  <c r="O85" i="280"/>
  <c r="N85" i="280"/>
  <c r="M85" i="280"/>
  <c r="L85" i="280"/>
  <c r="O84" i="280"/>
  <c r="N84" i="280"/>
  <c r="M84" i="280"/>
  <c r="L84" i="280"/>
  <c r="K78" i="280"/>
  <c r="J78" i="280"/>
  <c r="I78" i="280"/>
  <c r="H78" i="280"/>
  <c r="G78" i="280"/>
  <c r="F78" i="280"/>
  <c r="N78" i="280" s="1"/>
  <c r="E78" i="280"/>
  <c r="M78" i="280" s="1"/>
  <c r="D78" i="280"/>
  <c r="L78" i="280" s="1"/>
  <c r="O77" i="280"/>
  <c r="N77" i="280"/>
  <c r="M77" i="280"/>
  <c r="L77" i="280"/>
  <c r="O76" i="280"/>
  <c r="N76" i="280"/>
  <c r="M76" i="280"/>
  <c r="L76" i="280"/>
  <c r="K73" i="280"/>
  <c r="K80" i="280" s="1"/>
  <c r="J73" i="280"/>
  <c r="J80" i="280" s="1"/>
  <c r="I73" i="280"/>
  <c r="I80" i="280" s="1"/>
  <c r="H73" i="280"/>
  <c r="H80" i="280" s="1"/>
  <c r="G73" i="280"/>
  <c r="F73" i="280"/>
  <c r="N73" i="280" s="1"/>
  <c r="E73" i="280"/>
  <c r="E80" i="280" s="1"/>
  <c r="D73" i="280"/>
  <c r="D80" i="280" s="1"/>
  <c r="L80" i="280" s="1"/>
  <c r="O72" i="280"/>
  <c r="N72" i="280"/>
  <c r="M72" i="280"/>
  <c r="L72" i="280"/>
  <c r="O71" i="280"/>
  <c r="N71" i="280"/>
  <c r="M71" i="280"/>
  <c r="L71" i="280"/>
  <c r="O70" i="280"/>
  <c r="N70" i="280"/>
  <c r="M70" i="280"/>
  <c r="L70" i="280"/>
  <c r="O69" i="280"/>
  <c r="N69" i="280"/>
  <c r="M69" i="280"/>
  <c r="L69" i="280"/>
  <c r="K65" i="280"/>
  <c r="J65" i="280"/>
  <c r="I65" i="280"/>
  <c r="H65" i="280"/>
  <c r="G65" i="280"/>
  <c r="F65" i="280"/>
  <c r="N65" i="280" s="1"/>
  <c r="E65" i="280"/>
  <c r="M65" i="280" s="1"/>
  <c r="D65" i="280"/>
  <c r="O63" i="280"/>
  <c r="N63" i="280"/>
  <c r="M63" i="280"/>
  <c r="L63" i="280"/>
  <c r="O62" i="280"/>
  <c r="N62" i="280"/>
  <c r="M62" i="280"/>
  <c r="L62" i="280"/>
  <c r="O61" i="280"/>
  <c r="N61" i="280"/>
  <c r="M61" i="280"/>
  <c r="L61" i="280"/>
  <c r="O60" i="280"/>
  <c r="N60" i="280"/>
  <c r="M60" i="280"/>
  <c r="L60" i="280"/>
  <c r="O59" i="280"/>
  <c r="N59" i="280"/>
  <c r="M59" i="280"/>
  <c r="L59" i="280"/>
  <c r="O58" i="280"/>
  <c r="N58" i="280"/>
  <c r="M58" i="280"/>
  <c r="L58" i="280"/>
  <c r="O57" i="280"/>
  <c r="N57" i="280"/>
  <c r="M57" i="280"/>
  <c r="L57" i="280"/>
  <c r="O56" i="280"/>
  <c r="N56" i="280"/>
  <c r="M56" i="280"/>
  <c r="L56" i="280"/>
  <c r="O55" i="280"/>
  <c r="N55" i="280"/>
  <c r="M55" i="280"/>
  <c r="L55" i="280"/>
  <c r="K47" i="280"/>
  <c r="J47" i="280"/>
  <c r="I47" i="280"/>
  <c r="H47" i="280"/>
  <c r="G47" i="280"/>
  <c r="G51" i="280" s="1"/>
  <c r="O51" i="280" s="1"/>
  <c r="F47" i="280"/>
  <c r="F51" i="280" s="1"/>
  <c r="E47" i="280"/>
  <c r="E51" i="280" s="1"/>
  <c r="D47" i="280"/>
  <c r="D51" i="280" s="1"/>
  <c r="L51" i="280" s="1"/>
  <c r="O46" i="280"/>
  <c r="N46" i="280"/>
  <c r="M46" i="280"/>
  <c r="L46" i="280"/>
  <c r="O45" i="280"/>
  <c r="N45" i="280"/>
  <c r="M45" i="280"/>
  <c r="L45" i="280"/>
  <c r="K39" i="280"/>
  <c r="J39" i="280"/>
  <c r="I39" i="280"/>
  <c r="I41" i="280" s="1"/>
  <c r="H39" i="280"/>
  <c r="G39" i="280"/>
  <c r="F39" i="280"/>
  <c r="N39" i="280" s="1"/>
  <c r="E39" i="280"/>
  <c r="M39" i="280" s="1"/>
  <c r="D39" i="280"/>
  <c r="L39" i="280" s="1"/>
  <c r="O38" i="280"/>
  <c r="N38" i="280"/>
  <c r="M38" i="280"/>
  <c r="L38" i="280"/>
  <c r="O37" i="280"/>
  <c r="N37" i="280"/>
  <c r="M37" i="280"/>
  <c r="L37" i="280"/>
  <c r="O36" i="280"/>
  <c r="N36" i="280"/>
  <c r="M36" i="280"/>
  <c r="L36" i="280"/>
  <c r="O35" i="280"/>
  <c r="N35" i="280"/>
  <c r="M35" i="280"/>
  <c r="L35" i="280"/>
  <c r="O34" i="280"/>
  <c r="N34" i="280"/>
  <c r="M34" i="280"/>
  <c r="L34" i="280"/>
  <c r="O32" i="280"/>
  <c r="N32" i="280"/>
  <c r="M32" i="280"/>
  <c r="L32" i="280"/>
  <c r="N29" i="280"/>
  <c r="G29" i="280"/>
  <c r="O29" i="280" s="1"/>
  <c r="F29" i="280"/>
  <c r="E29" i="280"/>
  <c r="M29" i="280" s="1"/>
  <c r="D29" i="280"/>
  <c r="L29" i="280" s="1"/>
  <c r="O27" i="280"/>
  <c r="N27" i="280"/>
  <c r="M27" i="280"/>
  <c r="L27" i="280"/>
  <c r="O25" i="280"/>
  <c r="N25" i="280"/>
  <c r="M25" i="280"/>
  <c r="L25" i="280"/>
  <c r="O24" i="280"/>
  <c r="N24" i="280"/>
  <c r="M24" i="280"/>
  <c r="L24" i="280"/>
  <c r="G21" i="280"/>
  <c r="O21" i="280" s="1"/>
  <c r="F21" i="280"/>
  <c r="N21" i="280" s="1"/>
  <c r="E21" i="280"/>
  <c r="M21" i="280" s="1"/>
  <c r="D21" i="280"/>
  <c r="O19" i="280"/>
  <c r="N19" i="280"/>
  <c r="M19" i="280"/>
  <c r="L19" i="280"/>
  <c r="O17" i="280"/>
  <c r="N17" i="280"/>
  <c r="M17" i="280"/>
  <c r="L17" i="280"/>
  <c r="G14" i="280"/>
  <c r="F14" i="280"/>
  <c r="E14" i="280"/>
  <c r="D14" i="280"/>
  <c r="O12" i="280"/>
  <c r="N12" i="280"/>
  <c r="M12" i="280"/>
  <c r="L12" i="280"/>
  <c r="O10" i="280"/>
  <c r="N10" i="280"/>
  <c r="M10" i="280"/>
  <c r="L10" i="280"/>
  <c r="O314" i="277"/>
  <c r="N314" i="277"/>
  <c r="M314" i="277"/>
  <c r="L314" i="277"/>
  <c r="K17" i="270" s="1"/>
  <c r="K312" i="277"/>
  <c r="J312" i="277"/>
  <c r="I312" i="277"/>
  <c r="H312" i="277"/>
  <c r="G312" i="277"/>
  <c r="F312" i="277"/>
  <c r="N312" i="277" s="1"/>
  <c r="E312" i="277"/>
  <c r="M312" i="277" s="1"/>
  <c r="D312" i="277"/>
  <c r="L312" i="277" s="1"/>
  <c r="O311" i="277"/>
  <c r="N311" i="277"/>
  <c r="M311" i="277"/>
  <c r="L311" i="277"/>
  <c r="K14" i="270" s="1"/>
  <c r="O310" i="277"/>
  <c r="N310" i="277"/>
  <c r="M310" i="277"/>
  <c r="L310" i="277"/>
  <c r="K23" i="270" s="1"/>
  <c r="O309" i="277"/>
  <c r="N309" i="277"/>
  <c r="M309" i="277"/>
  <c r="L309" i="277"/>
  <c r="K301" i="277"/>
  <c r="J301" i="277"/>
  <c r="I301" i="277"/>
  <c r="H301" i="277"/>
  <c r="G301" i="277"/>
  <c r="O301" i="277" s="1"/>
  <c r="F301" i="277"/>
  <c r="N301" i="277" s="1"/>
  <c r="E301" i="277"/>
  <c r="M301" i="277" s="1"/>
  <c r="D301" i="277"/>
  <c r="L301" i="277" s="1"/>
  <c r="K25" i="270" s="1"/>
  <c r="O299" i="277"/>
  <c r="N299" i="277"/>
  <c r="M299" i="277"/>
  <c r="L299" i="277"/>
  <c r="O298" i="277"/>
  <c r="N298" i="277"/>
  <c r="M298" i="277"/>
  <c r="L298" i="277"/>
  <c r="O297" i="277"/>
  <c r="N297" i="277"/>
  <c r="M297" i="277"/>
  <c r="L297" i="277"/>
  <c r="O296" i="277"/>
  <c r="N296" i="277"/>
  <c r="M296" i="277"/>
  <c r="L296" i="277"/>
  <c r="O295" i="277"/>
  <c r="N295" i="277"/>
  <c r="M295" i="277"/>
  <c r="L295" i="277"/>
  <c r="O294" i="277"/>
  <c r="N294" i="277"/>
  <c r="M294" i="277"/>
  <c r="L294" i="277"/>
  <c r="O293" i="277"/>
  <c r="N293" i="277"/>
  <c r="M293" i="277"/>
  <c r="L293" i="277"/>
  <c r="K290" i="277"/>
  <c r="J290" i="277"/>
  <c r="I290" i="277"/>
  <c r="H290" i="277"/>
  <c r="G290" i="277"/>
  <c r="O290" i="277" s="1"/>
  <c r="F290" i="277"/>
  <c r="N290" i="277" s="1"/>
  <c r="E290" i="277"/>
  <c r="M290" i="277" s="1"/>
  <c r="D290" i="277"/>
  <c r="L290" i="277" s="1"/>
  <c r="O288" i="277"/>
  <c r="N288" i="277"/>
  <c r="M288" i="277"/>
  <c r="L288" i="277"/>
  <c r="O287" i="277"/>
  <c r="N287" i="277"/>
  <c r="M287" i="277"/>
  <c r="L287" i="277"/>
  <c r="O286" i="277"/>
  <c r="N286" i="277"/>
  <c r="M286" i="277"/>
  <c r="L286" i="277"/>
  <c r="O285" i="277"/>
  <c r="N285" i="277"/>
  <c r="M285" i="277"/>
  <c r="L285" i="277"/>
  <c r="K282" i="277"/>
  <c r="K303" i="277" s="1"/>
  <c r="J282" i="277"/>
  <c r="J303" i="277" s="1"/>
  <c r="I282" i="277"/>
  <c r="I303" i="277" s="1"/>
  <c r="H282" i="277"/>
  <c r="H303" i="277" s="1"/>
  <c r="G282" i="277"/>
  <c r="G303" i="277" s="1"/>
  <c r="O303" i="277" s="1"/>
  <c r="F282" i="277"/>
  <c r="F303" i="277" s="1"/>
  <c r="N303" i="277" s="1"/>
  <c r="E282" i="277"/>
  <c r="E303" i="277" s="1"/>
  <c r="M303" i="277" s="1"/>
  <c r="D282" i="277"/>
  <c r="D303" i="277" s="1"/>
  <c r="L303" i="277" s="1"/>
  <c r="O280" i="277"/>
  <c r="N280" i="277"/>
  <c r="M280" i="277"/>
  <c r="L280" i="277"/>
  <c r="O279" i="277"/>
  <c r="N279" i="277"/>
  <c r="M279" i="277"/>
  <c r="L279" i="277"/>
  <c r="K275" i="277"/>
  <c r="J275" i="277"/>
  <c r="I275" i="277"/>
  <c r="H275" i="277"/>
  <c r="G275" i="277"/>
  <c r="O275" i="277" s="1"/>
  <c r="F275" i="277"/>
  <c r="N275" i="277" s="1"/>
  <c r="E275" i="277"/>
  <c r="M275" i="277" s="1"/>
  <c r="D275" i="277"/>
  <c r="L275" i="277" s="1"/>
  <c r="O273" i="277"/>
  <c r="N273" i="277"/>
  <c r="M273" i="277"/>
  <c r="L273" i="277"/>
  <c r="O272" i="277"/>
  <c r="N272" i="277"/>
  <c r="M272" i="277"/>
  <c r="L272" i="277"/>
  <c r="O271" i="277"/>
  <c r="N271" i="277"/>
  <c r="M271" i="277"/>
  <c r="L271" i="277"/>
  <c r="O270" i="277"/>
  <c r="N270" i="277"/>
  <c r="M270" i="277"/>
  <c r="L270" i="277"/>
  <c r="O269" i="277"/>
  <c r="N269" i="277"/>
  <c r="M269" i="277"/>
  <c r="L269" i="277"/>
  <c r="O268" i="277"/>
  <c r="N268" i="277"/>
  <c r="M268" i="277"/>
  <c r="L268" i="277"/>
  <c r="O267" i="277"/>
  <c r="N267" i="277"/>
  <c r="M267" i="277"/>
  <c r="L267" i="277"/>
  <c r="O266" i="277"/>
  <c r="N266" i="277"/>
  <c r="M266" i="277"/>
  <c r="L266" i="277"/>
  <c r="O265" i="277"/>
  <c r="N265" i="277"/>
  <c r="M265" i="277"/>
  <c r="L265" i="277"/>
  <c r="O264" i="277"/>
  <c r="N264" i="277"/>
  <c r="M264" i="277"/>
  <c r="L264" i="277"/>
  <c r="O263" i="277"/>
  <c r="N263" i="277"/>
  <c r="M263" i="277"/>
  <c r="L263" i="277"/>
  <c r="O262" i="277"/>
  <c r="N262" i="277"/>
  <c r="M262" i="277"/>
  <c r="L262" i="277"/>
  <c r="O261" i="277"/>
  <c r="N261" i="277"/>
  <c r="M261" i="277"/>
  <c r="L261" i="277"/>
  <c r="O260" i="277"/>
  <c r="N260" i="277"/>
  <c r="M260" i="277"/>
  <c r="L260" i="277"/>
  <c r="O259" i="277"/>
  <c r="N259" i="277"/>
  <c r="M259" i="277"/>
  <c r="L259" i="277"/>
  <c r="O258" i="277"/>
  <c r="N258" i="277"/>
  <c r="M258" i="277"/>
  <c r="L258" i="277"/>
  <c r="O257" i="277"/>
  <c r="N257" i="277"/>
  <c r="M257" i="277"/>
  <c r="L257" i="277"/>
  <c r="O256" i="277"/>
  <c r="N256" i="277"/>
  <c r="M256" i="277"/>
  <c r="L256" i="277"/>
  <c r="K253" i="277"/>
  <c r="J253" i="277"/>
  <c r="I253" i="277"/>
  <c r="H253" i="277"/>
  <c r="G253" i="277"/>
  <c r="O253" i="277" s="1"/>
  <c r="F253" i="277"/>
  <c r="N253" i="277" s="1"/>
  <c r="E253" i="277"/>
  <c r="M253" i="277" s="1"/>
  <c r="D253" i="277"/>
  <c r="L253" i="277" s="1"/>
  <c r="O249" i="277"/>
  <c r="N249" i="277"/>
  <c r="M249" i="277"/>
  <c r="L249" i="277"/>
  <c r="O248" i="277"/>
  <c r="N248" i="277"/>
  <c r="M248" i="277"/>
  <c r="L248" i="277"/>
  <c r="O247" i="277"/>
  <c r="N247" i="277"/>
  <c r="M247" i="277"/>
  <c r="L247" i="277"/>
  <c r="O246" i="277"/>
  <c r="N246" i="277"/>
  <c r="M246" i="277"/>
  <c r="L246" i="277"/>
  <c r="O245" i="277"/>
  <c r="N245" i="277"/>
  <c r="M245" i="277"/>
  <c r="L245" i="277"/>
  <c r="O244" i="277"/>
  <c r="N244" i="277"/>
  <c r="M244" i="277"/>
  <c r="L244" i="277"/>
  <c r="O243" i="277"/>
  <c r="N243" i="277"/>
  <c r="M243" i="277"/>
  <c r="L243" i="277"/>
  <c r="O242" i="277"/>
  <c r="N242" i="277"/>
  <c r="M242" i="277"/>
  <c r="L242" i="277"/>
  <c r="O241" i="277"/>
  <c r="N241" i="277"/>
  <c r="M241" i="277"/>
  <c r="L241" i="277"/>
  <c r="O240" i="277"/>
  <c r="N240" i="277"/>
  <c r="M240" i="277"/>
  <c r="L240" i="277"/>
  <c r="O239" i="277"/>
  <c r="N239" i="277"/>
  <c r="M239" i="277"/>
  <c r="L239" i="277"/>
  <c r="O238" i="277"/>
  <c r="N238" i="277"/>
  <c r="M238" i="277"/>
  <c r="L238" i="277"/>
  <c r="O237" i="277"/>
  <c r="N237" i="277"/>
  <c r="M237" i="277"/>
  <c r="L237" i="277"/>
  <c r="O236" i="277"/>
  <c r="N236" i="277"/>
  <c r="M236" i="277"/>
  <c r="L236" i="277"/>
  <c r="O235" i="277"/>
  <c r="N235" i="277"/>
  <c r="M235" i="277"/>
  <c r="L235" i="277"/>
  <c r="O234" i="277"/>
  <c r="N234" i="277"/>
  <c r="M234" i="277"/>
  <c r="L234" i="277"/>
  <c r="O233" i="277"/>
  <c r="N233" i="277"/>
  <c r="M233" i="277"/>
  <c r="L233" i="277"/>
  <c r="O232" i="277"/>
  <c r="N232" i="277"/>
  <c r="M232" i="277"/>
  <c r="L232" i="277"/>
  <c r="O231" i="277"/>
  <c r="N231" i="277"/>
  <c r="M231" i="277"/>
  <c r="L231" i="277"/>
  <c r="O230" i="277"/>
  <c r="N230" i="277"/>
  <c r="M230" i="277"/>
  <c r="L230" i="277"/>
  <c r="O229" i="277"/>
  <c r="N229" i="277"/>
  <c r="M229" i="277"/>
  <c r="L229" i="277"/>
  <c r="O228" i="277"/>
  <c r="N228" i="277"/>
  <c r="M228" i="277"/>
  <c r="L228" i="277"/>
  <c r="O223" i="277"/>
  <c r="N223" i="277"/>
  <c r="M223" i="277"/>
  <c r="L223" i="277"/>
  <c r="K15" i="270" s="1"/>
  <c r="O220" i="277"/>
  <c r="N220" i="277"/>
  <c r="M220" i="277"/>
  <c r="L220" i="277"/>
  <c r="O217" i="277"/>
  <c r="N217" i="277"/>
  <c r="M217" i="277"/>
  <c r="L217" i="277"/>
  <c r="K215" i="277"/>
  <c r="J215" i="277"/>
  <c r="I215" i="277"/>
  <c r="H215" i="277"/>
  <c r="G215" i="277"/>
  <c r="O215" i="277" s="1"/>
  <c r="F215" i="277"/>
  <c r="N215" i="277" s="1"/>
  <c r="E215" i="277"/>
  <c r="M215" i="277" s="1"/>
  <c r="D215" i="277"/>
  <c r="L215" i="277" s="1"/>
  <c r="O213" i="277"/>
  <c r="N213" i="277"/>
  <c r="M213" i="277"/>
  <c r="L213" i="277"/>
  <c r="K211" i="277"/>
  <c r="J211" i="277"/>
  <c r="I211" i="277"/>
  <c r="H211" i="277"/>
  <c r="G211" i="277"/>
  <c r="F211" i="277"/>
  <c r="N211" i="277" s="1"/>
  <c r="E211" i="277"/>
  <c r="M211" i="277" s="1"/>
  <c r="D211" i="277"/>
  <c r="L211" i="277" s="1"/>
  <c r="O209" i="277"/>
  <c r="N209" i="277"/>
  <c r="M209" i="277"/>
  <c r="L209" i="277"/>
  <c r="O208" i="277"/>
  <c r="N208" i="277"/>
  <c r="M208" i="277"/>
  <c r="L208" i="277"/>
  <c r="O207" i="277"/>
  <c r="N207" i="277"/>
  <c r="M207" i="277"/>
  <c r="L207" i="277"/>
  <c r="O206" i="277"/>
  <c r="N206" i="277"/>
  <c r="M206" i="277"/>
  <c r="L206" i="277"/>
  <c r="O205" i="277"/>
  <c r="N205" i="277"/>
  <c r="M205" i="277"/>
  <c r="L205" i="277"/>
  <c r="O204" i="277"/>
  <c r="N204" i="277"/>
  <c r="M204" i="277"/>
  <c r="L204" i="277"/>
  <c r="O203" i="277"/>
  <c r="N203" i="277"/>
  <c r="M203" i="277"/>
  <c r="L203" i="277"/>
  <c r="O202" i="277"/>
  <c r="N202" i="277"/>
  <c r="M202" i="277"/>
  <c r="L202" i="277"/>
  <c r="O201" i="277"/>
  <c r="N201" i="277"/>
  <c r="M201" i="277"/>
  <c r="L201" i="277"/>
  <c r="O200" i="277"/>
  <c r="N200" i="277"/>
  <c r="M200" i="277"/>
  <c r="L200" i="277"/>
  <c r="O199" i="277"/>
  <c r="N199" i="277"/>
  <c r="M199" i="277"/>
  <c r="L199" i="277"/>
  <c r="O198" i="277"/>
  <c r="N198" i="277"/>
  <c r="M198" i="277"/>
  <c r="L198" i="277"/>
  <c r="O197" i="277"/>
  <c r="N197" i="277"/>
  <c r="M197" i="277"/>
  <c r="L197" i="277"/>
  <c r="K194" i="277"/>
  <c r="K225" i="277" s="1"/>
  <c r="J194" i="277"/>
  <c r="J225" i="277" s="1"/>
  <c r="I194" i="277"/>
  <c r="I225" i="277" s="1"/>
  <c r="H194" i="277"/>
  <c r="H225" i="277" s="1"/>
  <c r="G194" i="277"/>
  <c r="G225" i="277" s="1"/>
  <c r="O225" i="277" s="1"/>
  <c r="F194" i="277"/>
  <c r="F225" i="277" s="1"/>
  <c r="N225" i="277" s="1"/>
  <c r="E194" i="277"/>
  <c r="E225" i="277" s="1"/>
  <c r="M225" i="277" s="1"/>
  <c r="D194" i="277"/>
  <c r="D225" i="277" s="1"/>
  <c r="O192" i="277"/>
  <c r="N192" i="277"/>
  <c r="M192" i="277"/>
  <c r="L192" i="277"/>
  <c r="O191" i="277"/>
  <c r="N191" i="277"/>
  <c r="M191" i="277"/>
  <c r="L191" i="277"/>
  <c r="O190" i="277"/>
  <c r="N190" i="277"/>
  <c r="M190" i="277"/>
  <c r="L190" i="277"/>
  <c r="O189" i="277"/>
  <c r="N189" i="277"/>
  <c r="M189" i="277"/>
  <c r="L189" i="277"/>
  <c r="O188" i="277"/>
  <c r="N188" i="277"/>
  <c r="M188" i="277"/>
  <c r="L188" i="277"/>
  <c r="O187" i="277"/>
  <c r="N187" i="277"/>
  <c r="M187" i="277"/>
  <c r="L187" i="277"/>
  <c r="O186" i="277"/>
  <c r="N186" i="277"/>
  <c r="M186" i="277"/>
  <c r="L186" i="277"/>
  <c r="O185" i="277"/>
  <c r="N185" i="277"/>
  <c r="M185" i="277"/>
  <c r="L185" i="277"/>
  <c r="K181" i="277"/>
  <c r="J181" i="277"/>
  <c r="I181" i="277"/>
  <c r="H181" i="277"/>
  <c r="G181" i="277"/>
  <c r="O181" i="277" s="1"/>
  <c r="F181" i="277"/>
  <c r="N181" i="277" s="1"/>
  <c r="E181" i="277"/>
  <c r="M181" i="277" s="1"/>
  <c r="D181" i="277"/>
  <c r="L181" i="277" s="1"/>
  <c r="K13" i="270" s="1"/>
  <c r="O179" i="277"/>
  <c r="N179" i="277"/>
  <c r="M179" i="277"/>
  <c r="L179" i="277"/>
  <c r="O178" i="277"/>
  <c r="N178" i="277"/>
  <c r="M178" i="277"/>
  <c r="L178" i="277"/>
  <c r="O177" i="277"/>
  <c r="N177" i="277"/>
  <c r="M177" i="277"/>
  <c r="L177" i="277"/>
  <c r="O176" i="277"/>
  <c r="N176" i="277"/>
  <c r="M176" i="277"/>
  <c r="L176" i="277"/>
  <c r="O175" i="277"/>
  <c r="N175" i="277"/>
  <c r="M175" i="277"/>
  <c r="L175" i="277"/>
  <c r="O174" i="277"/>
  <c r="N174" i="277"/>
  <c r="M174" i="277"/>
  <c r="L174" i="277"/>
  <c r="O173" i="277"/>
  <c r="N173" i="277"/>
  <c r="M173" i="277"/>
  <c r="L173" i="277"/>
  <c r="O172" i="277"/>
  <c r="N172" i="277"/>
  <c r="M172" i="277"/>
  <c r="L172" i="277"/>
  <c r="O171" i="277"/>
  <c r="N171" i="277"/>
  <c r="M171" i="277"/>
  <c r="L171" i="277"/>
  <c r="K167" i="277"/>
  <c r="J167" i="277"/>
  <c r="I167" i="277"/>
  <c r="H167" i="277"/>
  <c r="G167" i="277"/>
  <c r="O167" i="277" s="1"/>
  <c r="F167" i="277"/>
  <c r="N167" i="277" s="1"/>
  <c r="E167" i="277"/>
  <c r="M167" i="277" s="1"/>
  <c r="D167" i="277"/>
  <c r="L167" i="277" s="1"/>
  <c r="O165" i="277"/>
  <c r="N165" i="277"/>
  <c r="M165" i="277"/>
  <c r="L165" i="277"/>
  <c r="O164" i="277"/>
  <c r="N164" i="277"/>
  <c r="M164" i="277"/>
  <c r="L164" i="277"/>
  <c r="O163" i="277"/>
  <c r="N163" i="277"/>
  <c r="M163" i="277"/>
  <c r="L163" i="277"/>
  <c r="O162" i="277"/>
  <c r="N162" i="277"/>
  <c r="M162" i="277"/>
  <c r="L162" i="277"/>
  <c r="O161" i="277"/>
  <c r="N161" i="277"/>
  <c r="M161" i="277"/>
  <c r="L161" i="277"/>
  <c r="O160" i="277"/>
  <c r="N160" i="277"/>
  <c r="M160" i="277"/>
  <c r="L160" i="277"/>
  <c r="O159" i="277"/>
  <c r="N159" i="277"/>
  <c r="M159" i="277"/>
  <c r="L159" i="277"/>
  <c r="O158" i="277"/>
  <c r="N158" i="277"/>
  <c r="M158" i="277"/>
  <c r="L158" i="277"/>
  <c r="O157" i="277"/>
  <c r="N157" i="277"/>
  <c r="M157" i="277"/>
  <c r="L157" i="277"/>
  <c r="O156" i="277"/>
  <c r="N156" i="277"/>
  <c r="M156" i="277"/>
  <c r="L156" i="277"/>
  <c r="O155" i="277"/>
  <c r="N155" i="277"/>
  <c r="M155" i="277"/>
  <c r="L155" i="277"/>
  <c r="O154" i="277"/>
  <c r="N154" i="277"/>
  <c r="M154" i="277"/>
  <c r="L154" i="277"/>
  <c r="O153" i="277"/>
  <c r="N153" i="277"/>
  <c r="M153" i="277"/>
  <c r="L153" i="277"/>
  <c r="O152" i="277"/>
  <c r="N152" i="277"/>
  <c r="M152" i="277"/>
  <c r="L152" i="277"/>
  <c r="O151" i="277"/>
  <c r="N151" i="277"/>
  <c r="M151" i="277"/>
  <c r="L151" i="277"/>
  <c r="O150" i="277"/>
  <c r="N150" i="277"/>
  <c r="M150" i="277"/>
  <c r="L150" i="277"/>
  <c r="O149" i="277"/>
  <c r="N149" i="277"/>
  <c r="M149" i="277"/>
  <c r="L149" i="277"/>
  <c r="O148" i="277"/>
  <c r="N148" i="277"/>
  <c r="M148" i="277"/>
  <c r="L148" i="277"/>
  <c r="O147" i="277"/>
  <c r="N147" i="277"/>
  <c r="M147" i="277"/>
  <c r="L147" i="277"/>
  <c r="O146" i="277"/>
  <c r="N146" i="277"/>
  <c r="M146" i="277"/>
  <c r="L146" i="277"/>
  <c r="O145" i="277"/>
  <c r="N145" i="277"/>
  <c r="M145" i="277"/>
  <c r="L145" i="277"/>
  <c r="O144" i="277"/>
  <c r="N144" i="277"/>
  <c r="M144" i="277"/>
  <c r="L144" i="277"/>
  <c r="O143" i="277"/>
  <c r="N143" i="277"/>
  <c r="M143" i="277"/>
  <c r="L143" i="277"/>
  <c r="O142" i="277"/>
  <c r="N142" i="277"/>
  <c r="M142" i="277"/>
  <c r="L142" i="277"/>
  <c r="O141" i="277"/>
  <c r="N141" i="277"/>
  <c r="M141" i="277"/>
  <c r="L141" i="277"/>
  <c r="O140" i="277"/>
  <c r="N140" i="277"/>
  <c r="M140" i="277"/>
  <c r="L140" i="277"/>
  <c r="O139" i="277"/>
  <c r="N139" i="277"/>
  <c r="M139" i="277"/>
  <c r="L139" i="277"/>
  <c r="O138" i="277"/>
  <c r="N138" i="277"/>
  <c r="M138" i="277"/>
  <c r="L138" i="277"/>
  <c r="O137" i="277"/>
  <c r="N137" i="277"/>
  <c r="M137" i="277"/>
  <c r="L137" i="277"/>
  <c r="O136" i="277"/>
  <c r="N136" i="277"/>
  <c r="M136" i="277"/>
  <c r="L136" i="277"/>
  <c r="O135" i="277"/>
  <c r="N135" i="277"/>
  <c r="M135" i="277"/>
  <c r="L135" i="277"/>
  <c r="O134" i="277"/>
  <c r="N134" i="277"/>
  <c r="M134" i="277"/>
  <c r="L134" i="277"/>
  <c r="O133" i="277"/>
  <c r="N133" i="277"/>
  <c r="M133" i="277"/>
  <c r="L133" i="277"/>
  <c r="O132" i="277"/>
  <c r="N132" i="277"/>
  <c r="M132" i="277"/>
  <c r="L132" i="277"/>
  <c r="O131" i="277"/>
  <c r="N131" i="277"/>
  <c r="M131" i="277"/>
  <c r="L131" i="277"/>
  <c r="O130" i="277"/>
  <c r="N130" i="277"/>
  <c r="M130" i="277"/>
  <c r="L130" i="277"/>
  <c r="O129" i="277"/>
  <c r="N129" i="277"/>
  <c r="M129" i="277"/>
  <c r="L129" i="277"/>
  <c r="O128" i="277"/>
  <c r="N128" i="277"/>
  <c r="M128" i="277"/>
  <c r="L128" i="277"/>
  <c r="O127" i="277"/>
  <c r="N127" i="277"/>
  <c r="M127" i="277"/>
  <c r="L127" i="277"/>
  <c r="O126" i="277"/>
  <c r="N126" i="277"/>
  <c r="M126" i="277"/>
  <c r="L126" i="277"/>
  <c r="O125" i="277"/>
  <c r="N125" i="277"/>
  <c r="M125" i="277"/>
  <c r="L125" i="277"/>
  <c r="O124" i="277"/>
  <c r="N124" i="277"/>
  <c r="M124" i="277"/>
  <c r="L124" i="277"/>
  <c r="O123" i="277"/>
  <c r="N123" i="277"/>
  <c r="M123" i="277"/>
  <c r="L123" i="277"/>
  <c r="O122" i="277"/>
  <c r="N122" i="277"/>
  <c r="M122" i="277"/>
  <c r="L122" i="277"/>
  <c r="O121" i="277"/>
  <c r="N121" i="277"/>
  <c r="M121" i="277"/>
  <c r="L121" i="277"/>
  <c r="O120" i="277"/>
  <c r="N120" i="277"/>
  <c r="M120" i="277"/>
  <c r="L120" i="277"/>
  <c r="O119" i="277"/>
  <c r="N119" i="277"/>
  <c r="M119" i="277"/>
  <c r="L119" i="277"/>
  <c r="O118" i="277"/>
  <c r="N118" i="277"/>
  <c r="M118" i="277"/>
  <c r="L118" i="277"/>
  <c r="O117" i="277"/>
  <c r="N117" i="277"/>
  <c r="M117" i="277"/>
  <c r="L117" i="277"/>
  <c r="O116" i="277"/>
  <c r="N116" i="277"/>
  <c r="M116" i="277"/>
  <c r="L116" i="277"/>
  <c r="O115" i="277"/>
  <c r="N115" i="277"/>
  <c r="M115" i="277"/>
  <c r="L115" i="277"/>
  <c r="O114" i="277"/>
  <c r="N114" i="277"/>
  <c r="M114" i="277"/>
  <c r="L114" i="277"/>
  <c r="O113" i="277"/>
  <c r="N113" i="277"/>
  <c r="M113" i="277"/>
  <c r="L113" i="277"/>
  <c r="O112" i="277"/>
  <c r="N112" i="277"/>
  <c r="M112" i="277"/>
  <c r="L112" i="277"/>
  <c r="O111" i="277"/>
  <c r="N111" i="277"/>
  <c r="M111" i="277"/>
  <c r="L111" i="277"/>
  <c r="O110" i="277"/>
  <c r="N110" i="277"/>
  <c r="M110" i="277"/>
  <c r="L110" i="277"/>
  <c r="O109" i="277"/>
  <c r="N109" i="277"/>
  <c r="M109" i="277"/>
  <c r="L109" i="277"/>
  <c r="O108" i="277"/>
  <c r="N108" i="277"/>
  <c r="M108" i="277"/>
  <c r="L108" i="277"/>
  <c r="O107" i="277"/>
  <c r="N107" i="277"/>
  <c r="M107" i="277"/>
  <c r="L107" i="277"/>
  <c r="O106" i="277"/>
  <c r="N106" i="277"/>
  <c r="M106" i="277"/>
  <c r="L106" i="277"/>
  <c r="O105" i="277"/>
  <c r="N105" i="277"/>
  <c r="M105" i="277"/>
  <c r="L105" i="277"/>
  <c r="O104" i="277"/>
  <c r="N104" i="277"/>
  <c r="M104" i="277"/>
  <c r="L104" i="277"/>
  <c r="O103" i="277"/>
  <c r="N103" i="277"/>
  <c r="M103" i="277"/>
  <c r="L103" i="277"/>
  <c r="O102" i="277"/>
  <c r="N102" i="277"/>
  <c r="M102" i="277"/>
  <c r="L102" i="277"/>
  <c r="O101" i="277"/>
  <c r="N101" i="277"/>
  <c r="M101" i="277"/>
  <c r="L101" i="277"/>
  <c r="O100" i="277"/>
  <c r="N100" i="277"/>
  <c r="M100" i="277"/>
  <c r="L100" i="277"/>
  <c r="K97" i="277"/>
  <c r="J97" i="277"/>
  <c r="I97" i="277"/>
  <c r="H97" i="277"/>
  <c r="G97" i="277"/>
  <c r="O97" i="277" s="1"/>
  <c r="F97" i="277"/>
  <c r="N97" i="277" s="1"/>
  <c r="E97" i="277"/>
  <c r="M97" i="277" s="1"/>
  <c r="D97" i="277"/>
  <c r="O95" i="277"/>
  <c r="N95" i="277"/>
  <c r="M95" i="277"/>
  <c r="L95" i="277"/>
  <c r="O94" i="277"/>
  <c r="N94" i="277"/>
  <c r="M94" i="277"/>
  <c r="L94" i="277"/>
  <c r="O93" i="277"/>
  <c r="N93" i="277"/>
  <c r="M93" i="277"/>
  <c r="L93" i="277"/>
  <c r="O92" i="277"/>
  <c r="N92" i="277"/>
  <c r="M92" i="277"/>
  <c r="L92" i="277"/>
  <c r="O91" i="277"/>
  <c r="N91" i="277"/>
  <c r="M91" i="277"/>
  <c r="L91" i="277"/>
  <c r="O90" i="277"/>
  <c r="N90" i="277"/>
  <c r="M90" i="277"/>
  <c r="L90" i="277"/>
  <c r="K87" i="277"/>
  <c r="J87" i="277"/>
  <c r="I87" i="277"/>
  <c r="H87" i="277"/>
  <c r="G87" i="277"/>
  <c r="O87" i="277" s="1"/>
  <c r="F87" i="277"/>
  <c r="E87" i="277"/>
  <c r="D87" i="277"/>
  <c r="O85" i="277"/>
  <c r="N85" i="277"/>
  <c r="M85" i="277"/>
  <c r="L85" i="277"/>
  <c r="O84" i="277"/>
  <c r="N84" i="277"/>
  <c r="M84" i="277"/>
  <c r="L84" i="277"/>
  <c r="O83" i="277"/>
  <c r="N83" i="277"/>
  <c r="M83" i="277"/>
  <c r="L83" i="277"/>
  <c r="O82" i="277"/>
  <c r="N82" i="277"/>
  <c r="M82" i="277"/>
  <c r="L82" i="277"/>
  <c r="O81" i="277"/>
  <c r="N81" i="277"/>
  <c r="M81" i="277"/>
  <c r="L81" i="277"/>
  <c r="O80" i="277"/>
  <c r="N80" i="277"/>
  <c r="M80" i="277"/>
  <c r="L80" i="277"/>
  <c r="K74" i="277"/>
  <c r="J74" i="277"/>
  <c r="I74" i="277"/>
  <c r="H74" i="277"/>
  <c r="G74" i="277"/>
  <c r="O74" i="277" s="1"/>
  <c r="F74" i="277"/>
  <c r="F76" i="277" s="1"/>
  <c r="E74" i="277"/>
  <c r="E76" i="277" s="1"/>
  <c r="D74" i="277"/>
  <c r="D76" i="277" s="1"/>
  <c r="O73" i="277"/>
  <c r="N73" i="277"/>
  <c r="M73" i="277"/>
  <c r="L73" i="277"/>
  <c r="O72" i="277"/>
  <c r="N72" i="277"/>
  <c r="M72" i="277"/>
  <c r="L72" i="277"/>
  <c r="O71" i="277"/>
  <c r="N71" i="277"/>
  <c r="M71" i="277"/>
  <c r="L71" i="277"/>
  <c r="O70" i="277"/>
  <c r="N70" i="277"/>
  <c r="M70" i="277"/>
  <c r="L70" i="277"/>
  <c r="O68" i="277"/>
  <c r="N68" i="277"/>
  <c r="M68" i="277"/>
  <c r="L68" i="277"/>
  <c r="G11" i="271" s="1"/>
  <c r="O67" i="277"/>
  <c r="N67" i="277"/>
  <c r="M67" i="277"/>
  <c r="L67" i="277"/>
  <c r="F11" i="271" s="1"/>
  <c r="O66" i="277"/>
  <c r="N66" i="277"/>
  <c r="M66" i="277"/>
  <c r="L66" i="277"/>
  <c r="E11" i="271" s="1"/>
  <c r="K60" i="277"/>
  <c r="J60" i="277"/>
  <c r="I60" i="277"/>
  <c r="H60" i="277"/>
  <c r="G60" i="277"/>
  <c r="O60" i="277" s="1"/>
  <c r="F60" i="277"/>
  <c r="N60" i="277" s="1"/>
  <c r="E60" i="277"/>
  <c r="M60" i="277" s="1"/>
  <c r="D60" i="277"/>
  <c r="L60" i="277" s="1"/>
  <c r="J10" i="271" s="1"/>
  <c r="O59" i="277"/>
  <c r="N59" i="277"/>
  <c r="M59" i="277"/>
  <c r="L59" i="277"/>
  <c r="K57" i="277"/>
  <c r="J57" i="277"/>
  <c r="J61" i="277" s="1"/>
  <c r="I57" i="277"/>
  <c r="H57" i="277"/>
  <c r="H61" i="277" s="1"/>
  <c r="G57" i="277"/>
  <c r="O57" i="277" s="1"/>
  <c r="F57" i="277"/>
  <c r="F61" i="277" s="1"/>
  <c r="N61" i="277" s="1"/>
  <c r="E57" i="277"/>
  <c r="D57" i="277"/>
  <c r="D61" i="277" s="1"/>
  <c r="L61" i="277" s="1"/>
  <c r="O56" i="277"/>
  <c r="N56" i="277"/>
  <c r="M56" i="277"/>
  <c r="L56" i="277"/>
  <c r="O54" i="277"/>
  <c r="N54" i="277"/>
  <c r="M54" i="277"/>
  <c r="L54" i="277"/>
  <c r="G10" i="271" s="1"/>
  <c r="O53" i="277"/>
  <c r="N53" i="277"/>
  <c r="M53" i="277"/>
  <c r="L53" i="277"/>
  <c r="F10" i="271" s="1"/>
  <c r="O52" i="277"/>
  <c r="N52" i="277"/>
  <c r="M52" i="277"/>
  <c r="L52" i="277"/>
  <c r="E10" i="271" s="1"/>
  <c r="K48" i="277"/>
  <c r="K49" i="277" s="1"/>
  <c r="J48" i="277"/>
  <c r="J49" i="277" s="1"/>
  <c r="I48" i="277"/>
  <c r="I49" i="277" s="1"/>
  <c r="H48" i="277"/>
  <c r="H49" i="277" s="1"/>
  <c r="G48" i="277"/>
  <c r="G49" i="277" s="1"/>
  <c r="F48" i="277"/>
  <c r="F49" i="277" s="1"/>
  <c r="E48" i="277"/>
  <c r="E49" i="277" s="1"/>
  <c r="D48" i="277"/>
  <c r="D49" i="277" s="1"/>
  <c r="O47" i="277"/>
  <c r="N47" i="277"/>
  <c r="M47" i="277"/>
  <c r="L47" i="277"/>
  <c r="O45" i="277"/>
  <c r="N45" i="277"/>
  <c r="M45" i="277"/>
  <c r="L45" i="277"/>
  <c r="G9" i="271" s="1"/>
  <c r="O44" i="277"/>
  <c r="N44" i="277"/>
  <c r="M44" i="277"/>
  <c r="L44" i="277"/>
  <c r="F9" i="271" s="1"/>
  <c r="O43" i="277"/>
  <c r="N43" i="277"/>
  <c r="M43" i="277"/>
  <c r="L43" i="277"/>
  <c r="E9" i="271" s="1"/>
  <c r="K38" i="277"/>
  <c r="J38" i="277"/>
  <c r="I38" i="277"/>
  <c r="H38" i="277"/>
  <c r="G38" i="277"/>
  <c r="F38" i="277"/>
  <c r="E38" i="277"/>
  <c r="D38" i="277"/>
  <c r="O37" i="277"/>
  <c r="N37" i="277"/>
  <c r="M37" i="277"/>
  <c r="L37" i="277"/>
  <c r="G35" i="277"/>
  <c r="O35" i="277" s="1"/>
  <c r="F35" i="277"/>
  <c r="N35" i="277" s="1"/>
  <c r="E35" i="277"/>
  <c r="M35" i="277" s="1"/>
  <c r="D35" i="277"/>
  <c r="L35" i="277" s="1"/>
  <c r="I8" i="271" s="1"/>
  <c r="O33" i="277"/>
  <c r="N33" i="277"/>
  <c r="M33" i="277"/>
  <c r="L33" i="277"/>
  <c r="O31" i="277"/>
  <c r="N31" i="277"/>
  <c r="M31" i="277"/>
  <c r="L31" i="277"/>
  <c r="G8" i="271" s="1"/>
  <c r="O30" i="277"/>
  <c r="N30" i="277"/>
  <c r="M30" i="277"/>
  <c r="L30" i="277"/>
  <c r="F8" i="271" s="1"/>
  <c r="O29" i="277"/>
  <c r="N29" i="277"/>
  <c r="M29" i="277"/>
  <c r="L29" i="277"/>
  <c r="E8" i="271" s="1"/>
  <c r="K25" i="277"/>
  <c r="J25" i="277"/>
  <c r="I25" i="277"/>
  <c r="H25" i="277"/>
  <c r="G25" i="277"/>
  <c r="O25" i="277" s="1"/>
  <c r="F25" i="277"/>
  <c r="N25" i="277" s="1"/>
  <c r="E25" i="277"/>
  <c r="M25" i="277" s="1"/>
  <c r="D25" i="277"/>
  <c r="L25" i="277" s="1"/>
  <c r="O24" i="277"/>
  <c r="N24" i="277"/>
  <c r="M24" i="277"/>
  <c r="L24" i="277"/>
  <c r="O23" i="277"/>
  <c r="N23" i="277"/>
  <c r="M23" i="277"/>
  <c r="L23" i="277"/>
  <c r="K26" i="277"/>
  <c r="J26" i="277"/>
  <c r="I26" i="277"/>
  <c r="G21" i="277"/>
  <c r="F21" i="277"/>
  <c r="E21" i="277"/>
  <c r="E26" i="277" s="1"/>
  <c r="D21" i="277"/>
  <c r="O19" i="277"/>
  <c r="N19" i="277"/>
  <c r="M19" i="277"/>
  <c r="L19" i="277"/>
  <c r="O18" i="277"/>
  <c r="N18" i="277"/>
  <c r="M18" i="277"/>
  <c r="L18" i="277"/>
  <c r="O17" i="277"/>
  <c r="N17" i="277"/>
  <c r="M17" i="277"/>
  <c r="L17" i="277"/>
  <c r="O12" i="277"/>
  <c r="N12" i="277"/>
  <c r="M12" i="277"/>
  <c r="L12" i="277"/>
  <c r="O11" i="277"/>
  <c r="N11" i="277"/>
  <c r="M11" i="277"/>
  <c r="L11" i="277"/>
  <c r="O10" i="277"/>
  <c r="N10" i="277"/>
  <c r="M10" i="277"/>
  <c r="L10" i="277"/>
  <c r="Q12" i="257"/>
  <c r="O12" i="257"/>
  <c r="M12" i="257"/>
  <c r="K12" i="257"/>
  <c r="I12" i="257"/>
  <c r="G12" i="257"/>
  <c r="E12" i="257"/>
  <c r="C12" i="257"/>
  <c r="S8" i="257"/>
  <c r="S9" i="257"/>
  <c r="S10" i="257"/>
  <c r="S11" i="257"/>
  <c r="O211" i="277" l="1"/>
  <c r="O312" i="277"/>
  <c r="J7" i="271"/>
  <c r="K22" i="270"/>
  <c r="E7" i="271"/>
  <c r="F7" i="271"/>
  <c r="K10" i="270"/>
  <c r="G7" i="271"/>
  <c r="K11" i="270"/>
  <c r="M76" i="277"/>
  <c r="M118" i="280"/>
  <c r="L118" i="280"/>
  <c r="E21" i="270" s="1"/>
  <c r="E29" i="270" s="1"/>
  <c r="E32" i="270" s="1"/>
  <c r="M51" i="280"/>
  <c r="N51" i="280"/>
  <c r="O78" i="280"/>
  <c r="L96" i="280"/>
  <c r="H108" i="280"/>
  <c r="L21" i="280"/>
  <c r="G80" i="280"/>
  <c r="O80" i="280" s="1"/>
  <c r="N49" i="277"/>
  <c r="M49" i="277"/>
  <c r="L49" i="277"/>
  <c r="H41" i="280"/>
  <c r="D41" i="280"/>
  <c r="E41" i="280"/>
  <c r="M41" i="280" s="1"/>
  <c r="J41" i="280"/>
  <c r="N41" i="280" s="1"/>
  <c r="O38" i="277"/>
  <c r="D185" i="280"/>
  <c r="F41" i="280"/>
  <c r="F185" i="280"/>
  <c r="J185" i="280"/>
  <c r="H185" i="280"/>
  <c r="H187" i="280" s="1"/>
  <c r="O39" i="280"/>
  <c r="I185" i="280"/>
  <c r="G41" i="280"/>
  <c r="K41" i="280"/>
  <c r="E108" i="280"/>
  <c r="I108" i="280"/>
  <c r="I187" i="280" s="1"/>
  <c r="I190" i="280" s="1"/>
  <c r="I221" i="280" s="1"/>
  <c r="G185" i="280"/>
  <c r="K185" i="280"/>
  <c r="K187" i="280" s="1"/>
  <c r="K190" i="280" s="1"/>
  <c r="K221" i="280" s="1"/>
  <c r="L97" i="277"/>
  <c r="H26" i="277"/>
  <c r="D26" i="277"/>
  <c r="F26" i="277"/>
  <c r="N26" i="277" s="1"/>
  <c r="N76" i="277"/>
  <c r="L76" i="277"/>
  <c r="O21" i="277"/>
  <c r="O48" i="277"/>
  <c r="D40" i="277"/>
  <c r="F40" i="277"/>
  <c r="J40" i="277"/>
  <c r="J63" i="277" s="1"/>
  <c r="H40" i="277"/>
  <c r="L225" i="277"/>
  <c r="G26" i="277"/>
  <c r="O26" i="277" s="1"/>
  <c r="G40" i="277"/>
  <c r="G76" i="277"/>
  <c r="O76" i="277" s="1"/>
  <c r="K40" i="277"/>
  <c r="G61" i="277"/>
  <c r="K61" i="277"/>
  <c r="D305" i="277"/>
  <c r="H305" i="277"/>
  <c r="E305" i="277"/>
  <c r="I305" i="277"/>
  <c r="E40" i="277"/>
  <c r="I40" i="277"/>
  <c r="E61" i="277"/>
  <c r="I61" i="277"/>
  <c r="L171" i="280"/>
  <c r="N47" i="280"/>
  <c r="F80" i="280"/>
  <c r="N80" i="280" s="1"/>
  <c r="N14" i="280"/>
  <c r="M91" i="280"/>
  <c r="J187" i="280"/>
  <c r="M80" i="280"/>
  <c r="D108" i="280"/>
  <c r="L91" i="280"/>
  <c r="M140" i="280"/>
  <c r="M164" i="280"/>
  <c r="E185" i="280"/>
  <c r="F108" i="280"/>
  <c r="N108" i="280" s="1"/>
  <c r="N140" i="280"/>
  <c r="N164" i="280"/>
  <c r="N183" i="280"/>
  <c r="O14" i="280"/>
  <c r="O47" i="280"/>
  <c r="O65" i="280"/>
  <c r="O73" i="280"/>
  <c r="L14" i="280"/>
  <c r="L47" i="280"/>
  <c r="L65" i="280"/>
  <c r="L73" i="280"/>
  <c r="O91" i="280"/>
  <c r="O140" i="280"/>
  <c r="O164" i="280"/>
  <c r="O183" i="280"/>
  <c r="M14" i="280"/>
  <c r="M47" i="280"/>
  <c r="M73" i="280"/>
  <c r="L86" i="280"/>
  <c r="L140" i="280"/>
  <c r="L164" i="280"/>
  <c r="L183" i="280"/>
  <c r="O49" i="277"/>
  <c r="F305" i="277"/>
  <c r="J305" i="277"/>
  <c r="M26" i="277"/>
  <c r="G305" i="277"/>
  <c r="K305" i="277"/>
  <c r="L21" i="277"/>
  <c r="L38" i="277"/>
  <c r="J8" i="271" s="1"/>
  <c r="L57" i="277"/>
  <c r="I10" i="271" s="1"/>
  <c r="L74" i="277"/>
  <c r="I11" i="271" s="1"/>
  <c r="L87" i="277"/>
  <c r="K9" i="270" s="1"/>
  <c r="K19" i="270" s="1"/>
  <c r="L194" i="277"/>
  <c r="K12" i="270" s="1"/>
  <c r="L282" i="277"/>
  <c r="K24" i="270" s="1"/>
  <c r="M21" i="277"/>
  <c r="M38" i="277"/>
  <c r="M48" i="277"/>
  <c r="M57" i="277"/>
  <c r="M74" i="277"/>
  <c r="M87" i="277"/>
  <c r="M194" i="277"/>
  <c r="M282" i="277"/>
  <c r="L48" i="277"/>
  <c r="I9" i="271" s="1"/>
  <c r="N21" i="277"/>
  <c r="N38" i="277"/>
  <c r="N48" i="277"/>
  <c r="N57" i="277"/>
  <c r="N74" i="277"/>
  <c r="N87" i="277"/>
  <c r="N194" i="277"/>
  <c r="N282" i="277"/>
  <c r="O194" i="277"/>
  <c r="O282" i="277"/>
  <c r="S12" i="257"/>
  <c r="I7" i="271" l="1"/>
  <c r="K21" i="270"/>
  <c r="K29" i="270" s="1"/>
  <c r="K32" i="270" s="1"/>
  <c r="L26" i="277"/>
  <c r="D63" i="277"/>
  <c r="L108" i="280"/>
  <c r="O41" i="280"/>
  <c r="M185" i="280"/>
  <c r="G187" i="280"/>
  <c r="G190" i="280" s="1"/>
  <c r="G221" i="280" s="1"/>
  <c r="O221" i="280" s="1"/>
  <c r="M108" i="280"/>
  <c r="N185" i="280"/>
  <c r="L41" i="280"/>
  <c r="H190" i="280"/>
  <c r="H221" i="280" s="1"/>
  <c r="J190" i="280"/>
  <c r="J221" i="280" s="1"/>
  <c r="F187" i="280"/>
  <c r="N187" i="280" s="1"/>
  <c r="F63" i="277"/>
  <c r="N63" i="277" s="1"/>
  <c r="O187" i="280"/>
  <c r="E187" i="280"/>
  <c r="E190" i="280" s="1"/>
  <c r="O185" i="280"/>
  <c r="L185" i="280"/>
  <c r="H63" i="277"/>
  <c r="H316" i="277" s="1"/>
  <c r="I63" i="277"/>
  <c r="I316" i="277" s="1"/>
  <c r="O40" i="277"/>
  <c r="M61" i="277"/>
  <c r="O61" i="277"/>
  <c r="N40" i="277"/>
  <c r="L40" i="277"/>
  <c r="J316" i="277"/>
  <c r="M305" i="277"/>
  <c r="E63" i="277"/>
  <c r="G63" i="277"/>
  <c r="G316" i="277" s="1"/>
  <c r="M40" i="277"/>
  <c r="L305" i="277"/>
  <c r="K63" i="277"/>
  <c r="K316" i="277" s="1"/>
  <c r="D187" i="280"/>
  <c r="N305" i="277"/>
  <c r="D316" i="277"/>
  <c r="O305" i="277"/>
  <c r="F316" i="277" l="1"/>
  <c r="N316" i="277" s="1"/>
  <c r="F190" i="280"/>
  <c r="F221" i="280" s="1"/>
  <c r="N221" i="280" s="1"/>
  <c r="O190" i="280"/>
  <c r="M63" i="277"/>
  <c r="M187" i="280"/>
  <c r="L63" i="277"/>
  <c r="E316" i="277"/>
  <c r="M316" i="277" s="1"/>
  <c r="O316" i="277"/>
  <c r="L316" i="277"/>
  <c r="O63" i="277"/>
  <c r="L187" i="280"/>
  <c r="D190" i="280"/>
  <c r="E221" i="280"/>
  <c r="M221" i="280" s="1"/>
  <c r="M190" i="280"/>
  <c r="N190" i="280" l="1"/>
  <c r="D221" i="280"/>
  <c r="L221" i="280" s="1"/>
  <c r="L190" i="280"/>
  <c r="S11" i="271" l="1"/>
  <c r="S10" i="271"/>
  <c r="S9" i="271"/>
  <c r="S8" i="271"/>
  <c r="S7" i="271"/>
  <c r="R11" i="271"/>
  <c r="R10" i="271"/>
  <c r="R9" i="271"/>
  <c r="R8" i="271"/>
  <c r="R7" i="271"/>
  <c r="Q12" i="271"/>
  <c r="P12" i="271"/>
  <c r="O12" i="271"/>
  <c r="N12" i="271"/>
  <c r="M12" i="271"/>
  <c r="L12" i="271"/>
  <c r="H12" i="271"/>
  <c r="G239" i="276"/>
  <c r="F239" i="276"/>
  <c r="E239" i="276"/>
  <c r="D239" i="276"/>
  <c r="H238" i="276"/>
  <c r="H237" i="276"/>
  <c r="G233" i="276"/>
  <c r="F233" i="276"/>
  <c r="E233" i="276"/>
  <c r="D233" i="276"/>
  <c r="H232" i="276"/>
  <c r="H231" i="276"/>
  <c r="H233" i="276" s="1"/>
  <c r="G227" i="276"/>
  <c r="F227" i="276"/>
  <c r="E227" i="276"/>
  <c r="D227" i="276"/>
  <c r="H226" i="276"/>
  <c r="H225" i="276"/>
  <c r="F221" i="276"/>
  <c r="E221" i="276"/>
  <c r="D221" i="276"/>
  <c r="H220" i="276"/>
  <c r="H219" i="276"/>
  <c r="F215" i="276"/>
  <c r="E215" i="276"/>
  <c r="D215" i="276"/>
  <c r="H214" i="276"/>
  <c r="H215" i="276" s="1"/>
  <c r="F209" i="276"/>
  <c r="E209" i="276"/>
  <c r="D209" i="276"/>
  <c r="H208" i="276"/>
  <c r="H207" i="276"/>
  <c r="H206" i="276"/>
  <c r="H205" i="276"/>
  <c r="H204" i="276"/>
  <c r="F200" i="276"/>
  <c r="E200" i="276"/>
  <c r="D200" i="276"/>
  <c r="H199" i="276"/>
  <c r="H198" i="276"/>
  <c r="H197" i="276"/>
  <c r="F193" i="276"/>
  <c r="E193" i="276"/>
  <c r="D193" i="276"/>
  <c r="H192" i="276"/>
  <c r="H191" i="276"/>
  <c r="H190" i="276"/>
  <c r="H189" i="276"/>
  <c r="D185" i="276"/>
  <c r="H184" i="276"/>
  <c r="F183" i="276"/>
  <c r="E183" i="276"/>
  <c r="E185" i="276" s="1"/>
  <c r="H182" i="276"/>
  <c r="F178" i="276"/>
  <c r="E178" i="276"/>
  <c r="D178" i="276"/>
  <c r="H177" i="276"/>
  <c r="H176" i="276"/>
  <c r="H175" i="276"/>
  <c r="F171" i="276"/>
  <c r="E171" i="276"/>
  <c r="H170" i="276"/>
  <c r="H169" i="276"/>
  <c r="H168" i="276"/>
  <c r="H167" i="276"/>
  <c r="H166" i="276"/>
  <c r="F162" i="276"/>
  <c r="E162" i="276"/>
  <c r="D162" i="276"/>
  <c r="H161" i="276"/>
  <c r="H160" i="276"/>
  <c r="H159" i="276"/>
  <c r="H158" i="276"/>
  <c r="H157" i="276"/>
  <c r="F153" i="276"/>
  <c r="E153" i="276"/>
  <c r="D153" i="276"/>
  <c r="H152" i="276"/>
  <c r="H151" i="276"/>
  <c r="H150" i="276"/>
  <c r="G146" i="276"/>
  <c r="F146" i="276"/>
  <c r="E146" i="276"/>
  <c r="D146" i="276"/>
  <c r="H145" i="276"/>
  <c r="H144" i="276"/>
  <c r="H143" i="276"/>
  <c r="H142" i="276"/>
  <c r="G138" i="276"/>
  <c r="F138" i="276"/>
  <c r="E138" i="276"/>
  <c r="D138" i="276"/>
  <c r="H137" i="276"/>
  <c r="H136" i="276"/>
  <c r="H135" i="276"/>
  <c r="H134" i="276"/>
  <c r="H133" i="276"/>
  <c r="F129" i="276"/>
  <c r="E129" i="276"/>
  <c r="D129" i="276"/>
  <c r="H128" i="276"/>
  <c r="H127" i="276"/>
  <c r="H126" i="276"/>
  <c r="H125" i="276"/>
  <c r="H124" i="276"/>
  <c r="H123" i="276"/>
  <c r="G119" i="276"/>
  <c r="D119" i="276"/>
  <c r="F118" i="276"/>
  <c r="F119" i="276" s="1"/>
  <c r="E118" i="276"/>
  <c r="E119" i="276" s="1"/>
  <c r="F107" i="276"/>
  <c r="E107" i="276"/>
  <c r="D107" i="276"/>
  <c r="H106" i="276"/>
  <c r="H107" i="276" s="1"/>
  <c r="F102" i="276"/>
  <c r="E102" i="276"/>
  <c r="D102" i="276"/>
  <c r="H101" i="276"/>
  <c r="H102" i="276" s="1"/>
  <c r="F97" i="276"/>
  <c r="E97" i="276"/>
  <c r="D97" i="276"/>
  <c r="H96" i="276"/>
  <c r="H97" i="276" s="1"/>
  <c r="F92" i="276"/>
  <c r="E92" i="276"/>
  <c r="D92" i="276"/>
  <c r="H91" i="276"/>
  <c r="H92" i="276" s="1"/>
  <c r="F87" i="276"/>
  <c r="E87" i="276"/>
  <c r="D87" i="276"/>
  <c r="H86" i="276"/>
  <c r="H87" i="276" s="1"/>
  <c r="F82" i="276"/>
  <c r="E82" i="276"/>
  <c r="D82" i="276"/>
  <c r="H81" i="276"/>
  <c r="H80" i="276"/>
  <c r="F76" i="276"/>
  <c r="E76" i="276"/>
  <c r="D76" i="276"/>
  <c r="H75" i="276"/>
  <c r="H74" i="276"/>
  <c r="H76" i="276" s="1"/>
  <c r="F70" i="276"/>
  <c r="E70" i="276"/>
  <c r="D70" i="276"/>
  <c r="H69" i="276"/>
  <c r="H68" i="276"/>
  <c r="F62" i="276"/>
  <c r="E62" i="276"/>
  <c r="D62" i="276"/>
  <c r="H61" i="276"/>
  <c r="H60" i="276"/>
  <c r="H59" i="276"/>
  <c r="F54" i="276"/>
  <c r="E54" i="276"/>
  <c r="D54" i="276"/>
  <c r="H53" i="276"/>
  <c r="H52" i="276"/>
  <c r="H54" i="276" s="1"/>
  <c r="F47" i="276"/>
  <c r="E47" i="276"/>
  <c r="D47" i="276"/>
  <c r="H46" i="276"/>
  <c r="H47" i="276" s="1"/>
  <c r="F42" i="276"/>
  <c r="E42" i="276"/>
  <c r="D42" i="276"/>
  <c r="H41" i="276"/>
  <c r="H40" i="276"/>
  <c r="F36" i="276"/>
  <c r="E36" i="276"/>
  <c r="D36" i="276"/>
  <c r="H35" i="276"/>
  <c r="H36" i="276" s="1"/>
  <c r="G31" i="276"/>
  <c r="F31" i="276"/>
  <c r="E31" i="276"/>
  <c r="D31" i="276"/>
  <c r="H30" i="276"/>
  <c r="H29" i="276"/>
  <c r="H31" i="276" s="1"/>
  <c r="G25" i="276"/>
  <c r="G109" i="276" s="1"/>
  <c r="F25" i="276"/>
  <c r="E25" i="276"/>
  <c r="D25" i="276"/>
  <c r="H24" i="276"/>
  <c r="H23" i="276"/>
  <c r="F19" i="276"/>
  <c r="E19" i="276"/>
  <c r="D19" i="276"/>
  <c r="H18" i="276"/>
  <c r="H19" i="276" s="1"/>
  <c r="F14" i="276"/>
  <c r="E14" i="276"/>
  <c r="E109" i="276" s="1"/>
  <c r="D14" i="276"/>
  <c r="D109" i="276" s="1"/>
  <c r="H13" i="276"/>
  <c r="H12" i="276"/>
  <c r="F109" i="276" l="1"/>
  <c r="H221" i="276"/>
  <c r="H25" i="276"/>
  <c r="H14" i="276"/>
  <c r="H227" i="276"/>
  <c r="S12" i="271"/>
  <c r="F12" i="271"/>
  <c r="E12" i="271"/>
  <c r="G12" i="271"/>
  <c r="R12" i="271"/>
  <c r="H183" i="276"/>
  <c r="H185" i="276" s="1"/>
  <c r="H209" i="276"/>
  <c r="H129" i="276"/>
  <c r="H162" i="276"/>
  <c r="H171" i="276"/>
  <c r="H178" i="276"/>
  <c r="H70" i="276"/>
  <c r="H42" i="276"/>
  <c r="H82" i="276"/>
  <c r="D242" i="276"/>
  <c r="H146" i="276"/>
  <c r="H239" i="276"/>
  <c r="H118" i="276"/>
  <c r="H119" i="276" s="1"/>
  <c r="H138" i="276"/>
  <c r="H62" i="276"/>
  <c r="E242" i="276"/>
  <c r="G242" i="276"/>
  <c r="H153" i="276"/>
  <c r="H193" i="276"/>
  <c r="H200" i="276"/>
  <c r="F185" i="276"/>
  <c r="F242" i="276" s="1"/>
  <c r="H109" i="276" l="1"/>
  <c r="H242" i="276"/>
  <c r="K11" i="271" l="1"/>
  <c r="K7" i="271" l="1"/>
  <c r="I29" i="270"/>
  <c r="I19" i="270"/>
  <c r="C29" i="270"/>
  <c r="C19" i="270"/>
  <c r="C32" i="270" l="1"/>
  <c r="I32" i="270"/>
  <c r="H29" i="270"/>
  <c r="H19" i="270"/>
  <c r="H32" i="270" s="1"/>
  <c r="B29" i="270"/>
  <c r="B19" i="270"/>
  <c r="B32" i="270" l="1"/>
  <c r="K9" i="271" l="1"/>
  <c r="K10" i="271" l="1"/>
  <c r="J12" i="271"/>
  <c r="K8" i="271"/>
  <c r="I12" i="271"/>
  <c r="K12" i="271" l="1"/>
  <c r="D12" i="257" l="1"/>
  <c r="R9" i="257"/>
  <c r="R10" i="257"/>
  <c r="R11" i="257"/>
  <c r="F12" i="257"/>
  <c r="H12" i="257"/>
  <c r="J12" i="257"/>
  <c r="L12" i="257"/>
  <c r="N12" i="257"/>
  <c r="P12" i="257"/>
  <c r="R8" i="257" l="1"/>
  <c r="R12" i="257" s="1"/>
  <c r="B12" i="2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Zoltán</author>
  </authors>
  <commentList>
    <comment ref="D81" authorId="0" shapeId="0" xr:uid="{04AAAF94-3F4D-412D-8261-65D80DEDB7B3}">
      <text>
        <r>
          <rPr>
            <sz val="9"/>
            <color indexed="81"/>
            <rFont val="Tahoma"/>
            <family val="2"/>
            <charset val="238"/>
          </rPr>
          <t>Kossuth-szoborcsoportot és a lakótornyot összekötő gyalogos híd engedélyezési terve</t>
        </r>
      </text>
    </comment>
  </commentList>
</comments>
</file>

<file path=xl/sharedStrings.xml><?xml version="1.0" encoding="utf-8"?>
<sst xmlns="http://schemas.openxmlformats.org/spreadsheetml/2006/main" count="916" uniqueCount="505">
  <si>
    <t>1. Informatikai eszközök, szoftverek beszerzése</t>
  </si>
  <si>
    <t>2.1. Dombóvári Város- és Lakásgazdálkodási Nkft. tagi kölcsön</t>
  </si>
  <si>
    <t>Kölcsönök visszatérülése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</si>
  <si>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</si>
  <si>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</si>
  <si>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</si>
  <si>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</si>
  <si>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</si>
  <si>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</si>
  <si>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</si>
  <si>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</si>
  <si>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</si>
  <si>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105. cím összesen:</t>
  </si>
  <si>
    <t>II.</t>
  </si>
  <si>
    <t>III.</t>
  </si>
  <si>
    <t>1. Tárgyi eszköz, ingatlanértékesítés</t>
  </si>
  <si>
    <t>V.</t>
  </si>
  <si>
    <t>Mindösszesen: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</si>
  <si>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</si>
  <si>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</si>
  <si>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</si>
  <si>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</si>
  <si>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</si>
  <si>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</si>
  <si>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</si>
  <si>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</si>
  <si>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</si>
  <si>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</si>
  <si>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</si>
  <si>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</si>
  <si>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</si>
  <si>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Önkormányzat</t>
  </si>
  <si>
    <t>1. Polgármesteri keret</t>
  </si>
  <si>
    <t>1. Helyi önkormányzat általános működésének és ágazati feladatainak támogatása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</si>
  <si>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</si>
  <si>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</si>
  <si>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</si>
  <si>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</si>
  <si>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</si>
  <si>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</si>
  <si>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</si>
  <si>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</si>
  <si>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</si>
  <si>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</si>
  <si>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eredeti ei.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</si>
  <si>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</si>
  <si>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</si>
  <si>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</si>
  <si>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</si>
  <si>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</si>
  <si>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</si>
  <si>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</si>
  <si>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</si>
  <si>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</si>
  <si>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</si>
  <si>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</si>
  <si>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</si>
  <si>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4. Általános tartalék</t>
  </si>
  <si>
    <t>Átvett pénzeszközök</t>
  </si>
  <si>
    <t>Közhatalmi bevételek</t>
  </si>
  <si>
    <t>1. Felhalmozási célú kölcsönök visszatérülése</t>
  </si>
  <si>
    <t>1. Helyi adók</t>
  </si>
  <si>
    <t>VI. alcím összesen</t>
  </si>
  <si>
    <t>IX.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</si>
  <si>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</si>
  <si>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</si>
  <si>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</si>
  <si>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</si>
  <si>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</si>
  <si>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</si>
  <si>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</si>
  <si>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1. Működési célú átvett pénzeszközök államháztartáson kívülről</t>
  </si>
  <si>
    <t>2. Felhalmozási célú átvett pénzeszközök államháztartáson kívülről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</si>
  <si>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</si>
  <si>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</si>
  <si>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</si>
  <si>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</si>
  <si>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</si>
  <si>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1.1. Működési hitel</t>
  </si>
  <si>
    <t>1.2. Beruházási hitel</t>
  </si>
  <si>
    <t>1.3. Likvid hitel</t>
  </si>
  <si>
    <t>Finanszírozási kiadások</t>
  </si>
  <si>
    <t>1. Hitelek, kölcsönök törlesztése</t>
  </si>
  <si>
    <t>2. Államháztartáson belüli megelőlegezések visszafizetése</t>
  </si>
  <si>
    <t>2. Intézményi vagyonbiztosítás és felelősségbiztosítás</t>
  </si>
  <si>
    <t>1. Települési támogatás</t>
  </si>
  <si>
    <t>1.1. Lakhatáshoz kapcsolódó rendszeres kiadások viseléséhez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</si>
  <si>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</si>
  <si>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</si>
  <si>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</si>
  <si>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</si>
  <si>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</si>
  <si>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2. Önkormányzati vagyon bérbeadás</t>
  </si>
  <si>
    <t>2.1. Víziközmű bérleti díj</t>
  </si>
  <si>
    <t>2.1.1. Szennyvízhálózat</t>
  </si>
  <si>
    <t>2.1.2. Ivóvízhálózat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</si>
  <si>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</si>
  <si>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</si>
  <si>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</si>
  <si>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</si>
  <si>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1.1. Lakásszerzési támogatás, szociális kölcsön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</si>
  <si>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</si>
  <si>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</si>
  <si>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</si>
  <si>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</si>
  <si>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Munkaadókat terh. jár. és szoc. hozzáj. adó</t>
  </si>
  <si>
    <t>Állami hozzájárulások és támogatások</t>
  </si>
  <si>
    <t>Működési célú kölcsönök visszatérülése</t>
  </si>
  <si>
    <t>Rövidlejáratú hitel visszafizetése</t>
  </si>
  <si>
    <t>Működési célú maradvány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</si>
  <si>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</si>
  <si>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</si>
  <si>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</si>
  <si>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</si>
  <si>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</si>
  <si>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</si>
  <si>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Felhalmozási célú támogatás államháztartáson belülről</t>
  </si>
  <si>
    <t>Felhalmozási célú kölcsönök visszatérülése</t>
  </si>
  <si>
    <t>Felhalmozási célú maradvány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</si>
  <si>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</si>
  <si>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</si>
  <si>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</si>
  <si>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</si>
  <si>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</si>
  <si>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</si>
  <si>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Államháztartáson belüli megelőleg. visszafizetése</t>
  </si>
  <si>
    <t>Felújítások összesen:</t>
  </si>
  <si>
    <t>Felhalmozási célú hitel törlesztés</t>
  </si>
  <si>
    <t>3. Foglalkoztatás eü. szolg.</t>
  </si>
  <si>
    <t>4. Intézményi gáz</t>
  </si>
  <si>
    <t>5. Város- és községgazdálkodás</t>
  </si>
  <si>
    <t>1.1. Ingatlanok értékesítése</t>
  </si>
  <si>
    <t>1.2. Biztos Kezdet Gyerekház működtetésére</t>
  </si>
  <si>
    <t>1.3. Fogorvosi rendelő fenntartásához hozzájárulás</t>
  </si>
  <si>
    <t>1. Kisértékű tárgyi eszköz beszerzés</t>
  </si>
  <si>
    <t>1.1. Nemzeti Egészségbiztosítási Alapkezelőtől finanszírozás (védőnői ellátás, iskola eü.)</t>
  </si>
  <si>
    <t>1.2. Integrált Önkormányzati Szolgáltató Szervezet</t>
  </si>
  <si>
    <t>2.2. Integrált Önkormányzati Szolgáltató Szervezet</t>
  </si>
  <si>
    <t>2.4. Dombóvári Közös Önkormányzati Hivatal</t>
  </si>
  <si>
    <t>Céltartalék (felhalmozási)</t>
  </si>
  <si>
    <t>Egyéb felhalmozási célú kiadások Áht-n belülre, Áht-n kívülre</t>
  </si>
  <si>
    <t>Egyéb működési célú kiadások Áht-n belülre, Áht-n kívülre</t>
  </si>
  <si>
    <t>1. Működési célú maradvány</t>
  </si>
  <si>
    <t>2. Felhalmozási célú maradvány</t>
  </si>
  <si>
    <t>Felhalmozási célú állami támogatás</t>
  </si>
  <si>
    <t>1.1. Általános feladatok támogatása (B111)</t>
  </si>
  <si>
    <t>1.2. Egyes köznevelési feladatok támogatása (B112)</t>
  </si>
  <si>
    <t>1.3. Szociális, gyermekjóléti és gyermekétkeztetési feladatok támogatása (B113)</t>
  </si>
  <si>
    <t>1.4. Kulturális feladatok támogatása (B114)</t>
  </si>
  <si>
    <t>Európai Uniós támogatással megvalósuló programok, projektek bevételei, kiadásai</t>
  </si>
  <si>
    <t>Bevételek</t>
  </si>
  <si>
    <t>Ft</t>
  </si>
  <si>
    <t>szám</t>
  </si>
  <si>
    <t>azonosító</t>
  </si>
  <si>
    <t>program, projekt neve</t>
  </si>
  <si>
    <t>Összesen</t>
  </si>
  <si>
    <t xml:space="preserve">támogatás </t>
  </si>
  <si>
    <t>TOP-5.2.1-15-TL1-2016-00001</t>
  </si>
  <si>
    <t>A dombóvári Mászlony szegregátumban élők társadalmi integrációjának helyi szintű komplex programja</t>
  </si>
  <si>
    <t>TOP-5.2.1-15-TL1-2016-00003</t>
  </si>
  <si>
    <t>A dombóvári Kakasdomb-Erzsébet utca szegregációval veszélyeztetett területén élők társadalmi integrációjának helyi szintű komplex programja</t>
  </si>
  <si>
    <t>TOP-5.2.1-15-TL1-2016-00002</t>
  </si>
  <si>
    <t>A dombóvári Szigetsor-Vasút szegregátumban élők társadalmi integrációjának helyi szintű komplex programja</t>
  </si>
  <si>
    <t>EFOP-3.9.2-16-2017-00047</t>
  </si>
  <si>
    <t>Humán kapacitások fejlesztése a Dombóvári járásban</t>
  </si>
  <si>
    <t>EFOP-1.5.3-16-2017-00063</t>
  </si>
  <si>
    <t>Humán szolgáltatások fejlesztése a Dombóvári járásban</t>
  </si>
  <si>
    <t>TOP-4.3.1-15-TL1-2016-00003</t>
  </si>
  <si>
    <t>A dombóvári Szigetsor-Vasút szegregátumok rehabilitációja</t>
  </si>
  <si>
    <t>Bevételek összesen:</t>
  </si>
  <si>
    <t>Kiadások</t>
  </si>
  <si>
    <t>kiadás</t>
  </si>
  <si>
    <t>személyi</t>
  </si>
  <si>
    <t>járulék</t>
  </si>
  <si>
    <t>dologi kiadások (szolgáltatások)</t>
  </si>
  <si>
    <t>eszközbeszerzés</t>
  </si>
  <si>
    <t>felújítás</t>
  </si>
  <si>
    <t>tartalék</t>
  </si>
  <si>
    <t>Kiadások összesen:</t>
  </si>
  <si>
    <t>önkormányzati saját forrás</t>
  </si>
  <si>
    <t>2021.</t>
  </si>
  <si>
    <t>2022.</t>
  </si>
  <si>
    <t>2023.</t>
  </si>
  <si>
    <t>TOP-4.3.1-15-TL1-2016-00002</t>
  </si>
  <si>
    <t>Mászlony - oázis az agrársivatagban</t>
  </si>
  <si>
    <t>támogatás</t>
  </si>
  <si>
    <t>TOP-4.3.1-15-TL1-2016-00004</t>
  </si>
  <si>
    <t>DARK - Dombóvári Akcióterületi Rehabilitáció Kakasdomb-Erzsébet uztca szegregációval veszélyeztetett területen</t>
  </si>
  <si>
    <t xml:space="preserve">kiadás </t>
  </si>
  <si>
    <t>Személyi juttatás</t>
  </si>
  <si>
    <t>Műkö-  dési  bevétel</t>
  </si>
  <si>
    <t>Felhalmozási bevétel</t>
  </si>
  <si>
    <t>Állami támogatás + NEAK</t>
  </si>
  <si>
    <t>Önk. tám.</t>
  </si>
  <si>
    <t>Int.fin.</t>
  </si>
  <si>
    <t>Integrált Önkormányzati Szolg. Szerv.</t>
  </si>
  <si>
    <t>2.1. Tinódi Ház Nkft. működésére</t>
  </si>
  <si>
    <t>6. Helyi utak fenntartása</t>
  </si>
  <si>
    <t>2.2. Sporttámogatások sportszervezeteknek</t>
  </si>
  <si>
    <t>Átvett pénzeszköz, támogatás</t>
  </si>
  <si>
    <t>Dombóvári Százszorszép Óvoda és Bölcsőde</t>
  </si>
  <si>
    <t>106. cím összesen:</t>
  </si>
  <si>
    <t>Finanaszírozási bevételek</t>
  </si>
  <si>
    <t>3. Hitelek</t>
  </si>
  <si>
    <t>3.1. Működési hitel</t>
  </si>
  <si>
    <t>3.2. Beruházási hitel</t>
  </si>
  <si>
    <t>3.3. Likvid hitel</t>
  </si>
  <si>
    <t>Támogatások államháztartáson belülről</t>
  </si>
  <si>
    <t>1. Egyéb működési célú támogatások államháztartáson belülről</t>
  </si>
  <si>
    <t>2. Egyéb felhalmozási célú támogatások államháztartáson belülről</t>
  </si>
  <si>
    <t>1.4.4. Közös Önkormányzati Hivatal működtetéséhez hozzájárulás Csikóstőttős</t>
  </si>
  <si>
    <t>1.4.5. Közös Önkormányzati Hivatal működtetéséhez hozzájárulás Attala</t>
  </si>
  <si>
    <t>egyéb működési célú kiadások (bértámogatások)</t>
  </si>
  <si>
    <t xml:space="preserve"> TOP-7.1.1-16-H-ERFA-2018-00032</t>
  </si>
  <si>
    <t xml:space="preserve"> Szigeterdei Közösségi Tér kialakítása</t>
  </si>
  <si>
    <t>TOP-3.2.1-16-TL1-2018-00020</t>
  </si>
  <si>
    <t>A városháza épületének energetikai korszerűsítése Dombóváron</t>
  </si>
  <si>
    <t>KEHOP-5.4.1-16-2016-00131</t>
  </si>
  <si>
    <t xml:space="preserve"> ENERGIATUDATOS DOMBÓVÁR - Az energiatudatos gondolkodást és életmódot elősegítő tematikus programsorozat szervezése és lebonyolítása a helyi közösségek bevonásával Dombóváron és térségében</t>
  </si>
  <si>
    <t>KÖH Attalai Kirendeltsége</t>
  </si>
  <si>
    <t>KÖH Csikóstőttősi Kirendeltsége</t>
  </si>
  <si>
    <t>Dombóvári Szivárvány Óvoda</t>
  </si>
  <si>
    <t xml:space="preserve">Működési bevételek </t>
  </si>
  <si>
    <t>101-104. intézmények összesen</t>
  </si>
  <si>
    <t>1. Választott tisztségviselők juttatásai</t>
  </si>
  <si>
    <t>3. Farkas Attila Uszoda</t>
  </si>
  <si>
    <t>4. Egyéb foglalkoztatottak személyi juttatásai</t>
  </si>
  <si>
    <t>4. Egyéb foglalkoztatottak</t>
  </si>
  <si>
    <t>5. A helyi önkormányzatok előző évi elszámolásából származó kiadások</t>
  </si>
  <si>
    <t>2. Ingatlanvásárlás</t>
  </si>
  <si>
    <t>Működési célú támogatások államháztartáson belülről</t>
  </si>
  <si>
    <t>105. cím összesen</t>
  </si>
  <si>
    <t>1.6.1. Önkormányzat</t>
  </si>
  <si>
    <t>1.5. Dombóvári Közös Önkormányzati Hivatal</t>
  </si>
  <si>
    <t xml:space="preserve">1.1. Dombóvári Szivárvány Óvoda </t>
  </si>
  <si>
    <t>2. Működési célú költségvetési támogatások és kiegészítő támogatások (B115)</t>
  </si>
  <si>
    <t>1. Közfoglalkoztatás támogatása</t>
  </si>
  <si>
    <t>2.3. Dombóvári Művelődési Ház, Könyvtár és Helytörténeti Gyűjtemény</t>
  </si>
  <si>
    <t>1.3. Dombóvári Művelődési Ház, Könyvtár és Helytörténeti Gyűjtemény</t>
  </si>
  <si>
    <t>2.1. Dombóvári Szivárvány Óvoda</t>
  </si>
  <si>
    <t>1.6.2. Önkormányzat (állami támogatás)</t>
  </si>
  <si>
    <t>Dombóvári Művelődési Ház, Könyvtár és Helytörténeti Gyűjtemény</t>
  </si>
  <si>
    <t>2. Közvetített szolgáltatások ellenértéke (intézményi gázfűtés miatt, háziorvosi rendelők, tábor, gyermekétkeztetés)</t>
  </si>
  <si>
    <t>1. Intézményi működési bevétel (segélyek visszafizetése, köztemetés, közig. bírság végrehajtásából, egyéb bevételek)</t>
  </si>
  <si>
    <t>2020.12.31-ig</t>
  </si>
  <si>
    <t>beruházás (ingatlan vásárlás költségei, építéshez kapcsolódó költségek, eszközbeszerzés)</t>
  </si>
  <si>
    <t>támogatási előleg visszafizetése</t>
  </si>
  <si>
    <t>TOP-1.1.1-16-TL1-2017-00002</t>
  </si>
  <si>
    <t>Tüskei iparterület fejlesztése és új iparterület kialakítása 2017</t>
  </si>
  <si>
    <t>TOP-3.2.1-16-TL1-2018-00029</t>
  </si>
  <si>
    <t>A Dombóvári József Attila Általános Iskola energetikai korszerűsítése</t>
  </si>
  <si>
    <t>21. Testvérvárosi kapcsolat kialakítása Gyergyószentmiklós településsel (pályázat)</t>
  </si>
  <si>
    <t>50. Tagdíj Kapos-menti Terület- és Vidékfejlesztési Társulásnak</t>
  </si>
  <si>
    <t>1.2. Rendkívüli települési támogatás temetési költségek finanszírozásához</t>
  </si>
  <si>
    <t>1.3. Rendkívüli települési támogatás megélhetésre</t>
  </si>
  <si>
    <t>1.4. Iskolakezdési támogatás</t>
  </si>
  <si>
    <t>1.5. Utazási támogatás</t>
  </si>
  <si>
    <t>1.6. Gyermek születésének támogatása</t>
  </si>
  <si>
    <t>1.1. Dombóvári Szociális és Gyermekjóléti Intézményfenntartó Társulás működésre átadott pénzeszköz</t>
  </si>
  <si>
    <t>1.2. Dombóvári Illyés Gyula Gimnázium Tehetséggondozó Program támogatása</t>
  </si>
  <si>
    <t>1.4. Bursa Hungarica felsőoktatási ösztöndíj pályázat</t>
  </si>
  <si>
    <t>2.11. Dombóvári Városgazdálkodási Nkft. részére önerő közfoglalkoztatáshoz</t>
  </si>
  <si>
    <t>1. Szőlőhegyre vezető kerékpárútnál híd megépítése</t>
  </si>
  <si>
    <t>3. Közvilágítás bővítése, korszerűsítése, fejlesztése</t>
  </si>
  <si>
    <t>4. Intézményi informatikai beszerzés</t>
  </si>
  <si>
    <t>5. Térfigyelő kamerarendszer bővítése</t>
  </si>
  <si>
    <t>2.1. Helyi védelem alatt álló épületek felújítására</t>
  </si>
  <si>
    <t>2.2. A Dombóvári Városgazdálkodási Nonprofit Kft. eszközvásárlásának támogatása</t>
  </si>
  <si>
    <t>2.3. TAO-s támogatáshoz önrész biztosítása</t>
  </si>
  <si>
    <t>3. Lakásgazdálkodás, bérleményhasznosítás - bérleti díj bevételek</t>
  </si>
  <si>
    <t>4. Közterület használati díj</t>
  </si>
  <si>
    <t>5. Terület bérbeadás</t>
  </si>
  <si>
    <t>6. Távhő vagyon bérbeadásából származó bevételek</t>
  </si>
  <si>
    <t>7. Farkas Attila Uszoda bevétele</t>
  </si>
  <si>
    <t>8. Balatonfenyvesi Ifjúsági Tábor bérbeadása</t>
  </si>
  <si>
    <t>2. Egyéb közhatalmi bevételek</t>
  </si>
  <si>
    <t>2.1. pótlék, bírság</t>
  </si>
  <si>
    <t>2.2. talajterhelési díj</t>
  </si>
  <si>
    <t>1.6. Nyári diákmunka támogatása</t>
  </si>
  <si>
    <t>1.7. Kiegészítő gyermekvédelmi támogatás</t>
  </si>
  <si>
    <t>1.8. EFOP-3.9.2-16-2017-00047 Humán kapacitások fejlesztése a Dombóvári járásban</t>
  </si>
  <si>
    <t>2.1. Döbrököztől szennyvízcsatlakozáshoz hozzájárulás</t>
  </si>
  <si>
    <t>2.2. Farkas Attila Uszoda vizesblokk és öltöző felújítására</t>
  </si>
  <si>
    <t>1. Szivárvány Óvodában megvalósuló beruházások</t>
  </si>
  <si>
    <t>2. Zöld Liget Tagóvodában megvalósuló beruházások</t>
  </si>
  <si>
    <t>1. Szivárvány Óvodában megvalósuló felújítások</t>
  </si>
  <si>
    <t>1. Kisértékű tárgyi eszköz beszerzés óvodába</t>
  </si>
  <si>
    <t>1. Óvodában megvalósuló felújítások</t>
  </si>
  <si>
    <t>2.5.1. Önkormányzat (pályázatok)</t>
  </si>
  <si>
    <t>2.5.2. Önkormányzat (bérlakások kiadásaira elkülönített)</t>
  </si>
  <si>
    <t>4. Elszámolásból származó bevételek (B116)</t>
  </si>
  <si>
    <t>TOP-4.1.1-15-TL1-2020-00028</t>
  </si>
  <si>
    <t>Dombóvár, Szabadság u. 2. szám alatti orvosi rendelő felújítása</t>
  </si>
  <si>
    <t>9. Gunarasi gyerektábor</t>
  </si>
  <si>
    <t>1.3. Régészeti tárgyú pályázathoz önrész biztosítása</t>
  </si>
  <si>
    <t>2021. mód. ei.</t>
  </si>
  <si>
    <t>4. Államháztartáson belüli megelőlegezések (B814)</t>
  </si>
  <si>
    <t>3. Felhalmozási célú költségvetési támogatások (B21)</t>
  </si>
  <si>
    <t>2.1. Lakosságtól szennyvízhozzájárulás</t>
  </si>
  <si>
    <t>2. Sportpályák (Szuhay Sportcentrum)</t>
  </si>
  <si>
    <t>1.5. Közfoglalkozatás támogatás, EFOP támogatás</t>
  </si>
  <si>
    <t>államig.
feladat</t>
  </si>
  <si>
    <t>3. melléklet az .../2022. (....) önkormányzati rendelethez</t>
  </si>
  <si>
    <t>2020. tény</t>
  </si>
  <si>
    <t>2022. eredeti</t>
  </si>
  <si>
    <t>2020-22. év</t>
  </si>
  <si>
    <t>4. melléklet az .../2022. (....) önkormányzati rendelethez</t>
  </si>
  <si>
    <t>2022. évi kiemelt kiadási előirányzata</t>
  </si>
  <si>
    <t>1. Bértámogatás</t>
  </si>
  <si>
    <t>2.1. Iparűzési adóhoz kapcsolódó kiegészítő támogatás</t>
  </si>
  <si>
    <t>4.1. 2021. évi elszámolás alapján keletkezett pótigény</t>
  </si>
  <si>
    <t>1.9. TOP-5.2.1-15-TL1-2016-00002 Szigetsor</t>
  </si>
  <si>
    <t>1.10. TOP-5.2.1-15-TL1-2016-00003 Kakasdomb-Erzsébet utca</t>
  </si>
  <si>
    <t>1.11. Kaposmenti Társulástól kapott támogatás</t>
  </si>
  <si>
    <t>2.3. TOP-7.1.1-16-H-ERFA-2018-00032  Szigeterdei Közösségi Tér kialakítása</t>
  </si>
  <si>
    <t>2.4. TOP-1.1.1-16-TL1-2017-00002  Tüskei iparterület fejlesztése és új iparterület kialakítása</t>
  </si>
  <si>
    <t>2.5. TOP-3.2.1-16-TL1-2019-00029 Dombóvári József Attila Általános Iskola energetikai korszerűsítése</t>
  </si>
  <si>
    <t>2.6. TOP-4.3.1-15-TL1-2016-00002 Mászlony - oázis az agrársivatagban</t>
  </si>
  <si>
    <t>2.7. TOP-4.3.1-15-TL1-2016-00003 A dombóvári Szigetsor-Vasút szegregátumok rehabilitációja</t>
  </si>
  <si>
    <t>2.8. TOP-4.3.1-15-TL1-2016-00004 DARK projekt</t>
  </si>
  <si>
    <t>2.9. Országos Bringapark Program 2022 pályázat</t>
  </si>
  <si>
    <t>1.1. Dombóvári HACS Egyesületnek nyújtott visszatérítendő támogatás</t>
  </si>
  <si>
    <t>1.2. Hamulyák Közalapítványnak nyújtott visszatérítendő támogatás</t>
  </si>
  <si>
    <t>2022. évi bevételek</t>
  </si>
  <si>
    <t>2022. évi kiadások</t>
  </si>
  <si>
    <t>3. Szivárvány Óvoda uszodájába kisértékű tárgyi eszköz beszerzés</t>
  </si>
  <si>
    <t>2. Szivárvány Óvoda uszodájában vízmelegítő rendszer javítása, csőcsere</t>
  </si>
  <si>
    <t>1. Művelődési Ház lift akkumulátor csere</t>
  </si>
  <si>
    <t>2. Kisértékű tárgyi eszköz beszerzés</t>
  </si>
  <si>
    <t>3. Kisértékű tárgyi eszköz beszerzés Szakcs</t>
  </si>
  <si>
    <t>5. TOP-7.1.1-16-H-ERFA-2018-00032  Szigeterdei Közösségi Tér kialakítása</t>
  </si>
  <si>
    <t>8. Útburkolati jelek festése</t>
  </si>
  <si>
    <t>7. Megsüllyedt közműaknafedlapok szintre emelése</t>
  </si>
  <si>
    <t>9. Belvízvédelem, települési vízellátás</t>
  </si>
  <si>
    <t>10. Ingatlanok üzemeltetése</t>
  </si>
  <si>
    <t>11. Köztisztaság, parkfenntartás</t>
  </si>
  <si>
    <t>12. Közterületen lévő fák, fasorok cseréje, telepítése, rendezése, nyesése, eseti fakivágások, növénybeszerzés</t>
  </si>
  <si>
    <t>13. Temetőfenntartás</t>
  </si>
  <si>
    <t>14. Közvilágítás - üzemeltetés, karbantartás, bérleti díj</t>
  </si>
  <si>
    <t>15. Katasztrófavédelemmel, közbiztonsággal kapcsolatos feladatok</t>
  </si>
  <si>
    <t>16. Környezet- és természetvédelmi feladatok</t>
  </si>
  <si>
    <t>17. Kamatfizetés</t>
  </si>
  <si>
    <t>17.1. Működési hitel után</t>
  </si>
  <si>
    <t>17.2. Beruházási hitel után</t>
  </si>
  <si>
    <t xml:space="preserve">18. Központi orvosi ügyelet </t>
  </si>
  <si>
    <t>19. Jogi tanácsadás</t>
  </si>
  <si>
    <t>20. Városi rendezvények</t>
  </si>
  <si>
    <t>22. Önkormányzati jogalkotás kiadásai</t>
  </si>
  <si>
    <t>23. Pandémia miatti védekezés kiadásai</t>
  </si>
  <si>
    <t>24. Helyi tömegközlekedés biztosítása</t>
  </si>
  <si>
    <t>25. Városmarketing és kommunikációs feladatok</t>
  </si>
  <si>
    <t>26. Balatonfenyvesi és Gunarasi Ifjúsági Tábor üzemeltetése</t>
  </si>
  <si>
    <t>26.1. Balatonfenyves</t>
  </si>
  <si>
    <t>26.2. Gunaras</t>
  </si>
  <si>
    <t>27. ÁFA befizetés (építési telkek, víziközmű bérleti díj)</t>
  </si>
  <si>
    <t>28. Sportpályák üzemeltetése</t>
  </si>
  <si>
    <t>29. Hulladékudvar üzemeltetése</t>
  </si>
  <si>
    <t>30. Településrendezési eszközök felülvizsgálata és módosítása</t>
  </si>
  <si>
    <t>31. Karácsonyi díszkivilágítás felszerelése, leszerelése</t>
  </si>
  <si>
    <t>32. TOP-5.2.1-15-TL1-2016-00001 A dombóvári Mászlony szegregátumban élők társadalmi integrációjának helyi szintű komplex programja</t>
  </si>
  <si>
    <t>33. TOP-5.2.1-15-TL1-2016-00002 pályázat A dombóvári Szigetsor-Vasút szegregátumban élők társadalmi integrációjának helyi szintű komplex programja</t>
  </si>
  <si>
    <t>34. TOP-5.2.1-15-TL1-2016-00003 A dombóvári Kakasdomb-Erzsébet utca szegregációval veszélyeztetett területén élők társadalmi integrációjának helyi szintű komplex programja</t>
  </si>
  <si>
    <t>35. TOP-4.3.1-15-TL1-2016-00002 Mászlony - oázis az agrársivatagban</t>
  </si>
  <si>
    <t>36. TOP-4.3.1-15-TL1-2016-00003 A dombóvári Szigetsor-Vasút szegregátumok rehabilitációja</t>
  </si>
  <si>
    <t>37. TOP-4.3.1-15-TL1-2016-00004 DARK projekt</t>
  </si>
  <si>
    <t>38. TOP-3.2.1-16-TL1-2018-00029 Dombóvári József Attila Általános Iskola energetikai korszerűsítése</t>
  </si>
  <si>
    <t>39. TOP-7.1.1-16-H-ERFA-2018-00032  Szigeterdei Közösségi Tér kialakítása</t>
  </si>
  <si>
    <t>40. KEHOP-5.4.1-16-2016-00131 Energiatudatos Dombóvár</t>
  </si>
  <si>
    <t>41. TOP-4.1.1-15-TL1-2020-00028 Dombóvár, Szabadság u. 2. szám alatti orvosi rendelő felújítása</t>
  </si>
  <si>
    <t>42. TOP-1.1.1-16-TL1-2017-00002  Tüskei iparterület fejlesztése és új iparterület kialakítása</t>
  </si>
  <si>
    <t>43. TOP-2.1.3-16-TL1-2021-00023 Dombóvár, Ady Endre utca csapadékvízelvezető rendszer rekonstrukciója</t>
  </si>
  <si>
    <t>44. TOP-2.1.3-16-TL1-2021-00024 Dombóvár, Fő utca csapadékvíz-elvezető rendszer rekonstrukciója I. ütem – nyugati utcarész</t>
  </si>
  <si>
    <t>45. TOP-2.1.3-16-TL1-2021-00025 Dombóvár, Fő utca csapadékvíz-elvezető rendszer rekonstrukciója II. ütem – keleti utcarész</t>
  </si>
  <si>
    <t>46. Farkas Attila Uszoda üzemeltetése</t>
  </si>
  <si>
    <t>47. Járdaprogram (1000m)</t>
  </si>
  <si>
    <t>48. Szúnyoggyérítés Dombóvár város közigazgatási területén</t>
  </si>
  <si>
    <t>49. Új közlekedési jelző- és utcanév táblák beszerzése</t>
  </si>
  <si>
    <t>51. Gyermekétkeztetés kiadásai</t>
  </si>
  <si>
    <t>52. Dombóvári Városgazdálkodási Nkft.-nek közszolgáltatási szerződés alapján fizetendő</t>
  </si>
  <si>
    <t>53. Dombóvár város grafikai arculatának terve</t>
  </si>
  <si>
    <t>54. Befejezetlen újdombóvári utcanyitásokhoz kapcsolódó tervezési feladatok</t>
  </si>
  <si>
    <t>55. Fenntartható Városfejlesztési Stratégia (FVS) stratégia kidolgozása</t>
  </si>
  <si>
    <t>56. Játszóterek felülvizsgálata, a szükséges és lehetséges javítási, felújítási munkák elvégzése</t>
  </si>
  <si>
    <t>57. Iskola egészségügyi feladat</t>
  </si>
  <si>
    <t>58. Dombóvári Belvárosi Általános Iskola aulájában található Színforgó című alkotás restaurálásához hozzájárulás</t>
  </si>
  <si>
    <t>59. Tanulmánytervek készítése</t>
  </si>
  <si>
    <t>1.7. Krízishelyzeti támogatás</t>
  </si>
  <si>
    <t>1.5. TOP-5.2.1-15-TL1-2016-00001 pályázat támogatási előleg visszafizetése</t>
  </si>
  <si>
    <t>1.6. Nemzetiségi önkormányzatok támogatása</t>
  </si>
  <si>
    <t>2.3. Mecsek Dráva Önkormányzati Társulás 2016. évi hozzájárulás</t>
  </si>
  <si>
    <t>2.4. Mecsek Dráva Önkormányzati Társulás 2022. évi hozzájárulás</t>
  </si>
  <si>
    <t>2.5. Civil szervezetek támogatása</t>
  </si>
  <si>
    <t>2.6. Kapos Alapítvány támogatása</t>
  </si>
  <si>
    <t>2.7. Dombóvári Városszépítő és Városvédő Egyesület támogatása</t>
  </si>
  <si>
    <t>2.8. Dombóvári Polgárőr Egyesület támogatása</t>
  </si>
  <si>
    <t>2.9. Dombóvári Ifjúsági Fúvószenekar támogatása</t>
  </si>
  <si>
    <t>2.10. Help-Dombóvár Egyesület támogatása</t>
  </si>
  <si>
    <t>2.12. Visszatérítendő támogatás Dombóvári HACS Egyesület részére</t>
  </si>
  <si>
    <t>2.13. Szociális konyha szolgáltatás bevétellel nem fedezett kiadásaira Magyar Máltai Szeretetszolgálat Egyesületnek</t>
  </si>
  <si>
    <t>5.1. 2021. évi állami támogatások elszámolása</t>
  </si>
  <si>
    <t>6. TOP-4.3.1-15-TL1-2016-00002 Mászlony - oázis az agrársivatagban</t>
  </si>
  <si>
    <t>7. TOP-4.3.1-15-TL1-2016-00003 A dombóvári Szigetsor-Vasút szegregátumok rehabilitációja</t>
  </si>
  <si>
    <t>8. TOP-4.3.1-15-TL1-2016-00004 DARK projekt</t>
  </si>
  <si>
    <t>9. TOP-7.1.1-16-H-ERFA-2018-00032  Szigeterdei Közösségi Tér kialakítása</t>
  </si>
  <si>
    <t>10. TOP-3.2.1-16-TL1-2018-00029 Dombóvári József Attila Általános Iskola energetikai korszerűsítése</t>
  </si>
  <si>
    <t>11. TOP-1.1.1-16-TL1-2017-00002  Tüskei iparterület fejlesztése és új iparterület kialakítása</t>
  </si>
  <si>
    <t>12. TOP-2.1.3-16-TL1-2021-00023 Dombóvár, Ady Endre utca csapadékvízelvezető rendszer rekonstrukciója</t>
  </si>
  <si>
    <t>13. TOP-2.1.3-16-TL1-2021-00024 Dombóvár, Fő utca csapadékvíz-elvezető rendszer rekonstrukciója I. ütem – nyugati utcarész</t>
  </si>
  <si>
    <t>14. TOP-2.1.3-16-TL1-2021-00025 Dombóvár, Fő utca csapadékvíz-elvezető rendszer rekonstrukciója II. ütem – keleti utcarész</t>
  </si>
  <si>
    <t>15. Parkoló kialakítása Járási Hivatal mögött, a rendőrség mellett</t>
  </si>
  <si>
    <t>16. Térségi Szabadidő- és Sportcentrum kialakítása</t>
  </si>
  <si>
    <t>17. Tüskei tónál pihenő ház tervezése, kivitelezése</t>
  </si>
  <si>
    <t>18. Bölcsődei fejlesztési program</t>
  </si>
  <si>
    <t>19. Új játszótér kialakítása</t>
  </si>
  <si>
    <t>20. Szuhay Sportcentrum világítás korszerűsítés</t>
  </si>
  <si>
    <t>21. Országos Bringapark Program 2022 pályázat</t>
  </si>
  <si>
    <t>1. Játszóterek felülvizsgálata, a szükséges és lehetséges javítási, felújítási munkák elvégzése</t>
  </si>
  <si>
    <t>2.TOP-3.2.1-16-TL1-2018-00029 Dombóvári József Attila Általános Iskola energetikai korszerűsítése</t>
  </si>
  <si>
    <t>3. TOP-4.1.1-15-TL1-2020-00028 Dombóvár, Szabadság u. 2. szám alatti orvosi rendelő felújítása</t>
  </si>
  <si>
    <t>4. TOP-4.3.1-15-TL1-2016-00002 Mászlony - oázis az agrársivatagban</t>
  </si>
  <si>
    <t>5. TOP-4.3.1-15-TL1-2016-00003 A dombóvári Szigetsor-Vasút szegregátumok rehabilitációja</t>
  </si>
  <si>
    <t>6. TOP-4.3.1-15-TL1-2016-00004 DARK projekt</t>
  </si>
  <si>
    <t>7. Víziközmű fejlesztés</t>
  </si>
  <si>
    <t>8. Pannónia út 7. szám alatti önkormányzati lakóépület felújítása</t>
  </si>
  <si>
    <t>9. Platán tér 1-3-5. épület villamos hálózat felújítás</t>
  </si>
  <si>
    <t>10. Teleki u. 14. sz. alatti önkormányzati lakóépület nyílászáróinak cseréje</t>
  </si>
  <si>
    <t>11. Új térkőburkolatú járda építése az Erzsébet utcában</t>
  </si>
  <si>
    <t>12. JAM csarnoknál új személyi bejárat kialakítás (Kinizsi u. 37.)</t>
  </si>
  <si>
    <t>13. Bölcsődei fejlesztési program</t>
  </si>
  <si>
    <t>14. Kiviteli terv a volt zeneiskola épületének felújítására</t>
  </si>
  <si>
    <t>1.1. Német Nemzetiségi Önkormányzat részére pályázati önrész biztosítása</t>
  </si>
  <si>
    <t>3.1. TOP-7.1.1-16-H-ERFA-2018-00032  Szigeterdei Közösségi Tér kialakítása tartalék</t>
  </si>
  <si>
    <t>3.2. TOP-1.1.1-16-TL1-2017-00002  Tüskei iparterület fejlesztése és új iparterület kialakítása tartalék</t>
  </si>
  <si>
    <t>3.3. TOP-2.1.3-16-TL1-2021-00023 Dombóvár, Ady Endre utca csapadékvízelvezető rendszer rekonstrukciója</t>
  </si>
  <si>
    <t>3.4. TOP-2.1.3-16-TL1-2021-00024 Dombóvár, Fő utca csapadékvíz-elvezető rendszer rekonstrukciója I. ütem – nyugati utcarész</t>
  </si>
  <si>
    <t>3.5. TOP-2.1.3-16-TL1-2021-00025 Dombóvár, Fő utca csapadékvíz-elvezető rendszer rekonstrukciója II. ütem – keleti utcarész</t>
  </si>
  <si>
    <t>3.6. Önerő - önkormányzati feladatellátást szolgáló fejlesztések 2022. évi pályázathoz</t>
  </si>
  <si>
    <t>3.7. Önrész KEHOP-2.1.11. pályázathoz</t>
  </si>
  <si>
    <t>Felhalmozási célú átvett pénzeszközök</t>
  </si>
  <si>
    <t>Működési célú átvett pénzeszközök</t>
  </si>
  <si>
    <t>önkormányzati sajáterő</t>
  </si>
  <si>
    <t>Többlettámogatás - még nincs jóváhagyva</t>
  </si>
  <si>
    <t>TOP-2.1.3-00023</t>
  </si>
  <si>
    <t>DOMBÓVÁR, Ady Endre utca csapadékvíz elvezető rendszer rekonstrukciója</t>
  </si>
  <si>
    <t>TOP-2.1.3-00024</t>
  </si>
  <si>
    <t>DOMBÓVÁR, Fő utca csapadékvíz elvezető rendszer rekonstrukciója I. ütem - nyugati utcarész</t>
  </si>
  <si>
    <t>TOP-2.1.3-00025</t>
  </si>
  <si>
    <t>DOMBÓVÁR, Fő utca csapadékvíz elvezető rendszer rekonstrukciója II. ütem - keleti utcarész</t>
  </si>
  <si>
    <t>túligénylés, ill. előleg visszautalása</t>
  </si>
  <si>
    <t>túlfizetés, ill. el nem számolt előleg visszautalása</t>
  </si>
  <si>
    <t xml:space="preserve">támogatás visszafizetés </t>
  </si>
  <si>
    <t>Maradvány igénybevétele</t>
  </si>
  <si>
    <t>Intézmények finanszírozása 2022. évben</t>
  </si>
  <si>
    <t>1. melléklet a .../2022. (....) önkormányzati rendelethez</t>
  </si>
  <si>
    <t>2. melléklet a .../2022. (....) önkormányzati rendelethez</t>
  </si>
  <si>
    <t>1.4. Dombóvári Szászorszép Óvoda és Bölcsöde</t>
  </si>
  <si>
    <t>2.5.3. Önkormányzat (víziközmű)</t>
  </si>
  <si>
    <t>Eredeti előirányzat</t>
  </si>
  <si>
    <t>1. sz. módosítás</t>
  </si>
  <si>
    <t>Módosított előirányzat</t>
  </si>
  <si>
    <t>22. Wifi4EU pályázat</t>
  </si>
  <si>
    <t>2.10. Wifi4EU pályázat</t>
  </si>
  <si>
    <t>3.1. Belterületi utak felújítása</t>
  </si>
  <si>
    <t>15. Belterületi utak felújítása</t>
  </si>
  <si>
    <t>1.12. Társulás nettósítási különbözet</t>
  </si>
  <si>
    <t>16. Platán tér 1-3-5. tetőtéri nyílászáróinak cseréje</t>
  </si>
  <si>
    <t>17. József Attila Általános Iskola étkező hidegburkolási munkái</t>
  </si>
  <si>
    <t>18. Szuhay SC tető vízszigetelési és bádogozási munkái</t>
  </si>
  <si>
    <t>23. Befejezetlen újdombóvári utcanyitásokhoz kapcsolódó tervezési feladatok</t>
  </si>
  <si>
    <t>60. Szuhay Sportcentrum világítás korszerűsítés</t>
  </si>
  <si>
    <t>61. Térzene Dombóváron pályázat kiadásai</t>
  </si>
  <si>
    <t>2.4. Dombó-Land Kft. részére pótbefizetés</t>
  </si>
  <si>
    <t>1.2. TOP-3.2.1-15-TL1-2016-00025 pályázat támogatás visszafizetés</t>
  </si>
  <si>
    <t>2.11. TOP-3.2.1-15-TL1-2016-00025 pályázat támogatás visszafizetésre Tamási Tankerületi Központtól</t>
  </si>
  <si>
    <t>1.7. Társulás nettósítási különbözet</t>
  </si>
  <si>
    <t>1.8. Humanitárius segély a kárpátaljai magyarok, ukrajnai menekültek megsegítésére</t>
  </si>
  <si>
    <t>6. Működési célú visszatérítendő támogatások, kölcsönök nyújtása államháztartáson kívülre</t>
  </si>
  <si>
    <t>6.1. Dombó-Land Kft. részére kamatmentes tagi kölcsön</t>
  </si>
  <si>
    <t>2.2. Dombó-Land Kft. tagi kölcsön visszafizetés</t>
  </si>
  <si>
    <t>1.3.1. Szociális ágazati összevont pótlék kifizetéséhez támogatás</t>
  </si>
  <si>
    <t>1.3.2. Egészségügyi kiegészítő pótlék kifizetéséhez támogatás</t>
  </si>
  <si>
    <t>6. Védőnők</t>
  </si>
  <si>
    <t>62. Védőnőkkel kapcsolatos dologi kiadások</t>
  </si>
  <si>
    <t>2. Választási bizottság tag átlagbér támogatás</t>
  </si>
  <si>
    <t>3. Közfoglalkoztatás támogatása</t>
  </si>
  <si>
    <t>4. Kormányhivatal bértámogatás</t>
  </si>
  <si>
    <t>5. NKA pályázat támogatás</t>
  </si>
  <si>
    <t>mód. ei.</t>
  </si>
  <si>
    <t>4. Országgyűlési választás kisértékű tárgyi eszköz</t>
  </si>
  <si>
    <t>24. Útépítés (2888/5. hrsz)</t>
  </si>
  <si>
    <t>1. Közfoglalkoztatás támogatás visszafizetése</t>
  </si>
  <si>
    <t>Egyéb működési célú kiadások összesen:</t>
  </si>
  <si>
    <t>4. Konyha kisértékű tárgyi eszköz</t>
  </si>
  <si>
    <t>2. Konyha kisértékű tárgyi eszköz</t>
  </si>
  <si>
    <t>1. Országgyűlési választásra</t>
  </si>
  <si>
    <t>2. Népszámlálásra</t>
  </si>
  <si>
    <t>2022. mód. ei.</t>
  </si>
  <si>
    <t>"1. melléklet a 4/2022. (II. 14.) önkormányzati rendelethez"</t>
  </si>
  <si>
    <t>"2. melléklet a 4/2022. (II. 14.) önkormányzati rendelethez"</t>
  </si>
  <si>
    <t>"2.a. melléklet az 4/2022. (II. 14.) önkormányzati rendelethez"</t>
  </si>
  <si>
    <t>"4. melléklet az 4/2022. (II. 14.) önkormányzati rendelethez"</t>
  </si>
  <si>
    <t>"8/a. melléklet a 4/2022. (II. 14.) önkormányzati rendelethez"</t>
  </si>
  <si>
    <t>5. melléklet az .../2022. (....) önkormányzati rendelethez</t>
  </si>
  <si>
    <t>"10. melléklet a 4/2022. (II. 14.) önkormányzati rendelethez"</t>
  </si>
  <si>
    <t>6. melléklet az .../2022. (…..)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</si>
</sst>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_-;\-* #,##0_-;_-* &quot;-&quot;??_-;_-@_-"/>
  </numFmts>
  <fonts count="5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i/>
      <sz val="9"/>
      <name val="Times New Roman CE"/>
      <charset val="238"/>
    </font>
    <font>
      <sz val="9"/>
      <name val="Times New Roman CE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39" fillId="0" borderId="0"/>
    <xf numFmtId="0" fontId="5" fillId="0" borderId="0"/>
    <xf numFmtId="0" fontId="5" fillId="0" borderId="0"/>
    <xf numFmtId="0" fontId="6" fillId="0" borderId="0" applyBorder="0"/>
    <xf numFmtId="0" fontId="32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0" fontId="6" fillId="0" borderId="0"/>
    <xf numFmtId="9" fontId="5" fillId="0" borderId="0" applyFont="0" applyFill="0" applyBorder="0" applyAlignment="0" applyProtection="0"/>
    <xf numFmtId="0" fontId="32" fillId="0" borderId="0"/>
    <xf numFmtId="0" fontId="50" fillId="0" borderId="0"/>
    <xf numFmtId="0" fontId="3" fillId="0" borderId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361">
    <xf numFmtId="0" fontId="0" fillId="0" borderId="0" xfId="0"/>
    <xf numFmtId="0" fontId="24" fillId="0" borderId="0" xfId="53" applyFont="1"/>
    <xf numFmtId="0" fontId="27" fillId="0" borderId="0" xfId="53" applyFont="1"/>
    <xf numFmtId="0" fontId="31" fillId="0" borderId="11" xfId="53" applyFont="1" applyBorder="1" applyAlignment="1">
      <alignment horizontal="center"/>
    </xf>
    <xf numFmtId="0" fontId="28" fillId="0" borderId="11" xfId="53" applyFont="1" applyBorder="1" applyAlignment="1">
      <alignment horizontal="right"/>
    </xf>
    <xf numFmtId="0" fontId="24" fillId="0" borderId="0" xfId="53" applyFont="1" applyAlignment="1">
      <alignment vertical="center"/>
    </xf>
    <xf numFmtId="0" fontId="28" fillId="0" borderId="0" xfId="53" applyFont="1"/>
    <xf numFmtId="0" fontId="28" fillId="0" borderId="0" xfId="53" applyFont="1" applyBorder="1" applyAlignment="1">
      <alignment horizontal="right"/>
    </xf>
    <xf numFmtId="0" fontId="5" fillId="0" borderId="0" xfId="51" applyFill="1"/>
    <xf numFmtId="0" fontId="5" fillId="0" borderId="0" xfId="51"/>
    <xf numFmtId="0" fontId="5" fillId="0" borderId="0" xfId="51" applyFont="1"/>
    <xf numFmtId="0" fontId="47" fillId="0" borderId="0" xfId="51" applyFont="1"/>
    <xf numFmtId="0" fontId="35" fillId="0" borderId="0" xfId="53" applyFont="1" applyFill="1" applyBorder="1" applyAlignment="1">
      <alignment horizontal="right"/>
    </xf>
    <xf numFmtId="0" fontId="5" fillId="0" borderId="10" xfId="51" applyFill="1" applyBorder="1"/>
    <xf numFmtId="0" fontId="24" fillId="0" borderId="0" xfId="53" applyFont="1" applyAlignment="1">
      <alignment wrapText="1"/>
    </xf>
    <xf numFmtId="0" fontId="26" fillId="0" borderId="0" xfId="53" applyFont="1"/>
    <xf numFmtId="0" fontId="34" fillId="0" borderId="0" xfId="53" applyFont="1" applyBorder="1" applyAlignment="1">
      <alignment horizontal="right"/>
    </xf>
    <xf numFmtId="0" fontId="42" fillId="0" borderId="0" xfId="59" applyFont="1" applyAlignment="1">
      <alignment wrapText="1"/>
    </xf>
    <xf numFmtId="0" fontId="33" fillId="0" borderId="0" xfId="52" applyFont="1"/>
    <xf numFmtId="0" fontId="5" fillId="0" borderId="0" xfId="52"/>
    <xf numFmtId="3" fontId="30" fillId="0" borderId="10" xfId="53" applyNumberFormat="1" applyFont="1" applyBorder="1"/>
    <xf numFmtId="3" fontId="28" fillId="0" borderId="10" xfId="53" applyNumberFormat="1" applyFont="1" applyBorder="1"/>
    <xf numFmtId="0" fontId="29" fillId="0" borderId="0" xfId="53" applyFont="1" applyBorder="1"/>
    <xf numFmtId="0" fontId="43" fillId="0" borderId="10" xfId="59" applyFont="1" applyBorder="1" applyAlignment="1">
      <alignment wrapText="1"/>
    </xf>
    <xf numFmtId="0" fontId="44" fillId="0" borderId="10" xfId="59" applyFont="1" applyBorder="1" applyAlignment="1">
      <alignment wrapText="1"/>
    </xf>
    <xf numFmtId="0" fontId="42" fillId="0" borderId="10" xfId="59" applyFont="1" applyBorder="1" applyAlignment="1">
      <alignment wrapText="1"/>
    </xf>
    <xf numFmtId="0" fontId="41" fillId="0" borderId="10" xfId="51" applyFont="1" applyBorder="1" applyAlignment="1">
      <alignment wrapText="1"/>
    </xf>
    <xf numFmtId="0" fontId="44" fillId="0" borderId="10" xfId="59" applyFont="1" applyBorder="1" applyAlignment="1">
      <alignment vertical="center"/>
    </xf>
    <xf numFmtId="3" fontId="34" fillId="0" borderId="28" xfId="53" applyNumberFormat="1" applyFont="1" applyFill="1" applyBorder="1" applyAlignment="1">
      <alignment horizontal="right"/>
    </xf>
    <xf numFmtId="0" fontId="34" fillId="0" borderId="30" xfId="53" applyFont="1" applyFill="1" applyBorder="1" applyAlignment="1">
      <alignment horizontal="center" wrapText="1"/>
    </xf>
    <xf numFmtId="3" fontId="34" fillId="0" borderId="19" xfId="53" applyNumberFormat="1" applyFont="1" applyFill="1" applyBorder="1"/>
    <xf numFmtId="3" fontId="34" fillId="0" borderId="20" xfId="53" applyNumberFormat="1" applyFont="1" applyFill="1" applyBorder="1"/>
    <xf numFmtId="3" fontId="37" fillId="0" borderId="10" xfId="53" applyNumberFormat="1" applyFont="1" applyFill="1" applyBorder="1" applyAlignment="1">
      <alignment wrapText="1"/>
    </xf>
    <xf numFmtId="3" fontId="35" fillId="0" borderId="10" xfId="53" applyNumberFormat="1" applyFont="1" applyFill="1" applyBorder="1" applyAlignment="1">
      <alignment wrapText="1"/>
    </xf>
    <xf numFmtId="3" fontId="36" fillId="0" borderId="10" xfId="53" applyNumberFormat="1" applyFont="1" applyFill="1" applyBorder="1" applyAlignment="1">
      <alignment wrapText="1"/>
    </xf>
    <xf numFmtId="3" fontId="36" fillId="0" borderId="24" xfId="53" applyNumberFormat="1" applyFont="1" applyFill="1" applyBorder="1"/>
    <xf numFmtId="0" fontId="34" fillId="0" borderId="19" xfId="53" applyFont="1" applyFill="1" applyBorder="1"/>
    <xf numFmtId="0" fontId="34" fillId="0" borderId="10" xfId="53" applyFont="1" applyFill="1" applyBorder="1"/>
    <xf numFmtId="0" fontId="34" fillId="0" borderId="20" xfId="53" applyFont="1" applyFill="1" applyBorder="1"/>
    <xf numFmtId="0" fontId="24" fillId="0" borderId="15" xfId="53" applyFont="1" applyFill="1" applyBorder="1"/>
    <xf numFmtId="0" fontId="35" fillId="0" borderId="31" xfId="53" applyFont="1" applyFill="1" applyBorder="1"/>
    <xf numFmtId="0" fontId="34" fillId="0" borderId="31" xfId="53" applyFont="1" applyFill="1" applyBorder="1"/>
    <xf numFmtId="0" fontId="34" fillId="0" borderId="19" xfId="53" applyFont="1" applyFill="1" applyBorder="1" applyAlignment="1">
      <alignment wrapText="1"/>
    </xf>
    <xf numFmtId="0" fontId="34" fillId="0" borderId="35" xfId="53" applyFont="1" applyFill="1" applyBorder="1" applyAlignment="1">
      <alignment wrapText="1"/>
    </xf>
    <xf numFmtId="0" fontId="34" fillId="0" borderId="21" xfId="53" applyFont="1" applyFill="1" applyBorder="1" applyAlignment="1">
      <alignment wrapText="1"/>
    </xf>
    <xf numFmtId="0" fontId="34" fillId="0" borderId="34" xfId="53" applyFont="1" applyFill="1" applyBorder="1"/>
    <xf numFmtId="0" fontId="34" fillId="0" borderId="31" xfId="53" applyFont="1" applyFill="1" applyBorder="1" applyAlignment="1">
      <alignment wrapText="1"/>
    </xf>
    <xf numFmtId="0" fontId="34" fillId="0" borderId="19" xfId="53" applyFont="1" applyFill="1" applyBorder="1" applyAlignment="1">
      <alignment horizontal="center"/>
    </xf>
    <xf numFmtId="0" fontId="34" fillId="0" borderId="35" xfId="53" applyFont="1" applyFill="1" applyBorder="1" applyAlignment="1">
      <alignment horizontal="center"/>
    </xf>
    <xf numFmtId="0" fontId="34" fillId="0" borderId="0" xfId="53" applyFont="1" applyFill="1" applyBorder="1"/>
    <xf numFmtId="0" fontId="24" fillId="0" borderId="14" xfId="53" applyFont="1" applyFill="1" applyBorder="1"/>
    <xf numFmtId="0" fontId="36" fillId="0" borderId="0" xfId="53" applyFont="1" applyFill="1" applyBorder="1" applyAlignment="1">
      <alignment horizontal="center"/>
    </xf>
    <xf numFmtId="0" fontId="24" fillId="0" borderId="13" xfId="53" applyFont="1" applyFill="1" applyBorder="1"/>
    <xf numFmtId="3" fontId="36" fillId="0" borderId="15" xfId="53" applyNumberFormat="1" applyFont="1" applyFill="1" applyBorder="1" applyAlignment="1">
      <alignment horizontal="center"/>
    </xf>
    <xf numFmtId="3" fontId="36" fillId="0" borderId="16" xfId="53" applyNumberFormat="1" applyFont="1" applyFill="1" applyBorder="1" applyAlignment="1">
      <alignment horizontal="center"/>
    </xf>
    <xf numFmtId="3" fontId="36" fillId="0" borderId="17" xfId="53" applyNumberFormat="1" applyFont="1" applyFill="1" applyBorder="1" applyAlignment="1">
      <alignment horizontal="center"/>
    </xf>
    <xf numFmtId="1" fontId="36" fillId="0" borderId="27" xfId="53" applyNumberFormat="1" applyFont="1" applyFill="1" applyBorder="1" applyAlignment="1">
      <alignment horizontal="center" vertical="center"/>
    </xf>
    <xf numFmtId="0" fontId="36" fillId="0" borderId="22" xfId="53" applyFont="1" applyFill="1" applyBorder="1" applyAlignment="1">
      <alignment horizontal="center" vertical="center"/>
    </xf>
    <xf numFmtId="0" fontId="34" fillId="0" borderId="24" xfId="53" applyFont="1" applyFill="1" applyBorder="1" applyAlignment="1">
      <alignment horizontal="center" vertical="center"/>
    </xf>
    <xf numFmtId="0" fontId="36" fillId="0" borderId="33" xfId="53" applyFont="1" applyFill="1" applyBorder="1" applyAlignment="1">
      <alignment horizontal="center" vertical="center"/>
    </xf>
    <xf numFmtId="0" fontId="36" fillId="0" borderId="25" xfId="53" applyFont="1" applyFill="1" applyBorder="1" applyAlignment="1">
      <alignment horizontal="center"/>
    </xf>
    <xf numFmtId="0" fontId="36" fillId="0" borderId="26" xfId="53" applyFont="1" applyFill="1" applyBorder="1" applyAlignment="1">
      <alignment horizontal="center"/>
    </xf>
    <xf numFmtId="0" fontId="36" fillId="0" borderId="27" xfId="53" applyFont="1" applyFill="1" applyBorder="1"/>
    <xf numFmtId="0" fontId="36" fillId="0" borderId="19" xfId="53" applyFont="1" applyFill="1" applyBorder="1" applyAlignment="1">
      <alignment horizontal="center"/>
    </xf>
    <xf numFmtId="0" fontId="36" fillId="0" borderId="20" xfId="53" applyFont="1" applyFill="1" applyBorder="1" applyAlignment="1">
      <alignment horizontal="center"/>
    </xf>
    <xf numFmtId="0" fontId="36" fillId="0" borderId="31" xfId="53" applyFont="1" applyFill="1" applyBorder="1"/>
    <xf numFmtId="0" fontId="36" fillId="0" borderId="35" xfId="53" applyFont="1" applyFill="1" applyBorder="1" applyAlignment="1">
      <alignment horizontal="center"/>
    </xf>
    <xf numFmtId="0" fontId="36" fillId="0" borderId="21" xfId="53" applyFont="1" applyFill="1" applyBorder="1" applyAlignment="1">
      <alignment wrapText="1"/>
    </xf>
    <xf numFmtId="0" fontId="35" fillId="0" borderId="19" xfId="53" applyFont="1" applyFill="1" applyBorder="1" applyAlignment="1">
      <alignment horizontal="center"/>
    </xf>
    <xf numFmtId="0" fontId="35" fillId="0" borderId="35" xfId="53" applyFont="1" applyFill="1" applyBorder="1" applyAlignment="1">
      <alignment horizontal="center"/>
    </xf>
    <xf numFmtId="0" fontId="36" fillId="0" borderId="31" xfId="53" applyFont="1" applyFill="1" applyBorder="1" applyAlignment="1">
      <alignment wrapText="1"/>
    </xf>
    <xf numFmtId="0" fontId="37" fillId="0" borderId="31" xfId="53" applyFont="1" applyFill="1" applyBorder="1"/>
    <xf numFmtId="0" fontId="34" fillId="0" borderId="13" xfId="53" applyFont="1" applyFill="1" applyBorder="1"/>
    <xf numFmtId="0" fontId="34" fillId="0" borderId="19" xfId="53" applyFont="1" applyFill="1" applyBorder="1" applyAlignment="1">
      <alignment horizontal="center" wrapText="1"/>
    </xf>
    <xf numFmtId="16" fontId="34" fillId="0" borderId="31" xfId="53" applyNumberFormat="1" applyFont="1" applyFill="1" applyBorder="1" applyAlignment="1">
      <alignment wrapText="1"/>
    </xf>
    <xf numFmtId="0" fontId="37" fillId="0" borderId="35" xfId="53" applyFont="1" applyFill="1" applyBorder="1" applyAlignment="1">
      <alignment horizontal="center"/>
    </xf>
    <xf numFmtId="0" fontId="36" fillId="0" borderId="19" xfId="53" applyFont="1" applyFill="1" applyBorder="1"/>
    <xf numFmtId="0" fontId="34" fillId="0" borderId="35" xfId="53" applyFont="1" applyFill="1" applyBorder="1" applyAlignment="1">
      <alignment horizontal="center" wrapText="1"/>
    </xf>
    <xf numFmtId="0" fontId="38" fillId="0" borderId="35" xfId="53" applyFont="1" applyFill="1" applyBorder="1"/>
    <xf numFmtId="0" fontId="38" fillId="0" borderId="31" xfId="53" applyFont="1" applyFill="1" applyBorder="1"/>
    <xf numFmtId="0" fontId="34" fillId="0" borderId="21" xfId="53" applyFont="1" applyFill="1" applyBorder="1"/>
    <xf numFmtId="0" fontId="34" fillId="0" borderId="35" xfId="53" applyFont="1" applyFill="1" applyBorder="1"/>
    <xf numFmtId="0" fontId="34" fillId="0" borderId="22" xfId="53" applyFont="1" applyFill="1" applyBorder="1"/>
    <xf numFmtId="0" fontId="34" fillId="0" borderId="40" xfId="53" applyFont="1" applyFill="1" applyBorder="1"/>
    <xf numFmtId="0" fontId="36" fillId="0" borderId="33" xfId="53" applyFont="1" applyFill="1" applyBorder="1"/>
    <xf numFmtId="0" fontId="34" fillId="0" borderId="34" xfId="53" applyFont="1" applyFill="1" applyBorder="1" applyAlignment="1">
      <alignment horizontal="center"/>
    </xf>
    <xf numFmtId="0" fontId="56" fillId="0" borderId="0" xfId="51" applyFont="1"/>
    <xf numFmtId="0" fontId="36" fillId="0" borderId="15" xfId="53" applyFont="1" applyFill="1" applyBorder="1" applyAlignment="1">
      <alignment horizontal="center"/>
    </xf>
    <xf numFmtId="0" fontId="36" fillId="0" borderId="16" xfId="53" applyFont="1" applyFill="1" applyBorder="1" applyAlignment="1">
      <alignment horizontal="center"/>
    </xf>
    <xf numFmtId="0" fontId="36" fillId="0" borderId="17" xfId="53" applyFont="1" applyFill="1" applyBorder="1" applyAlignment="1">
      <alignment horizontal="center"/>
    </xf>
    <xf numFmtId="0" fontId="36" fillId="0" borderId="18" xfId="53" applyFont="1" applyFill="1" applyBorder="1" applyAlignment="1">
      <alignment horizontal="center"/>
    </xf>
    <xf numFmtId="0" fontId="34" fillId="0" borderId="24" xfId="53" applyFont="1" applyFill="1" applyBorder="1" applyAlignment="1">
      <alignment horizontal="right"/>
    </xf>
    <xf numFmtId="0" fontId="34" fillId="0" borderId="23" xfId="53" applyFont="1" applyFill="1" applyBorder="1"/>
    <xf numFmtId="0" fontId="36" fillId="0" borderId="16" xfId="53" applyFont="1" applyFill="1" applyBorder="1"/>
    <xf numFmtId="0" fontId="36" fillId="0" borderId="17" xfId="53" applyFont="1" applyFill="1" applyBorder="1" applyAlignment="1">
      <alignment horizontal="right"/>
    </xf>
    <xf numFmtId="0" fontId="36" fillId="0" borderId="18" xfId="53" applyFont="1" applyFill="1" applyBorder="1"/>
    <xf numFmtId="0" fontId="36" fillId="0" borderId="32" xfId="53" applyFont="1" applyFill="1" applyBorder="1"/>
    <xf numFmtId="0" fontId="36" fillId="0" borderId="17" xfId="53" applyFont="1" applyFill="1" applyBorder="1"/>
    <xf numFmtId="0" fontId="34" fillId="0" borderId="35" xfId="53" applyFont="1" applyFill="1" applyBorder="1" applyAlignment="1">
      <alignment horizontal="right"/>
    </xf>
    <xf numFmtId="0" fontId="36" fillId="0" borderId="21" xfId="53" applyFont="1" applyFill="1" applyBorder="1"/>
    <xf numFmtId="0" fontId="36" fillId="0" borderId="35" xfId="53" applyFont="1" applyFill="1" applyBorder="1" applyAlignment="1">
      <alignment horizontal="right"/>
    </xf>
    <xf numFmtId="0" fontId="35" fillId="0" borderId="19" xfId="53" applyFont="1" applyFill="1" applyBorder="1"/>
    <xf numFmtId="0" fontId="35" fillId="0" borderId="35" xfId="53" applyFont="1" applyFill="1" applyBorder="1" applyAlignment="1">
      <alignment horizontal="right"/>
    </xf>
    <xf numFmtId="0" fontId="35" fillId="0" borderId="21" xfId="53" applyFont="1" applyFill="1" applyBorder="1"/>
    <xf numFmtId="3" fontId="36" fillId="0" borderId="31" xfId="53" applyNumberFormat="1" applyFont="1" applyFill="1" applyBorder="1" applyAlignment="1">
      <alignment wrapText="1"/>
    </xf>
    <xf numFmtId="3" fontId="36" fillId="0" borderId="35" xfId="53" applyNumberFormat="1" applyFont="1" applyFill="1" applyBorder="1" applyAlignment="1">
      <alignment wrapText="1"/>
    </xf>
    <xf numFmtId="0" fontId="34" fillId="0" borderId="21" xfId="53" quotePrefix="1" applyFont="1" applyFill="1" applyBorder="1" applyAlignment="1">
      <alignment wrapText="1"/>
    </xf>
    <xf numFmtId="0" fontId="37" fillId="0" borderId="21" xfId="53" applyFont="1" applyFill="1" applyBorder="1" applyAlignment="1">
      <alignment wrapText="1"/>
    </xf>
    <xf numFmtId="3" fontId="37" fillId="0" borderId="31" xfId="53" applyNumberFormat="1" applyFont="1" applyFill="1" applyBorder="1" applyAlignment="1">
      <alignment wrapText="1"/>
    </xf>
    <xf numFmtId="3" fontId="37" fillId="0" borderId="35" xfId="53" applyNumberFormat="1" applyFont="1" applyFill="1" applyBorder="1" applyAlignment="1">
      <alignment wrapText="1"/>
    </xf>
    <xf numFmtId="0" fontId="35" fillId="0" borderId="21" xfId="53" applyFont="1" applyFill="1" applyBorder="1" applyAlignment="1">
      <alignment wrapText="1"/>
    </xf>
    <xf numFmtId="3" fontId="35" fillId="0" borderId="31" xfId="53" applyNumberFormat="1" applyFont="1" applyFill="1" applyBorder="1" applyAlignment="1">
      <alignment wrapText="1"/>
    </xf>
    <xf numFmtId="3" fontId="35" fillId="0" borderId="35" xfId="53" applyNumberFormat="1" applyFont="1" applyFill="1" applyBorder="1" applyAlignment="1">
      <alignment wrapText="1"/>
    </xf>
    <xf numFmtId="0" fontId="37" fillId="0" borderId="19" xfId="53" applyFont="1" applyFill="1" applyBorder="1"/>
    <xf numFmtId="0" fontId="24" fillId="0" borderId="13" xfId="53" applyFont="1" applyFill="1" applyBorder="1" applyAlignment="1">
      <alignment horizontal="right"/>
    </xf>
    <xf numFmtId="16" fontId="34" fillId="0" borderId="21" xfId="53" applyNumberFormat="1" applyFont="1" applyFill="1" applyBorder="1" applyAlignment="1">
      <alignment wrapText="1"/>
    </xf>
    <xf numFmtId="0" fontId="37" fillId="0" borderId="19" xfId="53" applyFont="1" applyFill="1" applyBorder="1" applyAlignment="1">
      <alignment wrapText="1"/>
    </xf>
    <xf numFmtId="0" fontId="37" fillId="0" borderId="35" xfId="53" applyFont="1" applyFill="1" applyBorder="1" applyAlignment="1">
      <alignment wrapText="1"/>
    </xf>
    <xf numFmtId="0" fontId="25" fillId="0" borderId="13" xfId="53" applyFont="1" applyFill="1" applyBorder="1"/>
    <xf numFmtId="0" fontId="37" fillId="0" borderId="35" xfId="53" applyFont="1" applyFill="1" applyBorder="1" applyAlignment="1">
      <alignment horizontal="right"/>
    </xf>
    <xf numFmtId="0" fontId="26" fillId="0" borderId="19" xfId="53" applyFont="1" applyFill="1" applyBorder="1"/>
    <xf numFmtId="0" fontId="36" fillId="0" borderId="34" xfId="53" applyFont="1" applyFill="1" applyBorder="1" applyAlignment="1">
      <alignment horizontal="right"/>
    </xf>
    <xf numFmtId="0" fontId="36" fillId="0" borderId="31" xfId="53" applyFont="1" applyFill="1" applyBorder="1" applyAlignment="1"/>
    <xf numFmtId="0" fontId="5" fillId="0" borderId="34" xfId="51" applyFill="1" applyBorder="1" applyAlignment="1"/>
    <xf numFmtId="0" fontId="5" fillId="0" borderId="35" xfId="51" applyFill="1" applyBorder="1" applyAlignment="1"/>
    <xf numFmtId="3" fontId="36" fillId="0" borderId="31" xfId="51" applyNumberFormat="1" applyFont="1" applyFill="1" applyBorder="1"/>
    <xf numFmtId="3" fontId="36" fillId="0" borderId="10" xfId="51" applyNumberFormat="1" applyFont="1" applyFill="1" applyBorder="1"/>
    <xf numFmtId="3" fontId="36" fillId="0" borderId="35" xfId="51" applyNumberFormat="1" applyFont="1" applyFill="1" applyBorder="1"/>
    <xf numFmtId="0" fontId="36" fillId="0" borderId="20" xfId="53" applyFont="1" applyFill="1" applyBorder="1" applyAlignment="1">
      <alignment horizontal="right"/>
    </xf>
    <xf numFmtId="0" fontId="34" fillId="0" borderId="20" xfId="53" applyFont="1" applyFill="1" applyBorder="1" applyAlignment="1">
      <alignment horizontal="right" vertical="center"/>
    </xf>
    <xf numFmtId="0" fontId="34" fillId="0" borderId="21" xfId="53" applyFont="1" applyFill="1" applyBorder="1" applyAlignment="1">
      <alignment vertical="top" wrapText="1"/>
    </xf>
    <xf numFmtId="3" fontId="34" fillId="0" borderId="31" xfId="53" applyNumberFormat="1" applyFont="1" applyFill="1" applyBorder="1" applyAlignment="1">
      <alignment vertical="top" wrapText="1"/>
    </xf>
    <xf numFmtId="3" fontId="34" fillId="0" borderId="10" xfId="53" applyNumberFormat="1" applyFont="1" applyFill="1" applyBorder="1" applyAlignment="1">
      <alignment vertical="top" wrapText="1"/>
    </xf>
    <xf numFmtId="3" fontId="34" fillId="0" borderId="35" xfId="53" applyNumberFormat="1" applyFont="1" applyFill="1" applyBorder="1" applyAlignment="1">
      <alignment vertical="top" wrapText="1"/>
    </xf>
    <xf numFmtId="0" fontId="34" fillId="0" borderId="20" xfId="53" applyFont="1" applyFill="1" applyBorder="1" applyAlignment="1">
      <alignment horizontal="right"/>
    </xf>
    <xf numFmtId="0" fontId="35" fillId="0" borderId="20" xfId="53" applyFont="1" applyFill="1" applyBorder="1" applyAlignment="1">
      <alignment horizontal="right"/>
    </xf>
    <xf numFmtId="0" fontId="35" fillId="0" borderId="25" xfId="53" applyFont="1" applyFill="1" applyBorder="1"/>
    <xf numFmtId="0" fontId="37" fillId="0" borderId="20" xfId="53" applyFont="1" applyFill="1" applyBorder="1" applyAlignment="1">
      <alignment horizontal="right"/>
    </xf>
    <xf numFmtId="0" fontId="36" fillId="0" borderId="23" xfId="53" applyFont="1" applyFill="1" applyBorder="1"/>
    <xf numFmtId="0" fontId="24" fillId="0" borderId="12" xfId="53" applyFont="1" applyFill="1" applyBorder="1" applyAlignment="1">
      <alignment horizontal="right"/>
    </xf>
    <xf numFmtId="0" fontId="34" fillId="0" borderId="12" xfId="53" applyFont="1" applyFill="1" applyBorder="1"/>
    <xf numFmtId="0" fontId="24" fillId="0" borderId="10" xfId="53" applyFont="1" applyFill="1" applyBorder="1" applyAlignment="1">
      <alignment horizontal="right"/>
    </xf>
    <xf numFmtId="0" fontId="28" fillId="0" borderId="10" xfId="53" applyFont="1" applyBorder="1" applyAlignment="1">
      <alignment vertical="center" wrapText="1"/>
    </xf>
    <xf numFmtId="3" fontId="28" fillId="0" borderId="10" xfId="53" applyNumberFormat="1" applyFont="1" applyBorder="1" applyAlignment="1">
      <alignment wrapText="1"/>
    </xf>
    <xf numFmtId="3" fontId="28" fillId="0" borderId="10" xfId="53" applyNumberFormat="1" applyFont="1" applyFill="1" applyBorder="1"/>
    <xf numFmtId="3" fontId="30" fillId="0" borderId="10" xfId="53" applyNumberFormat="1" applyFont="1" applyBorder="1" applyAlignment="1">
      <alignment wrapText="1"/>
    </xf>
    <xf numFmtId="0" fontId="28" fillId="0" borderId="10" xfId="53" applyFont="1" applyFill="1" applyBorder="1" applyAlignment="1">
      <alignment vertical="center" wrapText="1"/>
    </xf>
    <xf numFmtId="0" fontId="28" fillId="0" borderId="10" xfId="53" applyFont="1" applyFill="1" applyBorder="1" applyAlignment="1">
      <alignment horizontal="center" vertical="center" wrapText="1"/>
    </xf>
    <xf numFmtId="3" fontId="28" fillId="0" borderId="10" xfId="53" applyNumberFormat="1" applyFont="1" applyFill="1" applyBorder="1" applyAlignment="1">
      <alignment wrapText="1"/>
    </xf>
    <xf numFmtId="49" fontId="34" fillId="0" borderId="21" xfId="53" quotePrefix="1" applyNumberFormat="1" applyFont="1" applyFill="1" applyBorder="1" applyAlignment="1">
      <alignment wrapText="1"/>
    </xf>
    <xf numFmtId="3" fontId="37" fillId="0" borderId="34" xfId="53" applyNumberFormat="1" applyFont="1" applyFill="1" applyBorder="1" applyAlignment="1">
      <alignment wrapText="1"/>
    </xf>
    <xf numFmtId="0" fontId="35" fillId="0" borderId="19" xfId="53" applyFont="1" applyFill="1" applyBorder="1" applyAlignment="1">
      <alignment wrapText="1"/>
    </xf>
    <xf numFmtId="0" fontId="35" fillId="0" borderId="35" xfId="53" applyFont="1" applyFill="1" applyBorder="1" applyAlignment="1">
      <alignment wrapText="1"/>
    </xf>
    <xf numFmtId="3" fontId="36" fillId="0" borderId="20" xfId="53" applyNumberFormat="1" applyFont="1" applyFill="1" applyBorder="1"/>
    <xf numFmtId="3" fontId="34" fillId="0" borderId="20" xfId="53" applyNumberFormat="1" applyFont="1" applyFill="1" applyBorder="1" applyAlignment="1">
      <alignment wrapText="1"/>
    </xf>
    <xf numFmtId="3" fontId="35" fillId="0" borderId="20" xfId="53" applyNumberFormat="1" applyFont="1" applyFill="1" applyBorder="1"/>
    <xf numFmtId="3" fontId="36" fillId="0" borderId="20" xfId="53" applyNumberFormat="1" applyFont="1" applyFill="1" applyBorder="1" applyAlignment="1">
      <alignment wrapText="1"/>
    </xf>
    <xf numFmtId="3" fontId="37" fillId="0" borderId="20" xfId="53" applyNumberFormat="1" applyFont="1" applyFill="1" applyBorder="1" applyAlignment="1">
      <alignment wrapText="1"/>
    </xf>
    <xf numFmtId="3" fontId="35" fillId="0" borderId="20" xfId="53" applyNumberFormat="1" applyFont="1" applyFill="1" applyBorder="1" applyAlignment="1">
      <alignment wrapText="1"/>
    </xf>
    <xf numFmtId="0" fontId="34" fillId="0" borderId="21" xfId="53" applyFont="1" applyFill="1" applyBorder="1" applyAlignment="1"/>
    <xf numFmtId="0" fontId="44" fillId="0" borderId="10" xfId="59" applyFont="1" applyFill="1" applyBorder="1" applyAlignment="1">
      <alignment wrapText="1"/>
    </xf>
    <xf numFmtId="0" fontId="42" fillId="0" borderId="10" xfId="51" applyFont="1" applyFill="1" applyBorder="1"/>
    <xf numFmtId="0" fontId="44" fillId="0" borderId="10" xfId="59" applyFont="1" applyFill="1" applyBorder="1" applyAlignment="1">
      <alignment vertical="center"/>
    </xf>
    <xf numFmtId="0" fontId="42" fillId="0" borderId="10" xfId="59" applyFont="1" applyFill="1" applyBorder="1" applyAlignment="1">
      <alignment horizontal="center" wrapText="1"/>
    </xf>
    <xf numFmtId="0" fontId="42" fillId="0" borderId="10" xfId="59" applyFont="1" applyFill="1" applyBorder="1" applyAlignment="1">
      <alignment wrapText="1"/>
    </xf>
    <xf numFmtId="0" fontId="42" fillId="0" borderId="10" xfId="59" applyFont="1" applyFill="1" applyBorder="1" applyAlignment="1">
      <alignment vertical="center" wrapText="1"/>
    </xf>
    <xf numFmtId="0" fontId="42" fillId="0" borderId="10" xfId="51" applyFont="1" applyFill="1" applyBorder="1" applyAlignment="1">
      <alignment wrapText="1"/>
    </xf>
    <xf numFmtId="0" fontId="43" fillId="0" borderId="10" xfId="59" applyFont="1" applyFill="1" applyBorder="1" applyAlignment="1">
      <alignment wrapText="1"/>
    </xf>
    <xf numFmtId="3" fontId="50" fillId="0" borderId="10" xfId="62" applyNumberFormat="1" applyFill="1" applyBorder="1"/>
    <xf numFmtId="0" fontId="50" fillId="0" borderId="0" xfId="62" applyFill="1"/>
    <xf numFmtId="0" fontId="54" fillId="0" borderId="52" xfId="62" applyFont="1" applyFill="1" applyBorder="1"/>
    <xf numFmtId="0" fontId="54" fillId="0" borderId="34" xfId="62" applyFont="1" applyFill="1" applyBorder="1"/>
    <xf numFmtId="0" fontId="54" fillId="0" borderId="13" xfId="62" applyFont="1" applyFill="1" applyBorder="1"/>
    <xf numFmtId="3" fontId="50" fillId="0" borderId="19" xfId="62" applyNumberFormat="1" applyFill="1" applyBorder="1"/>
    <xf numFmtId="3" fontId="50" fillId="0" borderId="13" xfId="62" applyNumberFormat="1" applyFill="1" applyBorder="1"/>
    <xf numFmtId="3" fontId="50" fillId="0" borderId="51" xfId="62" applyNumberFormat="1" applyFill="1" applyBorder="1"/>
    <xf numFmtId="0" fontId="50" fillId="0" borderId="43" xfId="62" applyFill="1" applyBorder="1"/>
    <xf numFmtId="0" fontId="50" fillId="0" borderId="44" xfId="62" applyFill="1" applyBorder="1"/>
    <xf numFmtId="0" fontId="50" fillId="0" borderId="45" xfId="62" applyFill="1" applyBorder="1"/>
    <xf numFmtId="0" fontId="50" fillId="0" borderId="46" xfId="62" applyFill="1" applyBorder="1" applyAlignment="1">
      <alignment wrapText="1"/>
    </xf>
    <xf numFmtId="0" fontId="50" fillId="0" borderId="46" xfId="62" applyFill="1" applyBorder="1" applyAlignment="1">
      <alignment horizontal="center" wrapText="1"/>
    </xf>
    <xf numFmtId="0" fontId="48" fillId="0" borderId="47" xfId="62" applyFont="1" applyFill="1" applyBorder="1"/>
    <xf numFmtId="0" fontId="50" fillId="0" borderId="48" xfId="62" applyFill="1" applyBorder="1" applyAlignment="1">
      <alignment wrapText="1"/>
    </xf>
    <xf numFmtId="0" fontId="50" fillId="0" borderId="45" xfId="62" applyFill="1" applyBorder="1" applyAlignment="1">
      <alignment wrapText="1"/>
    </xf>
    <xf numFmtId="0" fontId="50" fillId="0" borderId="46" xfId="62" applyFill="1" applyBorder="1"/>
    <xf numFmtId="0" fontId="50" fillId="0" borderId="49" xfId="62" applyFill="1" applyBorder="1"/>
    <xf numFmtId="3" fontId="42" fillId="0" borderId="50" xfId="53" applyNumberFormat="1" applyFont="1" applyFill="1" applyBorder="1"/>
    <xf numFmtId="0" fontId="53" fillId="0" borderId="34" xfId="62" applyFont="1" applyFill="1" applyBorder="1"/>
    <xf numFmtId="0" fontId="53" fillId="0" borderId="13" xfId="62" applyFont="1" applyFill="1" applyBorder="1"/>
    <xf numFmtId="0" fontId="54" fillId="0" borderId="53" xfId="62" applyFont="1" applyFill="1" applyBorder="1"/>
    <xf numFmtId="0" fontId="54" fillId="0" borderId="54" xfId="62" applyFont="1" applyFill="1" applyBorder="1"/>
    <xf numFmtId="0" fontId="54" fillId="0" borderId="55" xfId="62" applyFont="1" applyFill="1" applyBorder="1"/>
    <xf numFmtId="3" fontId="50" fillId="0" borderId="56" xfId="62" applyNumberFormat="1" applyFill="1" applyBorder="1"/>
    <xf numFmtId="3" fontId="50" fillId="0" borderId="57" xfId="62" applyNumberFormat="1" applyFill="1" applyBorder="1"/>
    <xf numFmtId="3" fontId="50" fillId="0" borderId="58" xfId="62" applyNumberFormat="1" applyFill="1" applyBorder="1"/>
    <xf numFmtId="3" fontId="50" fillId="0" borderId="55" xfId="62" applyNumberFormat="1" applyFill="1" applyBorder="1"/>
    <xf numFmtId="3" fontId="50" fillId="0" borderId="59" xfId="62" applyNumberFormat="1" applyFill="1" applyBorder="1"/>
    <xf numFmtId="0" fontId="50" fillId="0" borderId="0" xfId="62" applyFill="1" applyAlignment="1">
      <alignment horizontal="right"/>
    </xf>
    <xf numFmtId="0" fontId="52" fillId="0" borderId="0" xfId="62" applyFont="1" applyFill="1"/>
    <xf numFmtId="0" fontId="51" fillId="0" borderId="0" xfId="62" applyFont="1" applyFill="1"/>
    <xf numFmtId="3" fontId="50" fillId="0" borderId="36" xfId="62" applyNumberFormat="1" applyFill="1" applyBorder="1"/>
    <xf numFmtId="3" fontId="50" fillId="0" borderId="63" xfId="62" applyNumberFormat="1" applyFill="1" applyBorder="1"/>
    <xf numFmtId="3" fontId="50" fillId="0" borderId="64" xfId="62" applyNumberFormat="1" applyFill="1" applyBorder="1"/>
    <xf numFmtId="3" fontId="50" fillId="0" borderId="62" xfId="62" applyNumberFormat="1" applyFill="1" applyBorder="1"/>
    <xf numFmtId="0" fontId="34" fillId="0" borderId="0" xfId="53" applyFont="1" applyFill="1" applyBorder="1" applyAlignment="1">
      <alignment horizontal="right"/>
    </xf>
    <xf numFmtId="0" fontId="34" fillId="0" borderId="14" xfId="53" applyFont="1" applyFill="1" applyBorder="1"/>
    <xf numFmtId="0" fontId="24" fillId="0" borderId="0" xfId="51" applyFont="1" applyFill="1" applyAlignment="1">
      <alignment horizontal="right"/>
    </xf>
    <xf numFmtId="0" fontId="35" fillId="0" borderId="0" xfId="53" applyFont="1" applyBorder="1" applyAlignment="1">
      <alignment horizontal="right"/>
    </xf>
    <xf numFmtId="0" fontId="35" fillId="0" borderId="0" xfId="53" applyFont="1" applyBorder="1"/>
    <xf numFmtId="0" fontId="28" fillId="0" borderId="0" xfId="61" applyFont="1" applyAlignment="1">
      <alignment horizontal="center" vertical="center"/>
    </xf>
    <xf numFmtId="0" fontId="45" fillId="0" borderId="0" xfId="51" applyFont="1"/>
    <xf numFmtId="0" fontId="30" fillId="0" borderId="0" xfId="61" applyFont="1"/>
    <xf numFmtId="3" fontId="28" fillId="0" borderId="0" xfId="61" applyNumberFormat="1" applyFont="1"/>
    <xf numFmtId="0" fontId="31" fillId="0" borderId="0" xfId="61" applyFont="1" applyAlignment="1">
      <alignment horizontal="center"/>
    </xf>
    <xf numFmtId="0" fontId="31" fillId="0" borderId="0" xfId="61" applyFont="1" applyAlignment="1">
      <alignment horizontal="center" vertical="center"/>
    </xf>
    <xf numFmtId="0" fontId="30" fillId="0" borderId="0" xfId="61" applyFont="1" applyAlignment="1">
      <alignment horizontal="right" vertical="center"/>
    </xf>
    <xf numFmtId="0" fontId="30" fillId="0" borderId="0" xfId="61" applyFont="1" applyAlignment="1">
      <alignment horizontal="center" vertical="center" wrapText="1"/>
    </xf>
    <xf numFmtId="0" fontId="30" fillId="0" borderId="0" xfId="61" applyFont="1" applyAlignment="1">
      <alignment horizontal="center" vertical="center"/>
    </xf>
    <xf numFmtId="3" fontId="30" fillId="0" borderId="0" xfId="61" applyNumberFormat="1" applyFont="1" applyAlignment="1">
      <alignment horizontal="center" vertical="center"/>
    </xf>
    <xf numFmtId="0" fontId="28" fillId="0" borderId="0" xfId="61" applyFont="1" applyAlignment="1">
      <alignment horizontal="center" vertical="center" wrapText="1"/>
    </xf>
    <xf numFmtId="0" fontId="28" fillId="0" borderId="0" xfId="61" applyFont="1" applyAlignment="1">
      <alignment horizontal="left" vertical="center"/>
    </xf>
    <xf numFmtId="0" fontId="29" fillId="0" borderId="0" xfId="61" applyFont="1" applyAlignment="1">
      <alignment horizontal="center" vertical="center" wrapText="1"/>
    </xf>
    <xf numFmtId="0" fontId="29" fillId="0" borderId="0" xfId="61" applyFont="1" applyAlignment="1">
      <alignment horizontal="left"/>
    </xf>
    <xf numFmtId="0" fontId="28" fillId="0" borderId="0" xfId="61" applyFont="1" applyAlignment="1">
      <alignment horizontal="right"/>
    </xf>
    <xf numFmtId="49" fontId="28" fillId="0" borderId="0" xfId="61" applyNumberFormat="1" applyFont="1" applyAlignment="1">
      <alignment horizontal="right" vertical="center"/>
    </xf>
    <xf numFmtId="0" fontId="28" fillId="0" borderId="42" xfId="61" applyFont="1" applyBorder="1" applyAlignment="1">
      <alignment horizontal="center" vertical="center"/>
    </xf>
    <xf numFmtId="0" fontId="30" fillId="0" borderId="42" xfId="61" applyFont="1" applyBorder="1" applyAlignment="1">
      <alignment horizontal="right"/>
    </xf>
    <xf numFmtId="0" fontId="30" fillId="0" borderId="42" xfId="61" applyFont="1" applyBorder="1" applyAlignment="1">
      <alignment horizontal="center" vertical="center"/>
    </xf>
    <xf numFmtId="3" fontId="30" fillId="0" borderId="42" xfId="61" applyNumberFormat="1" applyFont="1" applyBorder="1"/>
    <xf numFmtId="0" fontId="28" fillId="0" borderId="11" xfId="61" applyFont="1" applyBorder="1" applyAlignment="1">
      <alignment horizontal="center" vertical="center"/>
    </xf>
    <xf numFmtId="0" fontId="30" fillId="0" borderId="11" xfId="61" applyFont="1" applyBorder="1" applyAlignment="1">
      <alignment horizontal="right"/>
    </xf>
    <xf numFmtId="0" fontId="30" fillId="0" borderId="11" xfId="61" applyFont="1" applyBorder="1" applyAlignment="1">
      <alignment horizontal="center" vertical="center"/>
    </xf>
    <xf numFmtId="3" fontId="30" fillId="0" borderId="11" xfId="61" applyNumberFormat="1" applyFont="1" applyBorder="1"/>
    <xf numFmtId="0" fontId="30" fillId="0" borderId="0" xfId="61" applyFont="1" applyAlignment="1">
      <alignment horizontal="right"/>
    </xf>
    <xf numFmtId="3" fontId="30" fillId="0" borderId="0" xfId="61" applyNumberFormat="1" applyFont="1"/>
    <xf numFmtId="3" fontId="31" fillId="0" borderId="11" xfId="61" applyNumberFormat="1" applyFont="1" applyBorder="1"/>
    <xf numFmtId="0" fontId="29" fillId="0" borderId="0" xfId="61" applyFont="1" applyAlignment="1">
      <alignment horizontal="center" vertical="center"/>
    </xf>
    <xf numFmtId="0" fontId="5" fillId="0" borderId="11" xfId="51" applyBorder="1"/>
    <xf numFmtId="0" fontId="30" fillId="0" borderId="11" xfId="51" applyFont="1" applyBorder="1" applyAlignment="1">
      <alignment horizontal="right"/>
    </xf>
    <xf numFmtId="0" fontId="30" fillId="0" borderId="0" xfId="51" applyFont="1" applyAlignment="1">
      <alignment horizontal="right"/>
    </xf>
    <xf numFmtId="0" fontId="57" fillId="0" borderId="0" xfId="61" applyFont="1" applyAlignment="1">
      <alignment horizontal="center" vertical="center"/>
    </xf>
    <xf numFmtId="3" fontId="57" fillId="0" borderId="0" xfId="61" applyNumberFormat="1" applyFont="1"/>
    <xf numFmtId="49" fontId="28" fillId="0" borderId="0" xfId="61" applyNumberFormat="1" applyFont="1" applyAlignment="1">
      <alignment horizontal="right" vertical="center" wrapText="1"/>
    </xf>
    <xf numFmtId="0" fontId="28" fillId="0" borderId="0" xfId="51" applyFont="1" applyAlignment="1">
      <alignment horizontal="left" vertical="center"/>
    </xf>
    <xf numFmtId="0" fontId="5" fillId="0" borderId="0" xfId="51" applyAlignment="1">
      <alignment horizontal="center"/>
    </xf>
    <xf numFmtId="0" fontId="28" fillId="0" borderId="0" xfId="51" applyFont="1" applyAlignment="1">
      <alignment horizontal="left"/>
    </xf>
    <xf numFmtId="0" fontId="29" fillId="0" borderId="0" xfId="51" applyFont="1" applyAlignment="1">
      <alignment horizontal="left"/>
    </xf>
    <xf numFmtId="0" fontId="29" fillId="0" borderId="0" xfId="51" applyFont="1" applyAlignment="1">
      <alignment horizontal="right"/>
    </xf>
    <xf numFmtId="3" fontId="28" fillId="0" borderId="0" xfId="61" applyNumberFormat="1" applyFont="1" applyAlignment="1">
      <alignment horizontal="right" vertical="center" wrapText="1"/>
    </xf>
    <xf numFmtId="0" fontId="28" fillId="0" borderId="0" xfId="61" applyFont="1" applyAlignment="1">
      <alignment horizontal="right" vertical="center"/>
    </xf>
    <xf numFmtId="3" fontId="30" fillId="0" borderId="11" xfId="61" applyNumberFormat="1" applyFont="1" applyBorder="1" applyAlignment="1">
      <alignment horizontal="right" vertical="center"/>
    </xf>
    <xf numFmtId="3" fontId="30" fillId="0" borderId="0" xfId="61" applyNumberFormat="1" applyFont="1" applyAlignment="1">
      <alignment horizontal="right" vertical="center"/>
    </xf>
    <xf numFmtId="0" fontId="40" fillId="0" borderId="0" xfId="61" applyFont="1" applyAlignment="1">
      <alignment horizontal="center" vertical="center"/>
    </xf>
    <xf numFmtId="3" fontId="46" fillId="0" borderId="0" xfId="61" applyNumberFormat="1" applyFont="1"/>
    <xf numFmtId="0" fontId="46" fillId="0" borderId="0" xfId="61" applyFont="1" applyAlignment="1">
      <alignment horizontal="right"/>
    </xf>
    <xf numFmtId="3" fontId="31" fillId="0" borderId="0" xfId="61" applyNumberFormat="1" applyFont="1"/>
    <xf numFmtId="0" fontId="30" fillId="0" borderId="0" xfId="61" applyFont="1" applyAlignment="1">
      <alignment horizontal="center"/>
    </xf>
    <xf numFmtId="0" fontId="28" fillId="0" borderId="0" xfId="61" applyFont="1"/>
    <xf numFmtId="3" fontId="31" fillId="0" borderId="0" xfId="61" applyNumberFormat="1" applyFont="1" applyAlignment="1">
      <alignment horizontal="center"/>
    </xf>
    <xf numFmtId="49" fontId="30" fillId="0" borderId="11" xfId="61" applyNumberFormat="1" applyFont="1" applyBorder="1" applyAlignment="1">
      <alignment horizontal="right" vertical="center"/>
    </xf>
    <xf numFmtId="49" fontId="30" fillId="0" borderId="0" xfId="61" applyNumberFormat="1" applyFont="1" applyAlignment="1">
      <alignment horizontal="right" vertical="center"/>
    </xf>
    <xf numFmtId="164" fontId="28" fillId="0" borderId="0" xfId="65" applyNumberFormat="1" applyFont="1"/>
    <xf numFmtId="0" fontId="28" fillId="0" borderId="0" xfId="51" applyFont="1" applyAlignment="1">
      <alignment wrapText="1"/>
    </xf>
    <xf numFmtId="0" fontId="34" fillId="0" borderId="35" xfId="53" applyFont="1" applyFill="1" applyBorder="1" applyAlignment="1">
      <alignment horizontal="right" wrapText="1"/>
    </xf>
    <xf numFmtId="0" fontId="34" fillId="0" borderId="0" xfId="53" applyFont="1" applyFill="1" applyBorder="1" applyAlignment="1">
      <alignment horizontal="right"/>
    </xf>
    <xf numFmtId="0" fontId="28" fillId="0" borderId="0" xfId="53" applyFont="1" applyFill="1" applyBorder="1" applyAlignment="1">
      <alignment horizontal="right"/>
    </xf>
    <xf numFmtId="0" fontId="42" fillId="0" borderId="0" xfId="59" applyFont="1" applyFill="1"/>
    <xf numFmtId="0" fontId="42" fillId="0" borderId="0" xfId="59" applyFont="1" applyFill="1" applyAlignment="1">
      <alignment wrapText="1"/>
    </xf>
    <xf numFmtId="0" fontId="42" fillId="0" borderId="0" xfId="51" applyFont="1" applyFill="1"/>
    <xf numFmtId="3" fontId="44" fillId="0" borderId="10" xfId="59" applyNumberFormat="1" applyFont="1" applyFill="1" applyBorder="1" applyAlignment="1">
      <alignment horizontal="right"/>
    </xf>
    <xf numFmtId="0" fontId="42" fillId="0" borderId="10" xfId="59" applyFont="1" applyFill="1" applyBorder="1"/>
    <xf numFmtId="0" fontId="42" fillId="0" borderId="10" xfId="59" applyFont="1" applyFill="1" applyBorder="1" applyAlignment="1">
      <alignment horizontal="center" vertical="center"/>
    </xf>
    <xf numFmtId="0" fontId="42" fillId="0" borderId="10" xfId="59" applyFont="1" applyFill="1" applyBorder="1" applyAlignment="1">
      <alignment vertical="center"/>
    </xf>
    <xf numFmtId="3" fontId="42" fillId="0" borderId="10" xfId="59" applyNumberFormat="1" applyFont="1" applyFill="1" applyBorder="1" applyAlignment="1">
      <alignment horizontal="center"/>
    </xf>
    <xf numFmtId="0" fontId="42" fillId="0" borderId="10" xfId="59" applyFont="1" applyFill="1" applyBorder="1" applyAlignment="1">
      <alignment horizontal="center"/>
    </xf>
    <xf numFmtId="3" fontId="42" fillId="0" borderId="10" xfId="59" applyNumberFormat="1" applyFont="1" applyFill="1" applyBorder="1"/>
    <xf numFmtId="3" fontId="42" fillId="0" borderId="10" xfId="51" applyNumberFormat="1" applyFont="1" applyFill="1" applyBorder="1"/>
    <xf numFmtId="3" fontId="44" fillId="0" borderId="10" xfId="59" applyNumberFormat="1" applyFont="1" applyFill="1" applyBorder="1"/>
    <xf numFmtId="0" fontId="44" fillId="0" borderId="10" xfId="51" applyFont="1" applyFill="1" applyBorder="1"/>
    <xf numFmtId="3" fontId="44" fillId="0" borderId="10" xfId="51" applyNumberFormat="1" applyFont="1" applyFill="1" applyBorder="1"/>
    <xf numFmtId="3" fontId="42" fillId="0" borderId="10" xfId="59" applyNumberFormat="1" applyFont="1" applyFill="1" applyBorder="1" applyAlignment="1">
      <alignment vertical="center"/>
    </xf>
    <xf numFmtId="3" fontId="43" fillId="0" borderId="10" xfId="51" applyNumberFormat="1" applyFont="1" applyFill="1" applyBorder="1"/>
    <xf numFmtId="0" fontId="28" fillId="24" borderId="0" xfId="61" applyFont="1" applyFill="1" applyAlignment="1">
      <alignment horizontal="center" vertical="center"/>
    </xf>
    <xf numFmtId="0" fontId="28" fillId="24" borderId="0" xfId="51" applyFont="1" applyFill="1" applyAlignment="1">
      <alignment horizontal="right"/>
    </xf>
    <xf numFmtId="0" fontId="30" fillId="24" borderId="0" xfId="61" applyFont="1" applyFill="1" applyAlignment="1">
      <alignment horizontal="center" vertical="center"/>
    </xf>
    <xf numFmtId="3" fontId="28" fillId="24" borderId="0" xfId="61" applyNumberFormat="1" applyFont="1" applyFill="1"/>
    <xf numFmtId="0" fontId="5" fillId="24" borderId="0" xfId="51" applyFill="1"/>
    <xf numFmtId="0" fontId="28" fillId="24" borderId="0" xfId="61" applyFont="1" applyFill="1" applyAlignment="1">
      <alignment horizontal="right"/>
    </xf>
    <xf numFmtId="3" fontId="34" fillId="0" borderId="29" xfId="53" applyNumberFormat="1" applyFont="1" applyFill="1" applyBorder="1" applyAlignment="1">
      <alignment horizontal="center" wrapText="1"/>
    </xf>
    <xf numFmtId="0" fontId="34" fillId="0" borderId="29" xfId="53" applyFont="1" applyFill="1" applyBorder="1" applyAlignment="1">
      <alignment horizontal="center" wrapText="1"/>
    </xf>
    <xf numFmtId="0" fontId="24" fillId="0" borderId="10" xfId="53" applyFont="1" applyFill="1" applyBorder="1"/>
    <xf numFmtId="3" fontId="34" fillId="0" borderId="10" xfId="53" applyNumberFormat="1" applyFont="1" applyFill="1" applyBorder="1"/>
    <xf numFmtId="3" fontId="36" fillId="0" borderId="10" xfId="53" applyNumberFormat="1" applyFont="1" applyFill="1" applyBorder="1"/>
    <xf numFmtId="3" fontId="35" fillId="0" borderId="10" xfId="53" applyNumberFormat="1" applyFont="1" applyFill="1" applyBorder="1"/>
    <xf numFmtId="3" fontId="37" fillId="0" borderId="10" xfId="53" applyNumberFormat="1" applyFont="1" applyFill="1" applyBorder="1"/>
    <xf numFmtId="3" fontId="36" fillId="0" borderId="41" xfId="53" applyNumberFormat="1" applyFont="1" applyFill="1" applyBorder="1"/>
    <xf numFmtId="3" fontId="35" fillId="0" borderId="31" xfId="53" applyNumberFormat="1" applyFont="1" applyFill="1" applyBorder="1"/>
    <xf numFmtId="3" fontId="34" fillId="0" borderId="10" xfId="53" applyNumberFormat="1" applyFont="1" applyFill="1" applyBorder="1" applyAlignment="1">
      <alignment wrapText="1"/>
    </xf>
    <xf numFmtId="3" fontId="37" fillId="0" borderId="31" xfId="53" applyNumberFormat="1" applyFont="1" applyFill="1" applyBorder="1"/>
    <xf numFmtId="0" fontId="24" fillId="0" borderId="0" xfId="53" applyFont="1" applyFill="1" applyBorder="1"/>
    <xf numFmtId="3" fontId="35" fillId="0" borderId="35" xfId="53" applyNumberFormat="1" applyFont="1" applyFill="1" applyBorder="1"/>
    <xf numFmtId="3" fontId="34" fillId="0" borderId="31" xfId="53" applyNumberFormat="1" applyFont="1" applyFill="1" applyBorder="1"/>
    <xf numFmtId="3" fontId="34" fillId="0" borderId="31" xfId="53" applyNumberFormat="1" applyFont="1" applyFill="1" applyBorder="1" applyAlignment="1">
      <alignment wrapText="1"/>
    </xf>
    <xf numFmtId="3" fontId="34" fillId="0" borderId="35" xfId="53" applyNumberFormat="1" applyFont="1" applyFill="1" applyBorder="1" applyAlignment="1">
      <alignment wrapText="1"/>
    </xf>
    <xf numFmtId="3" fontId="34" fillId="0" borderId="35" xfId="53" applyNumberFormat="1" applyFont="1" applyFill="1" applyBorder="1"/>
    <xf numFmtId="0" fontId="24" fillId="0" borderId="0" xfId="53" applyFont="1" applyFill="1" applyBorder="1" applyAlignment="1">
      <alignment horizontal="right"/>
    </xf>
    <xf numFmtId="0" fontId="24" fillId="0" borderId="12" xfId="53" applyFont="1" applyFill="1" applyBorder="1"/>
    <xf numFmtId="3" fontId="36" fillId="0" borderId="31" xfId="53" applyNumberFormat="1" applyFont="1" applyFill="1" applyBorder="1"/>
    <xf numFmtId="3" fontId="36" fillId="0" borderId="35" xfId="53" applyNumberFormat="1" applyFont="1" applyFill="1" applyBorder="1"/>
    <xf numFmtId="3" fontId="37" fillId="0" borderId="35" xfId="53" applyNumberFormat="1" applyFont="1" applyFill="1" applyBorder="1"/>
    <xf numFmtId="3" fontId="24" fillId="0" borderId="31" xfId="53" applyNumberFormat="1" applyFont="1" applyFill="1" applyBorder="1"/>
    <xf numFmtId="3" fontId="24" fillId="0" borderId="10" xfId="53" applyNumberFormat="1" applyFont="1" applyFill="1" applyBorder="1"/>
    <xf numFmtId="3" fontId="24" fillId="0" borderId="35" xfId="53" applyNumberFormat="1" applyFont="1" applyFill="1" applyBorder="1"/>
    <xf numFmtId="3" fontId="36" fillId="0" borderId="33" xfId="53" applyNumberFormat="1" applyFont="1" applyFill="1" applyBorder="1"/>
    <xf numFmtId="3" fontId="34" fillId="0" borderId="37" xfId="53" applyNumberFormat="1" applyFont="1" applyFill="1" applyBorder="1" applyAlignment="1">
      <alignment horizontal="right"/>
    </xf>
    <xf numFmtId="3" fontId="36" fillId="0" borderId="66" xfId="53" applyNumberFormat="1" applyFont="1" applyFill="1" applyBorder="1"/>
    <xf numFmtId="3" fontId="36" fillId="0" borderId="31" xfId="53" applyNumberFormat="1" applyFont="1" applyFill="1" applyBorder="1" applyAlignment="1">
      <alignment horizontal="right"/>
    </xf>
    <xf numFmtId="0" fontId="34" fillId="0" borderId="39" xfId="53" applyFont="1" applyFill="1" applyBorder="1" applyAlignment="1">
      <alignment horizontal="center" wrapText="1"/>
    </xf>
    <xf numFmtId="3" fontId="36" fillId="0" borderId="67" xfId="53" applyNumberFormat="1" applyFont="1" applyFill="1" applyBorder="1"/>
    <xf numFmtId="3" fontId="36" fillId="0" borderId="35" xfId="53" applyNumberFormat="1" applyFont="1" applyFill="1" applyBorder="1" applyAlignment="1">
      <alignment horizontal="right"/>
    </xf>
    <xf numFmtId="3" fontId="36" fillId="0" borderId="40" xfId="53" applyNumberFormat="1" applyFont="1" applyFill="1" applyBorder="1"/>
    <xf numFmtId="3" fontId="36" fillId="0" borderId="12" xfId="53" applyNumberFormat="1" applyFont="1" applyFill="1" applyBorder="1"/>
    <xf numFmtId="3" fontId="36" fillId="0" borderId="10" xfId="53" applyNumberFormat="1" applyFont="1" applyFill="1" applyBorder="1" applyAlignment="1">
      <alignment horizontal="right"/>
    </xf>
    <xf numFmtId="3" fontId="35" fillId="0" borderId="34" xfId="53" applyNumberFormat="1" applyFont="1" applyFill="1" applyBorder="1"/>
    <xf numFmtId="3" fontId="34" fillId="0" borderId="34" xfId="53" applyNumberFormat="1" applyFont="1" applyFill="1" applyBorder="1"/>
    <xf numFmtId="0" fontId="34" fillId="0" borderId="31" xfId="53" applyFont="1" applyFill="1" applyBorder="1" applyAlignment="1"/>
    <xf numFmtId="0" fontId="5" fillId="0" borderId="0" xfId="52"/>
    <xf numFmtId="0" fontId="28" fillId="0" borderId="10" xfId="53" applyFont="1" applyBorder="1" applyAlignment="1">
      <alignment horizontal="center" vertical="center" wrapText="1"/>
    </xf>
    <xf numFmtId="3" fontId="24" fillId="0" borderId="0" xfId="53" applyNumberFormat="1" applyFont="1"/>
    <xf numFmtId="16" fontId="34" fillId="0" borderId="31" xfId="53" applyNumberFormat="1" applyFont="1" applyFill="1" applyBorder="1" applyAlignment="1"/>
    <xf numFmtId="0" fontId="35" fillId="0" borderId="34" xfId="53" applyFont="1" applyFill="1" applyBorder="1" applyAlignment="1">
      <alignment horizontal="center"/>
    </xf>
    <xf numFmtId="0" fontId="0" fillId="0" borderId="0" xfId="0" applyFill="1"/>
    <xf numFmtId="0" fontId="33" fillId="0" borderId="0" xfId="0" applyFont="1" applyFill="1"/>
    <xf numFmtId="0" fontId="5" fillId="0" borderId="10" xfId="51" applyBorder="1"/>
    <xf numFmtId="0" fontId="34" fillId="0" borderId="0" xfId="53" applyFont="1" applyFill="1" applyBorder="1" applyAlignment="1">
      <alignment horizontal="right"/>
    </xf>
    <xf numFmtId="3" fontId="5" fillId="0" borderId="0" xfId="51" applyNumberFormat="1" applyFill="1"/>
    <xf numFmtId="0" fontId="25" fillId="0" borderId="0" xfId="51" applyFont="1" applyFill="1" applyAlignment="1">
      <alignment horizontal="right"/>
    </xf>
    <xf numFmtId="0" fontId="25" fillId="0" borderId="0" xfId="53" applyFont="1" applyFill="1" applyBorder="1" applyAlignment="1">
      <alignment horizontal="right"/>
    </xf>
    <xf numFmtId="1" fontId="36" fillId="0" borderId="65" xfId="53" applyNumberFormat="1" applyFont="1" applyFill="1" applyBorder="1" applyAlignment="1">
      <alignment horizontal="center" wrapText="1"/>
    </xf>
    <xf numFmtId="0" fontId="5" fillId="0" borderId="65" xfId="51" applyFill="1" applyBorder="1" applyAlignment="1">
      <alignment horizontal="center" wrapText="1"/>
    </xf>
    <xf numFmtId="1" fontId="36" fillId="0" borderId="37" xfId="53" applyNumberFormat="1" applyFont="1" applyFill="1" applyBorder="1" applyAlignment="1">
      <alignment horizontal="center" wrapText="1"/>
    </xf>
    <xf numFmtId="1" fontId="36" fillId="0" borderId="38" xfId="53" applyNumberFormat="1" applyFont="1" applyFill="1" applyBorder="1" applyAlignment="1">
      <alignment horizontal="center" wrapText="1"/>
    </xf>
    <xf numFmtId="1" fontId="36" fillId="0" borderId="39" xfId="53" applyNumberFormat="1" applyFont="1" applyFill="1" applyBorder="1" applyAlignment="1">
      <alignment horizontal="center" wrapText="1"/>
    </xf>
    <xf numFmtId="1" fontId="36" fillId="0" borderId="37" xfId="53" applyNumberFormat="1" applyFont="1" applyFill="1" applyBorder="1" applyAlignment="1">
      <alignment horizontal="center"/>
    </xf>
    <xf numFmtId="0" fontId="5" fillId="0" borderId="38" xfId="51" applyFill="1" applyBorder="1" applyAlignment="1">
      <alignment horizontal="center"/>
    </xf>
    <xf numFmtId="0" fontId="5" fillId="0" borderId="39" xfId="51" applyFill="1" applyBorder="1" applyAlignment="1">
      <alignment horizontal="center"/>
    </xf>
    <xf numFmtId="0" fontId="28" fillId="0" borderId="36" xfId="53" applyFont="1" applyBorder="1" applyAlignment="1">
      <alignment horizontal="center" vertical="center" wrapText="1"/>
    </xf>
    <xf numFmtId="0" fontId="28" fillId="0" borderId="13" xfId="53" applyFont="1" applyBorder="1" applyAlignment="1">
      <alignment horizontal="center" vertical="center" wrapText="1"/>
    </xf>
    <xf numFmtId="0" fontId="30" fillId="0" borderId="10" xfId="53" applyFont="1" applyBorder="1" applyAlignment="1">
      <alignment horizontal="center" vertical="center" wrapText="1"/>
    </xf>
    <xf numFmtId="0" fontId="31" fillId="0" borderId="0" xfId="53" applyFont="1" applyBorder="1" applyAlignment="1">
      <alignment horizontal="center" wrapText="1"/>
    </xf>
    <xf numFmtId="0" fontId="5" fillId="0" borderId="0" xfId="52"/>
    <xf numFmtId="0" fontId="43" fillId="0" borderId="0" xfId="59" applyFont="1" applyAlignment="1">
      <alignment horizontal="center" wrapText="1"/>
    </xf>
    <xf numFmtId="0" fontId="43" fillId="0" borderId="0" xfId="59" applyFont="1" applyAlignment="1">
      <alignment horizontal="center" vertical="center" wrapText="1"/>
    </xf>
    <xf numFmtId="0" fontId="51" fillId="0" borderId="0" xfId="62" applyFont="1" applyFill="1" applyAlignment="1">
      <alignment horizontal="center"/>
    </xf>
    <xf numFmtId="0" fontId="49" fillId="0" borderId="60" xfId="62" applyFont="1" applyFill="1" applyBorder="1"/>
    <xf numFmtId="0" fontId="49" fillId="0" borderId="61" xfId="62" applyFont="1" applyFill="1" applyBorder="1"/>
    <xf numFmtId="0" fontId="49" fillId="0" borderId="62" xfId="62" applyFont="1" applyFill="1" applyBorder="1"/>
    <xf numFmtId="0" fontId="46" fillId="0" borderId="0" xfId="61" applyFont="1" applyAlignment="1">
      <alignment horizontal="right"/>
    </xf>
    <xf numFmtId="0" fontId="30" fillId="0" borderId="0" xfId="61" applyFont="1" applyAlignment="1">
      <alignment horizontal="center"/>
    </xf>
    <xf numFmtId="0" fontId="46" fillId="0" borderId="0" xfId="61" applyFont="1" applyAlignment="1">
      <alignment horizontal="center"/>
    </xf>
    <xf numFmtId="0" fontId="30" fillId="0" borderId="0" xfId="61" applyFont="1" applyAlignment="1">
      <alignment horizontal="right"/>
    </xf>
  </cellXfs>
  <cellStyles count="68">
    <cellStyle name="20% - 1. jelölőszín" xfId="1" builtinId="30" customBuiltin="1"/>
    <cellStyle name="20% - 1. jelölőszín 2" xfId="2" xr:uid="{00000000-0005-0000-0000-000001000000}"/>
    <cellStyle name="20% - 2. jelölőszín" xfId="3" builtinId="34" customBuiltin="1"/>
    <cellStyle name="20% - 2. jelölőszín 2" xfId="4" xr:uid="{00000000-0005-0000-0000-000003000000}"/>
    <cellStyle name="20% - 3. jelölőszín" xfId="5" builtinId="38" customBuiltin="1"/>
    <cellStyle name="20% - 3. jelölőszín 2" xfId="6" xr:uid="{00000000-0005-0000-0000-000005000000}"/>
    <cellStyle name="20% - 4. jelölőszín" xfId="7" builtinId="42" customBuiltin="1"/>
    <cellStyle name="20% - 4. jelölőszín 2" xfId="8" xr:uid="{00000000-0005-0000-0000-000007000000}"/>
    <cellStyle name="20% - 5. jelölőszín" xfId="9" builtinId="46" customBuiltin="1"/>
    <cellStyle name="20% - 5. jelölőszín 2" xfId="10" xr:uid="{00000000-0005-0000-0000-000009000000}"/>
    <cellStyle name="20% - 6. jelölőszín" xfId="11" builtinId="50" customBuiltin="1"/>
    <cellStyle name="20% - 6. jelölőszín 2" xfId="12" xr:uid="{00000000-0005-0000-0000-00000B000000}"/>
    <cellStyle name="40% - 1. jelölőszín" xfId="13" builtinId="31" customBuiltin="1"/>
    <cellStyle name="40% - 1. jelölőszín 2" xfId="14" xr:uid="{00000000-0005-0000-0000-00000D000000}"/>
    <cellStyle name="40% - 2. jelölőszín" xfId="15" builtinId="35" customBuiltin="1"/>
    <cellStyle name="40% - 2. jelölőszín 2" xfId="16" xr:uid="{00000000-0005-0000-0000-00000F000000}"/>
    <cellStyle name="40% - 3. jelölőszín" xfId="17" builtinId="39" customBuiltin="1"/>
    <cellStyle name="40% - 3. jelölőszín 2" xfId="18" xr:uid="{00000000-0005-0000-0000-000011000000}"/>
    <cellStyle name="40% - 4. jelölőszín" xfId="19" builtinId="43" customBuiltin="1"/>
    <cellStyle name="40% - 4. jelölőszín 2" xfId="20" xr:uid="{00000000-0005-0000-0000-000013000000}"/>
    <cellStyle name="40% - 5. jelölőszín" xfId="21" builtinId="47" customBuiltin="1"/>
    <cellStyle name="40% - 5. jelölőszín 2" xfId="22" xr:uid="{00000000-0005-0000-0000-000015000000}"/>
    <cellStyle name="40% - 6. jelölőszín" xfId="23" builtinId="51" customBuiltin="1"/>
    <cellStyle name="40% - 6. jelölőszín 2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Ezres 2" xfId="65" xr:uid="{DBEA88C1-A741-4FA8-BA78-29E5B1D27846}"/>
    <cellStyle name="Figyelmeztetés" xfId="38" builtinId="11" customBuiltin="1"/>
    <cellStyle name="Hivatkozott cella" xfId="39" builtinId="24" customBuiltin="1"/>
    <cellStyle name="Jegyzet" xfId="40" builtinId="10" customBuiltin="1"/>
    <cellStyle name="Jelölőszín 1" xfId="41" builtinId="29" customBuiltin="1"/>
    <cellStyle name="Jelölőszín 2" xfId="42" builtinId="33" customBuiltin="1"/>
    <cellStyle name="Jelölőszín 3" xfId="43" builtinId="37" customBuiltin="1"/>
    <cellStyle name="Jelölőszín 4" xfId="44" builtinId="41" customBuiltin="1"/>
    <cellStyle name="Jelölőszín 5" xfId="45" builtinId="45" customBuiltin="1"/>
    <cellStyle name="Jelölőszín 6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 xr:uid="{00000000-0005-0000-0000-000033000000}"/>
    <cellStyle name="Normál 2 2" xfId="51" xr:uid="{00000000-0005-0000-0000-000034000000}"/>
    <cellStyle name="Normál 3" xfId="52" xr:uid="{00000000-0005-0000-0000-000035000000}"/>
    <cellStyle name="Normál 4" xfId="63" xr:uid="{00000000-0005-0000-0000-000036000000}"/>
    <cellStyle name="Normál 4 2" xfId="66" xr:uid="{EC972123-2987-46FC-8607-96D9209D7C41}"/>
    <cellStyle name="Normál_2005. 4. számú melléklet" xfId="59" xr:uid="{00000000-0005-0000-0000-000037000000}"/>
    <cellStyle name="Normál_2005.11.sz.melléklet_10.sz.mell-2012 évi ktgvetés-12.01.24 Bea" xfId="61" xr:uid="{00000000-0005-0000-0000-000039000000}"/>
    <cellStyle name="Normál_2009. ktv.rendelet" xfId="53" xr:uid="{00000000-0005-0000-0000-00003B000000}"/>
    <cellStyle name="Normál_költségvetési rendelet 3 4 5 5b 5c 6 9 9a 11 16a 16b mellékletei" xfId="62" xr:uid="{00000000-0005-0000-0000-00003E000000}"/>
    <cellStyle name="Normal_KTRSZJ" xfId="54" xr:uid="{00000000-0005-0000-0000-000040000000}"/>
    <cellStyle name="Összesen" xfId="55" builtinId="25" customBuiltin="1"/>
    <cellStyle name="Pénznem 2" xfId="64" xr:uid="{00000000-0005-0000-0000-000043000000}"/>
    <cellStyle name="Pénznem 3" xfId="67" xr:uid="{064FD446-604F-4AE4-BFA8-C40527429D16}"/>
    <cellStyle name="Rossz" xfId="56" builtinId="27" customBuiltin="1"/>
    <cellStyle name="Semleges" xfId="57" builtinId="28" customBuiltin="1"/>
    <cellStyle name="Számítás" xfId="58" builtinId="22" customBuiltin="1"/>
    <cellStyle name="Százalék 2" xfId="6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E8AA-5B7C-4ACE-92A1-EAA79713FB2C}">
  <sheetPr>
    <pageSetUpPr fitToPage="1"/>
  </sheetPr>
  <dimension ref="A1:O275"/>
  <sheetViews>
    <sheetView tabSelected="1" view="pageBreakPreview" zoomScale="85" zoomScaleNormal="100" zoomScaleSheetLayoutView="85" workbookViewId="0"/>
  </sheetViews>
  <sheetFormatPr defaultRowHeight="16.8" x14ac:dyDescent="0.3"/>
  <cols>
    <col min="1" max="1" width="5.44140625" style="52" customWidth="1"/>
    <col min="2" max="2" width="7.33203125" style="141" customWidth="1"/>
    <col min="3" max="3" width="64.5546875" style="37" customWidth="1"/>
    <col min="4" max="4" width="11.109375" style="290" bestFit="1" customWidth="1"/>
    <col min="5" max="5" width="10.44140625" style="290" customWidth="1"/>
    <col min="6" max="7" width="9.109375" style="290"/>
    <col min="8" max="8" width="11.109375" style="290" bestFit="1" customWidth="1"/>
    <col min="9" max="9" width="10.44140625" style="290" customWidth="1"/>
    <col min="10" max="11" width="9.109375" style="290"/>
    <col min="12" max="12" width="11.109375" style="290" bestFit="1" customWidth="1"/>
    <col min="13" max="13" width="10.44140625" style="290" customWidth="1"/>
    <col min="14" max="15" width="9.109375" style="290"/>
  </cols>
  <sheetData>
    <row r="1" spans="1:15" s="331" customFormat="1" x14ac:dyDescent="0.3">
      <c r="A1" s="299"/>
      <c r="B1" s="305"/>
      <c r="C1" s="49"/>
      <c r="D1" s="299"/>
      <c r="E1" s="299"/>
      <c r="F1" s="299"/>
      <c r="G1" s="206"/>
      <c r="H1" s="299"/>
      <c r="I1" s="299"/>
      <c r="J1" s="299"/>
      <c r="K1" s="206"/>
      <c r="L1" s="299"/>
      <c r="M1" s="299"/>
      <c r="N1" s="299"/>
      <c r="O1" s="206" t="s">
        <v>453</v>
      </c>
    </row>
    <row r="2" spans="1:15" s="331" customFormat="1" x14ac:dyDescent="0.3">
      <c r="A2" s="299"/>
      <c r="B2" s="49"/>
      <c r="C2" s="49"/>
      <c r="D2" s="49"/>
      <c r="E2" s="299"/>
      <c r="F2" s="299"/>
      <c r="G2" s="299"/>
      <c r="H2" s="49"/>
      <c r="I2" s="299"/>
      <c r="J2" s="299"/>
      <c r="K2" s="299"/>
      <c r="L2" s="49"/>
      <c r="M2" s="299"/>
      <c r="N2" s="299"/>
      <c r="O2" s="336" t="s">
        <v>497</v>
      </c>
    </row>
    <row r="3" spans="1:15" s="331" customFormat="1" x14ac:dyDescent="0.3">
      <c r="A3" s="51"/>
      <c r="B3" s="51"/>
      <c r="C3" s="51" t="s">
        <v>4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s="331" customFormat="1" ht="17.399999999999999" thickBot="1" x14ac:dyDescent="0.35">
      <c r="A4" s="87"/>
      <c r="B4" s="87"/>
      <c r="C4" s="87" t="s">
        <v>323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331" customFormat="1" ht="14.4" thickBot="1" x14ac:dyDescent="0.3">
      <c r="A5" s="88"/>
      <c r="B5" s="89"/>
      <c r="C5" s="90"/>
      <c r="D5" s="338" t="s">
        <v>457</v>
      </c>
      <c r="E5" s="339"/>
      <c r="F5" s="339"/>
      <c r="G5" s="339"/>
      <c r="H5" s="340" t="s">
        <v>458</v>
      </c>
      <c r="I5" s="341"/>
      <c r="J5" s="341"/>
      <c r="K5" s="342"/>
      <c r="L5" s="343" t="s">
        <v>459</v>
      </c>
      <c r="M5" s="344"/>
      <c r="N5" s="344"/>
      <c r="O5" s="345"/>
    </row>
    <row r="6" spans="1:15" s="331" customFormat="1" ht="42" thickBot="1" x14ac:dyDescent="0.3">
      <c r="A6" s="82"/>
      <c r="B6" s="91"/>
      <c r="C6" s="92"/>
      <c r="D6" s="28" t="s">
        <v>25</v>
      </c>
      <c r="E6" s="288" t="s">
        <v>42</v>
      </c>
      <c r="F6" s="289" t="s">
        <v>43</v>
      </c>
      <c r="G6" s="29" t="s">
        <v>301</v>
      </c>
      <c r="H6" s="28" t="s">
        <v>25</v>
      </c>
      <c r="I6" s="288" t="s">
        <v>42</v>
      </c>
      <c r="J6" s="289" t="s">
        <v>43</v>
      </c>
      <c r="K6" s="29" t="s">
        <v>301</v>
      </c>
      <c r="L6" s="28" t="s">
        <v>25</v>
      </c>
      <c r="M6" s="288" t="s">
        <v>42</v>
      </c>
      <c r="N6" s="289" t="s">
        <v>43</v>
      </c>
      <c r="O6" s="29" t="s">
        <v>301</v>
      </c>
    </row>
    <row r="7" spans="1:15" s="331" customFormat="1" ht="13.8" x14ac:dyDescent="0.25">
      <c r="A7" s="93" t="s">
        <v>5</v>
      </c>
      <c r="B7" s="94" t="s">
        <v>6</v>
      </c>
      <c r="C7" s="95" t="s">
        <v>7</v>
      </c>
      <c r="D7" s="93"/>
      <c r="E7" s="96"/>
      <c r="F7" s="96"/>
      <c r="G7" s="97"/>
      <c r="H7" s="93"/>
      <c r="I7" s="96"/>
      <c r="J7" s="96"/>
      <c r="K7" s="97"/>
      <c r="L7" s="93"/>
      <c r="M7" s="96"/>
      <c r="N7" s="96"/>
      <c r="O7" s="97"/>
    </row>
    <row r="8" spans="1:15" s="331" customFormat="1" ht="13.8" x14ac:dyDescent="0.25">
      <c r="A8" s="36"/>
      <c r="B8" s="98"/>
      <c r="C8" s="80"/>
      <c r="D8" s="30"/>
      <c r="E8" s="291"/>
      <c r="F8" s="291"/>
      <c r="G8" s="31"/>
      <c r="H8" s="30"/>
      <c r="I8" s="291"/>
      <c r="J8" s="291"/>
      <c r="K8" s="31"/>
      <c r="L8" s="30"/>
      <c r="M8" s="291"/>
      <c r="N8" s="291"/>
      <c r="O8" s="31"/>
    </row>
    <row r="9" spans="1:15" s="331" customFormat="1" ht="13.8" x14ac:dyDescent="0.25">
      <c r="A9" s="76">
        <v>101</v>
      </c>
      <c r="B9" s="98"/>
      <c r="C9" s="67" t="s">
        <v>221</v>
      </c>
      <c r="D9" s="307"/>
      <c r="E9" s="292"/>
      <c r="F9" s="292"/>
      <c r="G9" s="153"/>
      <c r="H9" s="307"/>
      <c r="I9" s="292"/>
      <c r="J9" s="292"/>
      <c r="K9" s="153"/>
      <c r="L9" s="307"/>
      <c r="M9" s="292"/>
      <c r="N9" s="292"/>
      <c r="O9" s="153"/>
    </row>
    <row r="10" spans="1:15" s="331" customFormat="1" ht="13.8" x14ac:dyDescent="0.25">
      <c r="A10" s="76"/>
      <c r="B10" s="98" t="s">
        <v>8</v>
      </c>
      <c r="C10" s="80" t="s">
        <v>89</v>
      </c>
      <c r="D10" s="301">
        <v>3000</v>
      </c>
      <c r="E10" s="291">
        <v>3000</v>
      </c>
      <c r="F10" s="291"/>
      <c r="G10" s="31"/>
      <c r="H10" s="301"/>
      <c r="I10" s="291"/>
      <c r="J10" s="291"/>
      <c r="K10" s="31"/>
      <c r="L10" s="301">
        <f t="shared" ref="L10:O80" si="0">D10+H10</f>
        <v>3000</v>
      </c>
      <c r="M10" s="291">
        <f t="shared" si="0"/>
        <v>3000</v>
      </c>
      <c r="N10" s="291">
        <f t="shared" si="0"/>
        <v>0</v>
      </c>
      <c r="O10" s="31">
        <f t="shared" si="0"/>
        <v>0</v>
      </c>
    </row>
    <row r="11" spans="1:15" s="331" customFormat="1" ht="13.8" x14ac:dyDescent="0.25">
      <c r="A11" s="76"/>
      <c r="B11" s="98" t="s">
        <v>16</v>
      </c>
      <c r="C11" s="44" t="s">
        <v>207</v>
      </c>
      <c r="D11" s="301"/>
      <c r="E11" s="291"/>
      <c r="F11" s="291"/>
      <c r="G11" s="31"/>
      <c r="H11" s="301"/>
      <c r="I11" s="291"/>
      <c r="J11" s="291"/>
      <c r="K11" s="31"/>
      <c r="L11" s="301"/>
      <c r="M11" s="291"/>
      <c r="N11" s="291"/>
      <c r="O11" s="31"/>
    </row>
    <row r="12" spans="1:15" s="331" customFormat="1" ht="13.8" x14ac:dyDescent="0.25">
      <c r="A12" s="42"/>
      <c r="B12" s="43"/>
      <c r="C12" s="44" t="s">
        <v>236</v>
      </c>
      <c r="D12" s="302">
        <v>0</v>
      </c>
      <c r="E12" s="297">
        <v>0</v>
      </c>
      <c r="F12" s="297"/>
      <c r="G12" s="154"/>
      <c r="H12" s="302"/>
      <c r="I12" s="297"/>
      <c r="J12" s="297"/>
      <c r="K12" s="154"/>
      <c r="L12" s="302">
        <f t="shared" si="0"/>
        <v>0</v>
      </c>
      <c r="M12" s="297">
        <f t="shared" si="0"/>
        <v>0</v>
      </c>
      <c r="N12" s="297">
        <f t="shared" si="0"/>
        <v>0</v>
      </c>
      <c r="O12" s="154">
        <f t="shared" si="0"/>
        <v>0</v>
      </c>
    </row>
    <row r="13" spans="1:15" s="331" customFormat="1" ht="13.8" x14ac:dyDescent="0.25">
      <c r="A13" s="42"/>
      <c r="B13" s="43"/>
      <c r="C13" s="44" t="s">
        <v>483</v>
      </c>
      <c r="D13" s="302"/>
      <c r="E13" s="297"/>
      <c r="F13" s="297"/>
      <c r="G13" s="154"/>
      <c r="H13" s="302">
        <v>58</v>
      </c>
      <c r="I13" s="297">
        <v>58</v>
      </c>
      <c r="J13" s="297">
        <v>0</v>
      </c>
      <c r="K13" s="154">
        <v>0</v>
      </c>
      <c r="L13" s="302">
        <f t="shared" ref="L13" si="1">D13+H13</f>
        <v>58</v>
      </c>
      <c r="M13" s="297">
        <f t="shared" ref="M13" si="2">E13+I13</f>
        <v>58</v>
      </c>
      <c r="N13" s="297">
        <f t="shared" ref="N13" si="3">F13+J13</f>
        <v>0</v>
      </c>
      <c r="O13" s="154">
        <f t="shared" ref="O13" si="4">G13+K13</f>
        <v>0</v>
      </c>
    </row>
    <row r="14" spans="1:15" s="331" customFormat="1" ht="13.8" x14ac:dyDescent="0.25">
      <c r="A14" s="36"/>
      <c r="B14" s="98"/>
      <c r="C14" s="99" t="s">
        <v>10</v>
      </c>
      <c r="D14" s="307">
        <f>D10+D12</f>
        <v>3000</v>
      </c>
      <c r="E14" s="292">
        <f t="shared" ref="E14:G14" si="5">E10+E12</f>
        <v>3000</v>
      </c>
      <c r="F14" s="292">
        <f t="shared" si="5"/>
        <v>0</v>
      </c>
      <c r="G14" s="153">
        <f t="shared" si="5"/>
        <v>0</v>
      </c>
      <c r="H14" s="307">
        <f>H10+H12+H13</f>
        <v>58</v>
      </c>
      <c r="I14" s="292">
        <f t="shared" ref="I14:K14" si="6">I10+I12+I13</f>
        <v>58</v>
      </c>
      <c r="J14" s="292">
        <f t="shared" si="6"/>
        <v>0</v>
      </c>
      <c r="K14" s="153">
        <f t="shared" si="6"/>
        <v>0</v>
      </c>
      <c r="L14" s="307">
        <f t="shared" si="0"/>
        <v>3058</v>
      </c>
      <c r="M14" s="292">
        <f t="shared" si="0"/>
        <v>3058</v>
      </c>
      <c r="N14" s="292">
        <f t="shared" si="0"/>
        <v>0</v>
      </c>
      <c r="O14" s="153">
        <f t="shared" si="0"/>
        <v>0</v>
      </c>
    </row>
    <row r="15" spans="1:15" s="331" customFormat="1" ht="13.8" x14ac:dyDescent="0.25">
      <c r="A15" s="36"/>
      <c r="B15" s="98"/>
      <c r="C15" s="99"/>
      <c r="D15" s="307"/>
      <c r="E15" s="292"/>
      <c r="F15" s="292"/>
      <c r="G15" s="153"/>
      <c r="H15" s="307"/>
      <c r="I15" s="292"/>
      <c r="J15" s="292"/>
      <c r="K15" s="153"/>
      <c r="L15" s="307"/>
      <c r="M15" s="292"/>
      <c r="N15" s="292"/>
      <c r="O15" s="153"/>
    </row>
    <row r="16" spans="1:15" s="331" customFormat="1" ht="13.8" x14ac:dyDescent="0.25">
      <c r="A16" s="76">
        <v>102</v>
      </c>
      <c r="B16" s="98"/>
      <c r="C16" s="70" t="s">
        <v>200</v>
      </c>
      <c r="D16" s="307"/>
      <c r="E16" s="292"/>
      <c r="F16" s="292"/>
      <c r="G16" s="153"/>
      <c r="H16" s="307"/>
      <c r="I16" s="292"/>
      <c r="J16" s="292"/>
      <c r="K16" s="153"/>
      <c r="L16" s="307"/>
      <c r="M16" s="292"/>
      <c r="N16" s="292"/>
      <c r="O16" s="153"/>
    </row>
    <row r="17" spans="1:15" s="331" customFormat="1" ht="13.8" x14ac:dyDescent="0.25">
      <c r="A17" s="76"/>
      <c r="B17" s="98" t="s">
        <v>8</v>
      </c>
      <c r="C17" s="80" t="s">
        <v>222</v>
      </c>
      <c r="D17" s="301">
        <v>5060</v>
      </c>
      <c r="E17" s="291">
        <v>5060</v>
      </c>
      <c r="F17" s="291"/>
      <c r="G17" s="31"/>
      <c r="H17" s="301"/>
      <c r="I17" s="291"/>
      <c r="J17" s="291"/>
      <c r="K17" s="31"/>
      <c r="L17" s="301">
        <f t="shared" si="0"/>
        <v>5060</v>
      </c>
      <c r="M17" s="291">
        <f t="shared" si="0"/>
        <v>5060</v>
      </c>
      <c r="N17" s="291">
        <f t="shared" si="0"/>
        <v>0</v>
      </c>
      <c r="O17" s="31">
        <f t="shared" si="0"/>
        <v>0</v>
      </c>
    </row>
    <row r="18" spans="1:15" s="331" customFormat="1" ht="13.8" x14ac:dyDescent="0.25">
      <c r="A18" s="76"/>
      <c r="B18" s="98" t="s">
        <v>16</v>
      </c>
      <c r="C18" s="44" t="s">
        <v>207</v>
      </c>
      <c r="D18" s="301"/>
      <c r="E18" s="291"/>
      <c r="F18" s="291"/>
      <c r="G18" s="31"/>
      <c r="H18" s="301"/>
      <c r="I18" s="291"/>
      <c r="J18" s="291"/>
      <c r="K18" s="31"/>
      <c r="L18" s="301"/>
      <c r="M18" s="291"/>
      <c r="N18" s="291"/>
      <c r="O18" s="31"/>
    </row>
    <row r="19" spans="1:15" s="331" customFormat="1" ht="13.8" x14ac:dyDescent="0.25">
      <c r="A19" s="76"/>
      <c r="B19" s="98"/>
      <c r="C19" s="44" t="s">
        <v>236</v>
      </c>
      <c r="D19" s="301">
        <v>0</v>
      </c>
      <c r="E19" s="291">
        <v>0</v>
      </c>
      <c r="F19" s="291"/>
      <c r="G19" s="31"/>
      <c r="H19" s="301">
        <v>244</v>
      </c>
      <c r="I19" s="291">
        <v>244</v>
      </c>
      <c r="J19" s="291">
        <v>0</v>
      </c>
      <c r="K19" s="31">
        <v>0</v>
      </c>
      <c r="L19" s="301">
        <f t="shared" si="0"/>
        <v>244</v>
      </c>
      <c r="M19" s="291">
        <f t="shared" si="0"/>
        <v>244</v>
      </c>
      <c r="N19" s="291">
        <f t="shared" si="0"/>
        <v>0</v>
      </c>
      <c r="O19" s="31">
        <f t="shared" si="0"/>
        <v>0</v>
      </c>
    </row>
    <row r="20" spans="1:15" s="331" customFormat="1" ht="13.8" x14ac:dyDescent="0.25">
      <c r="A20" s="76"/>
      <c r="B20" s="98"/>
      <c r="C20" s="44" t="s">
        <v>483</v>
      </c>
      <c r="D20" s="301"/>
      <c r="E20" s="291"/>
      <c r="F20" s="291"/>
      <c r="G20" s="31"/>
      <c r="H20" s="301">
        <v>17</v>
      </c>
      <c r="I20" s="291">
        <v>17</v>
      </c>
      <c r="J20" s="291">
        <v>0</v>
      </c>
      <c r="K20" s="31">
        <v>0</v>
      </c>
      <c r="L20" s="301">
        <f t="shared" ref="L20" si="7">D20+H20</f>
        <v>17</v>
      </c>
      <c r="M20" s="291">
        <f t="shared" ref="M20" si="8">E20+I20</f>
        <v>17</v>
      </c>
      <c r="N20" s="291">
        <f t="shared" ref="N20" si="9">F20+J20</f>
        <v>0</v>
      </c>
      <c r="O20" s="31">
        <f t="shared" ref="O20" si="10">G20+K20</f>
        <v>0</v>
      </c>
    </row>
    <row r="21" spans="1:15" s="331" customFormat="1" ht="13.8" x14ac:dyDescent="0.25">
      <c r="A21" s="36"/>
      <c r="B21" s="98"/>
      <c r="C21" s="99" t="s">
        <v>30</v>
      </c>
      <c r="D21" s="307">
        <f>D17+D19</f>
        <v>5060</v>
      </c>
      <c r="E21" s="292">
        <f t="shared" ref="E21:G21" si="11">E17+E19</f>
        <v>5060</v>
      </c>
      <c r="F21" s="292">
        <f t="shared" si="11"/>
        <v>0</v>
      </c>
      <c r="G21" s="153">
        <f t="shared" si="11"/>
        <v>0</v>
      </c>
      <c r="H21" s="307">
        <f>H17+H19+H20</f>
        <v>261</v>
      </c>
      <c r="I21" s="292">
        <f t="shared" ref="I21:K21" si="12">I17+I19+I20</f>
        <v>261</v>
      </c>
      <c r="J21" s="292">
        <f t="shared" si="12"/>
        <v>0</v>
      </c>
      <c r="K21" s="153">
        <f t="shared" si="12"/>
        <v>0</v>
      </c>
      <c r="L21" s="307">
        <f t="shared" si="0"/>
        <v>5321</v>
      </c>
      <c r="M21" s="292">
        <f t="shared" si="0"/>
        <v>5321</v>
      </c>
      <c r="N21" s="292">
        <f t="shared" si="0"/>
        <v>0</v>
      </c>
      <c r="O21" s="153">
        <f t="shared" si="0"/>
        <v>0</v>
      </c>
    </row>
    <row r="22" spans="1:15" s="331" customFormat="1" ht="13.8" x14ac:dyDescent="0.25">
      <c r="A22" s="36"/>
      <c r="B22" s="98"/>
      <c r="C22" s="44"/>
      <c r="D22" s="307"/>
      <c r="E22" s="292"/>
      <c r="F22" s="292"/>
      <c r="G22" s="153"/>
      <c r="H22" s="307"/>
      <c r="I22" s="292"/>
      <c r="J22" s="292"/>
      <c r="K22" s="153"/>
      <c r="L22" s="307"/>
      <c r="M22" s="292"/>
      <c r="N22" s="292"/>
      <c r="O22" s="153"/>
    </row>
    <row r="23" spans="1:15" s="331" customFormat="1" ht="13.8" x14ac:dyDescent="0.25">
      <c r="A23" s="76">
        <v>103</v>
      </c>
      <c r="B23" s="98"/>
      <c r="C23" s="99" t="s">
        <v>45</v>
      </c>
      <c r="D23" s="307"/>
      <c r="E23" s="292"/>
      <c r="F23" s="292"/>
      <c r="G23" s="153"/>
      <c r="H23" s="307"/>
      <c r="I23" s="292"/>
      <c r="J23" s="292"/>
      <c r="K23" s="153"/>
      <c r="L23" s="307"/>
      <c r="M23" s="292"/>
      <c r="N23" s="292"/>
      <c r="O23" s="153"/>
    </row>
    <row r="24" spans="1:15" s="331" customFormat="1" ht="13.8" x14ac:dyDescent="0.25">
      <c r="A24" s="76"/>
      <c r="B24" s="98" t="s">
        <v>8</v>
      </c>
      <c r="C24" s="80" t="s">
        <v>89</v>
      </c>
      <c r="D24" s="301">
        <v>73175</v>
      </c>
      <c r="E24" s="291">
        <v>73175</v>
      </c>
      <c r="F24" s="291"/>
      <c r="G24" s="31"/>
      <c r="H24" s="301"/>
      <c r="I24" s="291"/>
      <c r="J24" s="291"/>
      <c r="K24" s="31"/>
      <c r="L24" s="301">
        <f t="shared" si="0"/>
        <v>73175</v>
      </c>
      <c r="M24" s="291">
        <f t="shared" si="0"/>
        <v>73175</v>
      </c>
      <c r="N24" s="291">
        <f t="shared" si="0"/>
        <v>0</v>
      </c>
      <c r="O24" s="31">
        <f t="shared" si="0"/>
        <v>0</v>
      </c>
    </row>
    <row r="25" spans="1:15" s="331" customFormat="1" ht="13.8" x14ac:dyDescent="0.25">
      <c r="A25" s="76"/>
      <c r="B25" s="98" t="s">
        <v>9</v>
      </c>
      <c r="C25" s="80" t="s">
        <v>66</v>
      </c>
      <c r="D25" s="301"/>
      <c r="E25" s="291"/>
      <c r="F25" s="291"/>
      <c r="G25" s="31"/>
      <c r="H25" s="301"/>
      <c r="I25" s="291"/>
      <c r="J25" s="291"/>
      <c r="K25" s="31"/>
      <c r="L25" s="301">
        <f t="shared" si="0"/>
        <v>0</v>
      </c>
      <c r="M25" s="291">
        <f t="shared" si="0"/>
        <v>0</v>
      </c>
      <c r="N25" s="291">
        <f t="shared" si="0"/>
        <v>0</v>
      </c>
      <c r="O25" s="31">
        <f t="shared" si="0"/>
        <v>0</v>
      </c>
    </row>
    <row r="26" spans="1:15" s="331" customFormat="1" ht="13.8" x14ac:dyDescent="0.25">
      <c r="A26" s="76"/>
      <c r="B26" s="98" t="s">
        <v>16</v>
      </c>
      <c r="C26" s="44" t="s">
        <v>207</v>
      </c>
      <c r="D26" s="301"/>
      <c r="E26" s="291"/>
      <c r="F26" s="291"/>
      <c r="G26" s="31"/>
      <c r="H26" s="301"/>
      <c r="I26" s="291"/>
      <c r="J26" s="291"/>
      <c r="K26" s="31"/>
      <c r="L26" s="301"/>
      <c r="M26" s="291"/>
      <c r="N26" s="291"/>
      <c r="O26" s="31"/>
    </row>
    <row r="27" spans="1:15" s="331" customFormat="1" ht="13.8" x14ac:dyDescent="0.25">
      <c r="A27" s="76"/>
      <c r="B27" s="98"/>
      <c r="C27" s="44" t="s">
        <v>236</v>
      </c>
      <c r="D27" s="301">
        <v>0</v>
      </c>
      <c r="E27" s="291">
        <v>0</v>
      </c>
      <c r="F27" s="291"/>
      <c r="G27" s="31"/>
      <c r="H27" s="301"/>
      <c r="I27" s="291"/>
      <c r="J27" s="291"/>
      <c r="K27" s="31"/>
      <c r="L27" s="301">
        <f t="shared" si="0"/>
        <v>0</v>
      </c>
      <c r="M27" s="291">
        <f t="shared" si="0"/>
        <v>0</v>
      </c>
      <c r="N27" s="291">
        <f t="shared" si="0"/>
        <v>0</v>
      </c>
      <c r="O27" s="31">
        <f t="shared" si="0"/>
        <v>0</v>
      </c>
    </row>
    <row r="28" spans="1:15" s="331" customFormat="1" ht="13.8" x14ac:dyDescent="0.25">
      <c r="A28" s="76"/>
      <c r="B28" s="98"/>
      <c r="C28" s="44" t="s">
        <v>483</v>
      </c>
      <c r="D28" s="301"/>
      <c r="E28" s="291"/>
      <c r="F28" s="291"/>
      <c r="G28" s="31"/>
      <c r="H28" s="301">
        <v>45</v>
      </c>
      <c r="I28" s="291">
        <v>45</v>
      </c>
      <c r="J28" s="291">
        <v>0</v>
      </c>
      <c r="K28" s="31">
        <v>0</v>
      </c>
      <c r="L28" s="301">
        <f t="shared" ref="L28" si="13">D28+H28</f>
        <v>45</v>
      </c>
      <c r="M28" s="291">
        <f t="shared" ref="M28" si="14">E28+I28</f>
        <v>45</v>
      </c>
      <c r="N28" s="291">
        <f t="shared" ref="N28" si="15">F28+J28</f>
        <v>0</v>
      </c>
      <c r="O28" s="31">
        <f t="shared" ref="O28" si="16">G28+K28</f>
        <v>0</v>
      </c>
    </row>
    <row r="29" spans="1:15" s="331" customFormat="1" ht="13.8" x14ac:dyDescent="0.25">
      <c r="A29" s="36"/>
      <c r="B29" s="98"/>
      <c r="C29" s="99" t="s">
        <v>18</v>
      </c>
      <c r="D29" s="307">
        <f t="shared" ref="D29:G29" si="17">D24+D27</f>
        <v>73175</v>
      </c>
      <c r="E29" s="292">
        <f t="shared" si="17"/>
        <v>73175</v>
      </c>
      <c r="F29" s="292">
        <f t="shared" si="17"/>
        <v>0</v>
      </c>
      <c r="G29" s="153">
        <f t="shared" si="17"/>
        <v>0</v>
      </c>
      <c r="H29" s="307">
        <f>H24+H27+H28</f>
        <v>45</v>
      </c>
      <c r="I29" s="292">
        <f t="shared" ref="I29:K29" si="18">I24+I27+I28</f>
        <v>45</v>
      </c>
      <c r="J29" s="292">
        <f t="shared" si="18"/>
        <v>0</v>
      </c>
      <c r="K29" s="153">
        <f t="shared" si="18"/>
        <v>0</v>
      </c>
      <c r="L29" s="307">
        <f t="shared" si="0"/>
        <v>73220</v>
      </c>
      <c r="M29" s="292">
        <f t="shared" si="0"/>
        <v>73220</v>
      </c>
      <c r="N29" s="292">
        <f t="shared" si="0"/>
        <v>0</v>
      </c>
      <c r="O29" s="153">
        <f t="shared" si="0"/>
        <v>0</v>
      </c>
    </row>
    <row r="30" spans="1:15" s="331" customFormat="1" ht="13.8" x14ac:dyDescent="0.25">
      <c r="A30" s="36"/>
      <c r="B30" s="100"/>
      <c r="C30" s="80" t="s">
        <v>3</v>
      </c>
      <c r="D30" s="301"/>
      <c r="E30" s="291"/>
      <c r="F30" s="291"/>
      <c r="G30" s="31"/>
      <c r="H30" s="301"/>
      <c r="I30" s="291"/>
      <c r="J30" s="291"/>
      <c r="K30" s="31"/>
      <c r="L30" s="301"/>
      <c r="M30" s="291"/>
      <c r="N30" s="291"/>
      <c r="O30" s="31"/>
    </row>
    <row r="31" spans="1:15" s="331" customFormat="1" ht="13.8" x14ac:dyDescent="0.25">
      <c r="A31" s="76">
        <v>104</v>
      </c>
      <c r="B31" s="98"/>
      <c r="C31" s="122" t="s">
        <v>241</v>
      </c>
      <c r="D31" s="307"/>
      <c r="E31" s="292"/>
      <c r="F31" s="292"/>
      <c r="G31" s="153"/>
      <c r="H31" s="307"/>
      <c r="I31" s="292"/>
      <c r="J31" s="292"/>
      <c r="K31" s="153"/>
      <c r="L31" s="307"/>
      <c r="M31" s="292"/>
      <c r="N31" s="292"/>
      <c r="O31" s="153"/>
    </row>
    <row r="32" spans="1:15" s="331" customFormat="1" ht="13.8" x14ac:dyDescent="0.25">
      <c r="A32" s="36"/>
      <c r="B32" s="98" t="s">
        <v>8</v>
      </c>
      <c r="C32" s="80" t="s">
        <v>89</v>
      </c>
      <c r="D32" s="301">
        <v>20000</v>
      </c>
      <c r="E32" s="291">
        <v>20000</v>
      </c>
      <c r="F32" s="291"/>
      <c r="G32" s="31"/>
      <c r="H32" s="301"/>
      <c r="I32" s="291"/>
      <c r="J32" s="291"/>
      <c r="K32" s="31"/>
      <c r="L32" s="301">
        <f t="shared" si="0"/>
        <v>20000</v>
      </c>
      <c r="M32" s="291">
        <f t="shared" si="0"/>
        <v>20000</v>
      </c>
      <c r="N32" s="291">
        <f t="shared" si="0"/>
        <v>0</v>
      </c>
      <c r="O32" s="31">
        <f t="shared" si="0"/>
        <v>0</v>
      </c>
    </row>
    <row r="33" spans="1:15" s="331" customFormat="1" ht="13.8" x14ac:dyDescent="0.25">
      <c r="A33" s="36"/>
      <c r="B33" s="98" t="s">
        <v>16</v>
      </c>
      <c r="C33" s="44" t="s">
        <v>207</v>
      </c>
      <c r="D33" s="301"/>
      <c r="E33" s="291"/>
      <c r="F33" s="291"/>
      <c r="G33" s="31"/>
      <c r="H33" s="301"/>
      <c r="I33" s="291"/>
      <c r="J33" s="291"/>
      <c r="K33" s="31"/>
      <c r="L33" s="301"/>
      <c r="M33" s="291"/>
      <c r="N33" s="291"/>
      <c r="O33" s="31"/>
    </row>
    <row r="34" spans="1:15" s="331" customFormat="1" ht="13.8" x14ac:dyDescent="0.25">
      <c r="A34" s="36"/>
      <c r="B34" s="98"/>
      <c r="C34" s="44" t="s">
        <v>308</v>
      </c>
      <c r="D34" s="301">
        <v>13040</v>
      </c>
      <c r="E34" s="291">
        <v>13040</v>
      </c>
      <c r="F34" s="291"/>
      <c r="G34" s="31"/>
      <c r="H34" s="301"/>
      <c r="I34" s="291"/>
      <c r="J34" s="291"/>
      <c r="K34" s="31"/>
      <c r="L34" s="301">
        <f t="shared" si="0"/>
        <v>13040</v>
      </c>
      <c r="M34" s="291">
        <f t="shared" si="0"/>
        <v>13040</v>
      </c>
      <c r="N34" s="291">
        <f t="shared" si="0"/>
        <v>0</v>
      </c>
      <c r="O34" s="31">
        <f t="shared" si="0"/>
        <v>0</v>
      </c>
    </row>
    <row r="35" spans="1:15" s="331" customFormat="1" ht="13.8" x14ac:dyDescent="0.25">
      <c r="A35" s="36"/>
      <c r="B35" s="98"/>
      <c r="C35" s="44" t="s">
        <v>483</v>
      </c>
      <c r="D35" s="301"/>
      <c r="E35" s="291"/>
      <c r="F35" s="291"/>
      <c r="G35" s="31"/>
      <c r="H35" s="301">
        <v>16</v>
      </c>
      <c r="I35" s="291">
        <v>16</v>
      </c>
      <c r="J35" s="291">
        <v>0</v>
      </c>
      <c r="K35" s="31">
        <v>0</v>
      </c>
      <c r="L35" s="301">
        <f t="shared" si="0"/>
        <v>16</v>
      </c>
      <c r="M35" s="291">
        <f t="shared" si="0"/>
        <v>16</v>
      </c>
      <c r="N35" s="291">
        <f t="shared" si="0"/>
        <v>0</v>
      </c>
      <c r="O35" s="31">
        <f t="shared" si="0"/>
        <v>0</v>
      </c>
    </row>
    <row r="36" spans="1:15" s="331" customFormat="1" ht="13.8" x14ac:dyDescent="0.25">
      <c r="A36" s="36"/>
      <c r="B36" s="98"/>
      <c r="C36" s="44" t="s">
        <v>484</v>
      </c>
      <c r="D36" s="301"/>
      <c r="E36" s="291"/>
      <c r="F36" s="291"/>
      <c r="G36" s="31"/>
      <c r="H36" s="301">
        <v>318</v>
      </c>
      <c r="I36" s="291">
        <v>318</v>
      </c>
      <c r="J36" s="291">
        <v>0</v>
      </c>
      <c r="K36" s="31">
        <v>0</v>
      </c>
      <c r="L36" s="301">
        <f t="shared" si="0"/>
        <v>318</v>
      </c>
      <c r="M36" s="291">
        <f t="shared" si="0"/>
        <v>318</v>
      </c>
      <c r="N36" s="291">
        <f t="shared" si="0"/>
        <v>0</v>
      </c>
      <c r="O36" s="31">
        <f t="shared" si="0"/>
        <v>0</v>
      </c>
    </row>
    <row r="37" spans="1:15" s="331" customFormat="1" ht="13.8" x14ac:dyDescent="0.25">
      <c r="A37" s="36"/>
      <c r="B37" s="98"/>
      <c r="C37" s="44" t="s">
        <v>485</v>
      </c>
      <c r="D37" s="301"/>
      <c r="E37" s="291"/>
      <c r="F37" s="291"/>
      <c r="G37" s="31"/>
      <c r="H37" s="301">
        <v>882</v>
      </c>
      <c r="I37" s="291">
        <v>882</v>
      </c>
      <c r="J37" s="291">
        <v>0</v>
      </c>
      <c r="K37" s="31">
        <v>0</v>
      </c>
      <c r="L37" s="301">
        <f t="shared" si="0"/>
        <v>882</v>
      </c>
      <c r="M37" s="291">
        <f t="shared" si="0"/>
        <v>882</v>
      </c>
      <c r="N37" s="291">
        <f t="shared" si="0"/>
        <v>0</v>
      </c>
      <c r="O37" s="31">
        <f t="shared" si="0"/>
        <v>0</v>
      </c>
    </row>
    <row r="38" spans="1:15" s="331" customFormat="1" ht="13.8" x14ac:dyDescent="0.25">
      <c r="A38" s="36"/>
      <c r="B38" s="98"/>
      <c r="C38" s="44" t="s">
        <v>486</v>
      </c>
      <c r="D38" s="301"/>
      <c r="E38" s="291"/>
      <c r="F38" s="291"/>
      <c r="G38" s="31"/>
      <c r="H38" s="301">
        <v>350</v>
      </c>
      <c r="I38" s="291">
        <v>350</v>
      </c>
      <c r="J38" s="291">
        <v>0</v>
      </c>
      <c r="K38" s="31">
        <v>0</v>
      </c>
      <c r="L38" s="301">
        <f t="shared" si="0"/>
        <v>350</v>
      </c>
      <c r="M38" s="291">
        <f t="shared" si="0"/>
        <v>350</v>
      </c>
      <c r="N38" s="291">
        <f t="shared" si="0"/>
        <v>0</v>
      </c>
      <c r="O38" s="31">
        <f t="shared" si="0"/>
        <v>0</v>
      </c>
    </row>
    <row r="39" spans="1:15" s="331" customFormat="1" ht="13.8" x14ac:dyDescent="0.25">
      <c r="A39" s="36"/>
      <c r="B39" s="98"/>
      <c r="C39" s="99" t="s">
        <v>11</v>
      </c>
      <c r="D39" s="307">
        <f>D32+D34</f>
        <v>33040</v>
      </c>
      <c r="E39" s="292">
        <f>E32+E34</f>
        <v>33040</v>
      </c>
      <c r="F39" s="292">
        <f>F32+F34</f>
        <v>0</v>
      </c>
      <c r="G39" s="153">
        <f>G32+G34</f>
        <v>0</v>
      </c>
      <c r="H39" s="307">
        <f>H32+H34+H35+H36+H37+H38</f>
        <v>1566</v>
      </c>
      <c r="I39" s="292">
        <f>I32+I34+I35+I36+I37+I38</f>
        <v>1566</v>
      </c>
      <c r="J39" s="292">
        <f>J32+J34+J35+J36+J37+J38</f>
        <v>0</v>
      </c>
      <c r="K39" s="153">
        <f>K32+K34+K35+K36+K37+K38</f>
        <v>0</v>
      </c>
      <c r="L39" s="307">
        <f t="shared" si="0"/>
        <v>34606</v>
      </c>
      <c r="M39" s="292">
        <f t="shared" si="0"/>
        <v>34606</v>
      </c>
      <c r="N39" s="292">
        <f t="shared" si="0"/>
        <v>0</v>
      </c>
      <c r="O39" s="153">
        <f t="shared" si="0"/>
        <v>0</v>
      </c>
    </row>
    <row r="40" spans="1:15" s="331" customFormat="1" ht="13.8" x14ac:dyDescent="0.25">
      <c r="A40" s="36"/>
      <c r="B40" s="98"/>
      <c r="C40" s="80"/>
      <c r="D40" s="301"/>
      <c r="E40" s="291"/>
      <c r="F40" s="291"/>
      <c r="G40" s="31"/>
      <c r="H40" s="301"/>
      <c r="I40" s="291"/>
      <c r="J40" s="291"/>
      <c r="K40" s="31"/>
      <c r="L40" s="301"/>
      <c r="M40" s="291"/>
      <c r="N40" s="291"/>
      <c r="O40" s="31"/>
    </row>
    <row r="41" spans="1:15" s="331" customFormat="1" ht="13.8" x14ac:dyDescent="0.25">
      <c r="A41" s="76"/>
      <c r="B41" s="100"/>
      <c r="C41" s="99" t="s">
        <v>223</v>
      </c>
      <c r="D41" s="307">
        <f t="shared" ref="D41:K41" si="19">D14+D29+D39+D21</f>
        <v>114275</v>
      </c>
      <c r="E41" s="292">
        <f t="shared" si="19"/>
        <v>114275</v>
      </c>
      <c r="F41" s="292">
        <f t="shared" si="19"/>
        <v>0</v>
      </c>
      <c r="G41" s="153">
        <f t="shared" si="19"/>
        <v>0</v>
      </c>
      <c r="H41" s="307">
        <f t="shared" si="19"/>
        <v>1930</v>
      </c>
      <c r="I41" s="292">
        <f t="shared" si="19"/>
        <v>1930</v>
      </c>
      <c r="J41" s="292">
        <f t="shared" si="19"/>
        <v>0</v>
      </c>
      <c r="K41" s="153">
        <f t="shared" si="19"/>
        <v>0</v>
      </c>
      <c r="L41" s="307">
        <f t="shared" si="0"/>
        <v>116205</v>
      </c>
      <c r="M41" s="292">
        <f t="shared" si="0"/>
        <v>116205</v>
      </c>
      <c r="N41" s="292">
        <f t="shared" si="0"/>
        <v>0</v>
      </c>
      <c r="O41" s="153">
        <f t="shared" si="0"/>
        <v>0</v>
      </c>
    </row>
    <row r="42" spans="1:15" s="331" customFormat="1" ht="13.8" x14ac:dyDescent="0.25">
      <c r="A42" s="36"/>
      <c r="B42" s="98"/>
      <c r="C42" s="80"/>
      <c r="D42" s="301"/>
      <c r="E42" s="291"/>
      <c r="F42" s="291"/>
      <c r="G42" s="31"/>
      <c r="H42" s="301"/>
      <c r="I42" s="291"/>
      <c r="J42" s="291"/>
      <c r="K42" s="31"/>
      <c r="L42" s="301"/>
      <c r="M42" s="291"/>
      <c r="N42" s="291"/>
      <c r="O42" s="31"/>
    </row>
    <row r="43" spans="1:15" s="331" customFormat="1" ht="13.8" x14ac:dyDescent="0.25">
      <c r="A43" s="63">
        <v>105</v>
      </c>
      <c r="B43" s="48"/>
      <c r="C43" s="99" t="s">
        <v>46</v>
      </c>
      <c r="D43" s="307"/>
      <c r="E43" s="292"/>
      <c r="F43" s="292"/>
      <c r="G43" s="153"/>
      <c r="H43" s="307"/>
      <c r="I43" s="292"/>
      <c r="J43" s="292"/>
      <c r="K43" s="153"/>
      <c r="L43" s="307"/>
      <c r="M43" s="292"/>
      <c r="N43" s="292"/>
      <c r="O43" s="153"/>
    </row>
    <row r="44" spans="1:15" s="331" customFormat="1" ht="13.8" x14ac:dyDescent="0.25">
      <c r="A44" s="76"/>
      <c r="B44" s="98" t="s">
        <v>8</v>
      </c>
      <c r="C44" s="80" t="s">
        <v>89</v>
      </c>
      <c r="D44" s="301"/>
      <c r="E44" s="291"/>
      <c r="F44" s="291"/>
      <c r="G44" s="31"/>
      <c r="H44" s="301"/>
      <c r="I44" s="291"/>
      <c r="J44" s="291"/>
      <c r="K44" s="31"/>
      <c r="L44" s="301"/>
      <c r="M44" s="291"/>
      <c r="N44" s="291"/>
      <c r="O44" s="31"/>
    </row>
    <row r="45" spans="1:15" s="331" customFormat="1" ht="13.8" x14ac:dyDescent="0.25">
      <c r="A45" s="76"/>
      <c r="B45" s="98"/>
      <c r="C45" s="80" t="s">
        <v>90</v>
      </c>
      <c r="D45" s="301">
        <v>7000</v>
      </c>
      <c r="E45" s="291">
        <v>7000</v>
      </c>
      <c r="F45" s="291"/>
      <c r="G45" s="31"/>
      <c r="H45" s="301"/>
      <c r="I45" s="291"/>
      <c r="J45" s="291"/>
      <c r="K45" s="31"/>
      <c r="L45" s="301">
        <f t="shared" si="0"/>
        <v>7000</v>
      </c>
      <c r="M45" s="291">
        <f t="shared" si="0"/>
        <v>7000</v>
      </c>
      <c r="N45" s="291">
        <f t="shared" si="0"/>
        <v>0</v>
      </c>
      <c r="O45" s="31">
        <f t="shared" si="0"/>
        <v>0</v>
      </c>
    </row>
    <row r="46" spans="1:15" s="331" customFormat="1" ht="13.8" x14ac:dyDescent="0.25">
      <c r="A46" s="76"/>
      <c r="B46" s="98"/>
      <c r="C46" s="80" t="s">
        <v>91</v>
      </c>
      <c r="D46" s="301">
        <v>0</v>
      </c>
      <c r="E46" s="291">
        <v>0</v>
      </c>
      <c r="F46" s="291"/>
      <c r="G46" s="31"/>
      <c r="H46" s="301"/>
      <c r="I46" s="291"/>
      <c r="J46" s="291"/>
      <c r="K46" s="31"/>
      <c r="L46" s="301">
        <f t="shared" si="0"/>
        <v>0</v>
      </c>
      <c r="M46" s="291">
        <f t="shared" si="0"/>
        <v>0</v>
      </c>
      <c r="N46" s="291">
        <f t="shared" si="0"/>
        <v>0</v>
      </c>
      <c r="O46" s="31">
        <f t="shared" si="0"/>
        <v>0</v>
      </c>
    </row>
    <row r="47" spans="1:15" s="331" customFormat="1" ht="13.8" x14ac:dyDescent="0.25">
      <c r="A47" s="101"/>
      <c r="B47" s="102"/>
      <c r="C47" s="103" t="s">
        <v>26</v>
      </c>
      <c r="D47" s="296">
        <f t="shared" ref="D47:G47" si="20">SUM(D45:D46)</f>
        <v>7000</v>
      </c>
      <c r="E47" s="293">
        <f t="shared" si="20"/>
        <v>7000</v>
      </c>
      <c r="F47" s="293">
        <f t="shared" si="20"/>
        <v>0</v>
      </c>
      <c r="G47" s="155">
        <f t="shared" si="20"/>
        <v>0</v>
      </c>
      <c r="H47" s="296">
        <f t="shared" ref="H47:K47" si="21">SUM(H45:H46)</f>
        <v>0</v>
      </c>
      <c r="I47" s="293">
        <f t="shared" si="21"/>
        <v>0</v>
      </c>
      <c r="J47" s="293">
        <f t="shared" si="21"/>
        <v>0</v>
      </c>
      <c r="K47" s="155">
        <f t="shared" si="21"/>
        <v>0</v>
      </c>
      <c r="L47" s="296">
        <f t="shared" si="0"/>
        <v>7000</v>
      </c>
      <c r="M47" s="293">
        <f t="shared" si="0"/>
        <v>7000</v>
      </c>
      <c r="N47" s="293">
        <f t="shared" si="0"/>
        <v>0</v>
      </c>
      <c r="O47" s="155">
        <f t="shared" si="0"/>
        <v>0</v>
      </c>
    </row>
    <row r="48" spans="1:15" s="331" customFormat="1" ht="13.8" x14ac:dyDescent="0.25">
      <c r="A48" s="101"/>
      <c r="B48" s="98" t="s">
        <v>16</v>
      </c>
      <c r="C48" s="44" t="s">
        <v>207</v>
      </c>
      <c r="D48" s="296"/>
      <c r="E48" s="293"/>
      <c r="F48" s="293"/>
      <c r="G48" s="155"/>
      <c r="H48" s="296"/>
      <c r="I48" s="293"/>
      <c r="J48" s="293"/>
      <c r="K48" s="155"/>
      <c r="L48" s="296"/>
      <c r="M48" s="293"/>
      <c r="N48" s="293"/>
      <c r="O48" s="155"/>
    </row>
    <row r="49" spans="1:15" s="331" customFormat="1" ht="13.8" x14ac:dyDescent="0.25">
      <c r="A49" s="101"/>
      <c r="B49" s="98"/>
      <c r="C49" s="44" t="s">
        <v>494</v>
      </c>
      <c r="D49" s="301"/>
      <c r="E49" s="291"/>
      <c r="F49" s="291"/>
      <c r="G49" s="31"/>
      <c r="H49" s="301">
        <v>17733</v>
      </c>
      <c r="I49" s="291">
        <v>17733</v>
      </c>
      <c r="J49" s="291">
        <v>0</v>
      </c>
      <c r="K49" s="31">
        <v>0</v>
      </c>
      <c r="L49" s="301">
        <f t="shared" ref="L49:L50" si="22">D49+H49</f>
        <v>17733</v>
      </c>
      <c r="M49" s="291">
        <f t="shared" ref="M49:M50" si="23">E49+I49</f>
        <v>17733</v>
      </c>
      <c r="N49" s="291">
        <f t="shared" ref="N49:N50" si="24">F49+J49</f>
        <v>0</v>
      </c>
      <c r="O49" s="31">
        <f t="shared" ref="O49:O50" si="25">G49+K49</f>
        <v>0</v>
      </c>
    </row>
    <row r="50" spans="1:15" s="331" customFormat="1" ht="13.8" x14ac:dyDescent="0.25">
      <c r="A50" s="101"/>
      <c r="B50" s="98"/>
      <c r="C50" s="44" t="s">
        <v>495</v>
      </c>
      <c r="D50" s="301"/>
      <c r="E50" s="291"/>
      <c r="F50" s="291"/>
      <c r="G50" s="31"/>
      <c r="H50" s="301">
        <v>17815</v>
      </c>
      <c r="I50" s="291">
        <v>17815</v>
      </c>
      <c r="J50" s="291">
        <v>0</v>
      </c>
      <c r="K50" s="31">
        <v>0</v>
      </c>
      <c r="L50" s="301">
        <f t="shared" si="22"/>
        <v>17815</v>
      </c>
      <c r="M50" s="291">
        <f t="shared" si="23"/>
        <v>17815</v>
      </c>
      <c r="N50" s="291">
        <f t="shared" si="24"/>
        <v>0</v>
      </c>
      <c r="O50" s="31">
        <f t="shared" si="25"/>
        <v>0</v>
      </c>
    </row>
    <row r="51" spans="1:15" s="331" customFormat="1" ht="13.8" x14ac:dyDescent="0.25">
      <c r="A51" s="76"/>
      <c r="B51" s="98"/>
      <c r="C51" s="99" t="s">
        <v>231</v>
      </c>
      <c r="D51" s="307">
        <f>D47</f>
        <v>7000</v>
      </c>
      <c r="E51" s="292">
        <f>E47</f>
        <v>7000</v>
      </c>
      <c r="F51" s="292">
        <f>F47</f>
        <v>0</v>
      </c>
      <c r="G51" s="153">
        <f>G47</f>
        <v>0</v>
      </c>
      <c r="H51" s="307">
        <f>H47+H49+H50</f>
        <v>35548</v>
      </c>
      <c r="I51" s="292">
        <f t="shared" ref="I51:K51" si="26">I47+I49+I50</f>
        <v>35548</v>
      </c>
      <c r="J51" s="292">
        <f t="shared" si="26"/>
        <v>0</v>
      </c>
      <c r="K51" s="153">
        <f t="shared" si="26"/>
        <v>0</v>
      </c>
      <c r="L51" s="307">
        <f t="shared" si="0"/>
        <v>42548</v>
      </c>
      <c r="M51" s="292">
        <f t="shared" si="0"/>
        <v>42548</v>
      </c>
      <c r="N51" s="292">
        <f t="shared" si="0"/>
        <v>0</v>
      </c>
      <c r="O51" s="153">
        <f t="shared" si="0"/>
        <v>0</v>
      </c>
    </row>
    <row r="52" spans="1:15" s="331" customFormat="1" ht="13.8" x14ac:dyDescent="0.25">
      <c r="A52" s="36"/>
      <c r="B52" s="98"/>
      <c r="C52" s="80"/>
      <c r="D52" s="301"/>
      <c r="E52" s="291"/>
      <c r="F52" s="291"/>
      <c r="G52" s="31"/>
      <c r="H52" s="301"/>
      <c r="I52" s="291"/>
      <c r="J52" s="291"/>
      <c r="K52" s="31"/>
      <c r="L52" s="301"/>
      <c r="M52" s="291"/>
      <c r="N52" s="291"/>
      <c r="O52" s="31"/>
    </row>
    <row r="53" spans="1:15" s="331" customFormat="1" ht="13.8" x14ac:dyDescent="0.25">
      <c r="A53" s="76">
        <v>106</v>
      </c>
      <c r="B53" s="100"/>
      <c r="C53" s="67" t="s">
        <v>31</v>
      </c>
      <c r="D53" s="104"/>
      <c r="E53" s="34"/>
      <c r="F53" s="34"/>
      <c r="G53" s="156"/>
      <c r="H53" s="104"/>
      <c r="I53" s="34"/>
      <c r="J53" s="34"/>
      <c r="K53" s="156"/>
      <c r="L53" s="104"/>
      <c r="M53" s="34"/>
      <c r="N53" s="34"/>
      <c r="O53" s="156"/>
    </row>
    <row r="54" spans="1:15" s="331" customFormat="1" ht="13.8" x14ac:dyDescent="0.25">
      <c r="A54" s="36"/>
      <c r="B54" s="98" t="s">
        <v>8</v>
      </c>
      <c r="C54" s="80" t="s">
        <v>89</v>
      </c>
      <c r="D54" s="302"/>
      <c r="E54" s="297"/>
      <c r="F54" s="297"/>
      <c r="G54" s="154"/>
      <c r="H54" s="302"/>
      <c r="I54" s="297"/>
      <c r="J54" s="297"/>
      <c r="K54" s="154"/>
      <c r="L54" s="302"/>
      <c r="M54" s="297"/>
      <c r="N54" s="297"/>
      <c r="O54" s="154"/>
    </row>
    <row r="55" spans="1:15" s="331" customFormat="1" ht="27.6" x14ac:dyDescent="0.25">
      <c r="A55" s="36"/>
      <c r="B55" s="98"/>
      <c r="C55" s="44" t="s">
        <v>243</v>
      </c>
      <c r="D55" s="302">
        <v>10000</v>
      </c>
      <c r="E55" s="297">
        <v>10000</v>
      </c>
      <c r="F55" s="297"/>
      <c r="G55" s="154"/>
      <c r="H55" s="302"/>
      <c r="I55" s="297"/>
      <c r="J55" s="297"/>
      <c r="K55" s="154"/>
      <c r="L55" s="302">
        <f t="shared" si="0"/>
        <v>10000</v>
      </c>
      <c r="M55" s="297">
        <f t="shared" si="0"/>
        <v>10000</v>
      </c>
      <c r="N55" s="297">
        <f t="shared" si="0"/>
        <v>0</v>
      </c>
      <c r="O55" s="154">
        <f t="shared" si="0"/>
        <v>0</v>
      </c>
    </row>
    <row r="56" spans="1:15" s="331" customFormat="1" ht="27.6" x14ac:dyDescent="0.25">
      <c r="A56" s="42"/>
      <c r="B56" s="43"/>
      <c r="C56" s="44" t="s">
        <v>242</v>
      </c>
      <c r="D56" s="302">
        <v>380484</v>
      </c>
      <c r="E56" s="297">
        <v>380484</v>
      </c>
      <c r="F56" s="297"/>
      <c r="G56" s="154"/>
      <c r="H56" s="302">
        <v>-192316</v>
      </c>
      <c r="I56" s="297">
        <v>-192316</v>
      </c>
      <c r="J56" s="297">
        <v>0</v>
      </c>
      <c r="K56" s="154">
        <v>0</v>
      </c>
      <c r="L56" s="302">
        <f t="shared" si="0"/>
        <v>188168</v>
      </c>
      <c r="M56" s="297">
        <f t="shared" si="0"/>
        <v>188168</v>
      </c>
      <c r="N56" s="297">
        <f t="shared" si="0"/>
        <v>0</v>
      </c>
      <c r="O56" s="154">
        <f t="shared" si="0"/>
        <v>0</v>
      </c>
    </row>
    <row r="57" spans="1:15" s="331" customFormat="1" ht="13.8" x14ac:dyDescent="0.25">
      <c r="A57" s="36"/>
      <c r="B57" s="102"/>
      <c r="C57" s="44" t="s">
        <v>269</v>
      </c>
      <c r="D57" s="302">
        <v>55000</v>
      </c>
      <c r="E57" s="297">
        <v>55000</v>
      </c>
      <c r="F57" s="297"/>
      <c r="G57" s="154"/>
      <c r="H57" s="302"/>
      <c r="I57" s="297"/>
      <c r="J57" s="297"/>
      <c r="K57" s="154"/>
      <c r="L57" s="302">
        <f t="shared" si="0"/>
        <v>55000</v>
      </c>
      <c r="M57" s="297">
        <f t="shared" si="0"/>
        <v>55000</v>
      </c>
      <c r="N57" s="297">
        <f t="shared" si="0"/>
        <v>0</v>
      </c>
      <c r="O57" s="154">
        <f t="shared" si="0"/>
        <v>0</v>
      </c>
    </row>
    <row r="58" spans="1:15" s="331" customFormat="1" ht="13.8" x14ac:dyDescent="0.25">
      <c r="A58" s="36"/>
      <c r="B58" s="102"/>
      <c r="C58" s="149" t="s">
        <v>270</v>
      </c>
      <c r="D58" s="302">
        <v>5000</v>
      </c>
      <c r="E58" s="297">
        <v>5000</v>
      </c>
      <c r="F58" s="297"/>
      <c r="G58" s="154"/>
      <c r="H58" s="302"/>
      <c r="I58" s="297"/>
      <c r="J58" s="297"/>
      <c r="K58" s="154"/>
      <c r="L58" s="302">
        <f t="shared" si="0"/>
        <v>5000</v>
      </c>
      <c r="M58" s="297">
        <f t="shared" si="0"/>
        <v>5000</v>
      </c>
      <c r="N58" s="297">
        <f t="shared" si="0"/>
        <v>0</v>
      </c>
      <c r="O58" s="154">
        <f t="shared" si="0"/>
        <v>0</v>
      </c>
    </row>
    <row r="59" spans="1:15" s="331" customFormat="1" ht="13.8" x14ac:dyDescent="0.25">
      <c r="A59" s="36"/>
      <c r="B59" s="102"/>
      <c r="C59" s="106" t="s">
        <v>271</v>
      </c>
      <c r="D59" s="302">
        <v>4000</v>
      </c>
      <c r="E59" s="297">
        <v>4000</v>
      </c>
      <c r="F59" s="297"/>
      <c r="G59" s="154"/>
      <c r="H59" s="302"/>
      <c r="I59" s="297"/>
      <c r="J59" s="297"/>
      <c r="K59" s="154"/>
      <c r="L59" s="302">
        <f t="shared" si="0"/>
        <v>4000</v>
      </c>
      <c r="M59" s="297">
        <f t="shared" si="0"/>
        <v>4000</v>
      </c>
      <c r="N59" s="297">
        <f t="shared" si="0"/>
        <v>0</v>
      </c>
      <c r="O59" s="154">
        <f t="shared" si="0"/>
        <v>0</v>
      </c>
    </row>
    <row r="60" spans="1:15" s="331" customFormat="1" ht="13.8" x14ac:dyDescent="0.25">
      <c r="A60" s="36"/>
      <c r="B60" s="102"/>
      <c r="C60" s="106" t="s">
        <v>272</v>
      </c>
      <c r="D60" s="302">
        <v>29592</v>
      </c>
      <c r="E60" s="297">
        <v>29592</v>
      </c>
      <c r="F60" s="297"/>
      <c r="G60" s="154"/>
      <c r="H60" s="302"/>
      <c r="I60" s="297"/>
      <c r="J60" s="297"/>
      <c r="K60" s="154"/>
      <c r="L60" s="302">
        <f t="shared" si="0"/>
        <v>29592</v>
      </c>
      <c r="M60" s="297">
        <f t="shared" si="0"/>
        <v>29592</v>
      </c>
      <c r="N60" s="297">
        <f t="shared" si="0"/>
        <v>0</v>
      </c>
      <c r="O60" s="154">
        <f t="shared" si="0"/>
        <v>0</v>
      </c>
    </row>
    <row r="61" spans="1:15" s="331" customFormat="1" ht="13.8" x14ac:dyDescent="0.25">
      <c r="A61" s="36"/>
      <c r="B61" s="102"/>
      <c r="C61" s="106" t="s">
        <v>273</v>
      </c>
      <c r="D61" s="302">
        <v>9000</v>
      </c>
      <c r="E61" s="297"/>
      <c r="F61" s="297">
        <v>9000</v>
      </c>
      <c r="G61" s="154"/>
      <c r="H61" s="302"/>
      <c r="I61" s="297"/>
      <c r="J61" s="297"/>
      <c r="K61" s="154"/>
      <c r="L61" s="302">
        <f t="shared" si="0"/>
        <v>9000</v>
      </c>
      <c r="M61" s="297">
        <f t="shared" si="0"/>
        <v>0</v>
      </c>
      <c r="N61" s="297">
        <f t="shared" si="0"/>
        <v>9000</v>
      </c>
      <c r="O61" s="154">
        <f t="shared" si="0"/>
        <v>0</v>
      </c>
    </row>
    <row r="62" spans="1:15" s="331" customFormat="1" ht="13.8" x14ac:dyDescent="0.25">
      <c r="A62" s="42"/>
      <c r="B62" s="43"/>
      <c r="C62" s="44" t="s">
        <v>274</v>
      </c>
      <c r="D62" s="302">
        <v>1200</v>
      </c>
      <c r="E62" s="297"/>
      <c r="F62" s="297">
        <v>1200</v>
      </c>
      <c r="G62" s="154"/>
      <c r="H62" s="302"/>
      <c r="I62" s="297"/>
      <c r="J62" s="297"/>
      <c r="K62" s="154"/>
      <c r="L62" s="302">
        <f t="shared" si="0"/>
        <v>1200</v>
      </c>
      <c r="M62" s="297">
        <f t="shared" si="0"/>
        <v>0</v>
      </c>
      <c r="N62" s="297">
        <f t="shared" si="0"/>
        <v>1200</v>
      </c>
      <c r="O62" s="154">
        <f t="shared" si="0"/>
        <v>0</v>
      </c>
    </row>
    <row r="63" spans="1:15" s="331" customFormat="1" ht="13.8" x14ac:dyDescent="0.25">
      <c r="A63" s="42"/>
      <c r="B63" s="43"/>
      <c r="C63" s="44" t="s">
        <v>293</v>
      </c>
      <c r="D63" s="302">
        <v>1000</v>
      </c>
      <c r="E63" s="297">
        <v>0</v>
      </c>
      <c r="F63" s="297">
        <v>1000</v>
      </c>
      <c r="G63" s="154"/>
      <c r="H63" s="302"/>
      <c r="I63" s="297"/>
      <c r="J63" s="297"/>
      <c r="K63" s="154"/>
      <c r="L63" s="302">
        <f t="shared" si="0"/>
        <v>1000</v>
      </c>
      <c r="M63" s="297">
        <f t="shared" si="0"/>
        <v>0</v>
      </c>
      <c r="N63" s="297">
        <f t="shared" si="0"/>
        <v>1000</v>
      </c>
      <c r="O63" s="154">
        <f t="shared" si="0"/>
        <v>0</v>
      </c>
    </row>
    <row r="64" spans="1:15" s="331" customFormat="1" ht="13.8" x14ac:dyDescent="0.25">
      <c r="A64" s="36"/>
      <c r="B64" s="102"/>
      <c r="C64" s="106"/>
      <c r="D64" s="302"/>
      <c r="E64" s="297"/>
      <c r="F64" s="297"/>
      <c r="G64" s="154"/>
      <c r="H64" s="302"/>
      <c r="I64" s="297"/>
      <c r="J64" s="297"/>
      <c r="K64" s="154"/>
      <c r="L64" s="302"/>
      <c r="M64" s="297"/>
      <c r="N64" s="297"/>
      <c r="O64" s="154"/>
    </row>
    <row r="65" spans="1:15" s="331" customFormat="1" ht="14.4" x14ac:dyDescent="0.3">
      <c r="A65" s="36"/>
      <c r="B65" s="98"/>
      <c r="C65" s="107" t="s">
        <v>34</v>
      </c>
      <c r="D65" s="108">
        <f t="shared" ref="D65:K65" si="27">SUM(D55:D64)</f>
        <v>495276</v>
      </c>
      <c r="E65" s="32">
        <f t="shared" si="27"/>
        <v>484076</v>
      </c>
      <c r="F65" s="32">
        <f t="shared" si="27"/>
        <v>11200</v>
      </c>
      <c r="G65" s="157">
        <f t="shared" si="27"/>
        <v>0</v>
      </c>
      <c r="H65" s="108">
        <f t="shared" si="27"/>
        <v>-192316</v>
      </c>
      <c r="I65" s="32">
        <f t="shared" si="27"/>
        <v>-192316</v>
      </c>
      <c r="J65" s="32">
        <f t="shared" si="27"/>
        <v>0</v>
      </c>
      <c r="K65" s="157">
        <f t="shared" si="27"/>
        <v>0</v>
      </c>
      <c r="L65" s="108">
        <f t="shared" si="0"/>
        <v>302960</v>
      </c>
      <c r="M65" s="32">
        <f t="shared" si="0"/>
        <v>291760</v>
      </c>
      <c r="N65" s="32">
        <f t="shared" si="0"/>
        <v>11200</v>
      </c>
      <c r="O65" s="157">
        <f t="shared" si="0"/>
        <v>0</v>
      </c>
    </row>
    <row r="66" spans="1:15" s="331" customFormat="1" ht="13.8" x14ac:dyDescent="0.25">
      <c r="A66" s="36"/>
      <c r="B66" s="98"/>
      <c r="C66" s="44"/>
      <c r="D66" s="302"/>
      <c r="E66" s="297"/>
      <c r="F66" s="297"/>
      <c r="G66" s="154"/>
      <c r="H66" s="302"/>
      <c r="I66" s="297"/>
      <c r="J66" s="297"/>
      <c r="K66" s="154"/>
      <c r="L66" s="302"/>
      <c r="M66" s="297"/>
      <c r="N66" s="297"/>
      <c r="O66" s="154"/>
    </row>
    <row r="67" spans="1:15" s="331" customFormat="1" ht="13.8" x14ac:dyDescent="0.25">
      <c r="A67" s="36"/>
      <c r="B67" s="98" t="s">
        <v>13</v>
      </c>
      <c r="C67" s="44" t="s">
        <v>59</v>
      </c>
      <c r="D67" s="302"/>
      <c r="E67" s="297"/>
      <c r="F67" s="297"/>
      <c r="G67" s="154"/>
      <c r="H67" s="302"/>
      <c r="I67" s="297"/>
      <c r="J67" s="297"/>
      <c r="K67" s="154"/>
      <c r="L67" s="302"/>
      <c r="M67" s="297"/>
      <c r="N67" s="297"/>
      <c r="O67" s="154"/>
    </row>
    <row r="68" spans="1:15" s="331" customFormat="1" ht="13.8" x14ac:dyDescent="0.25">
      <c r="A68" s="36"/>
      <c r="B68" s="98"/>
      <c r="C68" s="44" t="s">
        <v>61</v>
      </c>
      <c r="D68" s="302"/>
      <c r="E68" s="297"/>
      <c r="F68" s="297"/>
      <c r="G68" s="154"/>
      <c r="H68" s="302"/>
      <c r="I68" s="297"/>
      <c r="J68" s="297"/>
      <c r="K68" s="154"/>
      <c r="L68" s="302"/>
      <c r="M68" s="297"/>
      <c r="N68" s="297"/>
      <c r="O68" s="154"/>
    </row>
    <row r="69" spans="1:15" s="331" customFormat="1" ht="13.8" x14ac:dyDescent="0.25">
      <c r="A69" s="36"/>
      <c r="B69" s="98"/>
      <c r="C69" s="44" t="s">
        <v>69</v>
      </c>
      <c r="D69" s="302">
        <v>66000</v>
      </c>
      <c r="E69" s="297">
        <v>66000</v>
      </c>
      <c r="F69" s="297"/>
      <c r="G69" s="154"/>
      <c r="H69" s="302"/>
      <c r="I69" s="297"/>
      <c r="J69" s="297"/>
      <c r="K69" s="154"/>
      <c r="L69" s="302">
        <f t="shared" si="0"/>
        <v>66000</v>
      </c>
      <c r="M69" s="297">
        <f t="shared" si="0"/>
        <v>66000</v>
      </c>
      <c r="N69" s="297">
        <f t="shared" si="0"/>
        <v>0</v>
      </c>
      <c r="O69" s="154">
        <f t="shared" si="0"/>
        <v>0</v>
      </c>
    </row>
    <row r="70" spans="1:15" s="331" customFormat="1" ht="13.8" x14ac:dyDescent="0.25">
      <c r="A70" s="36"/>
      <c r="B70" s="98"/>
      <c r="C70" s="44" t="s">
        <v>67</v>
      </c>
      <c r="D70" s="302">
        <v>134000</v>
      </c>
      <c r="E70" s="297">
        <v>134000</v>
      </c>
      <c r="F70" s="297"/>
      <c r="G70" s="154"/>
      <c r="H70" s="302"/>
      <c r="I70" s="297"/>
      <c r="J70" s="297"/>
      <c r="K70" s="154"/>
      <c r="L70" s="302">
        <f t="shared" si="0"/>
        <v>134000</v>
      </c>
      <c r="M70" s="297">
        <f t="shared" si="0"/>
        <v>134000</v>
      </c>
      <c r="N70" s="297">
        <f t="shared" si="0"/>
        <v>0</v>
      </c>
      <c r="O70" s="154">
        <f t="shared" si="0"/>
        <v>0</v>
      </c>
    </row>
    <row r="71" spans="1:15" s="331" customFormat="1" ht="13.8" x14ac:dyDescent="0.25">
      <c r="A71" s="42"/>
      <c r="B71" s="43"/>
      <c r="C71" s="44" t="s">
        <v>68</v>
      </c>
      <c r="D71" s="302">
        <v>12000</v>
      </c>
      <c r="E71" s="297">
        <v>12000</v>
      </c>
      <c r="F71" s="297"/>
      <c r="G71" s="154"/>
      <c r="H71" s="302"/>
      <c r="I71" s="297"/>
      <c r="J71" s="297"/>
      <c r="K71" s="154"/>
      <c r="L71" s="302">
        <f t="shared" si="0"/>
        <v>12000</v>
      </c>
      <c r="M71" s="297">
        <f t="shared" si="0"/>
        <v>12000</v>
      </c>
      <c r="N71" s="297">
        <f t="shared" si="0"/>
        <v>0</v>
      </c>
      <c r="O71" s="154">
        <f t="shared" si="0"/>
        <v>0</v>
      </c>
    </row>
    <row r="72" spans="1:15" s="331" customFormat="1" ht="13.8" x14ac:dyDescent="0.25">
      <c r="A72" s="42"/>
      <c r="B72" s="43"/>
      <c r="C72" s="44" t="s">
        <v>70</v>
      </c>
      <c r="D72" s="302">
        <v>589000</v>
      </c>
      <c r="E72" s="297">
        <v>589000</v>
      </c>
      <c r="F72" s="297"/>
      <c r="G72" s="154"/>
      <c r="H72" s="302"/>
      <c r="I72" s="297"/>
      <c r="J72" s="297"/>
      <c r="K72" s="154"/>
      <c r="L72" s="302">
        <f t="shared" si="0"/>
        <v>589000</v>
      </c>
      <c r="M72" s="297">
        <f t="shared" si="0"/>
        <v>589000</v>
      </c>
      <c r="N72" s="297">
        <f t="shared" si="0"/>
        <v>0</v>
      </c>
      <c r="O72" s="154">
        <f t="shared" si="0"/>
        <v>0</v>
      </c>
    </row>
    <row r="73" spans="1:15" s="331" customFormat="1" ht="14.4" x14ac:dyDescent="0.3">
      <c r="A73" s="36"/>
      <c r="B73" s="98"/>
      <c r="C73" s="110" t="s">
        <v>26</v>
      </c>
      <c r="D73" s="108">
        <f t="shared" ref="D73:K73" si="28">SUM(D69:D72)</f>
        <v>801000</v>
      </c>
      <c r="E73" s="32">
        <f t="shared" si="28"/>
        <v>801000</v>
      </c>
      <c r="F73" s="32">
        <f t="shared" si="28"/>
        <v>0</v>
      </c>
      <c r="G73" s="157">
        <f t="shared" si="28"/>
        <v>0</v>
      </c>
      <c r="H73" s="108">
        <f t="shared" si="28"/>
        <v>0</v>
      </c>
      <c r="I73" s="32">
        <f t="shared" si="28"/>
        <v>0</v>
      </c>
      <c r="J73" s="32">
        <f t="shared" si="28"/>
        <v>0</v>
      </c>
      <c r="K73" s="157">
        <f t="shared" si="28"/>
        <v>0</v>
      </c>
      <c r="L73" s="108">
        <f t="shared" si="0"/>
        <v>801000</v>
      </c>
      <c r="M73" s="32">
        <f t="shared" si="0"/>
        <v>801000</v>
      </c>
      <c r="N73" s="32">
        <f t="shared" si="0"/>
        <v>0</v>
      </c>
      <c r="O73" s="157">
        <f t="shared" si="0"/>
        <v>0</v>
      </c>
    </row>
    <row r="74" spans="1:15" s="331" customFormat="1" ht="13.8" x14ac:dyDescent="0.25">
      <c r="A74" s="36"/>
      <c r="B74" s="98"/>
      <c r="C74" s="110"/>
      <c r="D74" s="111"/>
      <c r="E74" s="33"/>
      <c r="F74" s="33"/>
      <c r="G74" s="158"/>
      <c r="H74" s="111"/>
      <c r="I74" s="33"/>
      <c r="J74" s="33"/>
      <c r="K74" s="158"/>
      <c r="L74" s="111"/>
      <c r="M74" s="33"/>
      <c r="N74" s="33"/>
      <c r="O74" s="158"/>
    </row>
    <row r="75" spans="1:15" s="331" customFormat="1" ht="13.8" x14ac:dyDescent="0.25">
      <c r="A75" s="101"/>
      <c r="B75" s="102"/>
      <c r="C75" s="44" t="s">
        <v>275</v>
      </c>
      <c r="D75" s="302"/>
      <c r="E75" s="297"/>
      <c r="F75" s="297"/>
      <c r="G75" s="154"/>
      <c r="H75" s="302"/>
      <c r="I75" s="297"/>
      <c r="J75" s="297"/>
      <c r="K75" s="154"/>
      <c r="L75" s="302"/>
      <c r="M75" s="297"/>
      <c r="N75" s="297"/>
      <c r="O75" s="154"/>
    </row>
    <row r="76" spans="1:15" s="331" customFormat="1" ht="13.8" x14ac:dyDescent="0.25">
      <c r="A76" s="42"/>
      <c r="B76" s="43"/>
      <c r="C76" s="44" t="s">
        <v>276</v>
      </c>
      <c r="D76" s="302">
        <v>4000</v>
      </c>
      <c r="E76" s="297">
        <v>4000</v>
      </c>
      <c r="F76" s="297"/>
      <c r="G76" s="154"/>
      <c r="H76" s="302"/>
      <c r="I76" s="297"/>
      <c r="J76" s="297"/>
      <c r="K76" s="154"/>
      <c r="L76" s="302">
        <f t="shared" si="0"/>
        <v>4000</v>
      </c>
      <c r="M76" s="297">
        <f t="shared" si="0"/>
        <v>4000</v>
      </c>
      <c r="N76" s="297">
        <f t="shared" si="0"/>
        <v>0</v>
      </c>
      <c r="O76" s="154">
        <f t="shared" si="0"/>
        <v>0</v>
      </c>
    </row>
    <row r="77" spans="1:15" s="331" customFormat="1" ht="13.8" x14ac:dyDescent="0.25">
      <c r="A77" s="101"/>
      <c r="B77" s="102"/>
      <c r="C77" s="106" t="s">
        <v>277</v>
      </c>
      <c r="D77" s="302">
        <v>4000</v>
      </c>
      <c r="E77" s="297">
        <v>4000</v>
      </c>
      <c r="F77" s="297"/>
      <c r="G77" s="154"/>
      <c r="H77" s="302"/>
      <c r="I77" s="297"/>
      <c r="J77" s="297"/>
      <c r="K77" s="154"/>
      <c r="L77" s="302">
        <f t="shared" si="0"/>
        <v>4000</v>
      </c>
      <c r="M77" s="297">
        <f t="shared" si="0"/>
        <v>4000</v>
      </c>
      <c r="N77" s="297">
        <f t="shared" si="0"/>
        <v>0</v>
      </c>
      <c r="O77" s="154">
        <f t="shared" si="0"/>
        <v>0</v>
      </c>
    </row>
    <row r="78" spans="1:15" s="331" customFormat="1" ht="14.4" x14ac:dyDescent="0.3">
      <c r="A78" s="113"/>
      <c r="B78" s="102"/>
      <c r="C78" s="110" t="s">
        <v>26</v>
      </c>
      <c r="D78" s="111">
        <f t="shared" ref="D78:K78" si="29">SUM(D76:D77)</f>
        <v>8000</v>
      </c>
      <c r="E78" s="33">
        <f t="shared" si="29"/>
        <v>8000</v>
      </c>
      <c r="F78" s="33">
        <f t="shared" si="29"/>
        <v>0</v>
      </c>
      <c r="G78" s="158">
        <f t="shared" si="29"/>
        <v>0</v>
      </c>
      <c r="H78" s="111">
        <f t="shared" si="29"/>
        <v>0</v>
      </c>
      <c r="I78" s="33">
        <f t="shared" si="29"/>
        <v>0</v>
      </c>
      <c r="J78" s="33">
        <f t="shared" si="29"/>
        <v>0</v>
      </c>
      <c r="K78" s="158">
        <f t="shared" si="29"/>
        <v>0</v>
      </c>
      <c r="L78" s="111">
        <f t="shared" si="0"/>
        <v>8000</v>
      </c>
      <c r="M78" s="33">
        <f t="shared" si="0"/>
        <v>8000</v>
      </c>
      <c r="N78" s="33">
        <f t="shared" si="0"/>
        <v>0</v>
      </c>
      <c r="O78" s="158">
        <f t="shared" si="0"/>
        <v>0</v>
      </c>
    </row>
    <row r="79" spans="1:15" s="331" customFormat="1" ht="14.4" x14ac:dyDescent="0.3">
      <c r="A79" s="113"/>
      <c r="B79" s="102"/>
      <c r="C79" s="110"/>
      <c r="D79" s="111"/>
      <c r="E79" s="33"/>
      <c r="F79" s="33"/>
      <c r="G79" s="158"/>
      <c r="H79" s="111"/>
      <c r="I79" s="33"/>
      <c r="J79" s="33"/>
      <c r="K79" s="158"/>
      <c r="L79" s="111"/>
      <c r="M79" s="33"/>
      <c r="N79" s="33"/>
      <c r="O79" s="158"/>
    </row>
    <row r="80" spans="1:15" s="331" customFormat="1" ht="14.4" x14ac:dyDescent="0.3">
      <c r="A80" s="36"/>
      <c r="B80" s="98"/>
      <c r="C80" s="107" t="s">
        <v>35</v>
      </c>
      <c r="D80" s="108">
        <f>D73+D78</f>
        <v>809000</v>
      </c>
      <c r="E80" s="32">
        <f t="shared" ref="E80:G80" si="30">E73+E78</f>
        <v>809000</v>
      </c>
      <c r="F80" s="32">
        <f t="shared" si="30"/>
        <v>0</v>
      </c>
      <c r="G80" s="157">
        <f t="shared" si="30"/>
        <v>0</v>
      </c>
      <c r="H80" s="108">
        <f>H73+H78</f>
        <v>0</v>
      </c>
      <c r="I80" s="32">
        <f t="shared" ref="I80:K80" si="31">I73+I78</f>
        <v>0</v>
      </c>
      <c r="J80" s="32">
        <f t="shared" si="31"/>
        <v>0</v>
      </c>
      <c r="K80" s="157">
        <f t="shared" si="31"/>
        <v>0</v>
      </c>
      <c r="L80" s="108">
        <f t="shared" si="0"/>
        <v>809000</v>
      </c>
      <c r="M80" s="32">
        <f t="shared" si="0"/>
        <v>809000</v>
      </c>
      <c r="N80" s="32">
        <f t="shared" si="0"/>
        <v>0</v>
      </c>
      <c r="O80" s="157">
        <f t="shared" si="0"/>
        <v>0</v>
      </c>
    </row>
    <row r="81" spans="1:15" s="331" customFormat="1" x14ac:dyDescent="0.3">
      <c r="A81" s="36"/>
      <c r="B81" s="114"/>
      <c r="C81" s="44"/>
      <c r="D81" s="302"/>
      <c r="E81" s="297"/>
      <c r="F81" s="297"/>
      <c r="G81" s="154"/>
      <c r="H81" s="302"/>
      <c r="I81" s="297"/>
      <c r="J81" s="297"/>
      <c r="K81" s="154"/>
      <c r="L81" s="302"/>
      <c r="M81" s="297"/>
      <c r="N81" s="297"/>
      <c r="O81" s="154"/>
    </row>
    <row r="82" spans="1:15" s="331" customFormat="1" ht="13.8" x14ac:dyDescent="0.25">
      <c r="A82" s="36"/>
      <c r="B82" s="98" t="s">
        <v>14</v>
      </c>
      <c r="C82" s="44" t="s">
        <v>28</v>
      </c>
      <c r="D82" s="302"/>
      <c r="E82" s="297"/>
      <c r="F82" s="297"/>
      <c r="G82" s="154"/>
      <c r="H82" s="302"/>
      <c r="I82" s="297"/>
      <c r="J82" s="297"/>
      <c r="K82" s="154"/>
      <c r="L82" s="302"/>
      <c r="M82" s="297"/>
      <c r="N82" s="297"/>
      <c r="O82" s="154"/>
    </row>
    <row r="83" spans="1:15" s="331" customFormat="1" ht="27.6" x14ac:dyDescent="0.25">
      <c r="A83" s="36"/>
      <c r="B83" s="98"/>
      <c r="C83" s="44" t="s">
        <v>33</v>
      </c>
      <c r="D83" s="301"/>
      <c r="E83" s="291"/>
      <c r="F83" s="291"/>
      <c r="G83" s="31"/>
      <c r="H83" s="301"/>
      <c r="I83" s="291"/>
      <c r="J83" s="291"/>
      <c r="K83" s="31"/>
      <c r="L83" s="301"/>
      <c r="M83" s="291"/>
      <c r="N83" s="291"/>
      <c r="O83" s="31"/>
    </row>
    <row r="84" spans="1:15" s="331" customFormat="1" ht="13.8" x14ac:dyDescent="0.25">
      <c r="A84" s="36"/>
      <c r="B84" s="98"/>
      <c r="C84" s="44" t="s">
        <v>145</v>
      </c>
      <c r="D84" s="301">
        <v>458801</v>
      </c>
      <c r="E84" s="291">
        <v>458801</v>
      </c>
      <c r="F84" s="291"/>
      <c r="G84" s="31"/>
      <c r="H84" s="301"/>
      <c r="I84" s="291"/>
      <c r="J84" s="291"/>
      <c r="K84" s="31"/>
      <c r="L84" s="301">
        <f t="shared" ref="L84:O147" si="32">D84+H84</f>
        <v>458801</v>
      </c>
      <c r="M84" s="291">
        <f t="shared" si="32"/>
        <v>458801</v>
      </c>
      <c r="N84" s="291">
        <f t="shared" si="32"/>
        <v>0</v>
      </c>
      <c r="O84" s="31">
        <f t="shared" si="32"/>
        <v>0</v>
      </c>
    </row>
    <row r="85" spans="1:15" s="331" customFormat="1" ht="13.8" x14ac:dyDescent="0.25">
      <c r="A85" s="42"/>
      <c r="B85" s="43"/>
      <c r="C85" s="44" t="s">
        <v>146</v>
      </c>
      <c r="D85" s="301">
        <v>332166</v>
      </c>
      <c r="E85" s="291">
        <v>332166</v>
      </c>
      <c r="F85" s="297"/>
      <c r="G85" s="154"/>
      <c r="H85" s="301"/>
      <c r="I85" s="291"/>
      <c r="J85" s="297"/>
      <c r="K85" s="154"/>
      <c r="L85" s="301">
        <f t="shared" si="32"/>
        <v>332166</v>
      </c>
      <c r="M85" s="291">
        <f t="shared" si="32"/>
        <v>332166</v>
      </c>
      <c r="N85" s="297">
        <f t="shared" si="32"/>
        <v>0</v>
      </c>
      <c r="O85" s="154">
        <f t="shared" si="32"/>
        <v>0</v>
      </c>
    </row>
    <row r="86" spans="1:15" s="331" customFormat="1" ht="27.6" x14ac:dyDescent="0.25">
      <c r="A86" s="42"/>
      <c r="B86" s="43"/>
      <c r="C86" s="44" t="s">
        <v>147</v>
      </c>
      <c r="D86" s="301">
        <f>SUM(E86:G86)</f>
        <v>795446</v>
      </c>
      <c r="E86" s="291">
        <v>649774</v>
      </c>
      <c r="F86" s="291">
        <v>125972</v>
      </c>
      <c r="G86" s="154">
        <v>19700</v>
      </c>
      <c r="H86" s="301"/>
      <c r="I86" s="291"/>
      <c r="J86" s="291"/>
      <c r="K86" s="154"/>
      <c r="L86" s="301">
        <f t="shared" si="32"/>
        <v>795446</v>
      </c>
      <c r="M86" s="291">
        <f t="shared" si="32"/>
        <v>649774</v>
      </c>
      <c r="N86" s="291">
        <f t="shared" si="32"/>
        <v>125972</v>
      </c>
      <c r="O86" s="154">
        <f t="shared" si="32"/>
        <v>19700</v>
      </c>
    </row>
    <row r="87" spans="1:15" s="331" customFormat="1" ht="13.8" x14ac:dyDescent="0.25">
      <c r="A87" s="42"/>
      <c r="B87" s="43"/>
      <c r="C87" s="44" t="s">
        <v>479</v>
      </c>
      <c r="D87" s="301"/>
      <c r="E87" s="291"/>
      <c r="F87" s="291"/>
      <c r="G87" s="154"/>
      <c r="H87" s="301">
        <v>35424</v>
      </c>
      <c r="I87" s="291">
        <v>35424</v>
      </c>
      <c r="J87" s="291">
        <v>0</v>
      </c>
      <c r="K87" s="154">
        <v>0</v>
      </c>
      <c r="L87" s="301">
        <f t="shared" si="32"/>
        <v>35424</v>
      </c>
      <c r="M87" s="291">
        <f t="shared" si="32"/>
        <v>35424</v>
      </c>
      <c r="N87" s="291">
        <f t="shared" si="32"/>
        <v>0</v>
      </c>
      <c r="O87" s="154">
        <f t="shared" si="32"/>
        <v>0</v>
      </c>
    </row>
    <row r="88" spans="1:15" s="331" customFormat="1" ht="13.8" x14ac:dyDescent="0.25">
      <c r="A88" s="42"/>
      <c r="B88" s="43"/>
      <c r="C88" s="44" t="s">
        <v>480</v>
      </c>
      <c r="D88" s="301"/>
      <c r="E88" s="291"/>
      <c r="F88" s="291"/>
      <c r="G88" s="154"/>
      <c r="H88" s="301">
        <v>1641</v>
      </c>
      <c r="I88" s="291">
        <v>1641</v>
      </c>
      <c r="J88" s="291">
        <v>0</v>
      </c>
      <c r="K88" s="154">
        <v>0</v>
      </c>
      <c r="L88" s="301">
        <f t="shared" si="32"/>
        <v>1641</v>
      </c>
      <c r="M88" s="291">
        <f t="shared" si="32"/>
        <v>1641</v>
      </c>
      <c r="N88" s="291">
        <f t="shared" si="32"/>
        <v>0</v>
      </c>
      <c r="O88" s="154">
        <f t="shared" si="32"/>
        <v>0</v>
      </c>
    </row>
    <row r="89" spans="1:15" s="331" customFormat="1" ht="13.8" x14ac:dyDescent="0.25">
      <c r="A89" s="42"/>
      <c r="B89" s="43"/>
      <c r="C89" s="44" t="s">
        <v>148</v>
      </c>
      <c r="D89" s="301">
        <v>40443</v>
      </c>
      <c r="E89" s="291">
        <v>40443</v>
      </c>
      <c r="F89" s="297"/>
      <c r="G89" s="154"/>
      <c r="H89" s="301"/>
      <c r="I89" s="291"/>
      <c r="J89" s="297"/>
      <c r="K89" s="154"/>
      <c r="L89" s="301">
        <f t="shared" si="32"/>
        <v>40443</v>
      </c>
      <c r="M89" s="291">
        <f t="shared" si="32"/>
        <v>40443</v>
      </c>
      <c r="N89" s="297">
        <f t="shared" si="32"/>
        <v>0</v>
      </c>
      <c r="O89" s="154">
        <f t="shared" si="32"/>
        <v>0</v>
      </c>
    </row>
    <row r="90" spans="1:15" s="331" customFormat="1" ht="13.8" x14ac:dyDescent="0.25">
      <c r="A90" s="42"/>
      <c r="B90" s="43"/>
      <c r="C90" s="44"/>
      <c r="D90" s="302"/>
      <c r="E90" s="297"/>
      <c r="F90" s="297"/>
      <c r="G90" s="154"/>
      <c r="H90" s="302"/>
      <c r="I90" s="297"/>
      <c r="J90" s="297"/>
      <c r="K90" s="154"/>
      <c r="L90" s="302"/>
      <c r="M90" s="297"/>
      <c r="N90" s="297"/>
      <c r="O90" s="154"/>
    </row>
    <row r="91" spans="1:15" s="331" customFormat="1" ht="13.8" x14ac:dyDescent="0.25">
      <c r="A91" s="36"/>
      <c r="B91" s="98"/>
      <c r="C91" s="110" t="s">
        <v>26</v>
      </c>
      <c r="D91" s="296">
        <f t="shared" ref="D91:K91" si="33">SUM(D83:D89)</f>
        <v>1626856</v>
      </c>
      <c r="E91" s="293">
        <f t="shared" si="33"/>
        <v>1481184</v>
      </c>
      <c r="F91" s="293">
        <f t="shared" si="33"/>
        <v>125972</v>
      </c>
      <c r="G91" s="155">
        <f t="shared" si="33"/>
        <v>19700</v>
      </c>
      <c r="H91" s="296">
        <f t="shared" si="33"/>
        <v>37065</v>
      </c>
      <c r="I91" s="293">
        <f t="shared" si="33"/>
        <v>37065</v>
      </c>
      <c r="J91" s="293">
        <f t="shared" si="33"/>
        <v>0</v>
      </c>
      <c r="K91" s="155">
        <f t="shared" si="33"/>
        <v>0</v>
      </c>
      <c r="L91" s="296">
        <f t="shared" si="32"/>
        <v>1663921</v>
      </c>
      <c r="M91" s="293">
        <f t="shared" si="32"/>
        <v>1518249</v>
      </c>
      <c r="N91" s="293">
        <f t="shared" si="32"/>
        <v>125972</v>
      </c>
      <c r="O91" s="155">
        <f t="shared" si="32"/>
        <v>19700</v>
      </c>
    </row>
    <row r="92" spans="1:15" s="331" customFormat="1" ht="13.8" x14ac:dyDescent="0.25">
      <c r="A92" s="36"/>
      <c r="B92" s="98"/>
      <c r="C92" s="110"/>
      <c r="D92" s="296"/>
      <c r="E92" s="293"/>
      <c r="F92" s="293"/>
      <c r="G92" s="155"/>
      <c r="H92" s="296"/>
      <c r="I92" s="293"/>
      <c r="J92" s="293"/>
      <c r="K92" s="155"/>
      <c r="L92" s="296"/>
      <c r="M92" s="293"/>
      <c r="N92" s="293"/>
      <c r="O92" s="155"/>
    </row>
    <row r="93" spans="1:15" s="331" customFormat="1" ht="13.8" x14ac:dyDescent="0.25">
      <c r="A93" s="36"/>
      <c r="B93" s="98"/>
      <c r="C93" s="159" t="s">
        <v>235</v>
      </c>
      <c r="D93" s="301"/>
      <c r="E93" s="291"/>
      <c r="F93" s="291"/>
      <c r="G93" s="31"/>
      <c r="H93" s="301"/>
      <c r="I93" s="291"/>
      <c r="J93" s="291"/>
      <c r="K93" s="31"/>
      <c r="L93" s="301"/>
      <c r="M93" s="291"/>
      <c r="N93" s="291"/>
      <c r="O93" s="31"/>
    </row>
    <row r="94" spans="1:15" s="331" customFormat="1" ht="13.8" x14ac:dyDescent="0.25">
      <c r="A94" s="42"/>
      <c r="B94" s="43"/>
      <c r="C94" s="44" t="s">
        <v>309</v>
      </c>
      <c r="D94" s="302">
        <v>132499</v>
      </c>
      <c r="E94" s="297">
        <v>132499</v>
      </c>
      <c r="F94" s="297"/>
      <c r="G94" s="154"/>
      <c r="H94" s="302"/>
      <c r="I94" s="297"/>
      <c r="J94" s="297"/>
      <c r="K94" s="154"/>
      <c r="L94" s="302">
        <f t="shared" si="32"/>
        <v>132499</v>
      </c>
      <c r="M94" s="297">
        <f t="shared" si="32"/>
        <v>132499</v>
      </c>
      <c r="N94" s="297">
        <f t="shared" si="32"/>
        <v>0</v>
      </c>
      <c r="O94" s="154">
        <f t="shared" si="32"/>
        <v>0</v>
      </c>
    </row>
    <row r="95" spans="1:15" s="331" customFormat="1" ht="13.8" x14ac:dyDescent="0.25">
      <c r="A95" s="42"/>
      <c r="B95" s="43"/>
      <c r="C95" s="44"/>
      <c r="D95" s="302"/>
      <c r="E95" s="297"/>
      <c r="F95" s="297"/>
      <c r="G95" s="154"/>
      <c r="H95" s="302"/>
      <c r="I95" s="297"/>
      <c r="J95" s="297"/>
      <c r="K95" s="154"/>
      <c r="L95" s="302"/>
      <c r="M95" s="297"/>
      <c r="N95" s="297"/>
      <c r="O95" s="154"/>
    </row>
    <row r="96" spans="1:15" s="331" customFormat="1" ht="13.8" x14ac:dyDescent="0.25">
      <c r="A96" s="151"/>
      <c r="B96" s="152"/>
      <c r="C96" s="110" t="s">
        <v>26</v>
      </c>
      <c r="D96" s="111">
        <f t="shared" ref="D96:K96" si="34">SUM(D94:D94)</f>
        <v>132499</v>
      </c>
      <c r="E96" s="33">
        <f t="shared" si="34"/>
        <v>132499</v>
      </c>
      <c r="F96" s="33">
        <f t="shared" si="34"/>
        <v>0</v>
      </c>
      <c r="G96" s="158">
        <f t="shared" si="34"/>
        <v>0</v>
      </c>
      <c r="H96" s="111">
        <f t="shared" si="34"/>
        <v>0</v>
      </c>
      <c r="I96" s="33">
        <f t="shared" si="34"/>
        <v>0</v>
      </c>
      <c r="J96" s="33">
        <f t="shared" si="34"/>
        <v>0</v>
      </c>
      <c r="K96" s="158">
        <f t="shared" si="34"/>
        <v>0</v>
      </c>
      <c r="L96" s="111">
        <f t="shared" si="32"/>
        <v>132499</v>
      </c>
      <c r="M96" s="33">
        <f t="shared" si="32"/>
        <v>132499</v>
      </c>
      <c r="N96" s="33">
        <f t="shared" si="32"/>
        <v>0</v>
      </c>
      <c r="O96" s="158">
        <f t="shared" si="32"/>
        <v>0</v>
      </c>
    </row>
    <row r="97" spans="1:15" s="331" customFormat="1" ht="13.8" x14ac:dyDescent="0.25">
      <c r="A97" s="151"/>
      <c r="B97" s="152"/>
      <c r="C97" s="110"/>
      <c r="D97" s="111"/>
      <c r="E97" s="33"/>
      <c r="F97" s="33"/>
      <c r="G97" s="158"/>
      <c r="H97" s="111"/>
      <c r="I97" s="33"/>
      <c r="J97" s="33"/>
      <c r="K97" s="158"/>
      <c r="L97" s="111"/>
      <c r="M97" s="33"/>
      <c r="N97" s="33"/>
      <c r="O97" s="158"/>
    </row>
    <row r="98" spans="1:15" s="331" customFormat="1" ht="13.8" x14ac:dyDescent="0.25">
      <c r="A98" s="42"/>
      <c r="B98" s="43"/>
      <c r="C98" s="44" t="s">
        <v>297</v>
      </c>
      <c r="D98" s="302"/>
      <c r="E98" s="297"/>
      <c r="F98" s="297"/>
      <c r="G98" s="154"/>
      <c r="H98" s="302"/>
      <c r="I98" s="297"/>
      <c r="J98" s="297"/>
      <c r="K98" s="154"/>
      <c r="L98" s="302"/>
      <c r="M98" s="297"/>
      <c r="N98" s="297"/>
      <c r="O98" s="154"/>
    </row>
    <row r="99" spans="1:15" s="331" customFormat="1" ht="13.8" x14ac:dyDescent="0.25">
      <c r="A99" s="42"/>
      <c r="B99" s="43"/>
      <c r="C99" s="44" t="s">
        <v>462</v>
      </c>
      <c r="D99" s="302"/>
      <c r="E99" s="297"/>
      <c r="F99" s="297"/>
      <c r="G99" s="154"/>
      <c r="H99" s="302">
        <v>40000</v>
      </c>
      <c r="I99" s="297">
        <v>40000</v>
      </c>
      <c r="J99" s="297">
        <v>0</v>
      </c>
      <c r="K99" s="154">
        <v>0</v>
      </c>
      <c r="L99" s="302">
        <f t="shared" ref="L99:O99" si="35">D99+H99</f>
        <v>40000</v>
      </c>
      <c r="M99" s="297">
        <f t="shared" si="35"/>
        <v>40000</v>
      </c>
      <c r="N99" s="297">
        <f t="shared" si="35"/>
        <v>0</v>
      </c>
      <c r="O99" s="154">
        <f t="shared" si="35"/>
        <v>0</v>
      </c>
    </row>
    <row r="100" spans="1:15" s="331" customFormat="1" ht="13.8" x14ac:dyDescent="0.25">
      <c r="A100" s="42"/>
      <c r="B100" s="43"/>
      <c r="C100" s="44"/>
      <c r="D100" s="302"/>
      <c r="E100" s="297"/>
      <c r="F100" s="297"/>
      <c r="G100" s="154"/>
      <c r="H100" s="302"/>
      <c r="I100" s="297"/>
      <c r="J100" s="297"/>
      <c r="K100" s="154"/>
      <c r="L100" s="302"/>
      <c r="M100" s="297"/>
      <c r="N100" s="297"/>
      <c r="O100" s="154"/>
    </row>
    <row r="101" spans="1:15" s="331" customFormat="1" ht="13.8" x14ac:dyDescent="0.25">
      <c r="A101" s="36"/>
      <c r="B101" s="98"/>
      <c r="C101" s="110" t="s">
        <v>26</v>
      </c>
      <c r="D101" s="296">
        <f t="shared" ref="D101:G101" si="36">SUM(D100:D100)</f>
        <v>0</v>
      </c>
      <c r="E101" s="293">
        <f t="shared" si="36"/>
        <v>0</v>
      </c>
      <c r="F101" s="293">
        <f t="shared" si="36"/>
        <v>0</v>
      </c>
      <c r="G101" s="155">
        <f t="shared" si="36"/>
        <v>0</v>
      </c>
      <c r="H101" s="296">
        <f>SUM(H99:H100)</f>
        <v>40000</v>
      </c>
      <c r="I101" s="293">
        <f t="shared" ref="I101:K101" si="37">SUM(I99:I100)</f>
        <v>40000</v>
      </c>
      <c r="J101" s="293">
        <f t="shared" si="37"/>
        <v>0</v>
      </c>
      <c r="K101" s="155">
        <f t="shared" si="37"/>
        <v>0</v>
      </c>
      <c r="L101" s="296">
        <f t="shared" si="32"/>
        <v>40000</v>
      </c>
      <c r="M101" s="293">
        <f t="shared" si="32"/>
        <v>40000</v>
      </c>
      <c r="N101" s="293">
        <f t="shared" si="32"/>
        <v>0</v>
      </c>
      <c r="O101" s="155">
        <f t="shared" si="32"/>
        <v>0</v>
      </c>
    </row>
    <row r="102" spans="1:15" s="331" customFormat="1" ht="13.8" x14ac:dyDescent="0.25">
      <c r="A102" s="36"/>
      <c r="B102" s="98"/>
      <c r="C102" s="110"/>
      <c r="D102" s="301"/>
      <c r="E102" s="291"/>
      <c r="F102" s="291"/>
      <c r="G102" s="31"/>
      <c r="H102" s="301"/>
      <c r="I102" s="291"/>
      <c r="J102" s="291"/>
      <c r="K102" s="31"/>
      <c r="L102" s="301"/>
      <c r="M102" s="291"/>
      <c r="N102" s="291"/>
      <c r="O102" s="31"/>
    </row>
    <row r="103" spans="1:15" s="331" customFormat="1" ht="13.8" x14ac:dyDescent="0.25">
      <c r="A103" s="36"/>
      <c r="B103" s="98"/>
      <c r="C103" s="44" t="s">
        <v>290</v>
      </c>
      <c r="D103" s="301"/>
      <c r="E103" s="291"/>
      <c r="F103" s="291"/>
      <c r="G103" s="31"/>
      <c r="H103" s="301"/>
      <c r="I103" s="291"/>
      <c r="J103" s="291"/>
      <c r="K103" s="31"/>
      <c r="L103" s="301"/>
      <c r="M103" s="291"/>
      <c r="N103" s="291"/>
      <c r="O103" s="31"/>
    </row>
    <row r="104" spans="1:15" s="331" customFormat="1" ht="13.8" x14ac:dyDescent="0.25">
      <c r="A104" s="36"/>
      <c r="B104" s="98"/>
      <c r="C104" s="44" t="s">
        <v>310</v>
      </c>
      <c r="D104" s="301">
        <v>0</v>
      </c>
      <c r="E104" s="291">
        <v>0</v>
      </c>
      <c r="F104" s="291">
        <v>0</v>
      </c>
      <c r="G104" s="31">
        <v>0</v>
      </c>
      <c r="H104" s="301">
        <v>0</v>
      </c>
      <c r="I104" s="291">
        <v>0</v>
      </c>
      <c r="J104" s="291">
        <v>0</v>
      </c>
      <c r="K104" s="31">
        <v>0</v>
      </c>
      <c r="L104" s="301">
        <f t="shared" si="32"/>
        <v>0</v>
      </c>
      <c r="M104" s="291">
        <f t="shared" si="32"/>
        <v>0</v>
      </c>
      <c r="N104" s="291">
        <f t="shared" si="32"/>
        <v>0</v>
      </c>
      <c r="O104" s="31">
        <f t="shared" si="32"/>
        <v>0</v>
      </c>
    </row>
    <row r="105" spans="1:15" s="331" customFormat="1" ht="13.8" x14ac:dyDescent="0.25">
      <c r="A105" s="36"/>
      <c r="B105" s="98"/>
      <c r="C105" s="110"/>
      <c r="D105" s="301"/>
      <c r="E105" s="291"/>
      <c r="F105" s="291"/>
      <c r="G105" s="31"/>
      <c r="H105" s="301"/>
      <c r="I105" s="291"/>
      <c r="J105" s="291"/>
      <c r="K105" s="31"/>
      <c r="L105" s="301"/>
      <c r="M105" s="291"/>
      <c r="N105" s="291"/>
      <c r="O105" s="31"/>
    </row>
    <row r="106" spans="1:15" s="331" customFormat="1" ht="13.8" x14ac:dyDescent="0.25">
      <c r="A106" s="36"/>
      <c r="B106" s="98"/>
      <c r="C106" s="110" t="s">
        <v>26</v>
      </c>
      <c r="D106" s="296">
        <f>SUM(D104:D105)</f>
        <v>0</v>
      </c>
      <c r="E106" s="293">
        <f t="shared" ref="E106:G106" si="38">SUM(E104:E105)</f>
        <v>0</v>
      </c>
      <c r="F106" s="293">
        <f t="shared" si="38"/>
        <v>0</v>
      </c>
      <c r="G106" s="155">
        <f t="shared" si="38"/>
        <v>0</v>
      </c>
      <c r="H106" s="296">
        <f>SUM(H104:H105)</f>
        <v>0</v>
      </c>
      <c r="I106" s="293">
        <f t="shared" ref="I106:K106" si="39">SUM(I104:I105)</f>
        <v>0</v>
      </c>
      <c r="J106" s="293">
        <f t="shared" si="39"/>
        <v>0</v>
      </c>
      <c r="K106" s="155">
        <f t="shared" si="39"/>
        <v>0</v>
      </c>
      <c r="L106" s="296">
        <f t="shared" si="32"/>
        <v>0</v>
      </c>
      <c r="M106" s="293">
        <f t="shared" si="32"/>
        <v>0</v>
      </c>
      <c r="N106" s="293">
        <f t="shared" si="32"/>
        <v>0</v>
      </c>
      <c r="O106" s="155">
        <f t="shared" si="32"/>
        <v>0</v>
      </c>
    </row>
    <row r="107" spans="1:15" s="331" customFormat="1" ht="13.8" x14ac:dyDescent="0.25">
      <c r="A107" s="36"/>
      <c r="B107" s="98"/>
      <c r="C107" s="44"/>
      <c r="D107" s="301"/>
      <c r="E107" s="291"/>
      <c r="F107" s="291"/>
      <c r="G107" s="31"/>
      <c r="H107" s="301"/>
      <c r="I107" s="291"/>
      <c r="J107" s="291"/>
      <c r="K107" s="31"/>
      <c r="L107" s="301"/>
      <c r="M107" s="291"/>
      <c r="N107" s="291"/>
      <c r="O107" s="31"/>
    </row>
    <row r="108" spans="1:15" s="331" customFormat="1" ht="14.4" x14ac:dyDescent="0.3">
      <c r="A108" s="36"/>
      <c r="B108" s="98"/>
      <c r="C108" s="107" t="s">
        <v>36</v>
      </c>
      <c r="D108" s="108">
        <f t="shared" ref="D108:K108" si="40">D91+D96+D101</f>
        <v>1759355</v>
      </c>
      <c r="E108" s="32">
        <f t="shared" si="40"/>
        <v>1613683</v>
      </c>
      <c r="F108" s="32">
        <f t="shared" si="40"/>
        <v>125972</v>
      </c>
      <c r="G108" s="157">
        <f t="shared" si="40"/>
        <v>19700</v>
      </c>
      <c r="H108" s="108">
        <f t="shared" si="40"/>
        <v>77065</v>
      </c>
      <c r="I108" s="32">
        <f t="shared" si="40"/>
        <v>77065</v>
      </c>
      <c r="J108" s="32">
        <f t="shared" si="40"/>
        <v>0</v>
      </c>
      <c r="K108" s="157">
        <f t="shared" si="40"/>
        <v>0</v>
      </c>
      <c r="L108" s="108">
        <f t="shared" si="32"/>
        <v>1836420</v>
      </c>
      <c r="M108" s="32">
        <f t="shared" si="32"/>
        <v>1690748</v>
      </c>
      <c r="N108" s="32">
        <f t="shared" si="32"/>
        <v>125972</v>
      </c>
      <c r="O108" s="157">
        <f t="shared" si="32"/>
        <v>19700</v>
      </c>
    </row>
    <row r="109" spans="1:15" s="331" customFormat="1" ht="13.8" x14ac:dyDescent="0.25">
      <c r="A109" s="36"/>
      <c r="B109" s="98"/>
      <c r="C109" s="44"/>
      <c r="D109" s="302"/>
      <c r="E109" s="297"/>
      <c r="F109" s="297"/>
      <c r="G109" s="154"/>
      <c r="H109" s="302"/>
      <c r="I109" s="297"/>
      <c r="J109" s="297"/>
      <c r="K109" s="154"/>
      <c r="L109" s="302"/>
      <c r="M109" s="297"/>
      <c r="N109" s="297"/>
      <c r="O109" s="154"/>
    </row>
    <row r="110" spans="1:15" s="331" customFormat="1" ht="13.8" x14ac:dyDescent="0.25">
      <c r="A110" s="36"/>
      <c r="B110" s="98" t="s">
        <v>9</v>
      </c>
      <c r="C110" s="44" t="s">
        <v>66</v>
      </c>
      <c r="D110" s="302"/>
      <c r="E110" s="297"/>
      <c r="F110" s="297"/>
      <c r="G110" s="154"/>
      <c r="H110" s="302"/>
      <c r="I110" s="297"/>
      <c r="J110" s="297"/>
      <c r="K110" s="154"/>
      <c r="L110" s="302"/>
      <c r="M110" s="297"/>
      <c r="N110" s="297"/>
      <c r="O110" s="154"/>
    </row>
    <row r="111" spans="1:15" s="331" customFormat="1" ht="13.8" x14ac:dyDescent="0.25">
      <c r="A111" s="36"/>
      <c r="B111" s="98"/>
      <c r="C111" s="44" t="s">
        <v>15</v>
      </c>
      <c r="D111" s="302"/>
      <c r="E111" s="297"/>
      <c r="F111" s="297"/>
      <c r="G111" s="154"/>
      <c r="H111" s="302"/>
      <c r="I111" s="297"/>
      <c r="J111" s="297"/>
      <c r="K111" s="154"/>
      <c r="L111" s="302"/>
      <c r="M111" s="297"/>
      <c r="N111" s="297"/>
      <c r="O111" s="154"/>
    </row>
    <row r="112" spans="1:15" s="331" customFormat="1" ht="13.8" x14ac:dyDescent="0.25">
      <c r="A112" s="42"/>
      <c r="B112" s="43"/>
      <c r="C112" s="44" t="s">
        <v>131</v>
      </c>
      <c r="D112" s="291">
        <v>177278</v>
      </c>
      <c r="E112" s="291">
        <v>177278</v>
      </c>
      <c r="F112" s="297"/>
      <c r="G112" s="154"/>
      <c r="H112" s="291">
        <v>56744</v>
      </c>
      <c r="I112" s="291">
        <v>56744</v>
      </c>
      <c r="J112" s="297"/>
      <c r="K112" s="154"/>
      <c r="L112" s="291">
        <f t="shared" si="32"/>
        <v>234022</v>
      </c>
      <c r="M112" s="291">
        <f t="shared" si="32"/>
        <v>234022</v>
      </c>
      <c r="N112" s="297">
        <f t="shared" si="32"/>
        <v>0</v>
      </c>
      <c r="O112" s="154">
        <f t="shared" si="32"/>
        <v>0</v>
      </c>
    </row>
    <row r="113" spans="1:15" s="331" customFormat="1" ht="13.8" x14ac:dyDescent="0.25">
      <c r="A113" s="42"/>
      <c r="B113" s="43"/>
      <c r="C113" s="44" t="s">
        <v>92</v>
      </c>
      <c r="D113" s="291"/>
      <c r="E113" s="291"/>
      <c r="F113" s="297"/>
      <c r="G113" s="154"/>
      <c r="H113" s="291"/>
      <c r="I113" s="291"/>
      <c r="J113" s="297"/>
      <c r="K113" s="154"/>
      <c r="L113" s="291">
        <f t="shared" si="32"/>
        <v>0</v>
      </c>
      <c r="M113" s="291">
        <f t="shared" si="32"/>
        <v>0</v>
      </c>
      <c r="N113" s="297">
        <f t="shared" si="32"/>
        <v>0</v>
      </c>
      <c r="O113" s="154">
        <f t="shared" si="32"/>
        <v>0</v>
      </c>
    </row>
    <row r="114" spans="1:15" s="331" customFormat="1" ht="13.8" x14ac:dyDescent="0.25">
      <c r="A114" s="42"/>
      <c r="B114" s="43"/>
      <c r="C114" s="44" t="s">
        <v>93</v>
      </c>
      <c r="D114" s="291"/>
      <c r="E114" s="291"/>
      <c r="F114" s="297"/>
      <c r="G114" s="154"/>
      <c r="H114" s="291"/>
      <c r="I114" s="291"/>
      <c r="J114" s="297"/>
      <c r="K114" s="154"/>
      <c r="L114" s="291">
        <f t="shared" si="32"/>
        <v>0</v>
      </c>
      <c r="M114" s="291">
        <f t="shared" si="32"/>
        <v>0</v>
      </c>
      <c r="N114" s="297">
        <f t="shared" si="32"/>
        <v>0</v>
      </c>
      <c r="O114" s="154">
        <f t="shared" si="32"/>
        <v>0</v>
      </c>
    </row>
    <row r="115" spans="1:15" s="331" customFormat="1" ht="13.8" x14ac:dyDescent="0.25">
      <c r="A115" s="42"/>
      <c r="B115" s="43"/>
      <c r="C115" s="44" t="s">
        <v>94</v>
      </c>
      <c r="D115" s="291">
        <v>26000</v>
      </c>
      <c r="E115" s="291">
        <v>26000</v>
      </c>
      <c r="F115" s="297"/>
      <c r="G115" s="154"/>
      <c r="H115" s="291"/>
      <c r="I115" s="291"/>
      <c r="J115" s="297"/>
      <c r="K115" s="154"/>
      <c r="L115" s="291">
        <f t="shared" si="32"/>
        <v>26000</v>
      </c>
      <c r="M115" s="291">
        <f t="shared" si="32"/>
        <v>26000</v>
      </c>
      <c r="N115" s="297">
        <f t="shared" si="32"/>
        <v>0</v>
      </c>
      <c r="O115" s="154">
        <f t="shared" si="32"/>
        <v>0</v>
      </c>
    </row>
    <row r="116" spans="1:15" s="331" customFormat="1" ht="13.8" x14ac:dyDescent="0.25">
      <c r="A116" s="42"/>
      <c r="B116" s="43"/>
      <c r="C116" s="44" t="s">
        <v>95</v>
      </c>
      <c r="D116" s="291">
        <v>56000</v>
      </c>
      <c r="E116" s="291">
        <v>56000</v>
      </c>
      <c r="F116" s="297"/>
      <c r="G116" s="154"/>
      <c r="H116" s="291"/>
      <c r="I116" s="291"/>
      <c r="J116" s="297"/>
      <c r="K116" s="154"/>
      <c r="L116" s="291">
        <f t="shared" si="32"/>
        <v>56000</v>
      </c>
      <c r="M116" s="291">
        <f t="shared" si="32"/>
        <v>56000</v>
      </c>
      <c r="N116" s="297">
        <f t="shared" si="32"/>
        <v>0</v>
      </c>
      <c r="O116" s="154">
        <f t="shared" si="32"/>
        <v>0</v>
      </c>
    </row>
    <row r="117" spans="1:15" s="331" customFormat="1" ht="13.8" x14ac:dyDescent="0.25">
      <c r="A117" s="42"/>
      <c r="B117" s="43"/>
      <c r="C117" s="44"/>
      <c r="D117" s="291"/>
      <c r="E117" s="291"/>
      <c r="F117" s="297"/>
      <c r="G117" s="154"/>
      <c r="H117" s="291"/>
      <c r="I117" s="291"/>
      <c r="J117" s="297"/>
      <c r="K117" s="154"/>
      <c r="L117" s="291"/>
      <c r="M117" s="291"/>
      <c r="N117" s="297"/>
      <c r="O117" s="154"/>
    </row>
    <row r="118" spans="1:15" s="331" customFormat="1" ht="14.4" x14ac:dyDescent="0.3">
      <c r="A118" s="116"/>
      <c r="B118" s="117"/>
      <c r="C118" s="107" t="s">
        <v>37</v>
      </c>
      <c r="D118" s="294">
        <f t="shared" ref="D118:K118" si="41">SUM(D111:D116)</f>
        <v>259278</v>
      </c>
      <c r="E118" s="294">
        <f t="shared" si="41"/>
        <v>259278</v>
      </c>
      <c r="F118" s="32">
        <f t="shared" si="41"/>
        <v>0</v>
      </c>
      <c r="G118" s="157">
        <f t="shared" si="41"/>
        <v>0</v>
      </c>
      <c r="H118" s="294">
        <f t="shared" si="41"/>
        <v>56744</v>
      </c>
      <c r="I118" s="294">
        <f t="shared" si="41"/>
        <v>56744</v>
      </c>
      <c r="J118" s="32">
        <f t="shared" si="41"/>
        <v>0</v>
      </c>
      <c r="K118" s="157">
        <f t="shared" si="41"/>
        <v>0</v>
      </c>
      <c r="L118" s="294">
        <f t="shared" si="32"/>
        <v>316022</v>
      </c>
      <c r="M118" s="294">
        <f t="shared" si="32"/>
        <v>316022</v>
      </c>
      <c r="N118" s="32">
        <f t="shared" si="32"/>
        <v>0</v>
      </c>
      <c r="O118" s="157">
        <f t="shared" si="32"/>
        <v>0</v>
      </c>
    </row>
    <row r="119" spans="1:15" s="331" customFormat="1" ht="13.8" x14ac:dyDescent="0.25">
      <c r="A119" s="42"/>
      <c r="B119" s="43"/>
      <c r="C119" s="44"/>
      <c r="D119" s="302"/>
      <c r="E119" s="297"/>
      <c r="F119" s="297"/>
      <c r="G119" s="154"/>
      <c r="H119" s="302"/>
      <c r="I119" s="297"/>
      <c r="J119" s="297"/>
      <c r="K119" s="154"/>
      <c r="L119" s="302"/>
      <c r="M119" s="297"/>
      <c r="N119" s="297"/>
      <c r="O119" s="154"/>
    </row>
    <row r="120" spans="1:15" s="331" customFormat="1" ht="13.8" x14ac:dyDescent="0.25">
      <c r="A120" s="42"/>
      <c r="B120" s="263" t="s">
        <v>16</v>
      </c>
      <c r="C120" s="44" t="s">
        <v>207</v>
      </c>
      <c r="D120" s="302"/>
      <c r="E120" s="297"/>
      <c r="F120" s="297"/>
      <c r="G120" s="154"/>
      <c r="H120" s="302"/>
      <c r="I120" s="297"/>
      <c r="J120" s="297"/>
      <c r="K120" s="154"/>
      <c r="L120" s="302"/>
      <c r="M120" s="297"/>
      <c r="N120" s="297"/>
      <c r="O120" s="154"/>
    </row>
    <row r="121" spans="1:15" s="331" customFormat="1" ht="13.8" x14ac:dyDescent="0.25">
      <c r="A121" s="42"/>
      <c r="B121" s="43"/>
      <c r="C121" s="44" t="s">
        <v>208</v>
      </c>
      <c r="D121" s="302"/>
      <c r="E121" s="297"/>
      <c r="F121" s="297"/>
      <c r="G121" s="154"/>
      <c r="H121" s="302"/>
      <c r="I121" s="297"/>
      <c r="J121" s="297"/>
      <c r="K121" s="154"/>
      <c r="L121" s="302"/>
      <c r="M121" s="297"/>
      <c r="N121" s="297"/>
      <c r="O121" s="154"/>
    </row>
    <row r="122" spans="1:15" s="331" customFormat="1" ht="27.6" x14ac:dyDescent="0.25">
      <c r="A122" s="42"/>
      <c r="B122" s="43"/>
      <c r="C122" s="44" t="s">
        <v>135</v>
      </c>
      <c r="D122" s="291">
        <v>80576</v>
      </c>
      <c r="E122" s="291">
        <v>80576</v>
      </c>
      <c r="F122" s="297"/>
      <c r="G122" s="154"/>
      <c r="H122" s="291"/>
      <c r="I122" s="291"/>
      <c r="J122" s="297"/>
      <c r="K122" s="154"/>
      <c r="L122" s="291">
        <f t="shared" si="32"/>
        <v>80576</v>
      </c>
      <c r="M122" s="291">
        <f t="shared" si="32"/>
        <v>80576</v>
      </c>
      <c r="N122" s="297">
        <f t="shared" si="32"/>
        <v>0</v>
      </c>
      <c r="O122" s="154">
        <f t="shared" si="32"/>
        <v>0</v>
      </c>
    </row>
    <row r="123" spans="1:15" s="331" customFormat="1" ht="14.4" x14ac:dyDescent="0.3">
      <c r="A123" s="113"/>
      <c r="B123" s="98"/>
      <c r="C123" s="44" t="s">
        <v>132</v>
      </c>
      <c r="D123" s="302">
        <v>8146</v>
      </c>
      <c r="E123" s="297"/>
      <c r="F123" s="297">
        <v>8146</v>
      </c>
      <c r="G123" s="154"/>
      <c r="H123" s="302">
        <v>1083</v>
      </c>
      <c r="I123" s="297"/>
      <c r="J123" s="297">
        <v>1083</v>
      </c>
      <c r="K123" s="154"/>
      <c r="L123" s="302">
        <f t="shared" si="32"/>
        <v>9229</v>
      </c>
      <c r="M123" s="297">
        <f t="shared" si="32"/>
        <v>0</v>
      </c>
      <c r="N123" s="297">
        <f t="shared" si="32"/>
        <v>9229</v>
      </c>
      <c r="O123" s="154">
        <f t="shared" si="32"/>
        <v>0</v>
      </c>
    </row>
    <row r="124" spans="1:15" s="331" customFormat="1" ht="14.4" x14ac:dyDescent="0.3">
      <c r="A124" s="113"/>
      <c r="B124" s="98"/>
      <c r="C124" s="44" t="s">
        <v>133</v>
      </c>
      <c r="D124" s="302">
        <v>405</v>
      </c>
      <c r="E124" s="297">
        <v>405</v>
      </c>
      <c r="F124" s="297"/>
      <c r="G124" s="154"/>
      <c r="H124" s="302"/>
      <c r="I124" s="297"/>
      <c r="J124" s="297"/>
      <c r="K124" s="154"/>
      <c r="L124" s="302">
        <f t="shared" si="32"/>
        <v>405</v>
      </c>
      <c r="M124" s="297">
        <f t="shared" si="32"/>
        <v>405</v>
      </c>
      <c r="N124" s="297">
        <f t="shared" si="32"/>
        <v>0</v>
      </c>
      <c r="O124" s="154">
        <f t="shared" si="32"/>
        <v>0</v>
      </c>
    </row>
    <row r="125" spans="1:15" s="331" customFormat="1" ht="14.4" x14ac:dyDescent="0.3">
      <c r="A125" s="113"/>
      <c r="B125" s="98"/>
      <c r="C125" s="44" t="s">
        <v>96</v>
      </c>
      <c r="D125" s="302"/>
      <c r="E125" s="297"/>
      <c r="F125" s="297"/>
      <c r="G125" s="154"/>
      <c r="H125" s="302"/>
      <c r="I125" s="297"/>
      <c r="J125" s="297"/>
      <c r="K125" s="154"/>
      <c r="L125" s="302"/>
      <c r="M125" s="297"/>
      <c r="N125" s="297"/>
      <c r="O125" s="154"/>
    </row>
    <row r="126" spans="1:15" s="331" customFormat="1" ht="14.4" x14ac:dyDescent="0.3">
      <c r="A126" s="113"/>
      <c r="B126" s="98"/>
      <c r="C126" s="44" t="s">
        <v>97</v>
      </c>
      <c r="D126" s="302">
        <v>10573</v>
      </c>
      <c r="E126" s="297">
        <v>10573</v>
      </c>
      <c r="F126" s="297"/>
      <c r="G126" s="154"/>
      <c r="H126" s="302">
        <v>1079</v>
      </c>
      <c r="I126" s="297">
        <v>1079</v>
      </c>
      <c r="J126" s="297">
        <v>0</v>
      </c>
      <c r="K126" s="154">
        <v>0</v>
      </c>
      <c r="L126" s="302">
        <f t="shared" si="32"/>
        <v>11652</v>
      </c>
      <c r="M126" s="297">
        <f t="shared" si="32"/>
        <v>11652</v>
      </c>
      <c r="N126" s="297">
        <f t="shared" si="32"/>
        <v>0</v>
      </c>
      <c r="O126" s="154">
        <f t="shared" si="32"/>
        <v>0</v>
      </c>
    </row>
    <row r="127" spans="1:15" s="331" customFormat="1" ht="14.4" x14ac:dyDescent="0.3">
      <c r="A127" s="113"/>
      <c r="B127" s="98"/>
      <c r="C127" s="44" t="s">
        <v>98</v>
      </c>
      <c r="D127" s="302">
        <v>2077</v>
      </c>
      <c r="E127" s="297">
        <v>2077</v>
      </c>
      <c r="F127" s="297"/>
      <c r="G127" s="154"/>
      <c r="H127" s="302">
        <v>194</v>
      </c>
      <c r="I127" s="297">
        <v>194</v>
      </c>
      <c r="J127" s="297">
        <v>0</v>
      </c>
      <c r="K127" s="154">
        <v>0</v>
      </c>
      <c r="L127" s="302">
        <f t="shared" si="32"/>
        <v>2271</v>
      </c>
      <c r="M127" s="297">
        <f t="shared" si="32"/>
        <v>2271</v>
      </c>
      <c r="N127" s="297">
        <f t="shared" si="32"/>
        <v>0</v>
      </c>
      <c r="O127" s="154">
        <f t="shared" si="32"/>
        <v>0</v>
      </c>
    </row>
    <row r="128" spans="1:15" s="331" customFormat="1" ht="14.4" x14ac:dyDescent="0.3">
      <c r="A128" s="113"/>
      <c r="B128" s="98"/>
      <c r="C128" s="159" t="s">
        <v>99</v>
      </c>
      <c r="D128" s="302">
        <v>1719</v>
      </c>
      <c r="E128" s="297">
        <v>1719</v>
      </c>
      <c r="F128" s="297"/>
      <c r="G128" s="154"/>
      <c r="H128" s="302">
        <v>146</v>
      </c>
      <c r="I128" s="297">
        <v>146</v>
      </c>
      <c r="J128" s="297">
        <v>0</v>
      </c>
      <c r="K128" s="154">
        <v>0</v>
      </c>
      <c r="L128" s="302">
        <f t="shared" si="32"/>
        <v>1865</v>
      </c>
      <c r="M128" s="297">
        <f t="shared" si="32"/>
        <v>1865</v>
      </c>
      <c r="N128" s="297">
        <f t="shared" si="32"/>
        <v>0</v>
      </c>
      <c r="O128" s="154">
        <f t="shared" si="32"/>
        <v>0</v>
      </c>
    </row>
    <row r="129" spans="1:15" s="331" customFormat="1" ht="28.2" x14ac:dyDescent="0.3">
      <c r="A129" s="113"/>
      <c r="B129" s="98"/>
      <c r="C129" s="44" t="s">
        <v>210</v>
      </c>
      <c r="D129" s="302">
        <v>2120</v>
      </c>
      <c r="E129" s="297">
        <v>2120</v>
      </c>
      <c r="F129" s="297"/>
      <c r="G129" s="154"/>
      <c r="H129" s="302">
        <v>583</v>
      </c>
      <c r="I129" s="297">
        <v>583</v>
      </c>
      <c r="J129" s="297">
        <v>0</v>
      </c>
      <c r="K129" s="154">
        <v>0</v>
      </c>
      <c r="L129" s="302">
        <f t="shared" si="32"/>
        <v>2703</v>
      </c>
      <c r="M129" s="297">
        <f t="shared" si="32"/>
        <v>2703</v>
      </c>
      <c r="N129" s="297">
        <f t="shared" si="32"/>
        <v>0</v>
      </c>
      <c r="O129" s="154">
        <f t="shared" si="32"/>
        <v>0</v>
      </c>
    </row>
    <row r="130" spans="1:15" s="331" customFormat="1" ht="14.4" x14ac:dyDescent="0.3">
      <c r="A130" s="113"/>
      <c r="B130" s="98"/>
      <c r="C130" s="159" t="s">
        <v>211</v>
      </c>
      <c r="D130" s="302">
        <v>3642</v>
      </c>
      <c r="E130" s="297">
        <v>3642</v>
      </c>
      <c r="F130" s="297"/>
      <c r="G130" s="154"/>
      <c r="H130" s="302">
        <v>-543</v>
      </c>
      <c r="I130" s="297">
        <v>-543</v>
      </c>
      <c r="J130" s="297">
        <v>0</v>
      </c>
      <c r="K130" s="154">
        <v>0</v>
      </c>
      <c r="L130" s="302">
        <f t="shared" si="32"/>
        <v>3099</v>
      </c>
      <c r="M130" s="297">
        <f t="shared" si="32"/>
        <v>3099</v>
      </c>
      <c r="N130" s="297">
        <f t="shared" si="32"/>
        <v>0</v>
      </c>
      <c r="O130" s="154">
        <f t="shared" si="32"/>
        <v>0</v>
      </c>
    </row>
    <row r="131" spans="1:15" s="331" customFormat="1" ht="14.4" x14ac:dyDescent="0.3">
      <c r="A131" s="113"/>
      <c r="B131" s="98"/>
      <c r="C131" s="115" t="s">
        <v>300</v>
      </c>
      <c r="D131" s="302">
        <v>2486</v>
      </c>
      <c r="E131" s="297"/>
      <c r="F131" s="297">
        <v>2486</v>
      </c>
      <c r="G131" s="154"/>
      <c r="H131" s="302"/>
      <c r="I131" s="297"/>
      <c r="J131" s="297"/>
      <c r="K131" s="154"/>
      <c r="L131" s="302">
        <f t="shared" si="32"/>
        <v>2486</v>
      </c>
      <c r="M131" s="297">
        <f t="shared" si="32"/>
        <v>0</v>
      </c>
      <c r="N131" s="297">
        <f t="shared" si="32"/>
        <v>2486</v>
      </c>
      <c r="O131" s="154">
        <f t="shared" si="32"/>
        <v>0</v>
      </c>
    </row>
    <row r="132" spans="1:15" s="331" customFormat="1" ht="14.4" x14ac:dyDescent="0.3">
      <c r="A132" s="113"/>
      <c r="B132" s="98"/>
      <c r="C132" s="44" t="s">
        <v>278</v>
      </c>
      <c r="D132" s="302">
        <v>5400</v>
      </c>
      <c r="E132" s="297"/>
      <c r="F132" s="297">
        <v>5400</v>
      </c>
      <c r="G132" s="154"/>
      <c r="H132" s="302"/>
      <c r="I132" s="297"/>
      <c r="J132" s="297"/>
      <c r="K132" s="154"/>
      <c r="L132" s="302">
        <f t="shared" si="32"/>
        <v>5400</v>
      </c>
      <c r="M132" s="297">
        <f t="shared" si="32"/>
        <v>0</v>
      </c>
      <c r="N132" s="297">
        <f t="shared" si="32"/>
        <v>5400</v>
      </c>
      <c r="O132" s="154">
        <f t="shared" si="32"/>
        <v>0</v>
      </c>
    </row>
    <row r="133" spans="1:15" s="331" customFormat="1" ht="13.8" x14ac:dyDescent="0.25">
      <c r="A133" s="42"/>
      <c r="B133" s="43"/>
      <c r="C133" s="44" t="s">
        <v>279</v>
      </c>
      <c r="D133" s="302">
        <v>300</v>
      </c>
      <c r="E133" s="297"/>
      <c r="F133" s="297"/>
      <c r="G133" s="154">
        <v>300</v>
      </c>
      <c r="H133" s="302"/>
      <c r="I133" s="297"/>
      <c r="J133" s="297"/>
      <c r="K133" s="154"/>
      <c r="L133" s="302">
        <f t="shared" si="32"/>
        <v>300</v>
      </c>
      <c r="M133" s="297">
        <f t="shared" si="32"/>
        <v>0</v>
      </c>
      <c r="N133" s="297">
        <f t="shared" si="32"/>
        <v>0</v>
      </c>
      <c r="O133" s="154">
        <f t="shared" si="32"/>
        <v>300</v>
      </c>
    </row>
    <row r="134" spans="1:15" s="331" customFormat="1" ht="28.2" x14ac:dyDescent="0.3">
      <c r="A134" s="113"/>
      <c r="B134" s="98"/>
      <c r="C134" s="44" t="s">
        <v>280</v>
      </c>
      <c r="D134" s="302">
        <v>13360</v>
      </c>
      <c r="E134" s="297">
        <v>13360</v>
      </c>
      <c r="F134" s="297"/>
      <c r="G134" s="154"/>
      <c r="H134" s="302"/>
      <c r="I134" s="297"/>
      <c r="J134" s="297"/>
      <c r="K134" s="154"/>
      <c r="L134" s="302">
        <f t="shared" si="32"/>
        <v>13360</v>
      </c>
      <c r="M134" s="297">
        <f t="shared" si="32"/>
        <v>13360</v>
      </c>
      <c r="N134" s="297">
        <f t="shared" si="32"/>
        <v>0</v>
      </c>
      <c r="O134" s="154">
        <f t="shared" si="32"/>
        <v>0</v>
      </c>
    </row>
    <row r="135" spans="1:15" s="331" customFormat="1" ht="14.4" x14ac:dyDescent="0.3">
      <c r="A135" s="113"/>
      <c r="B135" s="98"/>
      <c r="C135" s="44" t="s">
        <v>311</v>
      </c>
      <c r="D135" s="302">
        <v>535</v>
      </c>
      <c r="E135" s="297">
        <v>535</v>
      </c>
      <c r="F135" s="297"/>
      <c r="G135" s="303"/>
      <c r="H135" s="302"/>
      <c r="I135" s="297"/>
      <c r="J135" s="297"/>
      <c r="K135" s="303"/>
      <c r="L135" s="302">
        <f t="shared" si="32"/>
        <v>535</v>
      </c>
      <c r="M135" s="297">
        <f t="shared" si="32"/>
        <v>535</v>
      </c>
      <c r="N135" s="297">
        <f t="shared" si="32"/>
        <v>0</v>
      </c>
      <c r="O135" s="303">
        <f t="shared" si="32"/>
        <v>0</v>
      </c>
    </row>
    <row r="136" spans="1:15" s="331" customFormat="1" ht="14.4" x14ac:dyDescent="0.3">
      <c r="A136" s="113"/>
      <c r="B136" s="98"/>
      <c r="C136" s="44" t="s">
        <v>312</v>
      </c>
      <c r="D136" s="302">
        <v>2592</v>
      </c>
      <c r="E136" s="297">
        <v>2592</v>
      </c>
      <c r="F136" s="297"/>
      <c r="G136" s="303"/>
      <c r="H136" s="302"/>
      <c r="I136" s="297"/>
      <c r="J136" s="297"/>
      <c r="K136" s="303"/>
      <c r="L136" s="302">
        <f t="shared" si="32"/>
        <v>2592</v>
      </c>
      <c r="M136" s="297">
        <f t="shared" si="32"/>
        <v>2592</v>
      </c>
      <c r="N136" s="297">
        <f t="shared" si="32"/>
        <v>0</v>
      </c>
      <c r="O136" s="303">
        <f t="shared" si="32"/>
        <v>0</v>
      </c>
    </row>
    <row r="137" spans="1:15" s="331" customFormat="1" ht="14.4" x14ac:dyDescent="0.3">
      <c r="A137" s="113"/>
      <c r="B137" s="98"/>
      <c r="C137" s="115" t="s">
        <v>313</v>
      </c>
      <c r="D137" s="302">
        <v>2000</v>
      </c>
      <c r="E137" s="297">
        <v>2000</v>
      </c>
      <c r="F137" s="297"/>
      <c r="G137" s="303"/>
      <c r="H137" s="302"/>
      <c r="I137" s="297"/>
      <c r="J137" s="297"/>
      <c r="K137" s="303"/>
      <c r="L137" s="302">
        <f t="shared" si="32"/>
        <v>2000</v>
      </c>
      <c r="M137" s="297">
        <f t="shared" si="32"/>
        <v>2000</v>
      </c>
      <c r="N137" s="297">
        <f t="shared" si="32"/>
        <v>0</v>
      </c>
      <c r="O137" s="303">
        <f t="shared" si="32"/>
        <v>0</v>
      </c>
    </row>
    <row r="138" spans="1:15" s="331" customFormat="1" ht="14.4" x14ac:dyDescent="0.3">
      <c r="A138" s="113"/>
      <c r="B138" s="98"/>
      <c r="C138" s="115" t="s">
        <v>464</v>
      </c>
      <c r="D138" s="302"/>
      <c r="E138" s="297"/>
      <c r="F138" s="297"/>
      <c r="G138" s="303"/>
      <c r="H138" s="302">
        <v>3823</v>
      </c>
      <c r="I138" s="297">
        <v>3823</v>
      </c>
      <c r="J138" s="297">
        <v>0</v>
      </c>
      <c r="K138" s="303">
        <v>0</v>
      </c>
      <c r="L138" s="302">
        <f t="shared" si="32"/>
        <v>3823</v>
      </c>
      <c r="M138" s="297">
        <f t="shared" si="32"/>
        <v>3823</v>
      </c>
      <c r="N138" s="297">
        <f t="shared" si="32"/>
        <v>0</v>
      </c>
      <c r="O138" s="303">
        <f t="shared" si="32"/>
        <v>0</v>
      </c>
    </row>
    <row r="139" spans="1:15" s="331" customFormat="1" ht="14.4" x14ac:dyDescent="0.3">
      <c r="A139" s="113"/>
      <c r="B139" s="98"/>
      <c r="C139" s="44"/>
      <c r="D139" s="302"/>
      <c r="E139" s="297"/>
      <c r="F139" s="297"/>
      <c r="G139" s="303"/>
      <c r="H139" s="302"/>
      <c r="I139" s="297"/>
      <c r="J139" s="297"/>
      <c r="K139" s="303"/>
      <c r="L139" s="302"/>
      <c r="M139" s="297"/>
      <c r="N139" s="297"/>
      <c r="O139" s="303"/>
    </row>
    <row r="140" spans="1:15" s="331" customFormat="1" ht="14.4" x14ac:dyDescent="0.3">
      <c r="A140" s="113"/>
      <c r="B140" s="98"/>
      <c r="C140" s="110" t="s">
        <v>26</v>
      </c>
      <c r="D140" s="296">
        <f t="shared" ref="D140:K140" si="42">SUM(D122:D139)</f>
        <v>135931</v>
      </c>
      <c r="E140" s="293">
        <f t="shared" si="42"/>
        <v>119599</v>
      </c>
      <c r="F140" s="293">
        <f t="shared" si="42"/>
        <v>16032</v>
      </c>
      <c r="G140" s="300">
        <f t="shared" si="42"/>
        <v>300</v>
      </c>
      <c r="H140" s="296">
        <f t="shared" si="42"/>
        <v>6365</v>
      </c>
      <c r="I140" s="293">
        <f t="shared" si="42"/>
        <v>5282</v>
      </c>
      <c r="J140" s="293">
        <f t="shared" si="42"/>
        <v>1083</v>
      </c>
      <c r="K140" s="300">
        <f t="shared" si="42"/>
        <v>0</v>
      </c>
      <c r="L140" s="296">
        <f t="shared" si="32"/>
        <v>142296</v>
      </c>
      <c r="M140" s="293">
        <f t="shared" si="32"/>
        <v>124881</v>
      </c>
      <c r="N140" s="293">
        <f t="shared" si="32"/>
        <v>17115</v>
      </c>
      <c r="O140" s="300">
        <f t="shared" si="32"/>
        <v>300</v>
      </c>
    </row>
    <row r="141" spans="1:15" s="331" customFormat="1" ht="14.4" x14ac:dyDescent="0.3">
      <c r="A141" s="113"/>
      <c r="B141" s="102"/>
      <c r="C141" s="110"/>
      <c r="D141" s="111"/>
      <c r="E141" s="33"/>
      <c r="F141" s="33"/>
      <c r="G141" s="112"/>
      <c r="H141" s="111"/>
      <c r="I141" s="33"/>
      <c r="J141" s="33"/>
      <c r="K141" s="112"/>
      <c r="L141" s="111"/>
      <c r="M141" s="33"/>
      <c r="N141" s="33"/>
      <c r="O141" s="112"/>
    </row>
    <row r="142" spans="1:15" s="331" customFormat="1" x14ac:dyDescent="0.3">
      <c r="A142" s="113"/>
      <c r="B142" s="118"/>
      <c r="C142" s="44" t="s">
        <v>209</v>
      </c>
      <c r="D142" s="302"/>
      <c r="E142" s="297"/>
      <c r="F142" s="297"/>
      <c r="G142" s="303"/>
      <c r="H142" s="302"/>
      <c r="I142" s="297"/>
      <c r="J142" s="297"/>
      <c r="K142" s="303"/>
      <c r="L142" s="302"/>
      <c r="M142" s="297"/>
      <c r="N142" s="297"/>
      <c r="O142" s="303"/>
    </row>
    <row r="143" spans="1:15" s="331" customFormat="1" ht="13.8" x14ac:dyDescent="0.25">
      <c r="A143" s="36"/>
      <c r="B143" s="102"/>
      <c r="C143" s="44" t="s">
        <v>281</v>
      </c>
      <c r="D143" s="301">
        <v>5000</v>
      </c>
      <c r="E143" s="291">
        <v>5000</v>
      </c>
      <c r="F143" s="291"/>
      <c r="G143" s="304"/>
      <c r="H143" s="301"/>
      <c r="I143" s="291"/>
      <c r="J143" s="291"/>
      <c r="K143" s="304"/>
      <c r="L143" s="301">
        <f t="shared" si="32"/>
        <v>5000</v>
      </c>
      <c r="M143" s="291">
        <f t="shared" si="32"/>
        <v>5000</v>
      </c>
      <c r="N143" s="291">
        <f t="shared" si="32"/>
        <v>0</v>
      </c>
      <c r="O143" s="304">
        <f t="shared" si="32"/>
        <v>0</v>
      </c>
    </row>
    <row r="144" spans="1:15" s="331" customFormat="1" ht="13.8" x14ac:dyDescent="0.25">
      <c r="A144" s="36"/>
      <c r="B144" s="102"/>
      <c r="C144" s="44" t="s">
        <v>282</v>
      </c>
      <c r="D144" s="301">
        <v>11000</v>
      </c>
      <c r="E144" s="291">
        <v>11000</v>
      </c>
      <c r="F144" s="291"/>
      <c r="G144" s="304"/>
      <c r="H144" s="301"/>
      <c r="I144" s="291"/>
      <c r="J144" s="291"/>
      <c r="K144" s="304"/>
      <c r="L144" s="301">
        <f t="shared" si="32"/>
        <v>11000</v>
      </c>
      <c r="M144" s="291">
        <f t="shared" si="32"/>
        <v>11000</v>
      </c>
      <c r="N144" s="291">
        <f t="shared" si="32"/>
        <v>0</v>
      </c>
      <c r="O144" s="304">
        <f t="shared" si="32"/>
        <v>0</v>
      </c>
    </row>
    <row r="145" spans="1:15" s="331" customFormat="1" ht="27.6" x14ac:dyDescent="0.25">
      <c r="A145" s="36"/>
      <c r="B145" s="102"/>
      <c r="C145" s="44" t="s">
        <v>314</v>
      </c>
      <c r="D145" s="301">
        <v>136000</v>
      </c>
      <c r="E145" s="291">
        <v>136000</v>
      </c>
      <c r="F145" s="291"/>
      <c r="G145" s="304"/>
      <c r="H145" s="301"/>
      <c r="I145" s="291"/>
      <c r="J145" s="291"/>
      <c r="K145" s="304"/>
      <c r="L145" s="301">
        <f t="shared" si="32"/>
        <v>136000</v>
      </c>
      <c r="M145" s="291">
        <f t="shared" si="32"/>
        <v>136000</v>
      </c>
      <c r="N145" s="291">
        <f t="shared" si="32"/>
        <v>0</v>
      </c>
      <c r="O145" s="304">
        <f t="shared" si="32"/>
        <v>0</v>
      </c>
    </row>
    <row r="146" spans="1:15" s="331" customFormat="1" ht="27.6" x14ac:dyDescent="0.25">
      <c r="A146" s="36"/>
      <c r="B146" s="102"/>
      <c r="C146" s="44" t="s">
        <v>315</v>
      </c>
      <c r="D146" s="302">
        <v>30342</v>
      </c>
      <c r="E146" s="297">
        <v>30342</v>
      </c>
      <c r="F146" s="297"/>
      <c r="G146" s="303"/>
      <c r="H146" s="302"/>
      <c r="I146" s="297"/>
      <c r="J146" s="297"/>
      <c r="K146" s="303"/>
      <c r="L146" s="302">
        <f t="shared" si="32"/>
        <v>30342</v>
      </c>
      <c r="M146" s="297">
        <f t="shared" si="32"/>
        <v>30342</v>
      </c>
      <c r="N146" s="297">
        <f t="shared" si="32"/>
        <v>0</v>
      </c>
      <c r="O146" s="303">
        <f t="shared" si="32"/>
        <v>0</v>
      </c>
    </row>
    <row r="147" spans="1:15" s="331" customFormat="1" ht="27.6" x14ac:dyDescent="0.25">
      <c r="A147" s="36"/>
      <c r="B147" s="102"/>
      <c r="C147" s="44" t="s">
        <v>316</v>
      </c>
      <c r="D147" s="302">
        <v>26368</v>
      </c>
      <c r="E147" s="297">
        <v>26368</v>
      </c>
      <c r="F147" s="297"/>
      <c r="G147" s="303"/>
      <c r="H147" s="302"/>
      <c r="I147" s="297"/>
      <c r="J147" s="297"/>
      <c r="K147" s="303"/>
      <c r="L147" s="302">
        <f t="shared" si="32"/>
        <v>26368</v>
      </c>
      <c r="M147" s="297">
        <f t="shared" si="32"/>
        <v>26368</v>
      </c>
      <c r="N147" s="297">
        <f t="shared" si="32"/>
        <v>0</v>
      </c>
      <c r="O147" s="303">
        <f t="shared" si="32"/>
        <v>0</v>
      </c>
    </row>
    <row r="148" spans="1:15" s="331" customFormat="1" ht="13.8" x14ac:dyDescent="0.25">
      <c r="A148" s="36"/>
      <c r="B148" s="102"/>
      <c r="C148" s="44" t="s">
        <v>317</v>
      </c>
      <c r="D148" s="302">
        <v>48080</v>
      </c>
      <c r="E148" s="297">
        <v>48080</v>
      </c>
      <c r="F148" s="297"/>
      <c r="G148" s="303"/>
      <c r="H148" s="302">
        <v>12187</v>
      </c>
      <c r="I148" s="297">
        <v>12187</v>
      </c>
      <c r="J148" s="297"/>
      <c r="K148" s="303"/>
      <c r="L148" s="302">
        <f>D148+H148</f>
        <v>60267</v>
      </c>
      <c r="M148" s="297">
        <f t="shared" ref="M148:O162" si="43">E148+I148</f>
        <v>60267</v>
      </c>
      <c r="N148" s="297">
        <f t="shared" si="43"/>
        <v>0</v>
      </c>
      <c r="O148" s="303">
        <f t="shared" si="43"/>
        <v>0</v>
      </c>
    </row>
    <row r="149" spans="1:15" s="331" customFormat="1" ht="27.6" x14ac:dyDescent="0.25">
      <c r="A149" s="36"/>
      <c r="B149" s="102"/>
      <c r="C149" s="44" t="s">
        <v>318</v>
      </c>
      <c r="D149" s="302">
        <v>305317</v>
      </c>
      <c r="E149" s="297">
        <v>305317</v>
      </c>
      <c r="F149" s="297"/>
      <c r="G149" s="303"/>
      <c r="H149" s="302"/>
      <c r="I149" s="297"/>
      <c r="J149" s="297"/>
      <c r="K149" s="303"/>
      <c r="L149" s="302">
        <f t="shared" ref="L149:O214" si="44">D149+H149</f>
        <v>305317</v>
      </c>
      <c r="M149" s="297">
        <f t="shared" si="43"/>
        <v>305317</v>
      </c>
      <c r="N149" s="297">
        <f t="shared" si="43"/>
        <v>0</v>
      </c>
      <c r="O149" s="303">
        <f t="shared" si="43"/>
        <v>0</v>
      </c>
    </row>
    <row r="150" spans="1:15" s="331" customFormat="1" ht="13.8" x14ac:dyDescent="0.25">
      <c r="A150" s="36"/>
      <c r="B150" s="102"/>
      <c r="C150" s="44" t="s">
        <v>319</v>
      </c>
      <c r="D150" s="302">
        <v>57213</v>
      </c>
      <c r="E150" s="297">
        <v>57213</v>
      </c>
      <c r="F150" s="297"/>
      <c r="G150" s="303"/>
      <c r="H150" s="302"/>
      <c r="I150" s="297"/>
      <c r="J150" s="297"/>
      <c r="K150" s="303"/>
      <c r="L150" s="302">
        <f t="shared" si="44"/>
        <v>57213</v>
      </c>
      <c r="M150" s="297">
        <f t="shared" si="43"/>
        <v>57213</v>
      </c>
      <c r="N150" s="297">
        <f t="shared" si="43"/>
        <v>0</v>
      </c>
      <c r="O150" s="303">
        <f t="shared" si="43"/>
        <v>0</v>
      </c>
    </row>
    <row r="151" spans="1:15" s="331" customFormat="1" ht="13.8" x14ac:dyDescent="0.25">
      <c r="A151" s="36"/>
      <c r="B151" s="102"/>
      <c r="C151" s="115" t="s">
        <v>320</v>
      </c>
      <c r="D151" s="302">
        <v>13018</v>
      </c>
      <c r="E151" s="297">
        <v>13018</v>
      </c>
      <c r="F151" s="297"/>
      <c r="G151" s="303"/>
      <c r="H151" s="302"/>
      <c r="I151" s="297"/>
      <c r="J151" s="297"/>
      <c r="K151" s="303"/>
      <c r="L151" s="302">
        <f t="shared" si="44"/>
        <v>13018</v>
      </c>
      <c r="M151" s="297">
        <f t="shared" si="43"/>
        <v>13018</v>
      </c>
      <c r="N151" s="297">
        <f t="shared" si="43"/>
        <v>0</v>
      </c>
      <c r="O151" s="303">
        <f t="shared" si="43"/>
        <v>0</v>
      </c>
    </row>
    <row r="152" spans="1:15" s="331" customFormat="1" ht="13.8" x14ac:dyDescent="0.25">
      <c r="A152" s="36"/>
      <c r="B152" s="102"/>
      <c r="C152" s="115" t="s">
        <v>461</v>
      </c>
      <c r="D152" s="302"/>
      <c r="E152" s="297"/>
      <c r="F152" s="297"/>
      <c r="G152" s="303"/>
      <c r="H152" s="302">
        <v>5722</v>
      </c>
      <c r="I152" s="297">
        <v>5722</v>
      </c>
      <c r="J152" s="297"/>
      <c r="K152" s="303"/>
      <c r="L152" s="302">
        <f t="shared" si="44"/>
        <v>5722</v>
      </c>
      <c r="M152" s="297">
        <f t="shared" si="43"/>
        <v>5722</v>
      </c>
      <c r="N152" s="297">
        <f t="shared" si="43"/>
        <v>0</v>
      </c>
      <c r="O152" s="303">
        <f t="shared" si="43"/>
        <v>0</v>
      </c>
    </row>
    <row r="153" spans="1:15" s="331" customFormat="1" ht="27.6" x14ac:dyDescent="0.25">
      <c r="A153" s="36"/>
      <c r="B153" s="102"/>
      <c r="C153" s="115" t="s">
        <v>473</v>
      </c>
      <c r="D153" s="302"/>
      <c r="E153" s="297"/>
      <c r="F153" s="297"/>
      <c r="G153" s="303"/>
      <c r="H153" s="302">
        <v>331</v>
      </c>
      <c r="I153" s="297">
        <v>331</v>
      </c>
      <c r="J153" s="297"/>
      <c r="K153" s="303"/>
      <c r="L153" s="302">
        <f t="shared" si="44"/>
        <v>331</v>
      </c>
      <c r="M153" s="297">
        <f t="shared" si="43"/>
        <v>331</v>
      </c>
      <c r="N153" s="297">
        <f t="shared" si="43"/>
        <v>0</v>
      </c>
      <c r="O153" s="303">
        <f t="shared" si="43"/>
        <v>0</v>
      </c>
    </row>
    <row r="154" spans="1:15" s="331" customFormat="1" ht="13.8" x14ac:dyDescent="0.25">
      <c r="A154" s="36"/>
      <c r="B154" s="102"/>
      <c r="C154" s="44"/>
      <c r="D154" s="301"/>
      <c r="E154" s="291"/>
      <c r="F154" s="291"/>
      <c r="G154" s="304"/>
      <c r="H154" s="301"/>
      <c r="I154" s="291"/>
      <c r="J154" s="291"/>
      <c r="K154" s="304"/>
      <c r="L154" s="301"/>
      <c r="M154" s="291"/>
      <c r="N154" s="291"/>
      <c r="O154" s="304"/>
    </row>
    <row r="155" spans="1:15" s="331" customFormat="1" ht="13.8" x14ac:dyDescent="0.25">
      <c r="A155" s="36"/>
      <c r="B155" s="102"/>
      <c r="C155" s="110" t="s">
        <v>26</v>
      </c>
      <c r="D155" s="111">
        <f t="shared" ref="D155:K155" si="45">SUM(D142:D154)</f>
        <v>632338</v>
      </c>
      <c r="E155" s="33">
        <f t="shared" si="45"/>
        <v>632338</v>
      </c>
      <c r="F155" s="33">
        <f t="shared" si="45"/>
        <v>0</v>
      </c>
      <c r="G155" s="112">
        <f t="shared" si="45"/>
        <v>0</v>
      </c>
      <c r="H155" s="111">
        <f t="shared" si="45"/>
        <v>18240</v>
      </c>
      <c r="I155" s="33">
        <f t="shared" si="45"/>
        <v>18240</v>
      </c>
      <c r="J155" s="33">
        <f t="shared" si="45"/>
        <v>0</v>
      </c>
      <c r="K155" s="112">
        <f t="shared" si="45"/>
        <v>0</v>
      </c>
      <c r="L155" s="111">
        <f t="shared" si="44"/>
        <v>650578</v>
      </c>
      <c r="M155" s="33">
        <f t="shared" si="43"/>
        <v>650578</v>
      </c>
      <c r="N155" s="33">
        <f t="shared" si="43"/>
        <v>0</v>
      </c>
      <c r="O155" s="112">
        <f t="shared" si="43"/>
        <v>0</v>
      </c>
    </row>
    <row r="156" spans="1:15" s="331" customFormat="1" ht="13.8" x14ac:dyDescent="0.25">
      <c r="A156" s="36"/>
      <c r="B156" s="102"/>
      <c r="C156" s="110"/>
      <c r="D156" s="111"/>
      <c r="E156" s="33"/>
      <c r="F156" s="33"/>
      <c r="G156" s="112"/>
      <c r="H156" s="111"/>
      <c r="I156" s="33"/>
      <c r="J156" s="33"/>
      <c r="K156" s="112"/>
      <c r="L156" s="111"/>
      <c r="M156" s="33"/>
      <c r="N156" s="33"/>
      <c r="O156" s="112"/>
    </row>
    <row r="157" spans="1:15" s="331" customFormat="1" ht="14.4" x14ac:dyDescent="0.3">
      <c r="A157" s="113"/>
      <c r="B157" s="102"/>
      <c r="C157" s="107" t="s">
        <v>56</v>
      </c>
      <c r="D157" s="108">
        <f t="shared" ref="D157:K157" si="46">D140+D155</f>
        <v>768269</v>
      </c>
      <c r="E157" s="32">
        <f t="shared" si="46"/>
        <v>751937</v>
      </c>
      <c r="F157" s="32">
        <f t="shared" si="46"/>
        <v>16032</v>
      </c>
      <c r="G157" s="150">
        <f t="shared" si="46"/>
        <v>300</v>
      </c>
      <c r="H157" s="108">
        <f t="shared" si="46"/>
        <v>24605</v>
      </c>
      <c r="I157" s="32">
        <f t="shared" si="46"/>
        <v>23522</v>
      </c>
      <c r="J157" s="32">
        <f t="shared" si="46"/>
        <v>1083</v>
      </c>
      <c r="K157" s="150">
        <f t="shared" si="46"/>
        <v>0</v>
      </c>
      <c r="L157" s="108">
        <f t="shared" si="44"/>
        <v>792874</v>
      </c>
      <c r="M157" s="32">
        <f t="shared" si="43"/>
        <v>775459</v>
      </c>
      <c r="N157" s="32">
        <f t="shared" si="43"/>
        <v>17115</v>
      </c>
      <c r="O157" s="150">
        <f t="shared" si="43"/>
        <v>300</v>
      </c>
    </row>
    <row r="158" spans="1:15" s="331" customFormat="1" ht="14.4" x14ac:dyDescent="0.3">
      <c r="A158" s="113"/>
      <c r="B158" s="102"/>
      <c r="C158" s="107"/>
      <c r="D158" s="108"/>
      <c r="E158" s="32"/>
      <c r="F158" s="32"/>
      <c r="G158" s="109"/>
      <c r="H158" s="108"/>
      <c r="I158" s="32"/>
      <c r="J158" s="32"/>
      <c r="K158" s="109"/>
      <c r="L158" s="108"/>
      <c r="M158" s="32"/>
      <c r="N158" s="32"/>
      <c r="O158" s="109"/>
    </row>
    <row r="159" spans="1:15" s="331" customFormat="1" ht="14.4" x14ac:dyDescent="0.3">
      <c r="A159" s="113"/>
      <c r="B159" s="98" t="s">
        <v>19</v>
      </c>
      <c r="C159" s="44" t="s">
        <v>58</v>
      </c>
      <c r="D159" s="302"/>
      <c r="E159" s="297"/>
      <c r="F159" s="297"/>
      <c r="G159" s="303"/>
      <c r="H159" s="302"/>
      <c r="I159" s="297"/>
      <c r="J159" s="297"/>
      <c r="K159" s="303"/>
      <c r="L159" s="302"/>
      <c r="M159" s="297"/>
      <c r="N159" s="297"/>
      <c r="O159" s="303"/>
    </row>
    <row r="160" spans="1:15" s="331" customFormat="1" ht="14.4" x14ac:dyDescent="0.3">
      <c r="A160" s="113"/>
      <c r="B160" s="119"/>
      <c r="C160" s="44" t="s">
        <v>71</v>
      </c>
      <c r="D160" s="302"/>
      <c r="E160" s="297"/>
      <c r="F160" s="297"/>
      <c r="G160" s="303"/>
      <c r="H160" s="302"/>
      <c r="I160" s="297"/>
      <c r="J160" s="297"/>
      <c r="K160" s="303"/>
      <c r="L160" s="302"/>
      <c r="M160" s="297"/>
      <c r="N160" s="297"/>
      <c r="O160" s="303"/>
    </row>
    <row r="161" spans="1:15" s="331" customFormat="1" ht="14.4" x14ac:dyDescent="0.3">
      <c r="A161" s="113"/>
      <c r="B161" s="119"/>
      <c r="C161" s="115" t="s">
        <v>321</v>
      </c>
      <c r="D161" s="302">
        <v>2500</v>
      </c>
      <c r="E161" s="297">
        <v>2500</v>
      </c>
      <c r="F161" s="297"/>
      <c r="G161" s="303"/>
      <c r="H161" s="302"/>
      <c r="I161" s="297"/>
      <c r="J161" s="297"/>
      <c r="K161" s="303"/>
      <c r="L161" s="302">
        <f t="shared" si="44"/>
        <v>2500</v>
      </c>
      <c r="M161" s="297">
        <f t="shared" si="43"/>
        <v>2500</v>
      </c>
      <c r="N161" s="297">
        <f t="shared" si="43"/>
        <v>0</v>
      </c>
      <c r="O161" s="303">
        <f t="shared" si="43"/>
        <v>0</v>
      </c>
    </row>
    <row r="162" spans="1:15" s="331" customFormat="1" ht="14.4" x14ac:dyDescent="0.3">
      <c r="A162" s="113"/>
      <c r="B162" s="119"/>
      <c r="C162" s="115" t="s">
        <v>322</v>
      </c>
      <c r="D162" s="302">
        <v>2260</v>
      </c>
      <c r="E162" s="297">
        <v>2260</v>
      </c>
      <c r="F162" s="297"/>
      <c r="G162" s="303"/>
      <c r="H162" s="302"/>
      <c r="I162" s="297"/>
      <c r="J162" s="297"/>
      <c r="K162" s="303"/>
      <c r="L162" s="302">
        <f t="shared" si="44"/>
        <v>2260</v>
      </c>
      <c r="M162" s="297">
        <f t="shared" si="43"/>
        <v>2260</v>
      </c>
      <c r="N162" s="297">
        <f t="shared" si="43"/>
        <v>0</v>
      </c>
      <c r="O162" s="303">
        <f t="shared" si="43"/>
        <v>0</v>
      </c>
    </row>
    <row r="163" spans="1:15" s="331" customFormat="1" ht="14.4" x14ac:dyDescent="0.3">
      <c r="A163" s="113"/>
      <c r="B163" s="119"/>
      <c r="C163" s="44"/>
      <c r="D163" s="301"/>
      <c r="E163" s="291"/>
      <c r="F163" s="297"/>
      <c r="G163" s="303"/>
      <c r="H163" s="301"/>
      <c r="I163" s="291"/>
      <c r="J163" s="297"/>
      <c r="K163" s="303"/>
      <c r="L163" s="301"/>
      <c r="M163" s="291"/>
      <c r="N163" s="297"/>
      <c r="O163" s="303"/>
    </row>
    <row r="164" spans="1:15" s="331" customFormat="1" x14ac:dyDescent="0.3">
      <c r="A164" s="120"/>
      <c r="B164" s="102"/>
      <c r="C164" s="110" t="s">
        <v>26</v>
      </c>
      <c r="D164" s="111">
        <f t="shared" ref="D164:K164" si="47">SUM(D161:D163)</f>
        <v>4760</v>
      </c>
      <c r="E164" s="33">
        <f t="shared" si="47"/>
        <v>4760</v>
      </c>
      <c r="F164" s="33">
        <f t="shared" si="47"/>
        <v>0</v>
      </c>
      <c r="G164" s="112">
        <f t="shared" si="47"/>
        <v>0</v>
      </c>
      <c r="H164" s="111">
        <f t="shared" si="47"/>
        <v>0</v>
      </c>
      <c r="I164" s="33">
        <f t="shared" si="47"/>
        <v>0</v>
      </c>
      <c r="J164" s="33">
        <f t="shared" si="47"/>
        <v>0</v>
      </c>
      <c r="K164" s="112">
        <f t="shared" si="47"/>
        <v>0</v>
      </c>
      <c r="L164" s="111">
        <f t="shared" si="44"/>
        <v>4760</v>
      </c>
      <c r="M164" s="33">
        <f t="shared" si="44"/>
        <v>4760</v>
      </c>
      <c r="N164" s="33">
        <f t="shared" si="44"/>
        <v>0</v>
      </c>
      <c r="O164" s="112">
        <f t="shared" si="44"/>
        <v>0</v>
      </c>
    </row>
    <row r="165" spans="1:15" s="331" customFormat="1" ht="13.8" x14ac:dyDescent="0.25">
      <c r="A165" s="76"/>
      <c r="B165" s="98"/>
      <c r="C165" s="44"/>
      <c r="D165" s="302"/>
      <c r="E165" s="297"/>
      <c r="F165" s="297"/>
      <c r="G165" s="303"/>
      <c r="H165" s="302"/>
      <c r="I165" s="297"/>
      <c r="J165" s="297"/>
      <c r="K165" s="303"/>
      <c r="L165" s="302"/>
      <c r="M165" s="297"/>
      <c r="N165" s="297"/>
      <c r="O165" s="303"/>
    </row>
    <row r="166" spans="1:15" s="331" customFormat="1" ht="13.8" x14ac:dyDescent="0.25">
      <c r="A166" s="76"/>
      <c r="B166" s="98"/>
      <c r="C166" s="44" t="s">
        <v>72</v>
      </c>
      <c r="D166" s="302"/>
      <c r="E166" s="297"/>
      <c r="F166" s="297"/>
      <c r="G166" s="303"/>
      <c r="H166" s="302"/>
      <c r="I166" s="297"/>
      <c r="J166" s="297"/>
      <c r="K166" s="303"/>
      <c r="L166" s="302"/>
      <c r="M166" s="297"/>
      <c r="N166" s="297"/>
      <c r="O166" s="303"/>
    </row>
    <row r="167" spans="1:15" s="331" customFormat="1" ht="13.8" x14ac:dyDescent="0.25">
      <c r="A167" s="76"/>
      <c r="B167" s="98"/>
      <c r="C167" s="44" t="s">
        <v>298</v>
      </c>
      <c r="D167" s="302">
        <v>400</v>
      </c>
      <c r="E167" s="297">
        <v>400</v>
      </c>
      <c r="F167" s="297"/>
      <c r="G167" s="303"/>
      <c r="H167" s="302"/>
      <c r="I167" s="297"/>
      <c r="J167" s="297"/>
      <c r="K167" s="303"/>
      <c r="L167" s="302">
        <f t="shared" si="44"/>
        <v>400</v>
      </c>
      <c r="M167" s="297">
        <f t="shared" si="44"/>
        <v>400</v>
      </c>
      <c r="N167" s="297">
        <f t="shared" si="44"/>
        <v>0</v>
      </c>
      <c r="O167" s="303">
        <f t="shared" si="44"/>
        <v>0</v>
      </c>
    </row>
    <row r="168" spans="1:15" s="331" customFormat="1" ht="14.4" x14ac:dyDescent="0.3">
      <c r="A168" s="36"/>
      <c r="B168" s="119"/>
      <c r="C168" s="44"/>
      <c r="D168" s="302"/>
      <c r="E168" s="297"/>
      <c r="F168" s="297"/>
      <c r="G168" s="303"/>
      <c r="H168" s="302"/>
      <c r="I168" s="297"/>
      <c r="J168" s="297"/>
      <c r="K168" s="303"/>
      <c r="L168" s="302"/>
      <c r="M168" s="297"/>
      <c r="N168" s="297"/>
      <c r="O168" s="303"/>
    </row>
    <row r="169" spans="1:15" s="331" customFormat="1" ht="13.8" x14ac:dyDescent="0.25">
      <c r="A169" s="36"/>
      <c r="B169" s="100"/>
      <c r="C169" s="110" t="s">
        <v>26</v>
      </c>
      <c r="D169" s="111">
        <f t="shared" ref="D169:K169" si="48">SUM(D167:D168)</f>
        <v>400</v>
      </c>
      <c r="E169" s="33">
        <f t="shared" si="48"/>
        <v>400</v>
      </c>
      <c r="F169" s="33">
        <f t="shared" si="48"/>
        <v>0</v>
      </c>
      <c r="G169" s="112">
        <f t="shared" si="48"/>
        <v>0</v>
      </c>
      <c r="H169" s="111">
        <f t="shared" si="48"/>
        <v>0</v>
      </c>
      <c r="I169" s="33">
        <f t="shared" si="48"/>
        <v>0</v>
      </c>
      <c r="J169" s="33">
        <f t="shared" si="48"/>
        <v>0</v>
      </c>
      <c r="K169" s="112">
        <f t="shared" si="48"/>
        <v>0</v>
      </c>
      <c r="L169" s="111">
        <f t="shared" si="44"/>
        <v>400</v>
      </c>
      <c r="M169" s="33">
        <f t="shared" si="44"/>
        <v>400</v>
      </c>
      <c r="N169" s="33">
        <f t="shared" si="44"/>
        <v>0</v>
      </c>
      <c r="O169" s="112">
        <f t="shared" si="44"/>
        <v>0</v>
      </c>
    </row>
    <row r="170" spans="1:15" s="331" customFormat="1" ht="13.8" x14ac:dyDescent="0.25">
      <c r="A170" s="36"/>
      <c r="B170" s="100"/>
      <c r="C170" s="110"/>
      <c r="D170" s="111"/>
      <c r="E170" s="33"/>
      <c r="F170" s="33"/>
      <c r="G170" s="112"/>
      <c r="H170" s="111"/>
      <c r="I170" s="33"/>
      <c r="J170" s="33"/>
      <c r="K170" s="112"/>
      <c r="L170" s="111"/>
      <c r="M170" s="33"/>
      <c r="N170" s="33"/>
      <c r="O170" s="112"/>
    </row>
    <row r="171" spans="1:15" s="331" customFormat="1" ht="14.4" x14ac:dyDescent="0.3">
      <c r="A171" s="36"/>
      <c r="B171" s="100"/>
      <c r="C171" s="107" t="s">
        <v>62</v>
      </c>
      <c r="D171" s="108">
        <f t="shared" ref="D171:K171" si="49">D164+D169</f>
        <v>5160</v>
      </c>
      <c r="E171" s="32">
        <f t="shared" si="49"/>
        <v>5160</v>
      </c>
      <c r="F171" s="32">
        <f t="shared" si="49"/>
        <v>0</v>
      </c>
      <c r="G171" s="109">
        <f t="shared" si="49"/>
        <v>0</v>
      </c>
      <c r="H171" s="108">
        <f t="shared" si="49"/>
        <v>0</v>
      </c>
      <c r="I171" s="32">
        <f t="shared" si="49"/>
        <v>0</v>
      </c>
      <c r="J171" s="32">
        <f t="shared" si="49"/>
        <v>0</v>
      </c>
      <c r="K171" s="109">
        <f t="shared" si="49"/>
        <v>0</v>
      </c>
      <c r="L171" s="108">
        <f t="shared" si="44"/>
        <v>5160</v>
      </c>
      <c r="M171" s="32">
        <f t="shared" si="44"/>
        <v>5160</v>
      </c>
      <c r="N171" s="32">
        <f t="shared" si="44"/>
        <v>0</v>
      </c>
      <c r="O171" s="109">
        <f t="shared" si="44"/>
        <v>0</v>
      </c>
    </row>
    <row r="172" spans="1:15" s="331" customFormat="1" ht="13.8" x14ac:dyDescent="0.25">
      <c r="A172" s="36"/>
      <c r="B172" s="100"/>
      <c r="C172" s="110"/>
      <c r="D172" s="111"/>
      <c r="E172" s="33"/>
      <c r="F172" s="33"/>
      <c r="G172" s="112"/>
      <c r="H172" s="111"/>
      <c r="I172" s="33"/>
      <c r="J172" s="33"/>
      <c r="K172" s="112"/>
      <c r="L172" s="111"/>
      <c r="M172" s="33"/>
      <c r="N172" s="33"/>
      <c r="O172" s="112"/>
    </row>
    <row r="173" spans="1:15" s="331" customFormat="1" ht="13.8" x14ac:dyDescent="0.25">
      <c r="A173" s="36"/>
      <c r="B173" s="98" t="s">
        <v>21</v>
      </c>
      <c r="C173" s="44" t="s">
        <v>2</v>
      </c>
      <c r="D173" s="302"/>
      <c r="E173" s="297"/>
      <c r="F173" s="297"/>
      <c r="G173" s="303"/>
      <c r="H173" s="302"/>
      <c r="I173" s="297"/>
      <c r="J173" s="297"/>
      <c r="K173" s="303"/>
      <c r="L173" s="302"/>
      <c r="M173" s="297"/>
      <c r="N173" s="297"/>
      <c r="O173" s="303"/>
    </row>
    <row r="174" spans="1:15" s="331" customFormat="1" ht="13.8" x14ac:dyDescent="0.25">
      <c r="A174" s="36"/>
      <c r="B174" s="100"/>
      <c r="C174" s="44" t="s">
        <v>60</v>
      </c>
      <c r="D174" s="302"/>
      <c r="E174" s="297"/>
      <c r="F174" s="297"/>
      <c r="G174" s="303"/>
      <c r="H174" s="302"/>
      <c r="I174" s="297"/>
      <c r="J174" s="297"/>
      <c r="K174" s="303"/>
      <c r="L174" s="302"/>
      <c r="M174" s="297"/>
      <c r="N174" s="297"/>
      <c r="O174" s="303"/>
    </row>
    <row r="175" spans="1:15" s="331" customFormat="1" ht="13.8" x14ac:dyDescent="0.25">
      <c r="A175" s="36"/>
      <c r="B175" s="100"/>
      <c r="C175" s="44" t="s">
        <v>100</v>
      </c>
      <c r="D175" s="302">
        <v>300</v>
      </c>
      <c r="E175" s="297">
        <v>300</v>
      </c>
      <c r="F175" s="297"/>
      <c r="G175" s="303"/>
      <c r="H175" s="302"/>
      <c r="I175" s="297"/>
      <c r="J175" s="297"/>
      <c r="K175" s="303"/>
      <c r="L175" s="302">
        <f t="shared" si="44"/>
        <v>300</v>
      </c>
      <c r="M175" s="297">
        <f t="shared" si="44"/>
        <v>300</v>
      </c>
      <c r="N175" s="297">
        <f t="shared" si="44"/>
        <v>0</v>
      </c>
      <c r="O175" s="303">
        <f t="shared" si="44"/>
        <v>0</v>
      </c>
    </row>
    <row r="176" spans="1:15" s="331" customFormat="1" ht="13.8" x14ac:dyDescent="0.25">
      <c r="A176" s="72"/>
      <c r="B176" s="121"/>
      <c r="C176" s="44"/>
      <c r="D176" s="302"/>
      <c r="E176" s="297"/>
      <c r="F176" s="297"/>
      <c r="G176" s="303"/>
      <c r="H176" s="302"/>
      <c r="I176" s="297"/>
      <c r="J176" s="297"/>
      <c r="K176" s="303"/>
      <c r="L176" s="302"/>
      <c r="M176" s="297"/>
      <c r="N176" s="297"/>
      <c r="O176" s="303"/>
    </row>
    <row r="177" spans="1:15" s="331" customFormat="1" ht="13.8" x14ac:dyDescent="0.25">
      <c r="A177" s="72"/>
      <c r="B177" s="121"/>
      <c r="C177" s="110" t="s">
        <v>26</v>
      </c>
      <c r="D177" s="111">
        <f>SUM(D175:D176)</f>
        <v>300</v>
      </c>
      <c r="E177" s="33">
        <f>SUM(E175:E176)</f>
        <v>300</v>
      </c>
      <c r="F177" s="33">
        <f>SUM(F175:F175)</f>
        <v>0</v>
      </c>
      <c r="G177" s="112">
        <f>SUM(G175:G175)</f>
        <v>0</v>
      </c>
      <c r="H177" s="111">
        <f>SUM(H175:H176)</f>
        <v>0</v>
      </c>
      <c r="I177" s="33">
        <f>SUM(I175:I176)</f>
        <v>0</v>
      </c>
      <c r="J177" s="33">
        <f>SUM(J175:J175)</f>
        <v>0</v>
      </c>
      <c r="K177" s="112">
        <f>SUM(K175:K175)</f>
        <v>0</v>
      </c>
      <c r="L177" s="111">
        <f t="shared" si="44"/>
        <v>300</v>
      </c>
      <c r="M177" s="33">
        <f t="shared" si="44"/>
        <v>300</v>
      </c>
      <c r="N177" s="33">
        <f t="shared" si="44"/>
        <v>0</v>
      </c>
      <c r="O177" s="112">
        <f t="shared" si="44"/>
        <v>0</v>
      </c>
    </row>
    <row r="178" spans="1:15" s="331" customFormat="1" x14ac:dyDescent="0.3">
      <c r="A178" s="52"/>
      <c r="B178" s="114"/>
      <c r="C178" s="38"/>
      <c r="D178" s="310"/>
      <c r="E178" s="311"/>
      <c r="F178" s="311"/>
      <c r="G178" s="312"/>
      <c r="H178" s="310"/>
      <c r="I178" s="311"/>
      <c r="J178" s="311"/>
      <c r="K178" s="312"/>
      <c r="L178" s="310"/>
      <c r="M178" s="311"/>
      <c r="N178" s="311"/>
      <c r="O178" s="312"/>
    </row>
    <row r="179" spans="1:15" s="331" customFormat="1" ht="13.8" x14ac:dyDescent="0.25">
      <c r="A179" s="36"/>
      <c r="B179" s="100"/>
      <c r="C179" s="44" t="s">
        <v>73</v>
      </c>
      <c r="D179" s="302"/>
      <c r="E179" s="297"/>
      <c r="F179" s="297"/>
      <c r="G179" s="303"/>
      <c r="H179" s="302"/>
      <c r="I179" s="297"/>
      <c r="J179" s="297"/>
      <c r="K179" s="303"/>
      <c r="L179" s="302"/>
      <c r="M179" s="297"/>
      <c r="N179" s="297"/>
      <c r="O179" s="303"/>
    </row>
    <row r="180" spans="1:15" s="331" customFormat="1" ht="13.8" x14ac:dyDescent="0.25">
      <c r="A180" s="36"/>
      <c r="B180" s="100"/>
      <c r="C180" s="44" t="s">
        <v>1</v>
      </c>
      <c r="D180" s="302">
        <v>4000</v>
      </c>
      <c r="E180" s="297">
        <v>4000</v>
      </c>
      <c r="F180" s="297"/>
      <c r="G180" s="303"/>
      <c r="H180" s="302"/>
      <c r="I180" s="297"/>
      <c r="J180" s="297"/>
      <c r="K180" s="303"/>
      <c r="L180" s="302">
        <f t="shared" si="44"/>
        <v>4000</v>
      </c>
      <c r="M180" s="297">
        <f t="shared" si="44"/>
        <v>4000</v>
      </c>
      <c r="N180" s="297">
        <f t="shared" si="44"/>
        <v>0</v>
      </c>
      <c r="O180" s="303">
        <f t="shared" si="44"/>
        <v>0</v>
      </c>
    </row>
    <row r="181" spans="1:15" s="331" customFormat="1" ht="13.8" x14ac:dyDescent="0.25">
      <c r="A181" s="36"/>
      <c r="B181" s="100"/>
      <c r="C181" s="44" t="s">
        <v>478</v>
      </c>
      <c r="D181" s="302">
        <v>10000</v>
      </c>
      <c r="E181" s="297">
        <v>10000</v>
      </c>
      <c r="F181" s="297"/>
      <c r="G181" s="303"/>
      <c r="H181" s="302">
        <v>9000</v>
      </c>
      <c r="I181" s="297">
        <v>9000</v>
      </c>
      <c r="J181" s="297">
        <v>0</v>
      </c>
      <c r="K181" s="303">
        <v>0</v>
      </c>
      <c r="L181" s="302">
        <f t="shared" si="44"/>
        <v>19000</v>
      </c>
      <c r="M181" s="297">
        <f t="shared" si="44"/>
        <v>19000</v>
      </c>
      <c r="N181" s="297">
        <f t="shared" si="44"/>
        <v>0</v>
      </c>
      <c r="O181" s="303">
        <f t="shared" si="44"/>
        <v>0</v>
      </c>
    </row>
    <row r="182" spans="1:15" s="331" customFormat="1" ht="13.8" x14ac:dyDescent="0.25">
      <c r="A182" s="36"/>
      <c r="B182" s="100"/>
      <c r="C182" s="44"/>
      <c r="D182" s="302"/>
      <c r="E182" s="297"/>
      <c r="F182" s="297"/>
      <c r="G182" s="303"/>
      <c r="H182" s="302"/>
      <c r="I182" s="297"/>
      <c r="J182" s="297"/>
      <c r="K182" s="303"/>
      <c r="L182" s="302"/>
      <c r="M182" s="297"/>
      <c r="N182" s="297"/>
      <c r="O182" s="303"/>
    </row>
    <row r="183" spans="1:15" s="331" customFormat="1" ht="13.8" x14ac:dyDescent="0.25">
      <c r="A183" s="36"/>
      <c r="B183" s="100"/>
      <c r="C183" s="110" t="s">
        <v>26</v>
      </c>
      <c r="D183" s="111">
        <f t="shared" ref="D183:K183" si="50">SUM(D180:D181)</f>
        <v>14000</v>
      </c>
      <c r="E183" s="33">
        <f t="shared" si="50"/>
        <v>14000</v>
      </c>
      <c r="F183" s="33">
        <f t="shared" si="50"/>
        <v>0</v>
      </c>
      <c r="G183" s="112">
        <f t="shared" si="50"/>
        <v>0</v>
      </c>
      <c r="H183" s="111">
        <f t="shared" si="50"/>
        <v>9000</v>
      </c>
      <c r="I183" s="33">
        <f t="shared" si="50"/>
        <v>9000</v>
      </c>
      <c r="J183" s="33">
        <f t="shared" si="50"/>
        <v>0</v>
      </c>
      <c r="K183" s="112">
        <f t="shared" si="50"/>
        <v>0</v>
      </c>
      <c r="L183" s="111">
        <f t="shared" si="44"/>
        <v>23000</v>
      </c>
      <c r="M183" s="33">
        <f t="shared" si="44"/>
        <v>23000</v>
      </c>
      <c r="N183" s="33">
        <f t="shared" si="44"/>
        <v>0</v>
      </c>
      <c r="O183" s="112">
        <f t="shared" si="44"/>
        <v>0</v>
      </c>
    </row>
    <row r="184" spans="1:15" s="331" customFormat="1" ht="13.8" x14ac:dyDescent="0.25">
      <c r="A184" s="36"/>
      <c r="B184" s="100"/>
      <c r="C184" s="110"/>
      <c r="D184" s="111"/>
      <c r="E184" s="33"/>
      <c r="F184" s="33"/>
      <c r="G184" s="112"/>
      <c r="H184" s="111"/>
      <c r="I184" s="33"/>
      <c r="J184" s="33"/>
      <c r="K184" s="112"/>
      <c r="L184" s="111"/>
      <c r="M184" s="33"/>
      <c r="N184" s="33"/>
      <c r="O184" s="112"/>
    </row>
    <row r="185" spans="1:15" s="331" customFormat="1" ht="14.4" x14ac:dyDescent="0.3">
      <c r="A185" s="36"/>
      <c r="B185" s="100"/>
      <c r="C185" s="107" t="s">
        <v>39</v>
      </c>
      <c r="D185" s="108">
        <f t="shared" ref="D185:K185" si="51">D183+D177</f>
        <v>14300</v>
      </c>
      <c r="E185" s="32">
        <f t="shared" si="51"/>
        <v>14300</v>
      </c>
      <c r="F185" s="32">
        <f t="shared" si="51"/>
        <v>0</v>
      </c>
      <c r="G185" s="109">
        <f t="shared" si="51"/>
        <v>0</v>
      </c>
      <c r="H185" s="108">
        <f t="shared" si="51"/>
        <v>9000</v>
      </c>
      <c r="I185" s="32">
        <f t="shared" si="51"/>
        <v>9000</v>
      </c>
      <c r="J185" s="32">
        <f t="shared" si="51"/>
        <v>0</v>
      </c>
      <c r="K185" s="109">
        <f t="shared" si="51"/>
        <v>0</v>
      </c>
      <c r="L185" s="108">
        <f t="shared" si="44"/>
        <v>23300</v>
      </c>
      <c r="M185" s="32">
        <f t="shared" si="44"/>
        <v>23300</v>
      </c>
      <c r="N185" s="32">
        <f t="shared" si="44"/>
        <v>0</v>
      </c>
      <c r="O185" s="109">
        <f t="shared" si="44"/>
        <v>0</v>
      </c>
    </row>
    <row r="186" spans="1:15" s="331" customFormat="1" ht="13.8" x14ac:dyDescent="0.25">
      <c r="A186" s="36"/>
      <c r="B186" s="100"/>
      <c r="C186" s="44"/>
      <c r="D186" s="302"/>
      <c r="E186" s="297"/>
      <c r="F186" s="297"/>
      <c r="G186" s="303"/>
      <c r="H186" s="302"/>
      <c r="I186" s="297"/>
      <c r="J186" s="297"/>
      <c r="K186" s="303"/>
      <c r="L186" s="302"/>
      <c r="M186" s="297"/>
      <c r="N186" s="297"/>
      <c r="O186" s="303"/>
    </row>
    <row r="187" spans="1:15" s="331" customFormat="1" ht="13.8" x14ac:dyDescent="0.25">
      <c r="A187" s="36"/>
      <c r="B187" s="100"/>
      <c r="C187" s="67" t="s">
        <v>201</v>
      </c>
      <c r="D187" s="104">
        <f t="shared" ref="D187:K187" si="52">D65+D80+D108+D118+D157+D171+D185</f>
        <v>4110638</v>
      </c>
      <c r="E187" s="34">
        <f t="shared" si="52"/>
        <v>3937434</v>
      </c>
      <c r="F187" s="34">
        <f t="shared" si="52"/>
        <v>153204</v>
      </c>
      <c r="G187" s="105">
        <f t="shared" si="52"/>
        <v>20000</v>
      </c>
      <c r="H187" s="104">
        <f t="shared" si="52"/>
        <v>-24902</v>
      </c>
      <c r="I187" s="34">
        <f t="shared" si="52"/>
        <v>-25985</v>
      </c>
      <c r="J187" s="34">
        <f t="shared" si="52"/>
        <v>1083</v>
      </c>
      <c r="K187" s="105">
        <f t="shared" si="52"/>
        <v>0</v>
      </c>
      <c r="L187" s="104">
        <f t="shared" si="44"/>
        <v>4085736</v>
      </c>
      <c r="M187" s="34">
        <f t="shared" si="44"/>
        <v>3911449</v>
      </c>
      <c r="N187" s="34">
        <f t="shared" si="44"/>
        <v>154287</v>
      </c>
      <c r="O187" s="105">
        <f t="shared" si="44"/>
        <v>20000</v>
      </c>
    </row>
    <row r="188" spans="1:15" s="331" customFormat="1" ht="13.8" x14ac:dyDescent="0.25">
      <c r="A188" s="36"/>
      <c r="B188" s="100"/>
      <c r="C188" s="99"/>
      <c r="D188" s="307"/>
      <c r="E188" s="292"/>
      <c r="F188" s="292"/>
      <c r="G188" s="308"/>
      <c r="H188" s="307"/>
      <c r="I188" s="292"/>
      <c r="J188" s="292"/>
      <c r="K188" s="308"/>
      <c r="L188" s="307"/>
      <c r="M188" s="292"/>
      <c r="N188" s="292"/>
      <c r="O188" s="308"/>
    </row>
    <row r="189" spans="1:15" s="331" customFormat="1" ht="13.8" x14ac:dyDescent="0.25">
      <c r="A189" s="36"/>
      <c r="B189" s="100"/>
      <c r="C189" s="99"/>
      <c r="D189" s="307"/>
      <c r="E189" s="292"/>
      <c r="F189" s="292"/>
      <c r="G189" s="308"/>
      <c r="H189" s="307"/>
      <c r="I189" s="292"/>
      <c r="J189" s="292"/>
      <c r="K189" s="308"/>
      <c r="L189" s="307"/>
      <c r="M189" s="292"/>
      <c r="N189" s="292"/>
      <c r="O189" s="308"/>
    </row>
    <row r="190" spans="1:15" s="331" customFormat="1" ht="13.8" x14ac:dyDescent="0.25">
      <c r="A190" s="122" t="s">
        <v>17</v>
      </c>
      <c r="B190" s="123"/>
      <c r="C190" s="124"/>
      <c r="D190" s="125">
        <f t="shared" ref="D190:K190" si="53">D41+D51+D187</f>
        <v>4231913</v>
      </c>
      <c r="E190" s="126">
        <f t="shared" si="53"/>
        <v>4058709</v>
      </c>
      <c r="F190" s="126">
        <f t="shared" si="53"/>
        <v>153204</v>
      </c>
      <c r="G190" s="127">
        <f t="shared" si="53"/>
        <v>20000</v>
      </c>
      <c r="H190" s="125">
        <f t="shared" si="53"/>
        <v>12576</v>
      </c>
      <c r="I190" s="126">
        <f t="shared" si="53"/>
        <v>11493</v>
      </c>
      <c r="J190" s="126">
        <f t="shared" si="53"/>
        <v>1083</v>
      </c>
      <c r="K190" s="127">
        <f t="shared" si="53"/>
        <v>0</v>
      </c>
      <c r="L190" s="125">
        <f t="shared" si="44"/>
        <v>4244489</v>
      </c>
      <c r="M190" s="126">
        <f t="shared" si="44"/>
        <v>4070202</v>
      </c>
      <c r="N190" s="126">
        <f t="shared" si="44"/>
        <v>154287</v>
      </c>
      <c r="O190" s="127">
        <f t="shared" si="44"/>
        <v>20000</v>
      </c>
    </row>
    <row r="191" spans="1:15" s="331" customFormat="1" ht="13.8" x14ac:dyDescent="0.25">
      <c r="A191" s="36"/>
      <c r="B191" s="128"/>
      <c r="C191" s="99"/>
      <c r="D191" s="307"/>
      <c r="E191" s="292"/>
      <c r="F191" s="292"/>
      <c r="G191" s="308"/>
      <c r="H191" s="307"/>
      <c r="I191" s="292"/>
      <c r="J191" s="292"/>
      <c r="K191" s="308"/>
      <c r="L191" s="307"/>
      <c r="M191" s="292"/>
      <c r="N191" s="292"/>
      <c r="O191" s="308"/>
    </row>
    <row r="192" spans="1:15" s="331" customFormat="1" ht="13.8" x14ac:dyDescent="0.25">
      <c r="A192" s="36"/>
      <c r="B192" s="129" t="s">
        <v>29</v>
      </c>
      <c r="C192" s="130" t="s">
        <v>202</v>
      </c>
      <c r="D192" s="131"/>
      <c r="E192" s="132"/>
      <c r="F192" s="132"/>
      <c r="G192" s="133"/>
      <c r="H192" s="131"/>
      <c r="I192" s="132"/>
      <c r="J192" s="132"/>
      <c r="K192" s="133"/>
      <c r="L192" s="131"/>
      <c r="M192" s="132"/>
      <c r="N192" s="132"/>
      <c r="O192" s="133"/>
    </row>
    <row r="193" spans="1:15" s="331" customFormat="1" ht="13.8" x14ac:dyDescent="0.25">
      <c r="A193" s="36"/>
      <c r="B193" s="134"/>
      <c r="C193" s="80" t="s">
        <v>142</v>
      </c>
      <c r="D193" s="301"/>
      <c r="E193" s="291"/>
      <c r="F193" s="291"/>
      <c r="G193" s="304"/>
      <c r="H193" s="301"/>
      <c r="I193" s="291"/>
      <c r="J193" s="291"/>
      <c r="K193" s="304"/>
      <c r="L193" s="301"/>
      <c r="M193" s="291"/>
      <c r="N193" s="291"/>
      <c r="O193" s="304"/>
    </row>
    <row r="194" spans="1:15" s="331" customFormat="1" ht="13.8" x14ac:dyDescent="0.25">
      <c r="A194" s="101"/>
      <c r="B194" s="135"/>
      <c r="C194" s="80" t="s">
        <v>234</v>
      </c>
      <c r="D194" s="301">
        <v>973</v>
      </c>
      <c r="E194" s="291">
        <v>973</v>
      </c>
      <c r="F194" s="291"/>
      <c r="G194" s="304"/>
      <c r="H194" s="301"/>
      <c r="I194" s="291"/>
      <c r="J194" s="291"/>
      <c r="K194" s="304"/>
      <c r="L194" s="301">
        <f t="shared" si="44"/>
        <v>973</v>
      </c>
      <c r="M194" s="291">
        <f t="shared" si="44"/>
        <v>973</v>
      </c>
      <c r="N194" s="291">
        <f t="shared" si="44"/>
        <v>0</v>
      </c>
      <c r="O194" s="304">
        <f t="shared" si="44"/>
        <v>0</v>
      </c>
    </row>
    <row r="195" spans="1:15" s="331" customFormat="1" ht="13.8" x14ac:dyDescent="0.25">
      <c r="A195" s="36"/>
      <c r="B195" s="134"/>
      <c r="C195" s="80" t="s">
        <v>136</v>
      </c>
      <c r="D195" s="301">
        <v>1932</v>
      </c>
      <c r="E195" s="291">
        <v>1932</v>
      </c>
      <c r="F195" s="291"/>
      <c r="G195" s="304"/>
      <c r="H195" s="301"/>
      <c r="I195" s="291"/>
      <c r="J195" s="291"/>
      <c r="K195" s="304"/>
      <c r="L195" s="301">
        <f t="shared" si="44"/>
        <v>1932</v>
      </c>
      <c r="M195" s="291">
        <f t="shared" si="44"/>
        <v>1932</v>
      </c>
      <c r="N195" s="291">
        <f t="shared" si="44"/>
        <v>0</v>
      </c>
      <c r="O195" s="304">
        <f t="shared" si="44"/>
        <v>0</v>
      </c>
    </row>
    <row r="196" spans="1:15" s="331" customFormat="1" ht="13.8" x14ac:dyDescent="0.25">
      <c r="A196" s="136"/>
      <c r="B196" s="135"/>
      <c r="C196" s="80" t="s">
        <v>238</v>
      </c>
      <c r="D196" s="301">
        <v>428</v>
      </c>
      <c r="E196" s="291">
        <v>428</v>
      </c>
      <c r="F196" s="291"/>
      <c r="G196" s="304"/>
      <c r="H196" s="301"/>
      <c r="I196" s="291"/>
      <c r="J196" s="291"/>
      <c r="K196" s="304"/>
      <c r="L196" s="301">
        <f t="shared" si="44"/>
        <v>428</v>
      </c>
      <c r="M196" s="291">
        <f t="shared" si="44"/>
        <v>428</v>
      </c>
      <c r="N196" s="291">
        <f t="shared" si="44"/>
        <v>0</v>
      </c>
      <c r="O196" s="304">
        <f t="shared" si="44"/>
        <v>0</v>
      </c>
    </row>
    <row r="197" spans="1:15" s="331" customFormat="1" ht="13.8" x14ac:dyDescent="0.25">
      <c r="A197" s="136"/>
      <c r="B197" s="135"/>
      <c r="C197" s="80" t="s">
        <v>455</v>
      </c>
      <c r="D197" s="301">
        <v>1204</v>
      </c>
      <c r="E197" s="291">
        <v>1204</v>
      </c>
      <c r="F197" s="291"/>
      <c r="G197" s="304"/>
      <c r="H197" s="301"/>
      <c r="I197" s="291"/>
      <c r="J197" s="291"/>
      <c r="K197" s="304"/>
      <c r="L197" s="301">
        <f t="shared" si="44"/>
        <v>1204</v>
      </c>
      <c r="M197" s="291">
        <f t="shared" si="44"/>
        <v>1204</v>
      </c>
      <c r="N197" s="291">
        <f t="shared" si="44"/>
        <v>0</v>
      </c>
      <c r="O197" s="304">
        <f t="shared" si="44"/>
        <v>0</v>
      </c>
    </row>
    <row r="198" spans="1:15" s="331" customFormat="1" ht="13.8" x14ac:dyDescent="0.25">
      <c r="A198" s="101"/>
      <c r="B198" s="135"/>
      <c r="C198" s="80" t="s">
        <v>233</v>
      </c>
      <c r="D198" s="301"/>
      <c r="E198" s="291"/>
      <c r="F198" s="291"/>
      <c r="G198" s="304"/>
      <c r="H198" s="301">
        <v>82</v>
      </c>
      <c r="I198" s="291">
        <v>82</v>
      </c>
      <c r="J198" s="291">
        <v>0</v>
      </c>
      <c r="K198" s="304">
        <v>0</v>
      </c>
      <c r="L198" s="301">
        <f t="shared" si="44"/>
        <v>82</v>
      </c>
      <c r="M198" s="291">
        <f t="shared" si="44"/>
        <v>82</v>
      </c>
      <c r="N198" s="291">
        <f t="shared" si="44"/>
        <v>0</v>
      </c>
      <c r="O198" s="304">
        <f t="shared" si="44"/>
        <v>0</v>
      </c>
    </row>
    <row r="199" spans="1:15" s="331" customFormat="1" ht="13.8" x14ac:dyDescent="0.25">
      <c r="A199" s="36"/>
      <c r="B199" s="134"/>
      <c r="C199" s="80" t="s">
        <v>232</v>
      </c>
      <c r="D199" s="301">
        <v>212574</v>
      </c>
      <c r="E199" s="291">
        <v>212574</v>
      </c>
      <c r="F199" s="291"/>
      <c r="G199" s="304"/>
      <c r="H199" s="301"/>
      <c r="I199" s="291"/>
      <c r="J199" s="291"/>
      <c r="K199" s="304"/>
      <c r="L199" s="301">
        <f t="shared" si="44"/>
        <v>212574</v>
      </c>
      <c r="M199" s="291">
        <f t="shared" si="44"/>
        <v>212574</v>
      </c>
      <c r="N199" s="291">
        <f t="shared" si="44"/>
        <v>0</v>
      </c>
      <c r="O199" s="304">
        <f t="shared" si="44"/>
        <v>0</v>
      </c>
    </row>
    <row r="200" spans="1:15" s="331" customFormat="1" ht="13.8" x14ac:dyDescent="0.25">
      <c r="A200" s="36"/>
      <c r="B200" s="134"/>
      <c r="C200" s="80" t="s">
        <v>240</v>
      </c>
      <c r="D200" s="301">
        <v>96805</v>
      </c>
      <c r="E200" s="291">
        <v>96805</v>
      </c>
      <c r="F200" s="291"/>
      <c r="G200" s="304"/>
      <c r="H200" s="301"/>
      <c r="I200" s="291"/>
      <c r="J200" s="291"/>
      <c r="K200" s="304"/>
      <c r="L200" s="301">
        <f t="shared" si="44"/>
        <v>96805</v>
      </c>
      <c r="M200" s="291">
        <f t="shared" si="44"/>
        <v>96805</v>
      </c>
      <c r="N200" s="291">
        <f t="shared" si="44"/>
        <v>0</v>
      </c>
      <c r="O200" s="304">
        <f t="shared" si="44"/>
        <v>0</v>
      </c>
    </row>
    <row r="201" spans="1:15" s="331" customFormat="1" ht="13.8" x14ac:dyDescent="0.25">
      <c r="A201" s="101"/>
      <c r="B201" s="135"/>
      <c r="C201" s="103" t="s">
        <v>24</v>
      </c>
      <c r="D201" s="296">
        <f t="shared" ref="D201:K201" si="54">SUM(D194:D200)</f>
        <v>313916</v>
      </c>
      <c r="E201" s="293">
        <f t="shared" si="54"/>
        <v>313916</v>
      </c>
      <c r="F201" s="293">
        <f t="shared" si="54"/>
        <v>0</v>
      </c>
      <c r="G201" s="300">
        <f t="shared" si="54"/>
        <v>0</v>
      </c>
      <c r="H201" s="296">
        <f t="shared" si="54"/>
        <v>82</v>
      </c>
      <c r="I201" s="293">
        <f t="shared" si="54"/>
        <v>82</v>
      </c>
      <c r="J201" s="293">
        <f t="shared" si="54"/>
        <v>0</v>
      </c>
      <c r="K201" s="300">
        <f t="shared" si="54"/>
        <v>0</v>
      </c>
      <c r="L201" s="296">
        <f t="shared" si="44"/>
        <v>313998</v>
      </c>
      <c r="M201" s="293">
        <f t="shared" si="44"/>
        <v>313998</v>
      </c>
      <c r="N201" s="293">
        <f t="shared" si="44"/>
        <v>0</v>
      </c>
      <c r="O201" s="300">
        <f t="shared" si="44"/>
        <v>0</v>
      </c>
    </row>
    <row r="202" spans="1:15" s="331" customFormat="1" ht="13.8" x14ac:dyDescent="0.25">
      <c r="A202" s="36"/>
      <c r="B202" s="134"/>
      <c r="C202" s="99"/>
      <c r="D202" s="307"/>
      <c r="E202" s="292"/>
      <c r="F202" s="292"/>
      <c r="G202" s="308"/>
      <c r="H202" s="307"/>
      <c r="I202" s="292"/>
      <c r="J202" s="292"/>
      <c r="K202" s="308"/>
      <c r="L202" s="307"/>
      <c r="M202" s="292"/>
      <c r="N202" s="292"/>
      <c r="O202" s="308"/>
    </row>
    <row r="203" spans="1:15" s="331" customFormat="1" ht="13.8" x14ac:dyDescent="0.25">
      <c r="A203" s="36"/>
      <c r="B203" s="134"/>
      <c r="C203" s="80" t="s">
        <v>143</v>
      </c>
      <c r="D203" s="301"/>
      <c r="E203" s="291"/>
      <c r="F203" s="291"/>
      <c r="G203" s="304"/>
      <c r="H203" s="301"/>
      <c r="I203" s="291"/>
      <c r="J203" s="291"/>
      <c r="K203" s="304"/>
      <c r="L203" s="301"/>
      <c r="M203" s="291"/>
      <c r="N203" s="291"/>
      <c r="O203" s="304"/>
    </row>
    <row r="204" spans="1:15" s="331" customFormat="1" ht="13.8" x14ac:dyDescent="0.25">
      <c r="A204" s="36"/>
      <c r="B204" s="128"/>
      <c r="C204" s="80" t="s">
        <v>239</v>
      </c>
      <c r="D204" s="301"/>
      <c r="E204" s="291"/>
      <c r="F204" s="291"/>
      <c r="G204" s="304"/>
      <c r="H204" s="301"/>
      <c r="I204" s="291"/>
      <c r="J204" s="291"/>
      <c r="K204" s="304"/>
      <c r="L204" s="301">
        <f t="shared" si="44"/>
        <v>0</v>
      </c>
      <c r="M204" s="291">
        <f t="shared" si="44"/>
        <v>0</v>
      </c>
      <c r="N204" s="291">
        <f t="shared" si="44"/>
        <v>0</v>
      </c>
      <c r="O204" s="304">
        <f t="shared" si="44"/>
        <v>0</v>
      </c>
    </row>
    <row r="205" spans="1:15" s="331" customFormat="1" ht="13.8" x14ac:dyDescent="0.25">
      <c r="A205" s="36"/>
      <c r="B205" s="134"/>
      <c r="C205" s="80" t="s">
        <v>137</v>
      </c>
      <c r="D205" s="301"/>
      <c r="E205" s="291"/>
      <c r="F205" s="291"/>
      <c r="G205" s="304"/>
      <c r="H205" s="301"/>
      <c r="I205" s="291"/>
      <c r="J205" s="291"/>
      <c r="K205" s="304"/>
      <c r="L205" s="301">
        <f t="shared" si="44"/>
        <v>0</v>
      </c>
      <c r="M205" s="291">
        <f t="shared" si="44"/>
        <v>0</v>
      </c>
      <c r="N205" s="291">
        <f t="shared" si="44"/>
        <v>0</v>
      </c>
      <c r="O205" s="304">
        <f t="shared" si="44"/>
        <v>0</v>
      </c>
    </row>
    <row r="206" spans="1:15" s="331" customFormat="1" ht="13.8" x14ac:dyDescent="0.25">
      <c r="A206" s="36"/>
      <c r="B206" s="134"/>
      <c r="C206" s="44" t="s">
        <v>237</v>
      </c>
      <c r="D206" s="301"/>
      <c r="E206" s="291"/>
      <c r="F206" s="291"/>
      <c r="G206" s="304"/>
      <c r="H206" s="301"/>
      <c r="I206" s="291"/>
      <c r="J206" s="291"/>
      <c r="K206" s="304"/>
      <c r="L206" s="301">
        <f t="shared" si="44"/>
        <v>0</v>
      </c>
      <c r="M206" s="291">
        <f t="shared" si="44"/>
        <v>0</v>
      </c>
      <c r="N206" s="291">
        <f t="shared" si="44"/>
        <v>0</v>
      </c>
      <c r="O206" s="304">
        <f t="shared" si="44"/>
        <v>0</v>
      </c>
    </row>
    <row r="207" spans="1:15" s="331" customFormat="1" ht="13.8" x14ac:dyDescent="0.25">
      <c r="A207" s="36"/>
      <c r="B207" s="134"/>
      <c r="C207" s="80" t="s">
        <v>138</v>
      </c>
      <c r="D207" s="301"/>
      <c r="E207" s="291"/>
      <c r="F207" s="291"/>
      <c r="G207" s="304"/>
      <c r="H207" s="301"/>
      <c r="I207" s="291"/>
      <c r="J207" s="291"/>
      <c r="K207" s="304"/>
      <c r="L207" s="301">
        <f t="shared" si="44"/>
        <v>0</v>
      </c>
      <c r="M207" s="291">
        <f t="shared" si="44"/>
        <v>0</v>
      </c>
      <c r="N207" s="291">
        <f t="shared" si="44"/>
        <v>0</v>
      </c>
      <c r="O207" s="304">
        <f t="shared" si="44"/>
        <v>0</v>
      </c>
    </row>
    <row r="208" spans="1:15" s="331" customFormat="1" ht="13.8" x14ac:dyDescent="0.25">
      <c r="A208" s="36"/>
      <c r="B208" s="134"/>
      <c r="C208" s="80" t="s">
        <v>288</v>
      </c>
      <c r="D208" s="301">
        <v>2117078</v>
      </c>
      <c r="E208" s="291">
        <v>2117078</v>
      </c>
      <c r="F208" s="291"/>
      <c r="G208" s="304"/>
      <c r="H208" s="301"/>
      <c r="I208" s="291"/>
      <c r="J208" s="291"/>
      <c r="K208" s="304"/>
      <c r="L208" s="301">
        <f t="shared" si="44"/>
        <v>2117078</v>
      </c>
      <c r="M208" s="291">
        <f t="shared" si="44"/>
        <v>2117078</v>
      </c>
      <c r="N208" s="291">
        <f t="shared" si="44"/>
        <v>0</v>
      </c>
      <c r="O208" s="304">
        <f t="shared" si="44"/>
        <v>0</v>
      </c>
    </row>
    <row r="209" spans="1:15" s="331" customFormat="1" ht="13.8" x14ac:dyDescent="0.25">
      <c r="A209" s="36"/>
      <c r="B209" s="134"/>
      <c r="C209" s="80" t="s">
        <v>289</v>
      </c>
      <c r="D209" s="301">
        <v>33072</v>
      </c>
      <c r="E209" s="291">
        <v>33072</v>
      </c>
      <c r="F209" s="291"/>
      <c r="G209" s="304"/>
      <c r="H209" s="301"/>
      <c r="I209" s="291"/>
      <c r="J209" s="291"/>
      <c r="K209" s="304"/>
      <c r="L209" s="301">
        <f t="shared" si="44"/>
        <v>33072</v>
      </c>
      <c r="M209" s="291">
        <f t="shared" si="44"/>
        <v>33072</v>
      </c>
      <c r="N209" s="291">
        <f t="shared" si="44"/>
        <v>0</v>
      </c>
      <c r="O209" s="304">
        <f t="shared" si="44"/>
        <v>0</v>
      </c>
    </row>
    <row r="210" spans="1:15" s="331" customFormat="1" ht="13.8" x14ac:dyDescent="0.25">
      <c r="A210" s="36"/>
      <c r="B210" s="134"/>
      <c r="C210" s="80" t="s">
        <v>456</v>
      </c>
      <c r="D210" s="301">
        <v>42133</v>
      </c>
      <c r="E210" s="291">
        <v>42133</v>
      </c>
      <c r="F210" s="291"/>
      <c r="G210" s="304"/>
      <c r="H210" s="301"/>
      <c r="I210" s="291"/>
      <c r="J210" s="291"/>
      <c r="K210" s="304"/>
      <c r="L210" s="301">
        <f t="shared" si="44"/>
        <v>42133</v>
      </c>
      <c r="M210" s="291">
        <f t="shared" si="44"/>
        <v>42133</v>
      </c>
      <c r="N210" s="291">
        <f t="shared" si="44"/>
        <v>0</v>
      </c>
      <c r="O210" s="304">
        <f t="shared" si="44"/>
        <v>0</v>
      </c>
    </row>
    <row r="211" spans="1:15" s="331" customFormat="1" ht="13.8" x14ac:dyDescent="0.25">
      <c r="A211" s="101"/>
      <c r="B211" s="135"/>
      <c r="C211" s="103" t="s">
        <v>24</v>
      </c>
      <c r="D211" s="296">
        <f t="shared" ref="D211:K211" si="55">SUM(D204:D210)</f>
        <v>2192283</v>
      </c>
      <c r="E211" s="293">
        <f t="shared" si="55"/>
        <v>2192283</v>
      </c>
      <c r="F211" s="293">
        <f t="shared" si="55"/>
        <v>0</v>
      </c>
      <c r="G211" s="300">
        <f t="shared" si="55"/>
        <v>0</v>
      </c>
      <c r="H211" s="296">
        <f t="shared" si="55"/>
        <v>0</v>
      </c>
      <c r="I211" s="293">
        <f t="shared" si="55"/>
        <v>0</v>
      </c>
      <c r="J211" s="293">
        <f t="shared" si="55"/>
        <v>0</v>
      </c>
      <c r="K211" s="300">
        <f t="shared" si="55"/>
        <v>0</v>
      </c>
      <c r="L211" s="296">
        <f t="shared" si="44"/>
        <v>2192283</v>
      </c>
      <c r="M211" s="293">
        <f t="shared" si="44"/>
        <v>2192283</v>
      </c>
      <c r="N211" s="293">
        <f t="shared" si="44"/>
        <v>0</v>
      </c>
      <c r="O211" s="300">
        <f t="shared" si="44"/>
        <v>0</v>
      </c>
    </row>
    <row r="212" spans="1:15" s="331" customFormat="1" ht="13.8" x14ac:dyDescent="0.25">
      <c r="A212" s="36"/>
      <c r="B212" s="134"/>
      <c r="C212" s="99"/>
      <c r="D212" s="307"/>
      <c r="E212" s="292"/>
      <c r="F212" s="292"/>
      <c r="G212" s="308"/>
      <c r="H212" s="307"/>
      <c r="I212" s="292"/>
      <c r="J212" s="292"/>
      <c r="K212" s="308"/>
      <c r="L212" s="307"/>
      <c r="M212" s="292"/>
      <c r="N212" s="292"/>
      <c r="O212" s="308"/>
    </row>
    <row r="213" spans="1:15" s="331" customFormat="1" ht="13.8" x14ac:dyDescent="0.25">
      <c r="A213" s="36"/>
      <c r="B213" s="128"/>
      <c r="C213" s="80" t="s">
        <v>203</v>
      </c>
      <c r="D213" s="301"/>
      <c r="E213" s="291"/>
      <c r="F213" s="291"/>
      <c r="G213" s="304"/>
      <c r="H213" s="301"/>
      <c r="I213" s="291"/>
      <c r="J213" s="291"/>
      <c r="K213" s="304"/>
      <c r="L213" s="301"/>
      <c r="M213" s="291"/>
      <c r="N213" s="291"/>
      <c r="O213" s="304"/>
    </row>
    <row r="214" spans="1:15" s="331" customFormat="1" ht="13.8" x14ac:dyDescent="0.25">
      <c r="A214" s="36"/>
      <c r="B214" s="134"/>
      <c r="C214" s="80" t="s">
        <v>204</v>
      </c>
      <c r="D214" s="301">
        <v>0</v>
      </c>
      <c r="E214" s="291"/>
      <c r="F214" s="291"/>
      <c r="G214" s="304"/>
      <c r="H214" s="301"/>
      <c r="I214" s="291"/>
      <c r="J214" s="291"/>
      <c r="K214" s="304"/>
      <c r="L214" s="301">
        <f t="shared" si="44"/>
        <v>0</v>
      </c>
      <c r="M214" s="291">
        <f t="shared" si="44"/>
        <v>0</v>
      </c>
      <c r="N214" s="291">
        <f t="shared" si="44"/>
        <v>0</v>
      </c>
      <c r="O214" s="304">
        <f t="shared" si="44"/>
        <v>0</v>
      </c>
    </row>
    <row r="215" spans="1:15" s="331" customFormat="1" ht="13.8" x14ac:dyDescent="0.25">
      <c r="A215" s="36"/>
      <c r="B215" s="134"/>
      <c r="C215" s="80" t="s">
        <v>205</v>
      </c>
      <c r="D215" s="301">
        <v>0</v>
      </c>
      <c r="E215" s="291"/>
      <c r="F215" s="291"/>
      <c r="G215" s="304"/>
      <c r="H215" s="301"/>
      <c r="I215" s="291"/>
      <c r="J215" s="291"/>
      <c r="K215" s="304"/>
      <c r="L215" s="301">
        <f t="shared" ref="L215:O221" si="56">D215+H215</f>
        <v>0</v>
      </c>
      <c r="M215" s="291">
        <f t="shared" si="56"/>
        <v>0</v>
      </c>
      <c r="N215" s="291">
        <f t="shared" si="56"/>
        <v>0</v>
      </c>
      <c r="O215" s="304">
        <f t="shared" si="56"/>
        <v>0</v>
      </c>
    </row>
    <row r="216" spans="1:15" s="331" customFormat="1" ht="13.8" x14ac:dyDescent="0.25">
      <c r="A216" s="42"/>
      <c r="B216" s="43"/>
      <c r="C216" s="44" t="s">
        <v>206</v>
      </c>
      <c r="D216" s="302">
        <v>0</v>
      </c>
      <c r="E216" s="297"/>
      <c r="F216" s="297"/>
      <c r="G216" s="303"/>
      <c r="H216" s="302">
        <v>8302</v>
      </c>
      <c r="I216" s="297">
        <v>8302</v>
      </c>
      <c r="J216" s="297">
        <v>0</v>
      </c>
      <c r="K216" s="303">
        <v>0</v>
      </c>
      <c r="L216" s="302">
        <f t="shared" si="56"/>
        <v>8302</v>
      </c>
      <c r="M216" s="297">
        <f t="shared" si="56"/>
        <v>8302</v>
      </c>
      <c r="N216" s="297">
        <f t="shared" si="56"/>
        <v>0</v>
      </c>
      <c r="O216" s="303">
        <f t="shared" si="56"/>
        <v>0</v>
      </c>
    </row>
    <row r="217" spans="1:15" s="331" customFormat="1" ht="13.8" x14ac:dyDescent="0.25">
      <c r="A217" s="101"/>
      <c r="B217" s="135"/>
      <c r="C217" s="103" t="s">
        <v>24</v>
      </c>
      <c r="D217" s="296">
        <f t="shared" ref="D217:K217" si="57">SUM(D214:D216)</f>
        <v>0</v>
      </c>
      <c r="E217" s="293">
        <f t="shared" si="57"/>
        <v>0</v>
      </c>
      <c r="F217" s="293">
        <f t="shared" si="57"/>
        <v>0</v>
      </c>
      <c r="G217" s="300">
        <f t="shared" si="57"/>
        <v>0</v>
      </c>
      <c r="H217" s="296">
        <f t="shared" si="57"/>
        <v>8302</v>
      </c>
      <c r="I217" s="293">
        <f t="shared" si="57"/>
        <v>8302</v>
      </c>
      <c r="J217" s="293">
        <f t="shared" si="57"/>
        <v>0</v>
      </c>
      <c r="K217" s="300">
        <f t="shared" si="57"/>
        <v>0</v>
      </c>
      <c r="L217" s="296">
        <f t="shared" si="56"/>
        <v>8302</v>
      </c>
      <c r="M217" s="293">
        <f t="shared" si="56"/>
        <v>8302</v>
      </c>
      <c r="N217" s="293">
        <f t="shared" si="56"/>
        <v>0</v>
      </c>
      <c r="O217" s="300">
        <f t="shared" si="56"/>
        <v>0</v>
      </c>
    </row>
    <row r="218" spans="1:15" s="331" customFormat="1" ht="13.8" x14ac:dyDescent="0.25">
      <c r="A218" s="101"/>
      <c r="B218" s="135"/>
      <c r="C218" s="103"/>
      <c r="D218" s="296"/>
      <c r="E218" s="293"/>
      <c r="F218" s="293"/>
      <c r="G218" s="300"/>
      <c r="H218" s="296"/>
      <c r="I218" s="293"/>
      <c r="J218" s="293"/>
      <c r="K218" s="300"/>
      <c r="L218" s="296"/>
      <c r="M218" s="293"/>
      <c r="N218" s="293"/>
      <c r="O218" s="300"/>
    </row>
    <row r="219" spans="1:15" s="331" customFormat="1" ht="14.4" x14ac:dyDescent="0.3">
      <c r="A219" s="36"/>
      <c r="B219" s="137"/>
      <c r="C219" s="80" t="s">
        <v>296</v>
      </c>
      <c r="D219" s="301">
        <v>0</v>
      </c>
      <c r="E219" s="291">
        <v>0</v>
      </c>
      <c r="F219" s="291">
        <v>0</v>
      </c>
      <c r="G219" s="304">
        <v>0</v>
      </c>
      <c r="H219" s="301">
        <v>1873</v>
      </c>
      <c r="I219" s="291">
        <v>1873</v>
      </c>
      <c r="J219" s="291">
        <v>0</v>
      </c>
      <c r="K219" s="304">
        <v>0</v>
      </c>
      <c r="L219" s="301">
        <f t="shared" si="56"/>
        <v>1873</v>
      </c>
      <c r="M219" s="291">
        <f t="shared" si="56"/>
        <v>1873</v>
      </c>
      <c r="N219" s="291">
        <f t="shared" si="56"/>
        <v>0</v>
      </c>
      <c r="O219" s="304">
        <f t="shared" si="56"/>
        <v>0</v>
      </c>
    </row>
    <row r="220" spans="1:15" s="331" customFormat="1" ht="13.8" x14ac:dyDescent="0.25">
      <c r="A220" s="36"/>
      <c r="B220" s="134"/>
      <c r="C220" s="80"/>
      <c r="D220" s="301"/>
      <c r="E220" s="291"/>
      <c r="F220" s="291"/>
      <c r="G220" s="304"/>
      <c r="H220" s="301"/>
      <c r="I220" s="291"/>
      <c r="J220" s="291"/>
      <c r="K220" s="304"/>
      <c r="L220" s="301"/>
      <c r="M220" s="291"/>
      <c r="N220" s="291"/>
      <c r="O220" s="304"/>
    </row>
    <row r="221" spans="1:15" s="331" customFormat="1" ht="14.4" thickBot="1" x14ac:dyDescent="0.3">
      <c r="A221" s="82"/>
      <c r="B221" s="91"/>
      <c r="C221" s="138" t="s">
        <v>17</v>
      </c>
      <c r="D221" s="313">
        <f t="shared" ref="D221:K221" si="58">D190+D211+D201+D217+D219</f>
        <v>6738112</v>
      </c>
      <c r="E221" s="295">
        <f t="shared" si="58"/>
        <v>6564908</v>
      </c>
      <c r="F221" s="295">
        <f t="shared" si="58"/>
        <v>153204</v>
      </c>
      <c r="G221" s="35">
        <f t="shared" si="58"/>
        <v>20000</v>
      </c>
      <c r="H221" s="313">
        <f t="shared" si="58"/>
        <v>22833</v>
      </c>
      <c r="I221" s="295">
        <f t="shared" si="58"/>
        <v>21750</v>
      </c>
      <c r="J221" s="295">
        <f t="shared" si="58"/>
        <v>1083</v>
      </c>
      <c r="K221" s="35">
        <f t="shared" si="58"/>
        <v>0</v>
      </c>
      <c r="L221" s="313">
        <f t="shared" si="56"/>
        <v>6760945</v>
      </c>
      <c r="M221" s="295">
        <f t="shared" si="56"/>
        <v>6586658</v>
      </c>
      <c r="N221" s="295">
        <f t="shared" si="56"/>
        <v>154287</v>
      </c>
      <c r="O221" s="35">
        <f t="shared" si="56"/>
        <v>20000</v>
      </c>
    </row>
    <row r="222" spans="1:15" s="331" customFormat="1" x14ac:dyDescent="0.3">
      <c r="A222" s="50"/>
      <c r="B222" s="139"/>
      <c r="C222" s="140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</row>
    <row r="223" spans="1:15" s="331" customFormat="1" x14ac:dyDescent="0.3">
      <c r="A223" s="52"/>
      <c r="B223" s="141"/>
      <c r="C223" s="37"/>
      <c r="D223" s="311"/>
      <c r="E223" s="290"/>
      <c r="F223" s="290"/>
      <c r="G223" s="290"/>
      <c r="H223" s="311"/>
      <c r="I223" s="290"/>
      <c r="J223" s="290"/>
      <c r="K223" s="290"/>
      <c r="L223" s="311"/>
      <c r="M223" s="290"/>
      <c r="N223" s="290"/>
      <c r="O223" s="290"/>
    </row>
    <row r="224" spans="1:15" s="331" customFormat="1" x14ac:dyDescent="0.3">
      <c r="A224" s="52"/>
      <c r="B224" s="141"/>
      <c r="C224" s="37"/>
      <c r="D224" s="311"/>
      <c r="E224" s="290"/>
      <c r="F224" s="290"/>
      <c r="G224" s="290"/>
      <c r="H224" s="311"/>
      <c r="I224" s="290"/>
      <c r="J224" s="290"/>
      <c r="K224" s="290"/>
      <c r="L224" s="311"/>
      <c r="M224" s="290"/>
      <c r="N224" s="290"/>
      <c r="O224" s="290"/>
    </row>
    <row r="225" spans="1:15" s="331" customFormat="1" x14ac:dyDescent="0.3">
      <c r="A225" s="52"/>
      <c r="B225" s="141"/>
      <c r="C225" s="37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</row>
    <row r="226" spans="1:15" s="331" customFormat="1" x14ac:dyDescent="0.3">
      <c r="A226" s="52"/>
      <c r="B226" s="141"/>
      <c r="C226" s="37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</row>
    <row r="227" spans="1:15" s="331" customFormat="1" x14ac:dyDescent="0.3">
      <c r="A227" s="52"/>
      <c r="B227" s="141"/>
      <c r="C227" s="37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</row>
    <row r="228" spans="1:15" s="331" customFormat="1" x14ac:dyDescent="0.3">
      <c r="A228" s="52"/>
      <c r="B228" s="141"/>
      <c r="C228" s="37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</row>
    <row r="229" spans="1:15" s="331" customFormat="1" x14ac:dyDescent="0.3">
      <c r="A229" s="52"/>
      <c r="B229" s="141"/>
      <c r="C229" s="37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</row>
    <row r="230" spans="1:15" s="331" customFormat="1" x14ac:dyDescent="0.3">
      <c r="A230" s="52"/>
      <c r="B230" s="141"/>
      <c r="C230" s="37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</row>
    <row r="231" spans="1:15" s="331" customFormat="1" x14ac:dyDescent="0.3">
      <c r="A231" s="52"/>
      <c r="B231" s="141"/>
      <c r="C231" s="37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</row>
    <row r="232" spans="1:15" s="331" customFormat="1" x14ac:dyDescent="0.3">
      <c r="A232" s="52"/>
      <c r="B232" s="141"/>
      <c r="C232" s="37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</row>
    <row r="233" spans="1:15" s="331" customFormat="1" x14ac:dyDescent="0.3">
      <c r="A233" s="52"/>
      <c r="B233" s="141"/>
      <c r="C233" s="37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</row>
    <row r="234" spans="1:15" s="331" customFormat="1" x14ac:dyDescent="0.3">
      <c r="A234" s="290"/>
      <c r="B234" s="290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</row>
    <row r="235" spans="1:15" s="331" customFormat="1" x14ac:dyDescent="0.3">
      <c r="A235" s="290"/>
      <c r="B235" s="290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</row>
    <row r="236" spans="1:15" s="331" customFormat="1" x14ac:dyDescent="0.3">
      <c r="A236" s="290"/>
      <c r="B236" s="290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</row>
    <row r="237" spans="1:15" s="331" customFormat="1" x14ac:dyDescent="0.3">
      <c r="A237" s="290"/>
      <c r="B237" s="290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</row>
    <row r="238" spans="1:15" s="331" customFormat="1" x14ac:dyDescent="0.3">
      <c r="A238" s="290"/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</row>
    <row r="239" spans="1:15" s="331" customFormat="1" x14ac:dyDescent="0.3">
      <c r="A239" s="290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</row>
    <row r="240" spans="1:15" s="331" customFormat="1" x14ac:dyDescent="0.3">
      <c r="A240" s="290"/>
      <c r="B240" s="290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</row>
    <row r="241" spans="1:15" s="331" customFormat="1" x14ac:dyDescent="0.3">
      <c r="A241" s="290"/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</row>
    <row r="242" spans="1:15" s="331" customFormat="1" x14ac:dyDescent="0.3">
      <c r="A242" s="290"/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</row>
    <row r="243" spans="1:15" s="331" customFormat="1" x14ac:dyDescent="0.3">
      <c r="A243" s="290"/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</row>
    <row r="244" spans="1:15" s="331" customFormat="1" x14ac:dyDescent="0.3">
      <c r="A244" s="290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</row>
    <row r="245" spans="1:15" s="331" customFormat="1" x14ac:dyDescent="0.3">
      <c r="A245" s="290"/>
      <c r="B245" s="290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</row>
    <row r="246" spans="1:15" s="331" customFormat="1" x14ac:dyDescent="0.3">
      <c r="A246" s="290"/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</row>
    <row r="247" spans="1:15" s="331" customFormat="1" x14ac:dyDescent="0.3">
      <c r="A247" s="290"/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</row>
    <row r="248" spans="1:15" s="331" customFormat="1" x14ac:dyDescent="0.3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</row>
    <row r="249" spans="1:15" s="331" customFormat="1" x14ac:dyDescent="0.3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</row>
    <row r="250" spans="1:15" s="331" customFormat="1" x14ac:dyDescent="0.3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</row>
    <row r="251" spans="1:15" s="331" customFormat="1" x14ac:dyDescent="0.3">
      <c r="A251" s="290"/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</row>
    <row r="252" spans="1:15" s="331" customFormat="1" x14ac:dyDescent="0.3">
      <c r="A252" s="290"/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</row>
    <row r="253" spans="1:15" s="331" customFormat="1" x14ac:dyDescent="0.3">
      <c r="A253" s="290"/>
      <c r="B253" s="290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</row>
    <row r="254" spans="1:15" s="331" customFormat="1" x14ac:dyDescent="0.3">
      <c r="A254" s="290"/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</row>
    <row r="255" spans="1:15" s="331" customFormat="1" x14ac:dyDescent="0.3">
      <c r="A255" s="290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</row>
    <row r="256" spans="1:15" s="331" customFormat="1" x14ac:dyDescent="0.3">
      <c r="A256" s="290"/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</row>
    <row r="257" spans="1:15" s="331" customFormat="1" x14ac:dyDescent="0.3">
      <c r="A257" s="290"/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</row>
    <row r="258" spans="1:15" s="331" customFormat="1" x14ac:dyDescent="0.3">
      <c r="A258" s="290"/>
      <c r="B258" s="290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</row>
    <row r="259" spans="1:15" s="331" customFormat="1" x14ac:dyDescent="0.3">
      <c r="A259" s="290"/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</row>
    <row r="260" spans="1:15" s="331" customFormat="1" x14ac:dyDescent="0.3">
      <c r="A260" s="290"/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</row>
    <row r="261" spans="1:15" s="331" customFormat="1" x14ac:dyDescent="0.3">
      <c r="A261" s="290"/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</row>
    <row r="262" spans="1:15" s="331" customFormat="1" x14ac:dyDescent="0.3">
      <c r="A262" s="290"/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</row>
    <row r="263" spans="1:15" s="331" customFormat="1" x14ac:dyDescent="0.3">
      <c r="A263" s="290"/>
      <c r="B263" s="290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</row>
    <row r="264" spans="1:15" s="331" customFormat="1" x14ac:dyDescent="0.3">
      <c r="A264" s="290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</row>
    <row r="265" spans="1:15" s="331" customFormat="1" x14ac:dyDescent="0.3">
      <c r="A265" s="290"/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</row>
    <row r="266" spans="1:15" s="331" customFormat="1" x14ac:dyDescent="0.3">
      <c r="A266" s="290"/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</row>
    <row r="267" spans="1:15" s="331" customFormat="1" x14ac:dyDescent="0.3">
      <c r="A267" s="290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</row>
    <row r="268" spans="1:15" s="331" customFormat="1" x14ac:dyDescent="0.3">
      <c r="A268" s="290"/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</row>
    <row r="269" spans="1:15" s="331" customFormat="1" x14ac:dyDescent="0.3">
      <c r="A269" s="290"/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</row>
    <row r="270" spans="1:15" s="331" customFormat="1" x14ac:dyDescent="0.3">
      <c r="A270" s="290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</row>
    <row r="271" spans="1:15" s="331" customFormat="1" x14ac:dyDescent="0.3">
      <c r="A271" s="290"/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</row>
    <row r="272" spans="1:15" x14ac:dyDescent="0.3">
      <c r="A272" s="290"/>
      <c r="B272" s="290"/>
      <c r="C272" s="290"/>
    </row>
    <row r="273" spans="1:3" x14ac:dyDescent="0.3">
      <c r="A273" s="290"/>
      <c r="B273" s="290"/>
      <c r="C273" s="290"/>
    </row>
    <row r="274" spans="1:3" x14ac:dyDescent="0.3">
      <c r="A274" s="290"/>
      <c r="B274" s="290"/>
      <c r="C274" s="290"/>
    </row>
    <row r="275" spans="1:3" x14ac:dyDescent="0.3">
      <c r="A275" s="290"/>
      <c r="B275" s="290"/>
      <c r="C275" s="290"/>
    </row>
  </sheetData>
  <mergeCells count="3">
    <mergeCell ref="D5:G5"/>
    <mergeCell ref="H5:K5"/>
    <mergeCell ref="L5:O5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31F1-3DCC-4AE2-B734-6C9949154C8F}">
  <sheetPr>
    <pageSetUpPr fitToPage="1"/>
  </sheetPr>
  <dimension ref="A1:O357"/>
  <sheetViews>
    <sheetView view="pageBreakPreview" zoomScaleNormal="100" zoomScaleSheetLayoutView="100" workbookViewId="0"/>
  </sheetViews>
  <sheetFormatPr defaultRowHeight="16.8" x14ac:dyDescent="0.3"/>
  <cols>
    <col min="1" max="1" width="5.88671875" style="72" customWidth="1"/>
    <col min="2" max="2" width="7.6640625" style="37" customWidth="1"/>
    <col min="3" max="3" width="65.44140625" style="37" customWidth="1"/>
    <col min="4" max="4" width="10.6640625" style="290" bestFit="1" customWidth="1"/>
    <col min="5" max="5" width="11.44140625" style="290" customWidth="1"/>
    <col min="6" max="6" width="9.6640625" style="290" customWidth="1"/>
    <col min="7" max="7" width="7.88671875" style="290" bestFit="1" customWidth="1"/>
    <col min="8" max="9" width="9" style="290" bestFit="1" customWidth="1"/>
    <col min="10" max="10" width="9.6640625" style="290" customWidth="1"/>
    <col min="11" max="11" width="7.88671875" style="290" bestFit="1" customWidth="1"/>
    <col min="12" max="12" width="10.6640625" style="290" bestFit="1" customWidth="1"/>
    <col min="13" max="13" width="11.44140625" style="290" customWidth="1"/>
    <col min="14" max="14" width="9.6640625" style="290" customWidth="1"/>
    <col min="15" max="15" width="7.88671875" style="290" bestFit="1" customWidth="1"/>
  </cols>
  <sheetData>
    <row r="1" spans="1:15" s="331" customFormat="1" x14ac:dyDescent="0.3">
      <c r="A1" s="49"/>
      <c r="B1" s="49"/>
      <c r="C1" s="49"/>
      <c r="D1" s="299"/>
      <c r="E1" s="299"/>
      <c r="F1" s="299"/>
      <c r="G1" s="206"/>
      <c r="H1" s="299"/>
      <c r="I1" s="299"/>
      <c r="J1" s="299"/>
      <c r="K1" s="206"/>
      <c r="L1" s="299"/>
      <c r="M1" s="299"/>
      <c r="N1" s="299"/>
      <c r="O1" s="206" t="s">
        <v>454</v>
      </c>
    </row>
    <row r="2" spans="1:15" s="331" customFormat="1" x14ac:dyDescent="0.3">
      <c r="A2" s="49"/>
      <c r="B2" s="49"/>
      <c r="C2" s="49"/>
      <c r="D2" s="299"/>
      <c r="E2" s="299"/>
      <c r="F2" s="299"/>
      <c r="G2" s="305"/>
      <c r="H2" s="299"/>
      <c r="I2" s="299"/>
      <c r="J2" s="299"/>
      <c r="K2" s="305"/>
      <c r="L2" s="299"/>
      <c r="M2" s="299"/>
      <c r="N2" s="299"/>
      <c r="O2" s="337" t="s">
        <v>498</v>
      </c>
    </row>
    <row r="3" spans="1:15" s="331" customFormat="1" x14ac:dyDescent="0.3">
      <c r="A3" s="51"/>
      <c r="B3" s="51"/>
      <c r="C3" s="51" t="s">
        <v>31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s="331" customFormat="1" ht="17.399999999999999" thickBot="1" x14ac:dyDescent="0.35">
      <c r="A4" s="53"/>
      <c r="B4" s="53"/>
      <c r="C4" s="53" t="s">
        <v>324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1:15" s="331" customFormat="1" ht="14.4" thickBot="1" x14ac:dyDescent="0.3">
      <c r="A5" s="54"/>
      <c r="B5" s="55"/>
      <c r="C5" s="56"/>
      <c r="D5" s="338" t="s">
        <v>457</v>
      </c>
      <c r="E5" s="339"/>
      <c r="F5" s="339"/>
      <c r="G5" s="339"/>
      <c r="H5" s="340" t="s">
        <v>458</v>
      </c>
      <c r="I5" s="341"/>
      <c r="J5" s="341"/>
      <c r="K5" s="342"/>
      <c r="L5" s="343" t="s">
        <v>459</v>
      </c>
      <c r="M5" s="344"/>
      <c r="N5" s="344"/>
      <c r="O5" s="345"/>
    </row>
    <row r="6" spans="1:15" s="331" customFormat="1" ht="42" thickBot="1" x14ac:dyDescent="0.3">
      <c r="A6" s="57"/>
      <c r="B6" s="58"/>
      <c r="C6" s="59"/>
      <c r="D6" s="314" t="s">
        <v>25</v>
      </c>
      <c r="E6" s="288" t="s">
        <v>42</v>
      </c>
      <c r="F6" s="289" t="s">
        <v>43</v>
      </c>
      <c r="G6" s="317" t="s">
        <v>301</v>
      </c>
      <c r="H6" s="314" t="s">
        <v>25</v>
      </c>
      <c r="I6" s="288" t="s">
        <v>42</v>
      </c>
      <c r="J6" s="289" t="s">
        <v>43</v>
      </c>
      <c r="K6" s="317" t="s">
        <v>301</v>
      </c>
      <c r="L6" s="314" t="s">
        <v>25</v>
      </c>
      <c r="M6" s="288" t="s">
        <v>42</v>
      </c>
      <c r="N6" s="289" t="s">
        <v>43</v>
      </c>
      <c r="O6" s="317" t="s">
        <v>301</v>
      </c>
    </row>
    <row r="7" spans="1:15" s="331" customFormat="1" ht="13.8" x14ac:dyDescent="0.25">
      <c r="A7" s="60" t="s">
        <v>5</v>
      </c>
      <c r="B7" s="61" t="s">
        <v>6</v>
      </c>
      <c r="C7" s="62" t="s">
        <v>7</v>
      </c>
      <c r="D7" s="315"/>
      <c r="E7" s="321"/>
      <c r="F7" s="321"/>
      <c r="G7" s="318"/>
      <c r="H7" s="315"/>
      <c r="I7" s="321"/>
      <c r="J7" s="321"/>
      <c r="K7" s="318"/>
      <c r="L7" s="315"/>
      <c r="M7" s="321"/>
      <c r="N7" s="321"/>
      <c r="O7" s="318"/>
    </row>
    <row r="8" spans="1:15" s="331" customFormat="1" ht="13.8" x14ac:dyDescent="0.25">
      <c r="A8" s="63"/>
      <c r="B8" s="64"/>
      <c r="C8" s="65"/>
      <c r="D8" s="307"/>
      <c r="E8" s="292"/>
      <c r="F8" s="292"/>
      <c r="G8" s="308"/>
      <c r="H8" s="307"/>
      <c r="I8" s="292"/>
      <c r="J8" s="292"/>
      <c r="K8" s="308"/>
      <c r="L8" s="307"/>
      <c r="M8" s="292"/>
      <c r="N8" s="292"/>
      <c r="O8" s="308"/>
    </row>
    <row r="9" spans="1:15" s="331" customFormat="1" ht="13.8" x14ac:dyDescent="0.25">
      <c r="A9" s="63">
        <v>101</v>
      </c>
      <c r="B9" s="66"/>
      <c r="C9" s="67" t="s">
        <v>221</v>
      </c>
      <c r="D9" s="307"/>
      <c r="E9" s="292"/>
      <c r="F9" s="292"/>
      <c r="G9" s="308"/>
      <c r="H9" s="307"/>
      <c r="I9" s="292"/>
      <c r="J9" s="292"/>
      <c r="K9" s="308"/>
      <c r="L9" s="307"/>
      <c r="M9" s="292"/>
      <c r="N9" s="292"/>
      <c r="O9" s="308"/>
    </row>
    <row r="10" spans="1:15" s="331" customFormat="1" ht="13.8" x14ac:dyDescent="0.25">
      <c r="A10" s="36"/>
      <c r="B10" s="85" t="s">
        <v>8</v>
      </c>
      <c r="C10" s="41" t="s">
        <v>22</v>
      </c>
      <c r="D10" s="301">
        <v>171396</v>
      </c>
      <c r="E10" s="291">
        <v>171396</v>
      </c>
      <c r="F10" s="291"/>
      <c r="G10" s="304"/>
      <c r="H10" s="301">
        <v>-3396</v>
      </c>
      <c r="I10" s="291">
        <v>-3396</v>
      </c>
      <c r="J10" s="291">
        <v>0</v>
      </c>
      <c r="K10" s="304">
        <v>0</v>
      </c>
      <c r="L10" s="301">
        <f>D10+H10</f>
        <v>168000</v>
      </c>
      <c r="M10" s="291">
        <f t="shared" ref="M10:O29" si="0">E10+I10</f>
        <v>168000</v>
      </c>
      <c r="N10" s="291">
        <f t="shared" si="0"/>
        <v>0</v>
      </c>
      <c r="O10" s="304">
        <f t="shared" si="0"/>
        <v>0</v>
      </c>
    </row>
    <row r="11" spans="1:15" s="331" customFormat="1" ht="13.8" x14ac:dyDescent="0.25">
      <c r="A11" s="36"/>
      <c r="B11" s="85" t="s">
        <v>13</v>
      </c>
      <c r="C11" s="41" t="s">
        <v>55</v>
      </c>
      <c r="D11" s="301">
        <v>22186</v>
      </c>
      <c r="E11" s="291">
        <v>22186</v>
      </c>
      <c r="F11" s="291"/>
      <c r="G11" s="304"/>
      <c r="H11" s="301">
        <v>-151</v>
      </c>
      <c r="I11" s="291">
        <v>-151</v>
      </c>
      <c r="J11" s="291">
        <v>0</v>
      </c>
      <c r="K11" s="304">
        <v>0</v>
      </c>
      <c r="L11" s="301">
        <f t="shared" ref="L11:O80" si="1">D11+H11</f>
        <v>22035</v>
      </c>
      <c r="M11" s="291">
        <f t="shared" si="0"/>
        <v>22035</v>
      </c>
      <c r="N11" s="291">
        <f t="shared" si="0"/>
        <v>0</v>
      </c>
      <c r="O11" s="304">
        <f t="shared" si="0"/>
        <v>0</v>
      </c>
    </row>
    <row r="12" spans="1:15" s="331" customFormat="1" ht="13.8" x14ac:dyDescent="0.25">
      <c r="A12" s="36"/>
      <c r="B12" s="85" t="s">
        <v>14</v>
      </c>
      <c r="C12" s="41" t="s">
        <v>27</v>
      </c>
      <c r="D12" s="301">
        <v>16150</v>
      </c>
      <c r="E12" s="291">
        <v>16150</v>
      </c>
      <c r="F12" s="291"/>
      <c r="G12" s="304"/>
      <c r="H12" s="301">
        <v>1988</v>
      </c>
      <c r="I12" s="291">
        <v>1988</v>
      </c>
      <c r="J12" s="291">
        <v>0</v>
      </c>
      <c r="K12" s="304">
        <v>0</v>
      </c>
      <c r="L12" s="301">
        <f t="shared" si="1"/>
        <v>18138</v>
      </c>
      <c r="M12" s="291">
        <f t="shared" si="0"/>
        <v>18138</v>
      </c>
      <c r="N12" s="291">
        <f t="shared" si="0"/>
        <v>0</v>
      </c>
      <c r="O12" s="304">
        <f t="shared" si="0"/>
        <v>0</v>
      </c>
    </row>
    <row r="13" spans="1:15" s="331" customFormat="1" ht="13.8" x14ac:dyDescent="0.25">
      <c r="A13" s="36"/>
      <c r="B13" s="48" t="s">
        <v>16</v>
      </c>
      <c r="C13" s="41" t="s">
        <v>49</v>
      </c>
      <c r="D13" s="301"/>
      <c r="E13" s="291"/>
      <c r="F13" s="291"/>
      <c r="G13" s="304"/>
      <c r="H13" s="301"/>
      <c r="I13" s="291"/>
      <c r="J13" s="291"/>
      <c r="K13" s="304"/>
      <c r="L13" s="301"/>
      <c r="M13" s="291"/>
      <c r="N13" s="291"/>
      <c r="O13" s="304"/>
    </row>
    <row r="14" spans="1:15" s="331" customFormat="1" ht="13.8" x14ac:dyDescent="0.25">
      <c r="A14" s="36"/>
      <c r="B14" s="85"/>
      <c r="C14" s="41" t="s">
        <v>490</v>
      </c>
      <c r="D14" s="301"/>
      <c r="E14" s="291"/>
      <c r="F14" s="291"/>
      <c r="G14" s="304"/>
      <c r="H14" s="301">
        <v>138</v>
      </c>
      <c r="I14" s="291">
        <v>138</v>
      </c>
      <c r="J14" s="291">
        <v>0</v>
      </c>
      <c r="K14" s="304">
        <v>0</v>
      </c>
      <c r="L14" s="301">
        <f t="shared" ref="L14:L15" si="2">D14+H14</f>
        <v>138</v>
      </c>
      <c r="M14" s="291">
        <f t="shared" ref="M14:M15" si="3">E14+I14</f>
        <v>138</v>
      </c>
      <c r="N14" s="291">
        <f t="shared" ref="N14:N15" si="4">F14+J14</f>
        <v>0</v>
      </c>
      <c r="O14" s="304">
        <f t="shared" ref="O14:O15" si="5">G14+K14</f>
        <v>0</v>
      </c>
    </row>
    <row r="15" spans="1:15" s="332" customFormat="1" ht="13.8" x14ac:dyDescent="0.25">
      <c r="A15" s="101"/>
      <c r="B15" s="330"/>
      <c r="C15" s="40" t="s">
        <v>491</v>
      </c>
      <c r="D15" s="296"/>
      <c r="E15" s="293"/>
      <c r="F15" s="293"/>
      <c r="G15" s="300"/>
      <c r="H15" s="296">
        <f>SUM(H14)</f>
        <v>138</v>
      </c>
      <c r="I15" s="293">
        <f t="shared" ref="I15:K15" si="6">SUM(I14)</f>
        <v>138</v>
      </c>
      <c r="J15" s="293">
        <f t="shared" si="6"/>
        <v>0</v>
      </c>
      <c r="K15" s="300">
        <f t="shared" si="6"/>
        <v>0</v>
      </c>
      <c r="L15" s="296">
        <f t="shared" si="2"/>
        <v>138</v>
      </c>
      <c r="M15" s="293">
        <f t="shared" si="3"/>
        <v>138</v>
      </c>
      <c r="N15" s="293">
        <f t="shared" si="4"/>
        <v>0</v>
      </c>
      <c r="O15" s="300">
        <f t="shared" si="5"/>
        <v>0</v>
      </c>
    </row>
    <row r="16" spans="1:15" s="331" customFormat="1" ht="13.8" x14ac:dyDescent="0.25">
      <c r="A16" s="47"/>
      <c r="B16" s="48" t="s">
        <v>19</v>
      </c>
      <c r="C16" s="41" t="s">
        <v>50</v>
      </c>
      <c r="D16" s="301"/>
      <c r="E16" s="291"/>
      <c r="F16" s="291"/>
      <c r="G16" s="304"/>
      <c r="H16" s="301"/>
      <c r="I16" s="291"/>
      <c r="J16" s="291"/>
      <c r="K16" s="304"/>
      <c r="L16" s="301"/>
      <c r="M16" s="291"/>
      <c r="N16" s="291"/>
      <c r="O16" s="304"/>
    </row>
    <row r="17" spans="1:15" s="331" customFormat="1" ht="13.8" x14ac:dyDescent="0.25">
      <c r="A17" s="47"/>
      <c r="B17" s="48"/>
      <c r="C17" s="41" t="s">
        <v>283</v>
      </c>
      <c r="D17" s="301">
        <v>127</v>
      </c>
      <c r="E17" s="291">
        <v>127</v>
      </c>
      <c r="F17" s="291"/>
      <c r="G17" s="304"/>
      <c r="H17" s="301"/>
      <c r="I17" s="291"/>
      <c r="J17" s="291"/>
      <c r="K17" s="304"/>
      <c r="L17" s="301">
        <f t="shared" si="1"/>
        <v>127</v>
      </c>
      <c r="M17" s="291">
        <f t="shared" si="0"/>
        <v>127</v>
      </c>
      <c r="N17" s="291">
        <f t="shared" si="0"/>
        <v>0</v>
      </c>
      <c r="O17" s="304">
        <f t="shared" si="0"/>
        <v>0</v>
      </c>
    </row>
    <row r="18" spans="1:15" s="331" customFormat="1" ht="13.8" x14ac:dyDescent="0.25">
      <c r="A18" s="47"/>
      <c r="B18" s="48"/>
      <c r="C18" s="41" t="s">
        <v>284</v>
      </c>
      <c r="D18" s="301">
        <v>444</v>
      </c>
      <c r="E18" s="291">
        <v>444</v>
      </c>
      <c r="F18" s="291"/>
      <c r="G18" s="304"/>
      <c r="H18" s="301">
        <v>1315</v>
      </c>
      <c r="I18" s="291">
        <v>1315</v>
      </c>
      <c r="J18" s="291">
        <v>0</v>
      </c>
      <c r="K18" s="304">
        <v>0</v>
      </c>
      <c r="L18" s="301">
        <f t="shared" si="1"/>
        <v>1759</v>
      </c>
      <c r="M18" s="291">
        <f t="shared" si="0"/>
        <v>1759</v>
      </c>
      <c r="N18" s="291">
        <f t="shared" si="0"/>
        <v>0</v>
      </c>
      <c r="O18" s="304">
        <f t="shared" si="0"/>
        <v>0</v>
      </c>
    </row>
    <row r="19" spans="1:15" s="331" customFormat="1" ht="13.8" x14ac:dyDescent="0.25">
      <c r="A19" s="47"/>
      <c r="B19" s="48"/>
      <c r="C19" s="41" t="s">
        <v>325</v>
      </c>
      <c r="D19" s="301">
        <v>89</v>
      </c>
      <c r="E19" s="291">
        <v>89</v>
      </c>
      <c r="F19" s="291"/>
      <c r="G19" s="324"/>
      <c r="H19" s="301"/>
      <c r="I19" s="291"/>
      <c r="J19" s="291"/>
      <c r="K19" s="324"/>
      <c r="L19" s="301">
        <f t="shared" si="1"/>
        <v>89</v>
      </c>
      <c r="M19" s="291">
        <f t="shared" si="0"/>
        <v>89</v>
      </c>
      <c r="N19" s="291">
        <f t="shared" si="0"/>
        <v>0</v>
      </c>
      <c r="O19" s="324">
        <f t="shared" si="0"/>
        <v>0</v>
      </c>
    </row>
    <row r="20" spans="1:15" s="331" customFormat="1" ht="13.8" x14ac:dyDescent="0.25">
      <c r="A20" s="47"/>
      <c r="B20" s="48"/>
      <c r="C20" s="41" t="s">
        <v>492</v>
      </c>
      <c r="D20" s="301"/>
      <c r="E20" s="291"/>
      <c r="F20" s="291"/>
      <c r="G20" s="324"/>
      <c r="H20" s="301">
        <v>117</v>
      </c>
      <c r="I20" s="291">
        <v>117</v>
      </c>
      <c r="J20" s="291">
        <v>0</v>
      </c>
      <c r="K20" s="324">
        <v>0</v>
      </c>
      <c r="L20" s="301">
        <f t="shared" ref="L20" si="7">D20+H20</f>
        <v>117</v>
      </c>
      <c r="M20" s="291">
        <f t="shared" ref="M20" si="8">E20+I20</f>
        <v>117</v>
      </c>
      <c r="N20" s="291">
        <f t="shared" ref="N20" si="9">F20+J20</f>
        <v>0</v>
      </c>
      <c r="O20" s="324">
        <f t="shared" ref="O20" si="10">G20+K20</f>
        <v>0</v>
      </c>
    </row>
    <row r="21" spans="1:15" s="331" customFormat="1" ht="13.8" x14ac:dyDescent="0.25">
      <c r="A21" s="68"/>
      <c r="B21" s="69"/>
      <c r="C21" s="40" t="s">
        <v>52</v>
      </c>
      <c r="D21" s="296">
        <f>SUM(D17:D19)</f>
        <v>660</v>
      </c>
      <c r="E21" s="293">
        <f>SUM(E17:E19)</f>
        <v>660</v>
      </c>
      <c r="F21" s="293">
        <f>SUM(F17:F19)</f>
        <v>0</v>
      </c>
      <c r="G21" s="323">
        <f>SUM(G17:G19)</f>
        <v>0</v>
      </c>
      <c r="H21" s="296">
        <f>SUM(H17:H20)</f>
        <v>1432</v>
      </c>
      <c r="I21" s="293">
        <f>SUM(I17:I20)</f>
        <v>1432</v>
      </c>
      <c r="J21" s="293">
        <f>SUM(J17:J20)</f>
        <v>0</v>
      </c>
      <c r="K21" s="323">
        <f>SUM(K17:K20)</f>
        <v>0</v>
      </c>
      <c r="L21" s="296">
        <f t="shared" si="1"/>
        <v>2092</v>
      </c>
      <c r="M21" s="293">
        <f t="shared" si="0"/>
        <v>2092</v>
      </c>
      <c r="N21" s="293">
        <f t="shared" si="0"/>
        <v>0</v>
      </c>
      <c r="O21" s="323">
        <f t="shared" si="0"/>
        <v>0</v>
      </c>
    </row>
    <row r="22" spans="1:15" s="331" customFormat="1" ht="13.8" x14ac:dyDescent="0.25">
      <c r="A22" s="68"/>
      <c r="B22" s="48" t="s">
        <v>21</v>
      </c>
      <c r="C22" s="41" t="s">
        <v>20</v>
      </c>
      <c r="D22" s="296"/>
      <c r="E22" s="293"/>
      <c r="F22" s="293"/>
      <c r="G22" s="300"/>
      <c r="H22" s="296"/>
      <c r="I22" s="293"/>
      <c r="J22" s="293"/>
      <c r="K22" s="300"/>
      <c r="L22" s="296"/>
      <c r="M22" s="293"/>
      <c r="N22" s="293"/>
      <c r="O22" s="300"/>
    </row>
    <row r="23" spans="1:15" s="331" customFormat="1" ht="13.8" x14ac:dyDescent="0.25">
      <c r="A23" s="68"/>
      <c r="B23" s="48"/>
      <c r="C23" s="41" t="s">
        <v>285</v>
      </c>
      <c r="D23" s="301">
        <v>3090</v>
      </c>
      <c r="E23" s="291">
        <v>3090</v>
      </c>
      <c r="F23" s="293"/>
      <c r="G23" s="300"/>
      <c r="H23" s="301"/>
      <c r="I23" s="291"/>
      <c r="J23" s="293"/>
      <c r="K23" s="300"/>
      <c r="L23" s="301">
        <f t="shared" si="1"/>
        <v>3090</v>
      </c>
      <c r="M23" s="291">
        <f t="shared" si="0"/>
        <v>3090</v>
      </c>
      <c r="N23" s="293">
        <f t="shared" si="0"/>
        <v>0</v>
      </c>
      <c r="O23" s="300">
        <f t="shared" si="0"/>
        <v>0</v>
      </c>
    </row>
    <row r="24" spans="1:15" s="331" customFormat="1" ht="13.8" x14ac:dyDescent="0.25">
      <c r="A24" s="68"/>
      <c r="B24" s="48"/>
      <c r="C24" s="41" t="s">
        <v>326</v>
      </c>
      <c r="D24" s="301">
        <v>1000</v>
      </c>
      <c r="E24" s="291">
        <v>1000</v>
      </c>
      <c r="F24" s="293"/>
      <c r="G24" s="300"/>
      <c r="H24" s="301"/>
      <c r="I24" s="291"/>
      <c r="J24" s="293"/>
      <c r="K24" s="300"/>
      <c r="L24" s="301">
        <f t="shared" si="1"/>
        <v>1000</v>
      </c>
      <c r="M24" s="291">
        <f t="shared" si="0"/>
        <v>1000</v>
      </c>
      <c r="N24" s="293">
        <f t="shared" si="0"/>
        <v>0</v>
      </c>
      <c r="O24" s="300">
        <f t="shared" si="0"/>
        <v>0</v>
      </c>
    </row>
    <row r="25" spans="1:15" s="331" customFormat="1" ht="13.8" x14ac:dyDescent="0.25">
      <c r="A25" s="68"/>
      <c r="B25" s="48"/>
      <c r="C25" s="40" t="s">
        <v>126</v>
      </c>
      <c r="D25" s="296">
        <f t="shared" ref="D25:K25" si="11">SUM(D23:D24)</f>
        <v>4090</v>
      </c>
      <c r="E25" s="293">
        <f t="shared" si="11"/>
        <v>4090</v>
      </c>
      <c r="F25" s="293">
        <f t="shared" si="11"/>
        <v>0</v>
      </c>
      <c r="G25" s="300">
        <f t="shared" si="11"/>
        <v>0</v>
      </c>
      <c r="H25" s="296">
        <f t="shared" si="11"/>
        <v>0</v>
      </c>
      <c r="I25" s="293">
        <f t="shared" si="11"/>
        <v>0</v>
      </c>
      <c r="J25" s="293">
        <f t="shared" si="11"/>
        <v>0</v>
      </c>
      <c r="K25" s="300">
        <f t="shared" si="11"/>
        <v>0</v>
      </c>
      <c r="L25" s="296">
        <f t="shared" si="1"/>
        <v>4090</v>
      </c>
      <c r="M25" s="293">
        <f t="shared" si="0"/>
        <v>4090</v>
      </c>
      <c r="N25" s="293">
        <f t="shared" si="0"/>
        <v>0</v>
      </c>
      <c r="O25" s="300">
        <f t="shared" si="0"/>
        <v>0</v>
      </c>
    </row>
    <row r="26" spans="1:15" s="331" customFormat="1" ht="13.8" x14ac:dyDescent="0.25">
      <c r="A26" s="47"/>
      <c r="B26" s="48"/>
      <c r="C26" s="65" t="s">
        <v>10</v>
      </c>
      <c r="D26" s="316">
        <f>D10+D11+D12+D21+D25</f>
        <v>214482</v>
      </c>
      <c r="E26" s="322">
        <f>E10+E11+E12+E21+E25</f>
        <v>214482</v>
      </c>
      <c r="F26" s="322">
        <f>F10+F11+F12+F21+F25</f>
        <v>0</v>
      </c>
      <c r="G26" s="319">
        <f>G10+G11+G12+G21+G25</f>
        <v>0</v>
      </c>
      <c r="H26" s="316">
        <f>H10+H11+H12+H21+H25+H15</f>
        <v>11</v>
      </c>
      <c r="I26" s="322">
        <f>I10+I11+I12+I21+I25+I15</f>
        <v>11</v>
      </c>
      <c r="J26" s="322">
        <f>J10+J11+J12+J21+J25+J15</f>
        <v>0</v>
      </c>
      <c r="K26" s="319">
        <f>K10+K11+K12+K21+K25+K15</f>
        <v>0</v>
      </c>
      <c r="L26" s="316">
        <f t="shared" si="1"/>
        <v>214493</v>
      </c>
      <c r="M26" s="322">
        <f t="shared" si="0"/>
        <v>214493</v>
      </c>
      <c r="N26" s="322">
        <f t="shared" si="0"/>
        <v>0</v>
      </c>
      <c r="O26" s="319">
        <f t="shared" si="0"/>
        <v>0</v>
      </c>
    </row>
    <row r="27" spans="1:15" s="331" customFormat="1" ht="13.8" x14ac:dyDescent="0.25">
      <c r="A27" s="47"/>
      <c r="B27" s="48"/>
      <c r="C27" s="65"/>
      <c r="D27" s="316"/>
      <c r="E27" s="322"/>
      <c r="F27" s="322"/>
      <c r="G27" s="319"/>
      <c r="H27" s="316"/>
      <c r="I27" s="322"/>
      <c r="J27" s="322"/>
      <c r="K27" s="319"/>
      <c r="L27" s="316"/>
      <c r="M27" s="322"/>
      <c r="N27" s="322"/>
      <c r="O27" s="319"/>
    </row>
    <row r="28" spans="1:15" s="331" customFormat="1" ht="13.8" x14ac:dyDescent="0.25">
      <c r="A28" s="63">
        <v>102</v>
      </c>
      <c r="B28" s="66"/>
      <c r="C28" s="70" t="s">
        <v>200</v>
      </c>
      <c r="D28" s="307"/>
      <c r="E28" s="292"/>
      <c r="F28" s="292"/>
      <c r="G28" s="308"/>
      <c r="H28" s="307"/>
      <c r="I28" s="292"/>
      <c r="J28" s="292"/>
      <c r="K28" s="308"/>
      <c r="L28" s="307"/>
      <c r="M28" s="292"/>
      <c r="N28" s="292"/>
      <c r="O28" s="308"/>
    </row>
    <row r="29" spans="1:15" s="331" customFormat="1" ht="13.8" x14ac:dyDescent="0.25">
      <c r="A29" s="36"/>
      <c r="B29" s="85" t="s">
        <v>8</v>
      </c>
      <c r="C29" s="41" t="s">
        <v>22</v>
      </c>
      <c r="D29" s="301">
        <v>202009</v>
      </c>
      <c r="E29" s="291">
        <v>202009</v>
      </c>
      <c r="F29" s="291"/>
      <c r="G29" s="304"/>
      <c r="H29" s="301">
        <v>-6209</v>
      </c>
      <c r="I29" s="291">
        <v>-6209</v>
      </c>
      <c r="J29" s="291">
        <v>0</v>
      </c>
      <c r="K29" s="304">
        <v>0</v>
      </c>
      <c r="L29" s="301">
        <f t="shared" si="1"/>
        <v>195800</v>
      </c>
      <c r="M29" s="291">
        <f t="shared" si="0"/>
        <v>195800</v>
      </c>
      <c r="N29" s="291">
        <f t="shared" si="0"/>
        <v>0</v>
      </c>
      <c r="O29" s="304">
        <f t="shared" si="0"/>
        <v>0</v>
      </c>
    </row>
    <row r="30" spans="1:15" s="331" customFormat="1" ht="13.8" x14ac:dyDescent="0.25">
      <c r="A30" s="36"/>
      <c r="B30" s="85" t="s">
        <v>13</v>
      </c>
      <c r="C30" s="41" t="s">
        <v>55</v>
      </c>
      <c r="D30" s="301">
        <v>25931</v>
      </c>
      <c r="E30" s="291">
        <v>25931</v>
      </c>
      <c r="F30" s="291"/>
      <c r="G30" s="304"/>
      <c r="H30" s="301">
        <v>-359</v>
      </c>
      <c r="I30" s="291">
        <v>-359</v>
      </c>
      <c r="J30" s="291">
        <v>0</v>
      </c>
      <c r="K30" s="304">
        <v>0</v>
      </c>
      <c r="L30" s="301">
        <f t="shared" si="1"/>
        <v>25572</v>
      </c>
      <c r="M30" s="291">
        <f t="shared" si="1"/>
        <v>25572</v>
      </c>
      <c r="N30" s="291">
        <f t="shared" si="1"/>
        <v>0</v>
      </c>
      <c r="O30" s="304">
        <f t="shared" si="1"/>
        <v>0</v>
      </c>
    </row>
    <row r="31" spans="1:15" s="331" customFormat="1" ht="13.8" x14ac:dyDescent="0.25">
      <c r="A31" s="36"/>
      <c r="B31" s="85" t="s">
        <v>14</v>
      </c>
      <c r="C31" s="41" t="s">
        <v>27</v>
      </c>
      <c r="D31" s="301">
        <v>10100</v>
      </c>
      <c r="E31" s="291">
        <v>10100</v>
      </c>
      <c r="F31" s="291"/>
      <c r="G31" s="304"/>
      <c r="H31" s="301">
        <v>664</v>
      </c>
      <c r="I31" s="291">
        <v>664</v>
      </c>
      <c r="J31" s="291">
        <v>0</v>
      </c>
      <c r="K31" s="304">
        <v>0</v>
      </c>
      <c r="L31" s="301">
        <f t="shared" si="1"/>
        <v>10764</v>
      </c>
      <c r="M31" s="291">
        <f t="shared" si="1"/>
        <v>10764</v>
      </c>
      <c r="N31" s="291">
        <f t="shared" si="1"/>
        <v>0</v>
      </c>
      <c r="O31" s="304">
        <f t="shared" si="1"/>
        <v>0</v>
      </c>
    </row>
    <row r="32" spans="1:15" s="331" customFormat="1" ht="13.8" x14ac:dyDescent="0.25">
      <c r="A32" s="47"/>
      <c r="B32" s="48" t="s">
        <v>19</v>
      </c>
      <c r="C32" s="41" t="s">
        <v>50</v>
      </c>
      <c r="D32" s="301"/>
      <c r="E32" s="291"/>
      <c r="F32" s="291"/>
      <c r="G32" s="304"/>
      <c r="H32" s="301"/>
      <c r="I32" s="291"/>
      <c r="J32" s="291"/>
      <c r="K32" s="304"/>
      <c r="L32" s="301"/>
      <c r="M32" s="291"/>
      <c r="N32" s="291"/>
      <c r="O32" s="304"/>
    </row>
    <row r="33" spans="1:15" s="331" customFormat="1" ht="13.8" x14ac:dyDescent="0.25">
      <c r="A33" s="36"/>
      <c r="B33" s="85"/>
      <c r="C33" s="41" t="s">
        <v>286</v>
      </c>
      <c r="D33" s="301">
        <v>445</v>
      </c>
      <c r="E33" s="291">
        <v>445</v>
      </c>
      <c r="F33" s="291"/>
      <c r="G33" s="304"/>
      <c r="H33" s="301"/>
      <c r="I33" s="291"/>
      <c r="J33" s="291"/>
      <c r="K33" s="304"/>
      <c r="L33" s="301">
        <f t="shared" si="1"/>
        <v>445</v>
      </c>
      <c r="M33" s="291">
        <f t="shared" si="1"/>
        <v>445</v>
      </c>
      <c r="N33" s="291">
        <f t="shared" si="1"/>
        <v>0</v>
      </c>
      <c r="O33" s="304">
        <f t="shared" si="1"/>
        <v>0</v>
      </c>
    </row>
    <row r="34" spans="1:15" s="331" customFormat="1" ht="13.8" x14ac:dyDescent="0.25">
      <c r="A34" s="36"/>
      <c r="B34" s="85"/>
      <c r="C34" s="41" t="s">
        <v>493</v>
      </c>
      <c r="D34" s="301"/>
      <c r="E34" s="291"/>
      <c r="F34" s="291"/>
      <c r="G34" s="304"/>
      <c r="H34" s="301">
        <v>64</v>
      </c>
      <c r="I34" s="291">
        <v>64</v>
      </c>
      <c r="J34" s="291">
        <v>0</v>
      </c>
      <c r="K34" s="304">
        <v>0</v>
      </c>
      <c r="L34" s="301">
        <f t="shared" ref="L34" si="12">D34+H34</f>
        <v>64</v>
      </c>
      <c r="M34" s="291">
        <f t="shared" ref="M34" si="13">E34+I34</f>
        <v>64</v>
      </c>
      <c r="N34" s="291">
        <f t="shared" ref="N34" si="14">F34+J34</f>
        <v>0</v>
      </c>
      <c r="O34" s="304">
        <f t="shared" ref="O34" si="15">G34+K34</f>
        <v>0</v>
      </c>
    </row>
    <row r="35" spans="1:15" s="331" customFormat="1" ht="13.8" x14ac:dyDescent="0.25">
      <c r="A35" s="47"/>
      <c r="B35" s="69"/>
      <c r="C35" s="40" t="s">
        <v>52</v>
      </c>
      <c r="D35" s="296">
        <f t="shared" ref="D35:G35" si="16">SUM(D33:D33)</f>
        <v>445</v>
      </c>
      <c r="E35" s="293">
        <f t="shared" si="16"/>
        <v>445</v>
      </c>
      <c r="F35" s="293">
        <f t="shared" si="16"/>
        <v>0</v>
      </c>
      <c r="G35" s="300">
        <f t="shared" si="16"/>
        <v>0</v>
      </c>
      <c r="H35" s="296">
        <f>SUM(H33:H34)</f>
        <v>64</v>
      </c>
      <c r="I35" s="293">
        <f t="shared" ref="I35:K35" si="17">SUM(I33:I34)</f>
        <v>64</v>
      </c>
      <c r="J35" s="293">
        <f t="shared" si="17"/>
        <v>0</v>
      </c>
      <c r="K35" s="300">
        <f t="shared" si="17"/>
        <v>0</v>
      </c>
      <c r="L35" s="296">
        <f t="shared" si="1"/>
        <v>509</v>
      </c>
      <c r="M35" s="293">
        <f t="shared" si="1"/>
        <v>509</v>
      </c>
      <c r="N35" s="293">
        <f t="shared" si="1"/>
        <v>0</v>
      </c>
      <c r="O35" s="300">
        <f t="shared" si="1"/>
        <v>0</v>
      </c>
    </row>
    <row r="36" spans="1:15" s="331" customFormat="1" ht="13.8" x14ac:dyDescent="0.25">
      <c r="A36" s="47"/>
      <c r="B36" s="48" t="s">
        <v>21</v>
      </c>
      <c r="C36" s="41" t="s">
        <v>20</v>
      </c>
      <c r="D36" s="296"/>
      <c r="E36" s="293"/>
      <c r="F36" s="293"/>
      <c r="G36" s="300"/>
      <c r="H36" s="296"/>
      <c r="I36" s="293"/>
      <c r="J36" s="293"/>
      <c r="K36" s="300"/>
      <c r="L36" s="296"/>
      <c r="M36" s="293"/>
      <c r="N36" s="293"/>
      <c r="O36" s="300"/>
    </row>
    <row r="37" spans="1:15" s="331" customFormat="1" ht="13.8" x14ac:dyDescent="0.25">
      <c r="A37" s="47"/>
      <c r="B37" s="48"/>
      <c r="C37" s="46" t="s">
        <v>287</v>
      </c>
      <c r="D37" s="301">
        <v>12423</v>
      </c>
      <c r="E37" s="291">
        <v>12423</v>
      </c>
      <c r="F37" s="293"/>
      <c r="G37" s="300"/>
      <c r="H37" s="301">
        <v>8000</v>
      </c>
      <c r="I37" s="291">
        <v>8000</v>
      </c>
      <c r="J37" s="293">
        <v>0</v>
      </c>
      <c r="K37" s="300">
        <v>0</v>
      </c>
      <c r="L37" s="301">
        <f t="shared" si="1"/>
        <v>20423</v>
      </c>
      <c r="M37" s="291">
        <f t="shared" si="1"/>
        <v>20423</v>
      </c>
      <c r="N37" s="293">
        <f t="shared" si="1"/>
        <v>0</v>
      </c>
      <c r="O37" s="300">
        <f t="shared" si="1"/>
        <v>0</v>
      </c>
    </row>
    <row r="38" spans="1:15" s="331" customFormat="1" ht="13.8" x14ac:dyDescent="0.25">
      <c r="A38" s="47"/>
      <c r="B38" s="48"/>
      <c r="C38" s="40" t="s">
        <v>126</v>
      </c>
      <c r="D38" s="296">
        <f t="shared" ref="D38:K38" si="18">SUM(D37:D37)</f>
        <v>12423</v>
      </c>
      <c r="E38" s="293">
        <f t="shared" si="18"/>
        <v>12423</v>
      </c>
      <c r="F38" s="293">
        <f t="shared" si="18"/>
        <v>0</v>
      </c>
      <c r="G38" s="300">
        <f t="shared" si="18"/>
        <v>0</v>
      </c>
      <c r="H38" s="296">
        <f t="shared" si="18"/>
        <v>8000</v>
      </c>
      <c r="I38" s="293">
        <f t="shared" si="18"/>
        <v>8000</v>
      </c>
      <c r="J38" s="293">
        <f t="shared" si="18"/>
        <v>0</v>
      </c>
      <c r="K38" s="300">
        <f t="shared" si="18"/>
        <v>0</v>
      </c>
      <c r="L38" s="296">
        <f t="shared" si="1"/>
        <v>20423</v>
      </c>
      <c r="M38" s="293">
        <f t="shared" si="1"/>
        <v>20423</v>
      </c>
      <c r="N38" s="293">
        <f t="shared" si="1"/>
        <v>0</v>
      </c>
      <c r="O38" s="300">
        <f t="shared" si="1"/>
        <v>0</v>
      </c>
    </row>
    <row r="39" spans="1:15" s="331" customFormat="1" ht="13.8" x14ac:dyDescent="0.25">
      <c r="A39" s="47"/>
      <c r="B39" s="48"/>
      <c r="C39" s="41"/>
      <c r="D39" s="301"/>
      <c r="E39" s="291"/>
      <c r="F39" s="291"/>
      <c r="G39" s="304"/>
      <c r="H39" s="301"/>
      <c r="I39" s="291"/>
      <c r="J39" s="291"/>
      <c r="K39" s="304"/>
      <c r="L39" s="301"/>
      <c r="M39" s="291"/>
      <c r="N39" s="291"/>
      <c r="O39" s="304"/>
    </row>
    <row r="40" spans="1:15" s="331" customFormat="1" ht="13.8" x14ac:dyDescent="0.25">
      <c r="A40" s="47"/>
      <c r="B40" s="48"/>
      <c r="C40" s="65" t="s">
        <v>30</v>
      </c>
      <c r="D40" s="316">
        <f t="shared" ref="D40:K40" si="19">D29+D30+D31+D38+D35</f>
        <v>250908</v>
      </c>
      <c r="E40" s="322">
        <f t="shared" si="19"/>
        <v>250908</v>
      </c>
      <c r="F40" s="322">
        <f t="shared" si="19"/>
        <v>0</v>
      </c>
      <c r="G40" s="319">
        <f t="shared" si="19"/>
        <v>0</v>
      </c>
      <c r="H40" s="316">
        <f t="shared" si="19"/>
        <v>2160</v>
      </c>
      <c r="I40" s="322">
        <f t="shared" si="19"/>
        <v>2160</v>
      </c>
      <c r="J40" s="322">
        <f t="shared" si="19"/>
        <v>0</v>
      </c>
      <c r="K40" s="319">
        <f t="shared" si="19"/>
        <v>0</v>
      </c>
      <c r="L40" s="316">
        <f t="shared" si="1"/>
        <v>253068</v>
      </c>
      <c r="M40" s="322">
        <f t="shared" si="1"/>
        <v>253068</v>
      </c>
      <c r="N40" s="322">
        <f t="shared" si="1"/>
        <v>0</v>
      </c>
      <c r="O40" s="319">
        <f t="shared" si="1"/>
        <v>0</v>
      </c>
    </row>
    <row r="41" spans="1:15" s="331" customFormat="1" ht="13.8" x14ac:dyDescent="0.25">
      <c r="A41" s="47"/>
      <c r="B41" s="48"/>
      <c r="C41" s="41"/>
      <c r="D41" s="301"/>
      <c r="E41" s="291"/>
      <c r="F41" s="291"/>
      <c r="G41" s="304"/>
      <c r="H41" s="301"/>
      <c r="I41" s="291"/>
      <c r="J41" s="291"/>
      <c r="K41" s="304"/>
      <c r="L41" s="301"/>
      <c r="M41" s="291"/>
      <c r="N41" s="291"/>
      <c r="O41" s="304"/>
    </row>
    <row r="42" spans="1:15" s="331" customFormat="1" ht="13.8" x14ac:dyDescent="0.25">
      <c r="A42" s="63">
        <v>103</v>
      </c>
      <c r="B42" s="66"/>
      <c r="C42" s="65" t="s">
        <v>45</v>
      </c>
      <c r="D42" s="307"/>
      <c r="E42" s="292"/>
      <c r="F42" s="292"/>
      <c r="G42" s="308"/>
      <c r="H42" s="307"/>
      <c r="I42" s="292"/>
      <c r="J42" s="292"/>
      <c r="K42" s="308"/>
      <c r="L42" s="307"/>
      <c r="M42" s="292"/>
      <c r="N42" s="292"/>
      <c r="O42" s="308"/>
    </row>
    <row r="43" spans="1:15" s="331" customFormat="1" ht="13.8" x14ac:dyDescent="0.25">
      <c r="A43" s="36"/>
      <c r="B43" s="85" t="s">
        <v>8</v>
      </c>
      <c r="C43" s="41" t="s">
        <v>22</v>
      </c>
      <c r="D43" s="301">
        <v>122722</v>
      </c>
      <c r="E43" s="291">
        <v>122722</v>
      </c>
      <c r="F43" s="291"/>
      <c r="G43" s="304"/>
      <c r="H43" s="301">
        <v>-35240</v>
      </c>
      <c r="I43" s="291">
        <v>-35240</v>
      </c>
      <c r="J43" s="291">
        <v>0</v>
      </c>
      <c r="K43" s="304">
        <v>0</v>
      </c>
      <c r="L43" s="301">
        <f t="shared" si="1"/>
        <v>87482</v>
      </c>
      <c r="M43" s="291">
        <f t="shared" si="1"/>
        <v>87482</v>
      </c>
      <c r="N43" s="291">
        <f t="shared" si="1"/>
        <v>0</v>
      </c>
      <c r="O43" s="304">
        <f t="shared" si="1"/>
        <v>0</v>
      </c>
    </row>
    <row r="44" spans="1:15" s="331" customFormat="1" ht="13.8" x14ac:dyDescent="0.25">
      <c r="A44" s="36"/>
      <c r="B44" s="85" t="s">
        <v>13</v>
      </c>
      <c r="C44" s="41" t="s">
        <v>55</v>
      </c>
      <c r="D44" s="301">
        <v>16117</v>
      </c>
      <c r="E44" s="291">
        <v>16117</v>
      </c>
      <c r="F44" s="291"/>
      <c r="G44" s="304"/>
      <c r="H44" s="301">
        <v>-4210</v>
      </c>
      <c r="I44" s="291">
        <v>-4210</v>
      </c>
      <c r="J44" s="291">
        <v>0</v>
      </c>
      <c r="K44" s="304">
        <v>0</v>
      </c>
      <c r="L44" s="301">
        <f t="shared" si="1"/>
        <v>11907</v>
      </c>
      <c r="M44" s="291">
        <f t="shared" si="1"/>
        <v>11907</v>
      </c>
      <c r="N44" s="291">
        <f t="shared" si="1"/>
        <v>0</v>
      </c>
      <c r="O44" s="304">
        <f t="shared" si="1"/>
        <v>0</v>
      </c>
    </row>
    <row r="45" spans="1:15" s="331" customFormat="1" ht="13.8" x14ac:dyDescent="0.25">
      <c r="A45" s="36"/>
      <c r="B45" s="85" t="s">
        <v>14</v>
      </c>
      <c r="C45" s="41" t="s">
        <v>27</v>
      </c>
      <c r="D45" s="301">
        <v>409440</v>
      </c>
      <c r="E45" s="291">
        <v>409440</v>
      </c>
      <c r="F45" s="291"/>
      <c r="G45" s="304"/>
      <c r="H45" s="301">
        <v>-198862</v>
      </c>
      <c r="I45" s="291">
        <v>-198862</v>
      </c>
      <c r="J45" s="291">
        <v>0</v>
      </c>
      <c r="K45" s="304">
        <v>0</v>
      </c>
      <c r="L45" s="301">
        <f t="shared" si="1"/>
        <v>210578</v>
      </c>
      <c r="M45" s="291">
        <f t="shared" si="1"/>
        <v>210578</v>
      </c>
      <c r="N45" s="291">
        <f t="shared" si="1"/>
        <v>0</v>
      </c>
      <c r="O45" s="304">
        <f t="shared" si="1"/>
        <v>0</v>
      </c>
    </row>
    <row r="46" spans="1:15" s="331" customFormat="1" ht="13.8" x14ac:dyDescent="0.25">
      <c r="A46" s="47"/>
      <c r="B46" s="48" t="s">
        <v>19</v>
      </c>
      <c r="C46" s="41" t="s">
        <v>50</v>
      </c>
      <c r="D46" s="301"/>
      <c r="E46" s="291"/>
      <c r="F46" s="291"/>
      <c r="G46" s="304"/>
      <c r="H46" s="301"/>
      <c r="I46" s="291"/>
      <c r="J46" s="291"/>
      <c r="K46" s="304"/>
      <c r="L46" s="301"/>
      <c r="M46" s="291"/>
      <c r="N46" s="291"/>
      <c r="O46" s="304"/>
    </row>
    <row r="47" spans="1:15" s="331" customFormat="1" ht="13.8" x14ac:dyDescent="0.25">
      <c r="A47" s="47"/>
      <c r="B47" s="48"/>
      <c r="C47" s="41" t="s">
        <v>134</v>
      </c>
      <c r="D47" s="301">
        <v>570</v>
      </c>
      <c r="E47" s="291">
        <v>570</v>
      </c>
      <c r="F47" s="291"/>
      <c r="G47" s="304"/>
      <c r="H47" s="301">
        <v>-300</v>
      </c>
      <c r="I47" s="291">
        <v>-300</v>
      </c>
      <c r="J47" s="291">
        <v>0</v>
      </c>
      <c r="K47" s="304">
        <v>0</v>
      </c>
      <c r="L47" s="301">
        <f t="shared" si="1"/>
        <v>270</v>
      </c>
      <c r="M47" s="291">
        <f t="shared" si="1"/>
        <v>270</v>
      </c>
      <c r="N47" s="291">
        <f t="shared" si="1"/>
        <v>0</v>
      </c>
      <c r="O47" s="304">
        <f t="shared" si="1"/>
        <v>0</v>
      </c>
    </row>
    <row r="48" spans="1:15" s="331" customFormat="1" ht="13.8" x14ac:dyDescent="0.25">
      <c r="A48" s="47"/>
      <c r="B48" s="48"/>
      <c r="C48" s="40" t="s">
        <v>52</v>
      </c>
      <c r="D48" s="296">
        <f t="shared" ref="D48:G48" si="20">SUM(D47)</f>
        <v>570</v>
      </c>
      <c r="E48" s="293">
        <f t="shared" si="20"/>
        <v>570</v>
      </c>
      <c r="F48" s="293">
        <f t="shared" si="20"/>
        <v>0</v>
      </c>
      <c r="G48" s="300">
        <f t="shared" si="20"/>
        <v>0</v>
      </c>
      <c r="H48" s="296">
        <f t="shared" ref="H48:K48" si="21">SUM(H47)</f>
        <v>-300</v>
      </c>
      <c r="I48" s="293">
        <f t="shared" si="21"/>
        <v>-300</v>
      </c>
      <c r="J48" s="293">
        <f t="shared" si="21"/>
        <v>0</v>
      </c>
      <c r="K48" s="300">
        <f t="shared" si="21"/>
        <v>0</v>
      </c>
      <c r="L48" s="296">
        <f t="shared" si="1"/>
        <v>270</v>
      </c>
      <c r="M48" s="293">
        <f t="shared" si="1"/>
        <v>270</v>
      </c>
      <c r="N48" s="293">
        <f t="shared" si="1"/>
        <v>0</v>
      </c>
      <c r="O48" s="300">
        <f t="shared" si="1"/>
        <v>0</v>
      </c>
    </row>
    <row r="49" spans="1:15" s="331" customFormat="1" ht="13.8" x14ac:dyDescent="0.25">
      <c r="A49" s="47"/>
      <c r="B49" s="48"/>
      <c r="C49" s="65" t="s">
        <v>18</v>
      </c>
      <c r="D49" s="316">
        <f t="shared" ref="D49:G49" si="22">SUM(D43:D45)+D48</f>
        <v>548849</v>
      </c>
      <c r="E49" s="322">
        <f t="shared" si="22"/>
        <v>548849</v>
      </c>
      <c r="F49" s="322">
        <f t="shared" si="22"/>
        <v>0</v>
      </c>
      <c r="G49" s="319">
        <f t="shared" si="22"/>
        <v>0</v>
      </c>
      <c r="H49" s="316">
        <f t="shared" ref="H49:K49" si="23">SUM(H43:H45)+H48</f>
        <v>-238612</v>
      </c>
      <c r="I49" s="322">
        <f t="shared" si="23"/>
        <v>-238612</v>
      </c>
      <c r="J49" s="322">
        <f t="shared" si="23"/>
        <v>0</v>
      </c>
      <c r="K49" s="319">
        <f t="shared" si="23"/>
        <v>0</v>
      </c>
      <c r="L49" s="316">
        <f t="shared" si="1"/>
        <v>310237</v>
      </c>
      <c r="M49" s="322">
        <f t="shared" si="1"/>
        <v>310237</v>
      </c>
      <c r="N49" s="322">
        <f t="shared" si="1"/>
        <v>0</v>
      </c>
      <c r="O49" s="319">
        <f t="shared" si="1"/>
        <v>0</v>
      </c>
    </row>
    <row r="50" spans="1:15" s="331" customFormat="1" ht="13.8" x14ac:dyDescent="0.25">
      <c r="A50" s="47"/>
      <c r="B50" s="48"/>
      <c r="C50" s="41"/>
      <c r="D50" s="301"/>
      <c r="E50" s="291"/>
      <c r="F50" s="291"/>
      <c r="G50" s="304"/>
      <c r="H50" s="301"/>
      <c r="I50" s="291"/>
      <c r="J50" s="291"/>
      <c r="K50" s="304"/>
      <c r="L50" s="301"/>
      <c r="M50" s="291"/>
      <c r="N50" s="291"/>
      <c r="O50" s="304"/>
    </row>
    <row r="51" spans="1:15" s="331" customFormat="1" ht="13.8" x14ac:dyDescent="0.25">
      <c r="A51" s="63">
        <v>104</v>
      </c>
      <c r="B51" s="48"/>
      <c r="C51" s="122" t="s">
        <v>241</v>
      </c>
      <c r="D51" s="307"/>
      <c r="E51" s="292"/>
      <c r="F51" s="292"/>
      <c r="G51" s="308"/>
      <c r="H51" s="307"/>
      <c r="I51" s="292"/>
      <c r="J51" s="292"/>
      <c r="K51" s="308"/>
      <c r="L51" s="307"/>
      <c r="M51" s="292"/>
      <c r="N51" s="292"/>
      <c r="O51" s="308"/>
    </row>
    <row r="52" spans="1:15" s="331" customFormat="1" ht="13.8" x14ac:dyDescent="0.25">
      <c r="A52" s="36"/>
      <c r="B52" s="85" t="s">
        <v>8</v>
      </c>
      <c r="C52" s="41" t="s">
        <v>22</v>
      </c>
      <c r="D52" s="301">
        <v>69104</v>
      </c>
      <c r="E52" s="291">
        <v>69104</v>
      </c>
      <c r="F52" s="291"/>
      <c r="G52" s="304"/>
      <c r="H52" s="301">
        <v>1074</v>
      </c>
      <c r="I52" s="291">
        <v>1074</v>
      </c>
      <c r="J52" s="291">
        <v>0</v>
      </c>
      <c r="K52" s="304">
        <v>0</v>
      </c>
      <c r="L52" s="301">
        <f t="shared" si="1"/>
        <v>70178</v>
      </c>
      <c r="M52" s="291">
        <f t="shared" si="1"/>
        <v>70178</v>
      </c>
      <c r="N52" s="291">
        <f t="shared" si="1"/>
        <v>0</v>
      </c>
      <c r="O52" s="304">
        <f t="shared" si="1"/>
        <v>0</v>
      </c>
    </row>
    <row r="53" spans="1:15" s="331" customFormat="1" ht="13.8" x14ac:dyDescent="0.25">
      <c r="A53" s="36"/>
      <c r="B53" s="85" t="s">
        <v>13</v>
      </c>
      <c r="C53" s="41" t="s">
        <v>55</v>
      </c>
      <c r="D53" s="301">
        <v>8930</v>
      </c>
      <c r="E53" s="291">
        <v>8930</v>
      </c>
      <c r="F53" s="291"/>
      <c r="G53" s="304"/>
      <c r="H53" s="301">
        <v>142</v>
      </c>
      <c r="I53" s="291">
        <v>142</v>
      </c>
      <c r="J53" s="291">
        <v>0</v>
      </c>
      <c r="K53" s="304">
        <v>0</v>
      </c>
      <c r="L53" s="301">
        <f t="shared" si="1"/>
        <v>9072</v>
      </c>
      <c r="M53" s="291">
        <f t="shared" si="1"/>
        <v>9072</v>
      </c>
      <c r="N53" s="291">
        <f t="shared" si="1"/>
        <v>0</v>
      </c>
      <c r="O53" s="304">
        <f t="shared" si="1"/>
        <v>0</v>
      </c>
    </row>
    <row r="54" spans="1:15" s="331" customFormat="1" ht="13.8" x14ac:dyDescent="0.25">
      <c r="A54" s="47"/>
      <c r="B54" s="48" t="s">
        <v>14</v>
      </c>
      <c r="C54" s="41" t="s">
        <v>27</v>
      </c>
      <c r="D54" s="301">
        <v>30150</v>
      </c>
      <c r="E54" s="291">
        <v>30150</v>
      </c>
      <c r="F54" s="291"/>
      <c r="G54" s="304"/>
      <c r="H54" s="301">
        <v>350</v>
      </c>
      <c r="I54" s="291">
        <v>350</v>
      </c>
      <c r="J54" s="291">
        <v>0</v>
      </c>
      <c r="K54" s="304">
        <v>0</v>
      </c>
      <c r="L54" s="301">
        <f t="shared" si="1"/>
        <v>30500</v>
      </c>
      <c r="M54" s="291">
        <f t="shared" si="1"/>
        <v>30500</v>
      </c>
      <c r="N54" s="291">
        <f t="shared" si="1"/>
        <v>0</v>
      </c>
      <c r="O54" s="304">
        <f t="shared" si="1"/>
        <v>0</v>
      </c>
    </row>
    <row r="55" spans="1:15" s="331" customFormat="1" ht="13.8" x14ac:dyDescent="0.25">
      <c r="A55" s="47"/>
      <c r="B55" s="48" t="s">
        <v>19</v>
      </c>
      <c r="C55" s="41" t="s">
        <v>50</v>
      </c>
      <c r="D55" s="301"/>
      <c r="E55" s="291"/>
      <c r="F55" s="291"/>
      <c r="G55" s="304"/>
      <c r="H55" s="301"/>
      <c r="I55" s="291"/>
      <c r="J55" s="291"/>
      <c r="K55" s="304"/>
      <c r="L55" s="301"/>
      <c r="M55" s="291"/>
      <c r="N55" s="291"/>
      <c r="O55" s="304"/>
    </row>
    <row r="56" spans="1:15" s="331" customFormat="1" ht="13.8" x14ac:dyDescent="0.25">
      <c r="A56" s="47"/>
      <c r="B56" s="48"/>
      <c r="C56" s="41" t="s">
        <v>134</v>
      </c>
      <c r="D56" s="301">
        <v>5009</v>
      </c>
      <c r="E56" s="291">
        <v>5009</v>
      </c>
      <c r="F56" s="291"/>
      <c r="G56" s="304"/>
      <c r="H56" s="301"/>
      <c r="I56" s="291"/>
      <c r="J56" s="291"/>
      <c r="K56" s="304"/>
      <c r="L56" s="301">
        <f t="shared" si="1"/>
        <v>5009</v>
      </c>
      <c r="M56" s="291">
        <f t="shared" si="1"/>
        <v>5009</v>
      </c>
      <c r="N56" s="291">
        <f t="shared" si="1"/>
        <v>0</v>
      </c>
      <c r="O56" s="304">
        <f t="shared" si="1"/>
        <v>0</v>
      </c>
    </row>
    <row r="57" spans="1:15" s="331" customFormat="1" ht="13.8" x14ac:dyDescent="0.25">
      <c r="A57" s="68"/>
      <c r="B57" s="69"/>
      <c r="C57" s="40" t="s">
        <v>52</v>
      </c>
      <c r="D57" s="296">
        <f t="shared" ref="D57:K57" si="24">SUM(D56)</f>
        <v>5009</v>
      </c>
      <c r="E57" s="293">
        <f t="shared" si="24"/>
        <v>5009</v>
      </c>
      <c r="F57" s="293">
        <f t="shared" si="24"/>
        <v>0</v>
      </c>
      <c r="G57" s="300">
        <f t="shared" si="24"/>
        <v>0</v>
      </c>
      <c r="H57" s="296">
        <f t="shared" si="24"/>
        <v>0</v>
      </c>
      <c r="I57" s="293">
        <f t="shared" si="24"/>
        <v>0</v>
      </c>
      <c r="J57" s="293">
        <f t="shared" si="24"/>
        <v>0</v>
      </c>
      <c r="K57" s="300">
        <f t="shared" si="24"/>
        <v>0</v>
      </c>
      <c r="L57" s="296">
        <f t="shared" si="1"/>
        <v>5009</v>
      </c>
      <c r="M57" s="293">
        <f t="shared" si="1"/>
        <v>5009</v>
      </c>
      <c r="N57" s="293">
        <f t="shared" si="1"/>
        <v>0</v>
      </c>
      <c r="O57" s="300">
        <f t="shared" si="1"/>
        <v>0</v>
      </c>
    </row>
    <row r="58" spans="1:15" s="331" customFormat="1" ht="13.8" x14ac:dyDescent="0.25">
      <c r="A58" s="68"/>
      <c r="B58" s="48" t="s">
        <v>21</v>
      </c>
      <c r="C58" s="41" t="s">
        <v>20</v>
      </c>
      <c r="D58" s="296"/>
      <c r="E58" s="293"/>
      <c r="F58" s="293"/>
      <c r="G58" s="300"/>
      <c r="H58" s="296"/>
      <c r="I58" s="293"/>
      <c r="J58" s="293"/>
      <c r="K58" s="300"/>
      <c r="L58" s="296"/>
      <c r="M58" s="293"/>
      <c r="N58" s="293"/>
      <c r="O58" s="300"/>
    </row>
    <row r="59" spans="1:15" s="331" customFormat="1" ht="13.8" x14ac:dyDescent="0.25">
      <c r="A59" s="68"/>
      <c r="B59" s="48"/>
      <c r="C59" s="41" t="s">
        <v>327</v>
      </c>
      <c r="D59" s="301">
        <v>599</v>
      </c>
      <c r="E59" s="291">
        <v>599</v>
      </c>
      <c r="F59" s="291"/>
      <c r="G59" s="304"/>
      <c r="H59" s="301"/>
      <c r="I59" s="291"/>
      <c r="J59" s="291"/>
      <c r="K59" s="304"/>
      <c r="L59" s="301">
        <f t="shared" si="1"/>
        <v>599</v>
      </c>
      <c r="M59" s="291">
        <f t="shared" si="1"/>
        <v>599</v>
      </c>
      <c r="N59" s="291">
        <f t="shared" si="1"/>
        <v>0</v>
      </c>
      <c r="O59" s="304">
        <f t="shared" si="1"/>
        <v>0</v>
      </c>
    </row>
    <row r="60" spans="1:15" s="331" customFormat="1" ht="13.8" x14ac:dyDescent="0.25">
      <c r="A60" s="68"/>
      <c r="B60" s="48"/>
      <c r="C60" s="40" t="s">
        <v>126</v>
      </c>
      <c r="D60" s="296">
        <f t="shared" ref="D60:K60" si="25">SUM(D59:D59)</f>
        <v>599</v>
      </c>
      <c r="E60" s="293">
        <f t="shared" si="25"/>
        <v>599</v>
      </c>
      <c r="F60" s="293">
        <f t="shared" si="25"/>
        <v>0</v>
      </c>
      <c r="G60" s="300">
        <f t="shared" si="25"/>
        <v>0</v>
      </c>
      <c r="H60" s="296">
        <f t="shared" si="25"/>
        <v>0</v>
      </c>
      <c r="I60" s="293">
        <f t="shared" si="25"/>
        <v>0</v>
      </c>
      <c r="J60" s="293">
        <f t="shared" si="25"/>
        <v>0</v>
      </c>
      <c r="K60" s="300">
        <f t="shared" si="25"/>
        <v>0</v>
      </c>
      <c r="L60" s="296">
        <f t="shared" si="1"/>
        <v>599</v>
      </c>
      <c r="M60" s="293">
        <f t="shared" si="1"/>
        <v>599</v>
      </c>
      <c r="N60" s="293">
        <f t="shared" si="1"/>
        <v>0</v>
      </c>
      <c r="O60" s="300">
        <f t="shared" si="1"/>
        <v>0</v>
      </c>
    </row>
    <row r="61" spans="1:15" s="331" customFormat="1" ht="13.8" x14ac:dyDescent="0.25">
      <c r="A61" s="47"/>
      <c r="B61" s="48"/>
      <c r="C61" s="65" t="s">
        <v>47</v>
      </c>
      <c r="D61" s="316">
        <f t="shared" ref="D61:K61" si="26">SUM(D52:D54)+D57+D60</f>
        <v>113792</v>
      </c>
      <c r="E61" s="322">
        <f t="shared" si="26"/>
        <v>113792</v>
      </c>
      <c r="F61" s="322">
        <f t="shared" si="26"/>
        <v>0</v>
      </c>
      <c r="G61" s="319">
        <f t="shared" si="26"/>
        <v>0</v>
      </c>
      <c r="H61" s="316">
        <f t="shared" si="26"/>
        <v>1566</v>
      </c>
      <c r="I61" s="322">
        <f t="shared" si="26"/>
        <v>1566</v>
      </c>
      <c r="J61" s="322">
        <f t="shared" si="26"/>
        <v>0</v>
      </c>
      <c r="K61" s="319">
        <f t="shared" si="26"/>
        <v>0</v>
      </c>
      <c r="L61" s="316">
        <f t="shared" si="1"/>
        <v>115358</v>
      </c>
      <c r="M61" s="322">
        <f t="shared" si="1"/>
        <v>115358</v>
      </c>
      <c r="N61" s="322">
        <f t="shared" si="1"/>
        <v>0</v>
      </c>
      <c r="O61" s="319">
        <f t="shared" si="1"/>
        <v>0</v>
      </c>
    </row>
    <row r="62" spans="1:15" s="331" customFormat="1" ht="13.8" x14ac:dyDescent="0.25">
      <c r="A62" s="47"/>
      <c r="B62" s="48"/>
      <c r="C62" s="65"/>
      <c r="D62" s="307"/>
      <c r="E62" s="292"/>
      <c r="F62" s="292"/>
      <c r="G62" s="308"/>
      <c r="H62" s="307"/>
      <c r="I62" s="292"/>
      <c r="J62" s="292"/>
      <c r="K62" s="308"/>
      <c r="L62" s="307"/>
      <c r="M62" s="292"/>
      <c r="N62" s="292"/>
      <c r="O62" s="308"/>
    </row>
    <row r="63" spans="1:15" s="331" customFormat="1" ht="13.8" x14ac:dyDescent="0.25">
      <c r="A63" s="47"/>
      <c r="B63" s="48"/>
      <c r="C63" s="65" t="s">
        <v>223</v>
      </c>
      <c r="D63" s="316">
        <f t="shared" ref="D63:K63" si="27">SUM(D26,D49,D61,D40)</f>
        <v>1128031</v>
      </c>
      <c r="E63" s="322">
        <f t="shared" si="27"/>
        <v>1128031</v>
      </c>
      <c r="F63" s="322">
        <f t="shared" si="27"/>
        <v>0</v>
      </c>
      <c r="G63" s="319">
        <f t="shared" si="27"/>
        <v>0</v>
      </c>
      <c r="H63" s="316">
        <f t="shared" si="27"/>
        <v>-234875</v>
      </c>
      <c r="I63" s="322">
        <f t="shared" si="27"/>
        <v>-234875</v>
      </c>
      <c r="J63" s="322">
        <f t="shared" si="27"/>
        <v>0</v>
      </c>
      <c r="K63" s="319">
        <f t="shared" si="27"/>
        <v>0</v>
      </c>
      <c r="L63" s="316">
        <f t="shared" si="1"/>
        <v>893156</v>
      </c>
      <c r="M63" s="322">
        <f t="shared" si="1"/>
        <v>893156</v>
      </c>
      <c r="N63" s="322">
        <f t="shared" si="1"/>
        <v>0</v>
      </c>
      <c r="O63" s="319">
        <f t="shared" si="1"/>
        <v>0</v>
      </c>
    </row>
    <row r="64" spans="1:15" s="331" customFormat="1" ht="13.8" x14ac:dyDescent="0.25">
      <c r="A64" s="47"/>
      <c r="B64" s="48"/>
      <c r="C64" s="65"/>
      <c r="D64" s="307"/>
      <c r="E64" s="292"/>
      <c r="F64" s="292"/>
      <c r="G64" s="308"/>
      <c r="H64" s="307"/>
      <c r="I64" s="292"/>
      <c r="J64" s="292"/>
      <c r="K64" s="308"/>
      <c r="L64" s="307"/>
      <c r="M64" s="292"/>
      <c r="N64" s="292"/>
      <c r="O64" s="308"/>
    </row>
    <row r="65" spans="1:15" s="331" customFormat="1" ht="13.8" x14ac:dyDescent="0.25">
      <c r="A65" s="63">
        <v>105</v>
      </c>
      <c r="B65" s="48"/>
      <c r="C65" s="65" t="s">
        <v>46</v>
      </c>
      <c r="D65" s="307"/>
      <c r="E65" s="292"/>
      <c r="F65" s="292"/>
      <c r="G65" s="308"/>
      <c r="H65" s="307"/>
      <c r="I65" s="292"/>
      <c r="J65" s="292"/>
      <c r="K65" s="308"/>
      <c r="L65" s="307"/>
      <c r="M65" s="292"/>
      <c r="N65" s="292"/>
      <c r="O65" s="308"/>
    </row>
    <row r="66" spans="1:15" s="331" customFormat="1" ht="13.8" x14ac:dyDescent="0.25">
      <c r="A66" s="36"/>
      <c r="B66" s="85" t="s">
        <v>8</v>
      </c>
      <c r="C66" s="41" t="s">
        <v>22</v>
      </c>
      <c r="D66" s="301">
        <v>360517</v>
      </c>
      <c r="E66" s="291">
        <v>360517</v>
      </c>
      <c r="F66" s="291"/>
      <c r="G66" s="304"/>
      <c r="H66" s="301">
        <v>25832</v>
      </c>
      <c r="I66" s="291">
        <v>25832</v>
      </c>
      <c r="J66" s="291">
        <v>0</v>
      </c>
      <c r="K66" s="304">
        <v>0</v>
      </c>
      <c r="L66" s="301">
        <f t="shared" si="1"/>
        <v>386349</v>
      </c>
      <c r="M66" s="291">
        <f t="shared" si="1"/>
        <v>386349</v>
      </c>
      <c r="N66" s="291">
        <f t="shared" si="1"/>
        <v>0</v>
      </c>
      <c r="O66" s="304">
        <f t="shared" si="1"/>
        <v>0</v>
      </c>
    </row>
    <row r="67" spans="1:15" s="331" customFormat="1" ht="13.8" x14ac:dyDescent="0.25">
      <c r="A67" s="36"/>
      <c r="B67" s="85" t="s">
        <v>13</v>
      </c>
      <c r="C67" s="41" t="s">
        <v>55</v>
      </c>
      <c r="D67" s="301">
        <v>50258</v>
      </c>
      <c r="E67" s="291">
        <v>50258</v>
      </c>
      <c r="F67" s="291"/>
      <c r="G67" s="304"/>
      <c r="H67" s="301">
        <v>3456</v>
      </c>
      <c r="I67" s="291">
        <v>3456</v>
      </c>
      <c r="J67" s="291">
        <v>0</v>
      </c>
      <c r="K67" s="304">
        <v>0</v>
      </c>
      <c r="L67" s="301">
        <f t="shared" si="1"/>
        <v>53714</v>
      </c>
      <c r="M67" s="291">
        <f t="shared" si="1"/>
        <v>53714</v>
      </c>
      <c r="N67" s="291">
        <f t="shared" si="1"/>
        <v>0</v>
      </c>
      <c r="O67" s="304">
        <f t="shared" si="1"/>
        <v>0</v>
      </c>
    </row>
    <row r="68" spans="1:15" s="331" customFormat="1" ht="13.8" x14ac:dyDescent="0.25">
      <c r="A68" s="47"/>
      <c r="B68" s="48" t="s">
        <v>14</v>
      </c>
      <c r="C68" s="41" t="s">
        <v>27</v>
      </c>
      <c r="D68" s="301">
        <v>63522</v>
      </c>
      <c r="E68" s="291">
        <v>63522</v>
      </c>
      <c r="F68" s="291"/>
      <c r="G68" s="304"/>
      <c r="H68" s="301">
        <v>4701</v>
      </c>
      <c r="I68" s="291">
        <v>4701</v>
      </c>
      <c r="J68" s="291">
        <v>0</v>
      </c>
      <c r="K68" s="304">
        <v>0</v>
      </c>
      <c r="L68" s="301">
        <f t="shared" si="1"/>
        <v>68223</v>
      </c>
      <c r="M68" s="291">
        <f t="shared" si="1"/>
        <v>68223</v>
      </c>
      <c r="N68" s="291">
        <f t="shared" si="1"/>
        <v>0</v>
      </c>
      <c r="O68" s="304">
        <f t="shared" si="1"/>
        <v>0</v>
      </c>
    </row>
    <row r="69" spans="1:15" s="331" customFormat="1" ht="13.8" x14ac:dyDescent="0.25">
      <c r="A69" s="47"/>
      <c r="B69" s="48" t="s">
        <v>19</v>
      </c>
      <c r="C69" s="41" t="s">
        <v>50</v>
      </c>
      <c r="D69" s="301"/>
      <c r="E69" s="291"/>
      <c r="F69" s="291"/>
      <c r="G69" s="304"/>
      <c r="H69" s="301"/>
      <c r="I69" s="291"/>
      <c r="J69" s="291"/>
      <c r="K69" s="304"/>
      <c r="L69" s="301"/>
      <c r="M69" s="291"/>
      <c r="N69" s="291"/>
      <c r="O69" s="304"/>
    </row>
    <row r="70" spans="1:15" s="331" customFormat="1" ht="13.8" x14ac:dyDescent="0.25">
      <c r="A70" s="36"/>
      <c r="B70" s="45"/>
      <c r="C70" s="41" t="s">
        <v>0</v>
      </c>
      <c r="D70" s="301">
        <v>3000</v>
      </c>
      <c r="E70" s="291">
        <v>3000</v>
      </c>
      <c r="F70" s="291"/>
      <c r="G70" s="304"/>
      <c r="H70" s="301"/>
      <c r="I70" s="291"/>
      <c r="J70" s="291"/>
      <c r="K70" s="304"/>
      <c r="L70" s="301">
        <f t="shared" si="1"/>
        <v>3000</v>
      </c>
      <c r="M70" s="291">
        <f t="shared" si="1"/>
        <v>3000</v>
      </c>
      <c r="N70" s="291">
        <f t="shared" si="1"/>
        <v>0</v>
      </c>
      <c r="O70" s="304">
        <f t="shared" si="1"/>
        <v>0</v>
      </c>
    </row>
    <row r="71" spans="1:15" s="331" customFormat="1" ht="13.8" x14ac:dyDescent="0.25">
      <c r="A71" s="47"/>
      <c r="B71" s="48"/>
      <c r="C71" s="41" t="s">
        <v>328</v>
      </c>
      <c r="D71" s="301">
        <v>3000</v>
      </c>
      <c r="E71" s="291">
        <v>3000</v>
      </c>
      <c r="F71" s="291"/>
      <c r="G71" s="304"/>
      <c r="H71" s="301"/>
      <c r="I71" s="291"/>
      <c r="J71" s="291"/>
      <c r="K71" s="304"/>
      <c r="L71" s="301">
        <f t="shared" si="1"/>
        <v>3000</v>
      </c>
      <c r="M71" s="291">
        <f t="shared" si="1"/>
        <v>3000</v>
      </c>
      <c r="N71" s="291">
        <f t="shared" si="1"/>
        <v>0</v>
      </c>
      <c r="O71" s="304">
        <f t="shared" si="1"/>
        <v>0</v>
      </c>
    </row>
    <row r="72" spans="1:15" s="331" customFormat="1" ht="13.8" x14ac:dyDescent="0.25">
      <c r="A72" s="47"/>
      <c r="B72" s="48"/>
      <c r="C72" s="41" t="s">
        <v>329</v>
      </c>
      <c r="D72" s="301">
        <v>200</v>
      </c>
      <c r="E72" s="291">
        <v>200</v>
      </c>
      <c r="F72" s="291"/>
      <c r="G72" s="304"/>
      <c r="H72" s="301"/>
      <c r="I72" s="291"/>
      <c r="J72" s="291"/>
      <c r="K72" s="304"/>
      <c r="L72" s="301">
        <f t="shared" si="1"/>
        <v>200</v>
      </c>
      <c r="M72" s="291">
        <f t="shared" si="1"/>
        <v>200</v>
      </c>
      <c r="N72" s="291">
        <f t="shared" si="1"/>
        <v>0</v>
      </c>
      <c r="O72" s="304">
        <f t="shared" si="1"/>
        <v>0</v>
      </c>
    </row>
    <row r="73" spans="1:15" s="331" customFormat="1" ht="13.8" x14ac:dyDescent="0.25">
      <c r="A73" s="47"/>
      <c r="B73" s="48"/>
      <c r="C73" s="41" t="s">
        <v>488</v>
      </c>
      <c r="D73" s="301"/>
      <c r="E73" s="291"/>
      <c r="F73" s="291"/>
      <c r="G73" s="304"/>
      <c r="H73" s="301">
        <v>2747</v>
      </c>
      <c r="I73" s="291">
        <v>2747</v>
      </c>
      <c r="J73" s="291">
        <v>0</v>
      </c>
      <c r="K73" s="304">
        <v>0</v>
      </c>
      <c r="L73" s="301">
        <f t="shared" si="1"/>
        <v>2747</v>
      </c>
      <c r="M73" s="291">
        <f t="shared" si="1"/>
        <v>2747</v>
      </c>
      <c r="N73" s="291">
        <f t="shared" si="1"/>
        <v>0</v>
      </c>
      <c r="O73" s="304">
        <f t="shared" si="1"/>
        <v>0</v>
      </c>
    </row>
    <row r="74" spans="1:15" s="331" customFormat="1" ht="13.8" x14ac:dyDescent="0.25">
      <c r="A74" s="68"/>
      <c r="B74" s="69"/>
      <c r="C74" s="40" t="s">
        <v>52</v>
      </c>
      <c r="D74" s="296">
        <f>SUM(D70:D72)</f>
        <v>6200</v>
      </c>
      <c r="E74" s="293">
        <f>SUM(E70:E72)</f>
        <v>6200</v>
      </c>
      <c r="F74" s="293">
        <f>SUM(F70:F72)</f>
        <v>0</v>
      </c>
      <c r="G74" s="300">
        <f>SUM(G70:G72)</f>
        <v>0</v>
      </c>
      <c r="H74" s="296">
        <f>SUM(H70:H73)</f>
        <v>2747</v>
      </c>
      <c r="I74" s="293">
        <f t="shared" ref="I74:K74" si="28">SUM(I70:I73)</f>
        <v>2747</v>
      </c>
      <c r="J74" s="293">
        <f t="shared" si="28"/>
        <v>0</v>
      </c>
      <c r="K74" s="300">
        <f t="shared" si="28"/>
        <v>0</v>
      </c>
      <c r="L74" s="296">
        <f t="shared" si="1"/>
        <v>8947</v>
      </c>
      <c r="M74" s="293">
        <f t="shared" si="1"/>
        <v>8947</v>
      </c>
      <c r="N74" s="293">
        <f t="shared" si="1"/>
        <v>0</v>
      </c>
      <c r="O74" s="300">
        <f t="shared" si="1"/>
        <v>0</v>
      </c>
    </row>
    <row r="75" spans="1:15" s="331" customFormat="1" ht="13.8" x14ac:dyDescent="0.25">
      <c r="A75" s="68"/>
      <c r="B75" s="69"/>
      <c r="C75" s="40"/>
      <c r="D75" s="296"/>
      <c r="E75" s="293"/>
      <c r="F75" s="293"/>
      <c r="G75" s="300"/>
      <c r="H75" s="296"/>
      <c r="I75" s="293"/>
      <c r="J75" s="293"/>
      <c r="K75" s="300"/>
      <c r="L75" s="296"/>
      <c r="M75" s="293"/>
      <c r="N75" s="293"/>
      <c r="O75" s="300"/>
    </row>
    <row r="76" spans="1:15" s="331" customFormat="1" ht="13.8" x14ac:dyDescent="0.25">
      <c r="A76" s="47"/>
      <c r="B76" s="48"/>
      <c r="C76" s="65" t="s">
        <v>12</v>
      </c>
      <c r="D76" s="307">
        <f>D66+D67+D68+D74</f>
        <v>480497</v>
      </c>
      <c r="E76" s="292">
        <f>E66+E67+E68+E74</f>
        <v>480497</v>
      </c>
      <c r="F76" s="292">
        <f>F66+F67+F68+F74</f>
        <v>0</v>
      </c>
      <c r="G76" s="308">
        <f>G66+G67+G68+G74</f>
        <v>0</v>
      </c>
      <c r="H76" s="307">
        <f>H66+H67+H68+H74</f>
        <v>36736</v>
      </c>
      <c r="I76" s="292">
        <f t="shared" ref="I76:K76" si="29">I66+I67+I68+I74</f>
        <v>36736</v>
      </c>
      <c r="J76" s="292">
        <f t="shared" si="29"/>
        <v>0</v>
      </c>
      <c r="K76" s="308">
        <f t="shared" si="29"/>
        <v>0</v>
      </c>
      <c r="L76" s="307">
        <f t="shared" si="1"/>
        <v>517233</v>
      </c>
      <c r="M76" s="292">
        <f t="shared" si="1"/>
        <v>517233</v>
      </c>
      <c r="N76" s="292">
        <f t="shared" si="1"/>
        <v>0</v>
      </c>
      <c r="O76" s="308">
        <f t="shared" si="1"/>
        <v>0</v>
      </c>
    </row>
    <row r="77" spans="1:15" s="331" customFormat="1" ht="14.4" x14ac:dyDescent="0.3">
      <c r="A77" s="47"/>
      <c r="B77" s="48"/>
      <c r="C77" s="71"/>
      <c r="D77" s="298"/>
      <c r="E77" s="294"/>
      <c r="F77" s="294"/>
      <c r="G77" s="309"/>
      <c r="H77" s="298"/>
      <c r="I77" s="294"/>
      <c r="J77" s="294"/>
      <c r="K77" s="309"/>
      <c r="L77" s="298"/>
      <c r="M77" s="294"/>
      <c r="N77" s="294"/>
      <c r="O77" s="309"/>
    </row>
    <row r="78" spans="1:15" s="331" customFormat="1" ht="13.8" x14ac:dyDescent="0.25">
      <c r="A78" s="63">
        <v>106</v>
      </c>
      <c r="B78" s="48"/>
      <c r="C78" s="65" t="s">
        <v>31</v>
      </c>
      <c r="D78" s="307"/>
      <c r="E78" s="292"/>
      <c r="F78" s="292"/>
      <c r="G78" s="308"/>
      <c r="H78" s="307"/>
      <c r="I78" s="292"/>
      <c r="J78" s="292"/>
      <c r="K78" s="308"/>
      <c r="L78" s="307"/>
      <c r="M78" s="292"/>
      <c r="N78" s="292"/>
      <c r="O78" s="308"/>
    </row>
    <row r="79" spans="1:15" s="331" customFormat="1" ht="14.4" x14ac:dyDescent="0.3">
      <c r="A79" s="47"/>
      <c r="B79" s="48" t="s">
        <v>8</v>
      </c>
      <c r="C79" s="41" t="s">
        <v>22</v>
      </c>
      <c r="D79" s="298"/>
      <c r="E79" s="294"/>
      <c r="F79" s="294"/>
      <c r="G79" s="309"/>
      <c r="H79" s="298"/>
      <c r="I79" s="294"/>
      <c r="J79" s="294"/>
      <c r="K79" s="309"/>
      <c r="L79" s="298"/>
      <c r="M79" s="294"/>
      <c r="N79" s="294"/>
      <c r="O79" s="309"/>
    </row>
    <row r="80" spans="1:15" s="331" customFormat="1" ht="13.8" x14ac:dyDescent="0.25">
      <c r="A80" s="47"/>
      <c r="B80" s="48"/>
      <c r="C80" s="41" t="s">
        <v>224</v>
      </c>
      <c r="D80" s="301">
        <v>34265</v>
      </c>
      <c r="E80" s="291">
        <v>34265</v>
      </c>
      <c r="F80" s="291"/>
      <c r="G80" s="304"/>
      <c r="H80" s="301"/>
      <c r="I80" s="291"/>
      <c r="J80" s="291"/>
      <c r="K80" s="304"/>
      <c r="L80" s="301">
        <f t="shared" si="1"/>
        <v>34265</v>
      </c>
      <c r="M80" s="291">
        <f t="shared" si="1"/>
        <v>34265</v>
      </c>
      <c r="N80" s="291">
        <f t="shared" si="1"/>
        <v>0</v>
      </c>
      <c r="O80" s="304">
        <f t="shared" si="1"/>
        <v>0</v>
      </c>
    </row>
    <row r="81" spans="1:15" s="331" customFormat="1" ht="13.8" x14ac:dyDescent="0.25">
      <c r="A81" s="47"/>
      <c r="B81" s="48"/>
      <c r="C81" s="46" t="s">
        <v>299</v>
      </c>
      <c r="D81" s="301">
        <v>26831</v>
      </c>
      <c r="E81" s="291">
        <v>26831</v>
      </c>
      <c r="F81" s="291"/>
      <c r="G81" s="304"/>
      <c r="H81" s="301"/>
      <c r="I81" s="291"/>
      <c r="J81" s="291"/>
      <c r="K81" s="304"/>
      <c r="L81" s="301">
        <f t="shared" ref="L81:O146" si="30">D81+H81</f>
        <v>26831</v>
      </c>
      <c r="M81" s="291">
        <f t="shared" si="30"/>
        <v>26831</v>
      </c>
      <c r="N81" s="291">
        <f t="shared" si="30"/>
        <v>0</v>
      </c>
      <c r="O81" s="304">
        <f t="shared" si="30"/>
        <v>0</v>
      </c>
    </row>
    <row r="82" spans="1:15" s="331" customFormat="1" ht="13.8" x14ac:dyDescent="0.25">
      <c r="A82" s="47"/>
      <c r="B82" s="48"/>
      <c r="C82" s="46" t="s">
        <v>225</v>
      </c>
      <c r="D82" s="301">
        <v>11387</v>
      </c>
      <c r="E82" s="291"/>
      <c r="F82" s="291">
        <v>11387</v>
      </c>
      <c r="G82" s="304"/>
      <c r="H82" s="301"/>
      <c r="I82" s="291"/>
      <c r="J82" s="291"/>
      <c r="K82" s="304"/>
      <c r="L82" s="301">
        <f t="shared" si="30"/>
        <v>11387</v>
      </c>
      <c r="M82" s="291">
        <f t="shared" si="30"/>
        <v>0</v>
      </c>
      <c r="N82" s="291">
        <f t="shared" si="30"/>
        <v>11387</v>
      </c>
      <c r="O82" s="304">
        <f t="shared" si="30"/>
        <v>0</v>
      </c>
    </row>
    <row r="83" spans="1:15" s="331" customFormat="1" ht="13.8" x14ac:dyDescent="0.25">
      <c r="A83" s="47"/>
      <c r="B83" s="48"/>
      <c r="C83" s="46" t="s">
        <v>226</v>
      </c>
      <c r="D83" s="301">
        <v>44410</v>
      </c>
      <c r="E83" s="291">
        <v>44410</v>
      </c>
      <c r="F83" s="291"/>
      <c r="G83" s="304"/>
      <c r="H83" s="301"/>
      <c r="I83" s="291"/>
      <c r="J83" s="291"/>
      <c r="K83" s="304"/>
      <c r="L83" s="301">
        <f t="shared" si="30"/>
        <v>44410</v>
      </c>
      <c r="M83" s="291">
        <f t="shared" si="30"/>
        <v>44410</v>
      </c>
      <c r="N83" s="291">
        <f t="shared" si="30"/>
        <v>0</v>
      </c>
      <c r="O83" s="304">
        <f t="shared" si="30"/>
        <v>0</v>
      </c>
    </row>
    <row r="84" spans="1:15" s="331" customFormat="1" ht="13.8" x14ac:dyDescent="0.25">
      <c r="A84" s="47"/>
      <c r="B84" s="48"/>
      <c r="C84" s="325" t="s">
        <v>330</v>
      </c>
      <c r="D84" s="301">
        <v>2845</v>
      </c>
      <c r="E84" s="291">
        <v>2845</v>
      </c>
      <c r="F84" s="291"/>
      <c r="G84" s="304"/>
      <c r="H84" s="301"/>
      <c r="I84" s="291"/>
      <c r="J84" s="291"/>
      <c r="K84" s="304"/>
      <c r="L84" s="301">
        <f t="shared" si="30"/>
        <v>2845</v>
      </c>
      <c r="M84" s="291">
        <f t="shared" si="30"/>
        <v>2845</v>
      </c>
      <c r="N84" s="291">
        <f t="shared" si="30"/>
        <v>0</v>
      </c>
      <c r="O84" s="304">
        <f t="shared" si="30"/>
        <v>0</v>
      </c>
    </row>
    <row r="85" spans="1:15" s="331" customFormat="1" ht="13.8" x14ac:dyDescent="0.25">
      <c r="A85" s="47"/>
      <c r="B85" s="48"/>
      <c r="C85" s="46" t="s">
        <v>481</v>
      </c>
      <c r="D85" s="301"/>
      <c r="E85" s="291"/>
      <c r="F85" s="291"/>
      <c r="G85" s="304"/>
      <c r="H85" s="301">
        <v>31125</v>
      </c>
      <c r="I85" s="291">
        <v>31125</v>
      </c>
      <c r="J85" s="291"/>
      <c r="K85" s="304"/>
      <c r="L85" s="301">
        <f t="shared" si="30"/>
        <v>31125</v>
      </c>
      <c r="M85" s="291">
        <f t="shared" si="30"/>
        <v>31125</v>
      </c>
      <c r="N85" s="291">
        <f t="shared" si="30"/>
        <v>0</v>
      </c>
      <c r="O85" s="304">
        <f t="shared" si="30"/>
        <v>0</v>
      </c>
    </row>
    <row r="86" spans="1:15" s="331" customFormat="1" ht="13.8" x14ac:dyDescent="0.25">
      <c r="A86" s="47"/>
      <c r="B86" s="48"/>
      <c r="C86" s="46"/>
      <c r="D86" s="301"/>
      <c r="E86" s="291"/>
      <c r="F86" s="291"/>
      <c r="G86" s="304"/>
      <c r="H86" s="301"/>
      <c r="I86" s="291"/>
      <c r="J86" s="291"/>
      <c r="K86" s="304"/>
      <c r="L86" s="301"/>
      <c r="M86" s="291"/>
      <c r="N86" s="291"/>
      <c r="O86" s="304"/>
    </row>
    <row r="87" spans="1:15" s="331" customFormat="1" ht="14.4" x14ac:dyDescent="0.3">
      <c r="A87" s="47"/>
      <c r="B87" s="48"/>
      <c r="C87" s="71" t="s">
        <v>34</v>
      </c>
      <c r="D87" s="298">
        <f t="shared" ref="D87:K87" si="31">SUM(D80:D86)</f>
        <v>119738</v>
      </c>
      <c r="E87" s="294">
        <f t="shared" si="31"/>
        <v>108351</v>
      </c>
      <c r="F87" s="294">
        <f t="shared" si="31"/>
        <v>11387</v>
      </c>
      <c r="G87" s="309">
        <f t="shared" si="31"/>
        <v>0</v>
      </c>
      <c r="H87" s="298">
        <f t="shared" si="31"/>
        <v>31125</v>
      </c>
      <c r="I87" s="294">
        <f t="shared" si="31"/>
        <v>31125</v>
      </c>
      <c r="J87" s="294">
        <f t="shared" si="31"/>
        <v>0</v>
      </c>
      <c r="K87" s="309">
        <f t="shared" si="31"/>
        <v>0</v>
      </c>
      <c r="L87" s="298">
        <f t="shared" si="30"/>
        <v>150863</v>
      </c>
      <c r="M87" s="294">
        <f t="shared" si="30"/>
        <v>139476</v>
      </c>
      <c r="N87" s="294">
        <f t="shared" si="30"/>
        <v>11387</v>
      </c>
      <c r="O87" s="309">
        <f t="shared" si="30"/>
        <v>0</v>
      </c>
    </row>
    <row r="88" spans="1:15" s="331" customFormat="1" ht="14.4" x14ac:dyDescent="0.3">
      <c r="A88" s="47"/>
      <c r="B88" s="48"/>
      <c r="C88" s="71"/>
      <c r="D88" s="298"/>
      <c r="E88" s="294"/>
      <c r="F88" s="294"/>
      <c r="G88" s="309"/>
      <c r="H88" s="298"/>
      <c r="I88" s="294"/>
      <c r="J88" s="294"/>
      <c r="K88" s="309"/>
      <c r="L88" s="298"/>
      <c r="M88" s="294"/>
      <c r="N88" s="294"/>
      <c r="O88" s="309"/>
    </row>
    <row r="89" spans="1:15" s="331" customFormat="1" ht="14.4" x14ac:dyDescent="0.3">
      <c r="A89" s="47"/>
      <c r="B89" s="48" t="s">
        <v>13</v>
      </c>
      <c r="C89" s="41" t="s">
        <v>55</v>
      </c>
      <c r="D89" s="298"/>
      <c r="E89" s="294"/>
      <c r="F89" s="294"/>
      <c r="G89" s="309"/>
      <c r="H89" s="298"/>
      <c r="I89" s="294"/>
      <c r="J89" s="294"/>
      <c r="K89" s="309"/>
      <c r="L89" s="298"/>
      <c r="M89" s="294"/>
      <c r="N89" s="294"/>
      <c r="O89" s="309"/>
    </row>
    <row r="90" spans="1:15" s="331" customFormat="1" ht="13.8" x14ac:dyDescent="0.25">
      <c r="A90" s="47"/>
      <c r="B90" s="48"/>
      <c r="C90" s="41" t="s">
        <v>224</v>
      </c>
      <c r="D90" s="301">
        <v>4344</v>
      </c>
      <c r="E90" s="291">
        <v>4344</v>
      </c>
      <c r="F90" s="291"/>
      <c r="G90" s="304"/>
      <c r="H90" s="301"/>
      <c r="I90" s="291"/>
      <c r="J90" s="291"/>
      <c r="K90" s="304"/>
      <c r="L90" s="301">
        <f t="shared" si="30"/>
        <v>4344</v>
      </c>
      <c r="M90" s="291">
        <f t="shared" si="30"/>
        <v>4344</v>
      </c>
      <c r="N90" s="291">
        <f t="shared" si="30"/>
        <v>0</v>
      </c>
      <c r="O90" s="304">
        <f t="shared" si="30"/>
        <v>0</v>
      </c>
    </row>
    <row r="91" spans="1:15" s="331" customFormat="1" ht="13.8" x14ac:dyDescent="0.25">
      <c r="A91" s="47"/>
      <c r="B91" s="48"/>
      <c r="C91" s="46" t="s">
        <v>299</v>
      </c>
      <c r="D91" s="301">
        <v>3532</v>
      </c>
      <c r="E91" s="291">
        <v>3532</v>
      </c>
      <c r="F91" s="291"/>
      <c r="G91" s="304"/>
      <c r="H91" s="301"/>
      <c r="I91" s="291"/>
      <c r="J91" s="291"/>
      <c r="K91" s="304"/>
      <c r="L91" s="301">
        <f t="shared" si="30"/>
        <v>3532</v>
      </c>
      <c r="M91" s="291">
        <f t="shared" si="30"/>
        <v>3532</v>
      </c>
      <c r="N91" s="291">
        <f t="shared" si="30"/>
        <v>0</v>
      </c>
      <c r="O91" s="304">
        <f t="shared" si="30"/>
        <v>0</v>
      </c>
    </row>
    <row r="92" spans="1:15" s="331" customFormat="1" ht="13.8" x14ac:dyDescent="0.25">
      <c r="A92" s="47"/>
      <c r="B92" s="48"/>
      <c r="C92" s="46" t="s">
        <v>225</v>
      </c>
      <c r="D92" s="301">
        <v>1442</v>
      </c>
      <c r="E92" s="291"/>
      <c r="F92" s="291">
        <v>1442</v>
      </c>
      <c r="G92" s="304"/>
      <c r="H92" s="301"/>
      <c r="I92" s="291"/>
      <c r="J92" s="291"/>
      <c r="K92" s="304"/>
      <c r="L92" s="301">
        <f t="shared" si="30"/>
        <v>1442</v>
      </c>
      <c r="M92" s="291">
        <f t="shared" si="30"/>
        <v>0</v>
      </c>
      <c r="N92" s="291">
        <f t="shared" si="30"/>
        <v>1442</v>
      </c>
      <c r="O92" s="304">
        <f t="shared" si="30"/>
        <v>0</v>
      </c>
    </row>
    <row r="93" spans="1:15" s="331" customFormat="1" ht="13.8" x14ac:dyDescent="0.25">
      <c r="A93" s="47"/>
      <c r="B93" s="48"/>
      <c r="C93" s="46" t="s">
        <v>227</v>
      </c>
      <c r="D93" s="301">
        <v>6668</v>
      </c>
      <c r="E93" s="291">
        <v>6668</v>
      </c>
      <c r="F93" s="291"/>
      <c r="G93" s="304"/>
      <c r="H93" s="301"/>
      <c r="I93" s="291"/>
      <c r="J93" s="291"/>
      <c r="K93" s="304"/>
      <c r="L93" s="301">
        <f t="shared" si="30"/>
        <v>6668</v>
      </c>
      <c r="M93" s="291">
        <f t="shared" si="30"/>
        <v>6668</v>
      </c>
      <c r="N93" s="291">
        <f t="shared" si="30"/>
        <v>0</v>
      </c>
      <c r="O93" s="304">
        <f t="shared" si="30"/>
        <v>0</v>
      </c>
    </row>
    <row r="94" spans="1:15" s="331" customFormat="1" ht="13.8" x14ac:dyDescent="0.25">
      <c r="A94" s="47"/>
      <c r="B94" s="48"/>
      <c r="C94" s="325" t="s">
        <v>330</v>
      </c>
      <c r="D94" s="301">
        <v>555</v>
      </c>
      <c r="E94" s="291">
        <v>555</v>
      </c>
      <c r="F94" s="291"/>
      <c r="G94" s="304"/>
      <c r="H94" s="301"/>
      <c r="I94" s="291"/>
      <c r="J94" s="291"/>
      <c r="K94" s="304"/>
      <c r="L94" s="301">
        <f t="shared" si="30"/>
        <v>555</v>
      </c>
      <c r="M94" s="291">
        <f t="shared" si="30"/>
        <v>555</v>
      </c>
      <c r="N94" s="291">
        <f t="shared" si="30"/>
        <v>0</v>
      </c>
      <c r="O94" s="304">
        <f t="shared" si="30"/>
        <v>0</v>
      </c>
    </row>
    <row r="95" spans="1:15" s="331" customFormat="1" ht="13.8" x14ac:dyDescent="0.25">
      <c r="A95" s="47"/>
      <c r="B95" s="48"/>
      <c r="C95" s="46" t="s">
        <v>481</v>
      </c>
      <c r="D95" s="301"/>
      <c r="E95" s="291"/>
      <c r="F95" s="291"/>
      <c r="G95" s="304"/>
      <c r="H95" s="301">
        <v>3704</v>
      </c>
      <c r="I95" s="291">
        <v>3704</v>
      </c>
      <c r="J95" s="291"/>
      <c r="K95" s="304"/>
      <c r="L95" s="301">
        <f t="shared" si="30"/>
        <v>3704</v>
      </c>
      <c r="M95" s="291">
        <f t="shared" si="30"/>
        <v>3704</v>
      </c>
      <c r="N95" s="291">
        <f t="shared" si="30"/>
        <v>0</v>
      </c>
      <c r="O95" s="304">
        <f t="shared" si="30"/>
        <v>0</v>
      </c>
    </row>
    <row r="96" spans="1:15" s="331" customFormat="1" ht="13.8" x14ac:dyDescent="0.25">
      <c r="A96" s="47"/>
      <c r="B96" s="48"/>
      <c r="C96" s="46"/>
      <c r="D96" s="301"/>
      <c r="E96" s="291"/>
      <c r="F96" s="291"/>
      <c r="G96" s="304"/>
      <c r="H96" s="301"/>
      <c r="I96" s="291"/>
      <c r="J96" s="291"/>
      <c r="K96" s="304"/>
      <c r="L96" s="301"/>
      <c r="M96" s="291"/>
      <c r="N96" s="291"/>
      <c r="O96" s="304"/>
    </row>
    <row r="97" spans="1:15" s="331" customFormat="1" ht="14.4" x14ac:dyDescent="0.3">
      <c r="A97" s="47"/>
      <c r="B97" s="48"/>
      <c r="C97" s="71" t="s">
        <v>35</v>
      </c>
      <c r="D97" s="298">
        <f t="shared" ref="D97:K97" si="32">SUM(D90:D96)</f>
        <v>16541</v>
      </c>
      <c r="E97" s="294">
        <f t="shared" si="32"/>
        <v>15099</v>
      </c>
      <c r="F97" s="294">
        <f t="shared" si="32"/>
        <v>1442</v>
      </c>
      <c r="G97" s="309">
        <f t="shared" si="32"/>
        <v>0</v>
      </c>
      <c r="H97" s="298">
        <f t="shared" si="32"/>
        <v>3704</v>
      </c>
      <c r="I97" s="294">
        <f t="shared" si="32"/>
        <v>3704</v>
      </c>
      <c r="J97" s="294">
        <f t="shared" si="32"/>
        <v>0</v>
      </c>
      <c r="K97" s="309">
        <f t="shared" si="32"/>
        <v>0</v>
      </c>
      <c r="L97" s="298">
        <f t="shared" si="30"/>
        <v>20245</v>
      </c>
      <c r="M97" s="294">
        <f t="shared" si="30"/>
        <v>18803</v>
      </c>
      <c r="N97" s="294">
        <f t="shared" si="30"/>
        <v>1442</v>
      </c>
      <c r="O97" s="309">
        <f t="shared" si="30"/>
        <v>0</v>
      </c>
    </row>
    <row r="98" spans="1:15" s="331" customFormat="1" ht="14.4" x14ac:dyDescent="0.3">
      <c r="A98" s="47"/>
      <c r="B98" s="48"/>
      <c r="C98" s="71"/>
      <c r="D98" s="298"/>
      <c r="E98" s="294"/>
      <c r="F98" s="294"/>
      <c r="G98" s="309"/>
      <c r="H98" s="298"/>
      <c r="I98" s="294"/>
      <c r="J98" s="294"/>
      <c r="K98" s="309"/>
      <c r="L98" s="298"/>
      <c r="M98" s="294"/>
      <c r="N98" s="294"/>
      <c r="O98" s="309"/>
    </row>
    <row r="99" spans="1:15" s="331" customFormat="1" ht="14.4" x14ac:dyDescent="0.3">
      <c r="A99" s="47"/>
      <c r="B99" s="48" t="s">
        <v>14</v>
      </c>
      <c r="C99" s="41" t="s">
        <v>27</v>
      </c>
      <c r="D99" s="298"/>
      <c r="E99" s="294"/>
      <c r="F99" s="294"/>
      <c r="G99" s="309"/>
      <c r="H99" s="298"/>
      <c r="I99" s="294"/>
      <c r="J99" s="294"/>
      <c r="K99" s="309"/>
      <c r="L99" s="298"/>
      <c r="M99" s="294"/>
      <c r="N99" s="294"/>
      <c r="O99" s="309"/>
    </row>
    <row r="100" spans="1:15" s="331" customFormat="1" ht="13.8" x14ac:dyDescent="0.25">
      <c r="A100" s="47"/>
      <c r="B100" s="72"/>
      <c r="C100" s="41" t="s">
        <v>32</v>
      </c>
      <c r="D100" s="301">
        <v>2000</v>
      </c>
      <c r="E100" s="291"/>
      <c r="F100" s="291">
        <v>2000</v>
      </c>
      <c r="G100" s="304"/>
      <c r="H100" s="301"/>
      <c r="I100" s="291"/>
      <c r="J100" s="291"/>
      <c r="K100" s="304"/>
      <c r="L100" s="301">
        <f t="shared" si="30"/>
        <v>2000</v>
      </c>
      <c r="M100" s="291">
        <f t="shared" si="30"/>
        <v>0</v>
      </c>
      <c r="N100" s="291">
        <f t="shared" si="30"/>
        <v>2000</v>
      </c>
      <c r="O100" s="304">
        <f t="shared" si="30"/>
        <v>0</v>
      </c>
    </row>
    <row r="101" spans="1:15" s="331" customFormat="1" ht="13.8" x14ac:dyDescent="0.25">
      <c r="A101" s="47"/>
      <c r="B101" s="48"/>
      <c r="C101" s="41" t="s">
        <v>84</v>
      </c>
      <c r="D101" s="301">
        <v>2400</v>
      </c>
      <c r="E101" s="291">
        <v>2400</v>
      </c>
      <c r="F101" s="291"/>
      <c r="G101" s="304"/>
      <c r="H101" s="301"/>
      <c r="I101" s="291"/>
      <c r="J101" s="291"/>
      <c r="K101" s="304"/>
      <c r="L101" s="301">
        <f t="shared" si="30"/>
        <v>2400</v>
      </c>
      <c r="M101" s="291">
        <f t="shared" si="30"/>
        <v>2400</v>
      </c>
      <c r="N101" s="291">
        <f t="shared" si="30"/>
        <v>0</v>
      </c>
      <c r="O101" s="304">
        <f t="shared" si="30"/>
        <v>0</v>
      </c>
    </row>
    <row r="102" spans="1:15" s="331" customFormat="1" ht="13.8" x14ac:dyDescent="0.25">
      <c r="A102" s="47"/>
      <c r="B102" s="48"/>
      <c r="C102" s="41" t="s">
        <v>128</v>
      </c>
      <c r="D102" s="301">
        <v>1350</v>
      </c>
      <c r="E102" s="291">
        <v>1350</v>
      </c>
      <c r="F102" s="291"/>
      <c r="G102" s="304"/>
      <c r="H102" s="301"/>
      <c r="I102" s="291"/>
      <c r="J102" s="291"/>
      <c r="K102" s="304"/>
      <c r="L102" s="301">
        <f t="shared" si="30"/>
        <v>1350</v>
      </c>
      <c r="M102" s="291">
        <f t="shared" si="30"/>
        <v>1350</v>
      </c>
      <c r="N102" s="291">
        <f t="shared" si="30"/>
        <v>0</v>
      </c>
      <c r="O102" s="304">
        <f t="shared" si="30"/>
        <v>0</v>
      </c>
    </row>
    <row r="103" spans="1:15" s="331" customFormat="1" ht="13.8" x14ac:dyDescent="0.25">
      <c r="A103" s="47"/>
      <c r="B103" s="48"/>
      <c r="C103" s="41" t="s">
        <v>129</v>
      </c>
      <c r="D103" s="301">
        <v>1700</v>
      </c>
      <c r="E103" s="291">
        <v>1700</v>
      </c>
      <c r="F103" s="291"/>
      <c r="G103" s="304"/>
      <c r="H103" s="301"/>
      <c r="I103" s="291"/>
      <c r="J103" s="291"/>
      <c r="K103" s="304"/>
      <c r="L103" s="301">
        <f t="shared" si="30"/>
        <v>1700</v>
      </c>
      <c r="M103" s="291">
        <f t="shared" si="30"/>
        <v>1700</v>
      </c>
      <c r="N103" s="291">
        <f t="shared" si="30"/>
        <v>0</v>
      </c>
      <c r="O103" s="304">
        <f t="shared" si="30"/>
        <v>0</v>
      </c>
    </row>
    <row r="104" spans="1:15" s="331" customFormat="1" ht="13.8" x14ac:dyDescent="0.25">
      <c r="A104" s="47"/>
      <c r="B104" s="48"/>
      <c r="C104" s="41" t="s">
        <v>130</v>
      </c>
      <c r="D104" s="301">
        <v>15000</v>
      </c>
      <c r="E104" s="291">
        <v>15000</v>
      </c>
      <c r="F104" s="291"/>
      <c r="G104" s="304"/>
      <c r="H104" s="301"/>
      <c r="I104" s="291"/>
      <c r="J104" s="291"/>
      <c r="K104" s="304"/>
      <c r="L104" s="301">
        <f t="shared" si="30"/>
        <v>15000</v>
      </c>
      <c r="M104" s="291">
        <f t="shared" si="30"/>
        <v>15000</v>
      </c>
      <c r="N104" s="291">
        <f t="shared" si="30"/>
        <v>0</v>
      </c>
      <c r="O104" s="304">
        <f t="shared" si="30"/>
        <v>0</v>
      </c>
    </row>
    <row r="105" spans="1:15" s="331" customFormat="1" ht="13.8" x14ac:dyDescent="0.25">
      <c r="A105" s="47"/>
      <c r="B105" s="48"/>
      <c r="C105" s="41" t="s">
        <v>197</v>
      </c>
      <c r="D105" s="301">
        <v>30000</v>
      </c>
      <c r="E105" s="291">
        <v>30000</v>
      </c>
      <c r="F105" s="291"/>
      <c r="G105" s="304"/>
      <c r="H105" s="301"/>
      <c r="I105" s="291"/>
      <c r="J105" s="291"/>
      <c r="K105" s="304"/>
      <c r="L105" s="301">
        <f t="shared" si="30"/>
        <v>30000</v>
      </c>
      <c r="M105" s="291">
        <f t="shared" si="30"/>
        <v>30000</v>
      </c>
      <c r="N105" s="291">
        <f t="shared" si="30"/>
        <v>0</v>
      </c>
      <c r="O105" s="304">
        <f t="shared" si="30"/>
        <v>0</v>
      </c>
    </row>
    <row r="106" spans="1:15" s="331" customFormat="1" ht="13.8" x14ac:dyDescent="0.25">
      <c r="A106" s="47"/>
      <c r="B106" s="48"/>
      <c r="C106" s="41" t="s">
        <v>332</v>
      </c>
      <c r="D106" s="301">
        <v>5000</v>
      </c>
      <c r="E106" s="291">
        <v>5000</v>
      </c>
      <c r="F106" s="291"/>
      <c r="G106" s="304"/>
      <c r="H106" s="301"/>
      <c r="I106" s="291"/>
      <c r="J106" s="291"/>
      <c r="K106" s="304"/>
      <c r="L106" s="301">
        <f t="shared" si="30"/>
        <v>5000</v>
      </c>
      <c r="M106" s="291">
        <f t="shared" si="30"/>
        <v>5000</v>
      </c>
      <c r="N106" s="291">
        <f t="shared" si="30"/>
        <v>0</v>
      </c>
      <c r="O106" s="304">
        <f t="shared" si="30"/>
        <v>0</v>
      </c>
    </row>
    <row r="107" spans="1:15" s="331" customFormat="1" ht="13.8" x14ac:dyDescent="0.25">
      <c r="A107" s="47"/>
      <c r="B107" s="48"/>
      <c r="C107" s="41" t="s">
        <v>331</v>
      </c>
      <c r="D107" s="301">
        <v>6000</v>
      </c>
      <c r="E107" s="291">
        <v>6000</v>
      </c>
      <c r="F107" s="291"/>
      <c r="G107" s="304"/>
      <c r="H107" s="301"/>
      <c r="I107" s="291"/>
      <c r="J107" s="291"/>
      <c r="K107" s="304"/>
      <c r="L107" s="301">
        <f t="shared" si="30"/>
        <v>6000</v>
      </c>
      <c r="M107" s="291">
        <f t="shared" si="30"/>
        <v>6000</v>
      </c>
      <c r="N107" s="291">
        <f t="shared" si="30"/>
        <v>0</v>
      </c>
      <c r="O107" s="304">
        <f t="shared" si="30"/>
        <v>0</v>
      </c>
    </row>
    <row r="108" spans="1:15" s="331" customFormat="1" ht="13.8" x14ac:dyDescent="0.25">
      <c r="A108" s="36"/>
      <c r="B108" s="45"/>
      <c r="C108" s="41" t="s">
        <v>333</v>
      </c>
      <c r="D108" s="301">
        <v>6000</v>
      </c>
      <c r="E108" s="291">
        <v>6000</v>
      </c>
      <c r="F108" s="291"/>
      <c r="G108" s="304"/>
      <c r="H108" s="301"/>
      <c r="I108" s="291"/>
      <c r="J108" s="291"/>
      <c r="K108" s="304"/>
      <c r="L108" s="301">
        <f t="shared" si="30"/>
        <v>6000</v>
      </c>
      <c r="M108" s="291">
        <f t="shared" si="30"/>
        <v>6000</v>
      </c>
      <c r="N108" s="291">
        <f t="shared" si="30"/>
        <v>0</v>
      </c>
      <c r="O108" s="304">
        <f t="shared" si="30"/>
        <v>0</v>
      </c>
    </row>
    <row r="109" spans="1:15" s="331" customFormat="1" ht="13.8" x14ac:dyDescent="0.25">
      <c r="A109" s="47"/>
      <c r="B109" s="48"/>
      <c r="C109" s="41" t="s">
        <v>334</v>
      </c>
      <c r="D109" s="301">
        <v>40000</v>
      </c>
      <c r="E109" s="291">
        <v>40000</v>
      </c>
      <c r="F109" s="291"/>
      <c r="G109" s="304"/>
      <c r="H109" s="301"/>
      <c r="I109" s="291"/>
      <c r="J109" s="291"/>
      <c r="K109" s="304"/>
      <c r="L109" s="301">
        <f t="shared" si="30"/>
        <v>40000</v>
      </c>
      <c r="M109" s="291">
        <f t="shared" si="30"/>
        <v>40000</v>
      </c>
      <c r="N109" s="291">
        <f t="shared" si="30"/>
        <v>0</v>
      </c>
      <c r="O109" s="304">
        <f t="shared" si="30"/>
        <v>0</v>
      </c>
    </row>
    <row r="110" spans="1:15" s="331" customFormat="1" ht="13.8" x14ac:dyDescent="0.25">
      <c r="A110" s="47"/>
      <c r="B110" s="48"/>
      <c r="C110" s="41" t="s">
        <v>335</v>
      </c>
      <c r="D110" s="301">
        <v>20000</v>
      </c>
      <c r="E110" s="291">
        <v>20000</v>
      </c>
      <c r="F110" s="291"/>
      <c r="G110" s="304"/>
      <c r="H110" s="301"/>
      <c r="I110" s="291"/>
      <c r="J110" s="291"/>
      <c r="K110" s="304"/>
      <c r="L110" s="301">
        <f t="shared" si="30"/>
        <v>20000</v>
      </c>
      <c r="M110" s="291">
        <f t="shared" si="30"/>
        <v>20000</v>
      </c>
      <c r="N110" s="291">
        <f t="shared" si="30"/>
        <v>0</v>
      </c>
      <c r="O110" s="304">
        <f t="shared" si="30"/>
        <v>0</v>
      </c>
    </row>
    <row r="111" spans="1:15" s="331" customFormat="1" ht="27.6" x14ac:dyDescent="0.25">
      <c r="A111" s="47"/>
      <c r="B111" s="48"/>
      <c r="C111" s="46" t="s">
        <v>336</v>
      </c>
      <c r="D111" s="301">
        <v>15000</v>
      </c>
      <c r="E111" s="291">
        <v>15000</v>
      </c>
      <c r="F111" s="291"/>
      <c r="G111" s="304"/>
      <c r="H111" s="301"/>
      <c r="I111" s="291"/>
      <c r="J111" s="291"/>
      <c r="K111" s="304"/>
      <c r="L111" s="301">
        <f t="shared" si="30"/>
        <v>15000</v>
      </c>
      <c r="M111" s="291">
        <f t="shared" si="30"/>
        <v>15000</v>
      </c>
      <c r="N111" s="291">
        <f t="shared" si="30"/>
        <v>0</v>
      </c>
      <c r="O111" s="304">
        <f t="shared" si="30"/>
        <v>0</v>
      </c>
    </row>
    <row r="112" spans="1:15" s="331" customFormat="1" ht="13.8" x14ac:dyDescent="0.25">
      <c r="A112" s="47"/>
      <c r="B112" s="48"/>
      <c r="C112" s="41" t="s">
        <v>337</v>
      </c>
      <c r="D112" s="301">
        <v>300</v>
      </c>
      <c r="E112" s="291">
        <v>300</v>
      </c>
      <c r="F112" s="291"/>
      <c r="G112" s="304"/>
      <c r="H112" s="301"/>
      <c r="I112" s="291"/>
      <c r="J112" s="291"/>
      <c r="K112" s="304"/>
      <c r="L112" s="301">
        <f t="shared" si="30"/>
        <v>300</v>
      </c>
      <c r="M112" s="291">
        <f t="shared" si="30"/>
        <v>300</v>
      </c>
      <c r="N112" s="291">
        <f t="shared" si="30"/>
        <v>0</v>
      </c>
      <c r="O112" s="304">
        <f t="shared" si="30"/>
        <v>0</v>
      </c>
    </row>
    <row r="113" spans="1:15" s="331" customFormat="1" ht="13.8" x14ac:dyDescent="0.25">
      <c r="A113" s="47"/>
      <c r="B113" s="48"/>
      <c r="C113" s="41" t="s">
        <v>338</v>
      </c>
      <c r="D113" s="301">
        <v>45000</v>
      </c>
      <c r="E113" s="291">
        <v>45000</v>
      </c>
      <c r="F113" s="291"/>
      <c r="G113" s="304"/>
      <c r="H113" s="301"/>
      <c r="I113" s="291"/>
      <c r="J113" s="291"/>
      <c r="K113" s="304"/>
      <c r="L113" s="301">
        <f t="shared" si="30"/>
        <v>45000</v>
      </c>
      <c r="M113" s="291">
        <f t="shared" si="30"/>
        <v>45000</v>
      </c>
      <c r="N113" s="291">
        <f t="shared" si="30"/>
        <v>0</v>
      </c>
      <c r="O113" s="304">
        <f t="shared" si="30"/>
        <v>0</v>
      </c>
    </row>
    <row r="114" spans="1:15" s="331" customFormat="1" ht="13.8" x14ac:dyDescent="0.25">
      <c r="A114" s="47"/>
      <c r="B114" s="48"/>
      <c r="C114" s="41" t="s">
        <v>339</v>
      </c>
      <c r="D114" s="301">
        <v>500</v>
      </c>
      <c r="E114" s="291">
        <v>500</v>
      </c>
      <c r="F114" s="291"/>
      <c r="G114" s="304"/>
      <c r="H114" s="301"/>
      <c r="I114" s="291"/>
      <c r="J114" s="291"/>
      <c r="K114" s="304"/>
      <c r="L114" s="301">
        <f t="shared" si="30"/>
        <v>500</v>
      </c>
      <c r="M114" s="291">
        <f t="shared" si="30"/>
        <v>500</v>
      </c>
      <c r="N114" s="291">
        <f t="shared" si="30"/>
        <v>0</v>
      </c>
      <c r="O114" s="304">
        <f t="shared" si="30"/>
        <v>0</v>
      </c>
    </row>
    <row r="115" spans="1:15" s="331" customFormat="1" ht="13.8" x14ac:dyDescent="0.25">
      <c r="A115" s="47"/>
      <c r="B115" s="48"/>
      <c r="C115" s="41" t="s">
        <v>340</v>
      </c>
      <c r="D115" s="301">
        <v>500</v>
      </c>
      <c r="E115" s="291">
        <v>500</v>
      </c>
      <c r="F115" s="291"/>
      <c r="G115" s="304"/>
      <c r="H115" s="301"/>
      <c r="I115" s="291"/>
      <c r="J115" s="291"/>
      <c r="K115" s="304"/>
      <c r="L115" s="301">
        <f t="shared" si="30"/>
        <v>500</v>
      </c>
      <c r="M115" s="291">
        <f t="shared" si="30"/>
        <v>500</v>
      </c>
      <c r="N115" s="291">
        <f t="shared" si="30"/>
        <v>0</v>
      </c>
      <c r="O115" s="304">
        <f t="shared" si="30"/>
        <v>0</v>
      </c>
    </row>
    <row r="116" spans="1:15" s="331" customFormat="1" ht="13.8" x14ac:dyDescent="0.25">
      <c r="A116" s="47"/>
      <c r="B116" s="48"/>
      <c r="C116" s="41" t="s">
        <v>341</v>
      </c>
      <c r="D116" s="301"/>
      <c r="E116" s="291"/>
      <c r="F116" s="291"/>
      <c r="G116" s="304"/>
      <c r="H116" s="301"/>
      <c r="I116" s="291"/>
      <c r="J116" s="291"/>
      <c r="K116" s="304"/>
      <c r="L116" s="301">
        <f t="shared" si="30"/>
        <v>0</v>
      </c>
      <c r="M116" s="291">
        <f t="shared" si="30"/>
        <v>0</v>
      </c>
      <c r="N116" s="291">
        <f t="shared" si="30"/>
        <v>0</v>
      </c>
      <c r="O116" s="304">
        <f t="shared" si="30"/>
        <v>0</v>
      </c>
    </row>
    <row r="117" spans="1:15" s="331" customFormat="1" ht="13.8" x14ac:dyDescent="0.25">
      <c r="A117" s="47"/>
      <c r="B117" s="48"/>
      <c r="C117" s="41" t="s">
        <v>342</v>
      </c>
      <c r="D117" s="301">
        <v>500</v>
      </c>
      <c r="E117" s="291">
        <v>500</v>
      </c>
      <c r="F117" s="291"/>
      <c r="G117" s="304"/>
      <c r="H117" s="301"/>
      <c r="I117" s="291"/>
      <c r="J117" s="291"/>
      <c r="K117" s="304"/>
      <c r="L117" s="301">
        <f t="shared" si="30"/>
        <v>500</v>
      </c>
      <c r="M117" s="291">
        <f t="shared" si="30"/>
        <v>500</v>
      </c>
      <c r="N117" s="291">
        <f t="shared" si="30"/>
        <v>0</v>
      </c>
      <c r="O117" s="304">
        <f t="shared" si="30"/>
        <v>0</v>
      </c>
    </row>
    <row r="118" spans="1:15" s="331" customFormat="1" ht="13.8" x14ac:dyDescent="0.25">
      <c r="A118" s="47"/>
      <c r="B118" s="48"/>
      <c r="C118" s="41" t="s">
        <v>343</v>
      </c>
      <c r="D118" s="301">
        <v>8000</v>
      </c>
      <c r="E118" s="291">
        <v>8000</v>
      </c>
      <c r="F118" s="291"/>
      <c r="G118" s="304"/>
      <c r="H118" s="301"/>
      <c r="I118" s="291"/>
      <c r="J118" s="291"/>
      <c r="K118" s="304"/>
      <c r="L118" s="301">
        <f t="shared" si="30"/>
        <v>8000</v>
      </c>
      <c r="M118" s="291">
        <f t="shared" si="30"/>
        <v>8000</v>
      </c>
      <c r="N118" s="291">
        <f t="shared" si="30"/>
        <v>0</v>
      </c>
      <c r="O118" s="304">
        <f t="shared" si="30"/>
        <v>0</v>
      </c>
    </row>
    <row r="119" spans="1:15" s="331" customFormat="1" ht="13.8" x14ac:dyDescent="0.25">
      <c r="A119" s="47"/>
      <c r="B119" s="48"/>
      <c r="C119" s="41" t="s">
        <v>344</v>
      </c>
      <c r="D119" s="301">
        <v>13374</v>
      </c>
      <c r="E119" s="291">
        <v>13374</v>
      </c>
      <c r="F119" s="291"/>
      <c r="G119" s="304"/>
      <c r="H119" s="301">
        <v>3833</v>
      </c>
      <c r="I119" s="291">
        <v>3833</v>
      </c>
      <c r="J119" s="291"/>
      <c r="K119" s="304"/>
      <c r="L119" s="301">
        <f t="shared" si="30"/>
        <v>17207</v>
      </c>
      <c r="M119" s="291">
        <f t="shared" si="30"/>
        <v>17207</v>
      </c>
      <c r="N119" s="291">
        <f t="shared" si="30"/>
        <v>0</v>
      </c>
      <c r="O119" s="304">
        <f t="shared" si="30"/>
        <v>0</v>
      </c>
    </row>
    <row r="120" spans="1:15" s="331" customFormat="1" ht="13.8" x14ac:dyDescent="0.25">
      <c r="A120" s="47"/>
      <c r="B120" s="48"/>
      <c r="C120" s="46" t="s">
        <v>345</v>
      </c>
      <c r="D120" s="302">
        <v>2000</v>
      </c>
      <c r="E120" s="297"/>
      <c r="F120" s="297">
        <v>2000</v>
      </c>
      <c r="G120" s="303"/>
      <c r="H120" s="302"/>
      <c r="I120" s="297"/>
      <c r="J120" s="297"/>
      <c r="K120" s="303"/>
      <c r="L120" s="302">
        <f t="shared" si="30"/>
        <v>2000</v>
      </c>
      <c r="M120" s="297">
        <f t="shared" si="30"/>
        <v>0</v>
      </c>
      <c r="N120" s="297">
        <f t="shared" si="30"/>
        <v>2000</v>
      </c>
      <c r="O120" s="303">
        <f t="shared" si="30"/>
        <v>0</v>
      </c>
    </row>
    <row r="121" spans="1:15" s="331" customFormat="1" ht="13.8" x14ac:dyDescent="0.25">
      <c r="A121" s="47"/>
      <c r="B121" s="48"/>
      <c r="C121" s="46" t="s">
        <v>346</v>
      </c>
      <c r="D121" s="302">
        <v>20000</v>
      </c>
      <c r="E121" s="297"/>
      <c r="F121" s="297">
        <v>20000</v>
      </c>
      <c r="G121" s="303"/>
      <c r="H121" s="302"/>
      <c r="I121" s="297"/>
      <c r="J121" s="297"/>
      <c r="K121" s="303"/>
      <c r="L121" s="302">
        <f t="shared" si="30"/>
        <v>20000</v>
      </c>
      <c r="M121" s="297">
        <f t="shared" si="30"/>
        <v>0</v>
      </c>
      <c r="N121" s="297">
        <f t="shared" si="30"/>
        <v>20000</v>
      </c>
      <c r="O121" s="303">
        <f t="shared" si="30"/>
        <v>0</v>
      </c>
    </row>
    <row r="122" spans="1:15" s="331" customFormat="1" ht="27.6" x14ac:dyDescent="0.25">
      <c r="A122" s="47"/>
      <c r="B122" s="48"/>
      <c r="C122" s="46" t="s">
        <v>251</v>
      </c>
      <c r="D122" s="302">
        <v>1000</v>
      </c>
      <c r="E122" s="297"/>
      <c r="F122" s="297">
        <v>1000</v>
      </c>
      <c r="G122" s="303"/>
      <c r="H122" s="302"/>
      <c r="I122" s="297"/>
      <c r="J122" s="297"/>
      <c r="K122" s="303"/>
      <c r="L122" s="302">
        <f t="shared" si="30"/>
        <v>1000</v>
      </c>
      <c r="M122" s="297">
        <f t="shared" si="30"/>
        <v>0</v>
      </c>
      <c r="N122" s="297">
        <f t="shared" si="30"/>
        <v>1000</v>
      </c>
      <c r="O122" s="303">
        <f t="shared" si="30"/>
        <v>0</v>
      </c>
    </row>
    <row r="123" spans="1:15" s="331" customFormat="1" ht="13.8" x14ac:dyDescent="0.25">
      <c r="A123" s="47"/>
      <c r="B123" s="48"/>
      <c r="C123" s="46" t="s">
        <v>347</v>
      </c>
      <c r="D123" s="302">
        <v>28000</v>
      </c>
      <c r="E123" s="297">
        <v>28000</v>
      </c>
      <c r="F123" s="297"/>
      <c r="G123" s="303"/>
      <c r="H123" s="302"/>
      <c r="I123" s="297"/>
      <c r="J123" s="297"/>
      <c r="K123" s="303"/>
      <c r="L123" s="302">
        <f t="shared" si="30"/>
        <v>28000</v>
      </c>
      <c r="M123" s="297">
        <f t="shared" si="30"/>
        <v>28000</v>
      </c>
      <c r="N123" s="297">
        <f t="shared" si="30"/>
        <v>0</v>
      </c>
      <c r="O123" s="303">
        <f t="shared" si="30"/>
        <v>0</v>
      </c>
    </row>
    <row r="124" spans="1:15" s="331" customFormat="1" ht="13.8" x14ac:dyDescent="0.25">
      <c r="A124" s="36"/>
      <c r="B124" s="45"/>
      <c r="C124" s="41" t="s">
        <v>348</v>
      </c>
      <c r="D124" s="301">
        <v>1000</v>
      </c>
      <c r="E124" s="291">
        <v>1000</v>
      </c>
      <c r="F124" s="291"/>
      <c r="G124" s="304"/>
      <c r="H124" s="301"/>
      <c r="I124" s="291"/>
      <c r="J124" s="291"/>
      <c r="K124" s="304"/>
      <c r="L124" s="301">
        <f t="shared" si="30"/>
        <v>1000</v>
      </c>
      <c r="M124" s="291">
        <f t="shared" si="30"/>
        <v>1000</v>
      </c>
      <c r="N124" s="291">
        <f t="shared" si="30"/>
        <v>0</v>
      </c>
      <c r="O124" s="304">
        <f t="shared" si="30"/>
        <v>0</v>
      </c>
    </row>
    <row r="125" spans="1:15" s="331" customFormat="1" ht="13.8" x14ac:dyDescent="0.25">
      <c r="A125" s="47"/>
      <c r="B125" s="48"/>
      <c r="C125" s="46" t="s">
        <v>349</v>
      </c>
      <c r="D125" s="302">
        <v>72000</v>
      </c>
      <c r="E125" s="297"/>
      <c r="F125" s="297">
        <v>72000</v>
      </c>
      <c r="G125" s="303"/>
      <c r="H125" s="302">
        <v>16160</v>
      </c>
      <c r="I125" s="297"/>
      <c r="J125" s="297">
        <v>16160</v>
      </c>
      <c r="K125" s="303"/>
      <c r="L125" s="302">
        <f t="shared" si="30"/>
        <v>88160</v>
      </c>
      <c r="M125" s="297">
        <f t="shared" si="30"/>
        <v>0</v>
      </c>
      <c r="N125" s="297">
        <f t="shared" si="30"/>
        <v>88160</v>
      </c>
      <c r="O125" s="303">
        <f t="shared" si="30"/>
        <v>0</v>
      </c>
    </row>
    <row r="126" spans="1:15" s="331" customFormat="1" ht="13.8" x14ac:dyDescent="0.25">
      <c r="A126" s="47"/>
      <c r="B126" s="48"/>
      <c r="C126" s="46" t="s">
        <v>350</v>
      </c>
      <c r="D126" s="302">
        <v>14000</v>
      </c>
      <c r="E126" s="297"/>
      <c r="F126" s="297">
        <v>14000</v>
      </c>
      <c r="G126" s="303"/>
      <c r="H126" s="302"/>
      <c r="I126" s="297"/>
      <c r="J126" s="297"/>
      <c r="K126" s="303"/>
      <c r="L126" s="302">
        <f t="shared" si="30"/>
        <v>14000</v>
      </c>
      <c r="M126" s="297">
        <f t="shared" si="30"/>
        <v>0</v>
      </c>
      <c r="N126" s="297">
        <f t="shared" si="30"/>
        <v>14000</v>
      </c>
      <c r="O126" s="303">
        <f t="shared" si="30"/>
        <v>0</v>
      </c>
    </row>
    <row r="127" spans="1:15" s="331" customFormat="1" ht="13.8" x14ac:dyDescent="0.25">
      <c r="A127" s="47"/>
      <c r="B127" s="48"/>
      <c r="C127" s="46" t="s">
        <v>351</v>
      </c>
      <c r="D127" s="302"/>
      <c r="E127" s="297"/>
      <c r="F127" s="297"/>
      <c r="G127" s="303"/>
      <c r="H127" s="302"/>
      <c r="I127" s="297"/>
      <c r="J127" s="297"/>
      <c r="K127" s="303"/>
      <c r="L127" s="302">
        <f t="shared" si="30"/>
        <v>0</v>
      </c>
      <c r="M127" s="297">
        <f t="shared" si="30"/>
        <v>0</v>
      </c>
      <c r="N127" s="297">
        <f t="shared" si="30"/>
        <v>0</v>
      </c>
      <c r="O127" s="303">
        <f t="shared" si="30"/>
        <v>0</v>
      </c>
    </row>
    <row r="128" spans="1:15" s="331" customFormat="1" ht="13.8" x14ac:dyDescent="0.25">
      <c r="A128" s="47"/>
      <c r="B128" s="48"/>
      <c r="C128" s="46" t="s">
        <v>352</v>
      </c>
      <c r="D128" s="302">
        <v>600</v>
      </c>
      <c r="E128" s="297"/>
      <c r="F128" s="297">
        <v>600</v>
      </c>
      <c r="G128" s="303"/>
      <c r="H128" s="302"/>
      <c r="I128" s="297"/>
      <c r="J128" s="297"/>
      <c r="K128" s="303"/>
      <c r="L128" s="302">
        <f t="shared" si="30"/>
        <v>600</v>
      </c>
      <c r="M128" s="297">
        <f t="shared" si="30"/>
        <v>0</v>
      </c>
      <c r="N128" s="297">
        <f t="shared" si="30"/>
        <v>600</v>
      </c>
      <c r="O128" s="303">
        <f t="shared" si="30"/>
        <v>0</v>
      </c>
    </row>
    <row r="129" spans="1:15" s="331" customFormat="1" ht="13.8" x14ac:dyDescent="0.25">
      <c r="A129" s="47"/>
      <c r="B129" s="48"/>
      <c r="C129" s="46" t="s">
        <v>353</v>
      </c>
      <c r="D129" s="302">
        <v>1000</v>
      </c>
      <c r="E129" s="297"/>
      <c r="F129" s="297">
        <v>1000</v>
      </c>
      <c r="G129" s="303"/>
      <c r="H129" s="302"/>
      <c r="I129" s="297"/>
      <c r="J129" s="297"/>
      <c r="K129" s="303"/>
      <c r="L129" s="302">
        <f t="shared" si="30"/>
        <v>1000</v>
      </c>
      <c r="M129" s="297">
        <f t="shared" si="30"/>
        <v>0</v>
      </c>
      <c r="N129" s="297">
        <f t="shared" si="30"/>
        <v>1000</v>
      </c>
      <c r="O129" s="303">
        <f t="shared" si="30"/>
        <v>0</v>
      </c>
    </row>
    <row r="130" spans="1:15" s="331" customFormat="1" ht="13.8" x14ac:dyDescent="0.25">
      <c r="A130" s="47"/>
      <c r="B130" s="48"/>
      <c r="C130" s="46" t="s">
        <v>354</v>
      </c>
      <c r="D130" s="302">
        <v>15000</v>
      </c>
      <c r="E130" s="297">
        <v>15000</v>
      </c>
      <c r="F130" s="297"/>
      <c r="G130" s="303"/>
      <c r="H130" s="302"/>
      <c r="I130" s="297"/>
      <c r="J130" s="297"/>
      <c r="K130" s="303"/>
      <c r="L130" s="302">
        <f t="shared" si="30"/>
        <v>15000</v>
      </c>
      <c r="M130" s="297">
        <f t="shared" si="30"/>
        <v>15000</v>
      </c>
      <c r="N130" s="297">
        <f t="shared" si="30"/>
        <v>0</v>
      </c>
      <c r="O130" s="303">
        <f t="shared" si="30"/>
        <v>0</v>
      </c>
    </row>
    <row r="131" spans="1:15" s="331" customFormat="1" ht="13.8" x14ac:dyDescent="0.25">
      <c r="A131" s="36"/>
      <c r="B131" s="45"/>
      <c r="C131" s="41" t="s">
        <v>355</v>
      </c>
      <c r="D131" s="301">
        <v>17000</v>
      </c>
      <c r="E131" s="291">
        <v>17000</v>
      </c>
      <c r="F131" s="291"/>
      <c r="G131" s="304"/>
      <c r="H131" s="301"/>
      <c r="I131" s="291"/>
      <c r="J131" s="291"/>
      <c r="K131" s="304"/>
      <c r="L131" s="301">
        <f t="shared" si="30"/>
        <v>17000</v>
      </c>
      <c r="M131" s="291">
        <f t="shared" si="30"/>
        <v>17000</v>
      </c>
      <c r="N131" s="291">
        <f t="shared" si="30"/>
        <v>0</v>
      </c>
      <c r="O131" s="304">
        <f t="shared" si="30"/>
        <v>0</v>
      </c>
    </row>
    <row r="132" spans="1:15" s="331" customFormat="1" ht="13.8" x14ac:dyDescent="0.25">
      <c r="A132" s="36"/>
      <c r="B132" s="45"/>
      <c r="C132" s="41" t="s">
        <v>356</v>
      </c>
      <c r="D132" s="301">
        <v>500</v>
      </c>
      <c r="E132" s="291"/>
      <c r="F132" s="291">
        <v>500</v>
      </c>
      <c r="G132" s="304"/>
      <c r="H132" s="301"/>
      <c r="I132" s="291"/>
      <c r="J132" s="291"/>
      <c r="K132" s="304"/>
      <c r="L132" s="301">
        <f t="shared" si="30"/>
        <v>500</v>
      </c>
      <c r="M132" s="291">
        <f t="shared" si="30"/>
        <v>0</v>
      </c>
      <c r="N132" s="291">
        <f t="shared" si="30"/>
        <v>500</v>
      </c>
      <c r="O132" s="304">
        <f t="shared" si="30"/>
        <v>0</v>
      </c>
    </row>
    <row r="133" spans="1:15" s="331" customFormat="1" ht="13.8" x14ac:dyDescent="0.25">
      <c r="A133" s="47"/>
      <c r="B133" s="48"/>
      <c r="C133" s="46" t="s">
        <v>357</v>
      </c>
      <c r="D133" s="302">
        <v>10000</v>
      </c>
      <c r="E133" s="297">
        <v>10000</v>
      </c>
      <c r="F133" s="297"/>
      <c r="G133" s="303"/>
      <c r="H133" s="302"/>
      <c r="I133" s="297"/>
      <c r="J133" s="297"/>
      <c r="K133" s="303"/>
      <c r="L133" s="302">
        <f t="shared" si="30"/>
        <v>10000</v>
      </c>
      <c r="M133" s="297">
        <f t="shared" si="30"/>
        <v>10000</v>
      </c>
      <c r="N133" s="297">
        <f t="shared" si="30"/>
        <v>0</v>
      </c>
      <c r="O133" s="303">
        <f t="shared" si="30"/>
        <v>0</v>
      </c>
    </row>
    <row r="134" spans="1:15" s="331" customFormat="1" ht="13.8" x14ac:dyDescent="0.25">
      <c r="A134" s="47"/>
      <c r="B134" s="48"/>
      <c r="C134" s="46" t="s">
        <v>358</v>
      </c>
      <c r="D134" s="302">
        <v>5000</v>
      </c>
      <c r="E134" s="297">
        <v>5000</v>
      </c>
      <c r="F134" s="297"/>
      <c r="G134" s="303"/>
      <c r="H134" s="302"/>
      <c r="I134" s="297"/>
      <c r="J134" s="297"/>
      <c r="K134" s="303"/>
      <c r="L134" s="302">
        <f t="shared" si="30"/>
        <v>5000</v>
      </c>
      <c r="M134" s="297">
        <f t="shared" si="30"/>
        <v>5000</v>
      </c>
      <c r="N134" s="297">
        <f t="shared" si="30"/>
        <v>0</v>
      </c>
      <c r="O134" s="303">
        <f t="shared" si="30"/>
        <v>0</v>
      </c>
    </row>
    <row r="135" spans="1:15" s="331" customFormat="1" ht="27.6" x14ac:dyDescent="0.25">
      <c r="A135" s="47"/>
      <c r="B135" s="48"/>
      <c r="C135" s="46" t="s">
        <v>359</v>
      </c>
      <c r="D135" s="302">
        <v>823</v>
      </c>
      <c r="E135" s="297">
        <v>823</v>
      </c>
      <c r="F135" s="297"/>
      <c r="G135" s="303"/>
      <c r="H135" s="302"/>
      <c r="I135" s="297"/>
      <c r="J135" s="297"/>
      <c r="K135" s="303"/>
      <c r="L135" s="302">
        <f t="shared" si="30"/>
        <v>823</v>
      </c>
      <c r="M135" s="297">
        <f t="shared" si="30"/>
        <v>823</v>
      </c>
      <c r="N135" s="297">
        <f t="shared" si="30"/>
        <v>0</v>
      </c>
      <c r="O135" s="303">
        <f t="shared" si="30"/>
        <v>0</v>
      </c>
    </row>
    <row r="136" spans="1:15" s="331" customFormat="1" ht="41.4" x14ac:dyDescent="0.25">
      <c r="A136" s="47"/>
      <c r="B136" s="48"/>
      <c r="C136" s="46" t="s">
        <v>360</v>
      </c>
      <c r="D136" s="302">
        <v>1874</v>
      </c>
      <c r="E136" s="297">
        <v>1874</v>
      </c>
      <c r="F136" s="297"/>
      <c r="G136" s="303"/>
      <c r="H136" s="302"/>
      <c r="I136" s="297"/>
      <c r="J136" s="297"/>
      <c r="K136" s="303"/>
      <c r="L136" s="302">
        <f t="shared" si="30"/>
        <v>1874</v>
      </c>
      <c r="M136" s="297">
        <f t="shared" si="30"/>
        <v>1874</v>
      </c>
      <c r="N136" s="297">
        <f t="shared" si="30"/>
        <v>0</v>
      </c>
      <c r="O136" s="303">
        <f t="shared" si="30"/>
        <v>0</v>
      </c>
    </row>
    <row r="137" spans="1:15" s="331" customFormat="1" ht="41.4" x14ac:dyDescent="0.25">
      <c r="A137" s="47"/>
      <c r="B137" s="48"/>
      <c r="C137" s="46" t="s">
        <v>361</v>
      </c>
      <c r="D137" s="302">
        <v>2292</v>
      </c>
      <c r="E137" s="297">
        <v>2292</v>
      </c>
      <c r="F137" s="297"/>
      <c r="G137" s="303"/>
      <c r="H137" s="302"/>
      <c r="I137" s="297"/>
      <c r="J137" s="297"/>
      <c r="K137" s="303"/>
      <c r="L137" s="302">
        <f t="shared" si="30"/>
        <v>2292</v>
      </c>
      <c r="M137" s="297">
        <f t="shared" si="30"/>
        <v>2292</v>
      </c>
      <c r="N137" s="297">
        <f t="shared" si="30"/>
        <v>0</v>
      </c>
      <c r="O137" s="303">
        <f t="shared" si="30"/>
        <v>0</v>
      </c>
    </row>
    <row r="138" spans="1:15" s="331" customFormat="1" ht="13.8" x14ac:dyDescent="0.25">
      <c r="A138" s="47"/>
      <c r="B138" s="48"/>
      <c r="C138" s="46" t="s">
        <v>362</v>
      </c>
      <c r="D138" s="302">
        <v>2242</v>
      </c>
      <c r="E138" s="297">
        <v>2242</v>
      </c>
      <c r="F138" s="297"/>
      <c r="G138" s="303"/>
      <c r="H138" s="302"/>
      <c r="I138" s="297"/>
      <c r="J138" s="297"/>
      <c r="K138" s="303"/>
      <c r="L138" s="302">
        <f t="shared" si="30"/>
        <v>2242</v>
      </c>
      <c r="M138" s="297">
        <f t="shared" si="30"/>
        <v>2242</v>
      </c>
      <c r="N138" s="297">
        <f t="shared" si="30"/>
        <v>0</v>
      </c>
      <c r="O138" s="303">
        <f t="shared" si="30"/>
        <v>0</v>
      </c>
    </row>
    <row r="139" spans="1:15" s="331" customFormat="1" ht="27.6" x14ac:dyDescent="0.25">
      <c r="A139" s="47"/>
      <c r="B139" s="48"/>
      <c r="C139" s="46" t="s">
        <v>363</v>
      </c>
      <c r="D139" s="302">
        <v>2494</v>
      </c>
      <c r="E139" s="297">
        <v>2494</v>
      </c>
      <c r="F139" s="297"/>
      <c r="G139" s="303"/>
      <c r="H139" s="302"/>
      <c r="I139" s="297"/>
      <c r="J139" s="297"/>
      <c r="K139" s="303"/>
      <c r="L139" s="302">
        <f t="shared" si="30"/>
        <v>2494</v>
      </c>
      <c r="M139" s="297">
        <f t="shared" si="30"/>
        <v>2494</v>
      </c>
      <c r="N139" s="297">
        <f t="shared" si="30"/>
        <v>0</v>
      </c>
      <c r="O139" s="303">
        <f t="shared" si="30"/>
        <v>0</v>
      </c>
    </row>
    <row r="140" spans="1:15" s="331" customFormat="1" ht="13.8" x14ac:dyDescent="0.25">
      <c r="A140" s="47"/>
      <c r="B140" s="48"/>
      <c r="C140" s="46" t="s">
        <v>364</v>
      </c>
      <c r="D140" s="302">
        <v>4377</v>
      </c>
      <c r="E140" s="297">
        <v>4377</v>
      </c>
      <c r="F140" s="297"/>
      <c r="G140" s="303"/>
      <c r="H140" s="302"/>
      <c r="I140" s="297"/>
      <c r="J140" s="297"/>
      <c r="K140" s="303"/>
      <c r="L140" s="302">
        <f t="shared" si="30"/>
        <v>4377</v>
      </c>
      <c r="M140" s="297">
        <f t="shared" si="30"/>
        <v>4377</v>
      </c>
      <c r="N140" s="297">
        <f t="shared" si="30"/>
        <v>0</v>
      </c>
      <c r="O140" s="303">
        <f t="shared" si="30"/>
        <v>0</v>
      </c>
    </row>
    <row r="141" spans="1:15" s="331" customFormat="1" ht="27.6" x14ac:dyDescent="0.25">
      <c r="A141" s="47"/>
      <c r="B141" s="48"/>
      <c r="C141" s="74" t="s">
        <v>365</v>
      </c>
      <c r="D141" s="302">
        <v>734</v>
      </c>
      <c r="E141" s="297">
        <v>734</v>
      </c>
      <c r="F141" s="297"/>
      <c r="G141" s="303"/>
      <c r="H141" s="302"/>
      <c r="I141" s="297"/>
      <c r="J141" s="297"/>
      <c r="K141" s="303"/>
      <c r="L141" s="302">
        <f t="shared" si="30"/>
        <v>734</v>
      </c>
      <c r="M141" s="297">
        <f t="shared" si="30"/>
        <v>734</v>
      </c>
      <c r="N141" s="297">
        <f t="shared" si="30"/>
        <v>0</v>
      </c>
      <c r="O141" s="303">
        <f t="shared" si="30"/>
        <v>0</v>
      </c>
    </row>
    <row r="142" spans="1:15" s="331" customFormat="1" ht="13.8" x14ac:dyDescent="0.25">
      <c r="A142" s="47"/>
      <c r="B142" s="48"/>
      <c r="C142" s="325" t="s">
        <v>366</v>
      </c>
      <c r="D142" s="302">
        <v>2538</v>
      </c>
      <c r="E142" s="297">
        <v>2538</v>
      </c>
      <c r="F142" s="297"/>
      <c r="G142" s="303"/>
      <c r="H142" s="302"/>
      <c r="I142" s="297"/>
      <c r="J142" s="297"/>
      <c r="K142" s="303"/>
      <c r="L142" s="302">
        <f t="shared" si="30"/>
        <v>2538</v>
      </c>
      <c r="M142" s="297">
        <f t="shared" si="30"/>
        <v>2538</v>
      </c>
      <c r="N142" s="297">
        <f t="shared" si="30"/>
        <v>0</v>
      </c>
      <c r="O142" s="303">
        <f t="shared" si="30"/>
        <v>0</v>
      </c>
    </row>
    <row r="143" spans="1:15" s="331" customFormat="1" ht="13.8" x14ac:dyDescent="0.25">
      <c r="A143" s="47"/>
      <c r="B143" s="48"/>
      <c r="C143" s="46" t="s">
        <v>367</v>
      </c>
      <c r="D143" s="302">
        <v>4407</v>
      </c>
      <c r="E143" s="297">
        <v>4407</v>
      </c>
      <c r="F143" s="297"/>
      <c r="G143" s="303"/>
      <c r="H143" s="302"/>
      <c r="I143" s="297"/>
      <c r="J143" s="297"/>
      <c r="K143" s="303"/>
      <c r="L143" s="302">
        <f t="shared" si="30"/>
        <v>4407</v>
      </c>
      <c r="M143" s="297">
        <f t="shared" si="30"/>
        <v>4407</v>
      </c>
      <c r="N143" s="297">
        <f t="shared" si="30"/>
        <v>0</v>
      </c>
      <c r="O143" s="303">
        <f t="shared" si="30"/>
        <v>0</v>
      </c>
    </row>
    <row r="144" spans="1:15" s="331" customFormat="1" ht="27.6" x14ac:dyDescent="0.25">
      <c r="A144" s="36"/>
      <c r="B144" s="45"/>
      <c r="C144" s="46" t="s">
        <v>368</v>
      </c>
      <c r="D144" s="301">
        <v>5425</v>
      </c>
      <c r="E144" s="291">
        <v>5425</v>
      </c>
      <c r="F144" s="291"/>
      <c r="G144" s="304"/>
      <c r="H144" s="301"/>
      <c r="I144" s="291"/>
      <c r="J144" s="291"/>
      <c r="K144" s="304"/>
      <c r="L144" s="301">
        <f t="shared" si="30"/>
        <v>5425</v>
      </c>
      <c r="M144" s="291">
        <f t="shared" si="30"/>
        <v>5425</v>
      </c>
      <c r="N144" s="291">
        <f t="shared" si="30"/>
        <v>0</v>
      </c>
      <c r="O144" s="304">
        <f t="shared" si="30"/>
        <v>0</v>
      </c>
    </row>
    <row r="145" spans="1:15" s="331" customFormat="1" ht="27.6" x14ac:dyDescent="0.25">
      <c r="A145" s="36"/>
      <c r="B145" s="45"/>
      <c r="C145" s="46" t="s">
        <v>369</v>
      </c>
      <c r="D145" s="301">
        <v>3845</v>
      </c>
      <c r="E145" s="291">
        <v>3845</v>
      </c>
      <c r="F145" s="291"/>
      <c r="G145" s="304"/>
      <c r="H145" s="301"/>
      <c r="I145" s="291"/>
      <c r="J145" s="291"/>
      <c r="K145" s="304"/>
      <c r="L145" s="301">
        <f t="shared" si="30"/>
        <v>3845</v>
      </c>
      <c r="M145" s="291">
        <f t="shared" si="30"/>
        <v>3845</v>
      </c>
      <c r="N145" s="291">
        <f t="shared" si="30"/>
        <v>0</v>
      </c>
      <c r="O145" s="304">
        <f t="shared" si="30"/>
        <v>0</v>
      </c>
    </row>
    <row r="146" spans="1:15" s="331" customFormat="1" ht="27.6" x14ac:dyDescent="0.25">
      <c r="A146" s="36"/>
      <c r="B146" s="45"/>
      <c r="C146" s="46" t="s">
        <v>370</v>
      </c>
      <c r="D146" s="301">
        <v>22000</v>
      </c>
      <c r="E146" s="291">
        <v>22000</v>
      </c>
      <c r="F146" s="291"/>
      <c r="G146" s="304"/>
      <c r="H146" s="301"/>
      <c r="I146" s="291"/>
      <c r="J146" s="291"/>
      <c r="K146" s="304"/>
      <c r="L146" s="301">
        <f t="shared" si="30"/>
        <v>22000</v>
      </c>
      <c r="M146" s="291">
        <f t="shared" si="30"/>
        <v>22000</v>
      </c>
      <c r="N146" s="291">
        <f t="shared" si="30"/>
        <v>0</v>
      </c>
      <c r="O146" s="304">
        <f t="shared" si="30"/>
        <v>0</v>
      </c>
    </row>
    <row r="147" spans="1:15" s="331" customFormat="1" ht="27.6" x14ac:dyDescent="0.25">
      <c r="A147" s="36"/>
      <c r="B147" s="45"/>
      <c r="C147" s="46" t="s">
        <v>371</v>
      </c>
      <c r="D147" s="301">
        <v>21000</v>
      </c>
      <c r="E147" s="291">
        <v>21000</v>
      </c>
      <c r="F147" s="291"/>
      <c r="G147" s="304"/>
      <c r="H147" s="301"/>
      <c r="I147" s="291"/>
      <c r="J147" s="291"/>
      <c r="K147" s="304"/>
      <c r="L147" s="301">
        <f t="shared" ref="L147:O215" si="33">D147+H147</f>
        <v>21000</v>
      </c>
      <c r="M147" s="291">
        <f t="shared" si="33"/>
        <v>21000</v>
      </c>
      <c r="N147" s="291">
        <f t="shared" si="33"/>
        <v>0</v>
      </c>
      <c r="O147" s="304">
        <f t="shared" si="33"/>
        <v>0</v>
      </c>
    </row>
    <row r="148" spans="1:15" s="331" customFormat="1" ht="27.6" x14ac:dyDescent="0.25">
      <c r="A148" s="36"/>
      <c r="B148" s="45"/>
      <c r="C148" s="46" t="s">
        <v>372</v>
      </c>
      <c r="D148" s="301">
        <v>20000</v>
      </c>
      <c r="E148" s="291">
        <v>20000</v>
      </c>
      <c r="F148" s="291"/>
      <c r="G148" s="304"/>
      <c r="H148" s="301"/>
      <c r="I148" s="291"/>
      <c r="J148" s="291"/>
      <c r="K148" s="304"/>
      <c r="L148" s="301">
        <f t="shared" si="33"/>
        <v>20000</v>
      </c>
      <c r="M148" s="291">
        <f t="shared" si="33"/>
        <v>20000</v>
      </c>
      <c r="N148" s="291">
        <f t="shared" si="33"/>
        <v>0</v>
      </c>
      <c r="O148" s="304">
        <f t="shared" si="33"/>
        <v>0</v>
      </c>
    </row>
    <row r="149" spans="1:15" s="331" customFormat="1" ht="13.8" x14ac:dyDescent="0.25">
      <c r="A149" s="47"/>
      <c r="B149" s="48"/>
      <c r="C149" s="46" t="s">
        <v>373</v>
      </c>
      <c r="D149" s="302">
        <v>15000</v>
      </c>
      <c r="E149" s="297"/>
      <c r="F149" s="297">
        <v>15000</v>
      </c>
      <c r="G149" s="303"/>
      <c r="H149" s="302"/>
      <c r="I149" s="297"/>
      <c r="J149" s="297"/>
      <c r="K149" s="303"/>
      <c r="L149" s="302">
        <f t="shared" si="33"/>
        <v>15000</v>
      </c>
      <c r="M149" s="297">
        <f t="shared" si="33"/>
        <v>0</v>
      </c>
      <c r="N149" s="297">
        <f t="shared" si="33"/>
        <v>15000</v>
      </c>
      <c r="O149" s="303">
        <f t="shared" si="33"/>
        <v>0</v>
      </c>
    </row>
    <row r="150" spans="1:15" s="331" customFormat="1" ht="13.8" x14ac:dyDescent="0.25">
      <c r="A150" s="47"/>
      <c r="B150" s="48"/>
      <c r="C150" s="46" t="s">
        <v>374</v>
      </c>
      <c r="D150" s="302">
        <v>10000</v>
      </c>
      <c r="E150" s="297">
        <v>10000</v>
      </c>
      <c r="F150" s="297"/>
      <c r="G150" s="303"/>
      <c r="H150" s="302"/>
      <c r="I150" s="297"/>
      <c r="J150" s="297"/>
      <c r="K150" s="303"/>
      <c r="L150" s="302">
        <f t="shared" si="33"/>
        <v>10000</v>
      </c>
      <c r="M150" s="297">
        <f t="shared" si="33"/>
        <v>10000</v>
      </c>
      <c r="N150" s="297">
        <f t="shared" si="33"/>
        <v>0</v>
      </c>
      <c r="O150" s="303">
        <f t="shared" si="33"/>
        <v>0</v>
      </c>
    </row>
    <row r="151" spans="1:15" s="331" customFormat="1" ht="13.8" x14ac:dyDescent="0.25">
      <c r="A151" s="47"/>
      <c r="B151" s="48"/>
      <c r="C151" s="46" t="s">
        <v>375</v>
      </c>
      <c r="D151" s="302">
        <v>2000</v>
      </c>
      <c r="E151" s="297"/>
      <c r="F151" s="297">
        <v>2000</v>
      </c>
      <c r="G151" s="303"/>
      <c r="H151" s="302"/>
      <c r="I151" s="297"/>
      <c r="J151" s="297"/>
      <c r="K151" s="303"/>
      <c r="L151" s="302">
        <f t="shared" si="33"/>
        <v>2000</v>
      </c>
      <c r="M151" s="297">
        <f t="shared" si="33"/>
        <v>0</v>
      </c>
      <c r="N151" s="297">
        <f t="shared" si="33"/>
        <v>2000</v>
      </c>
      <c r="O151" s="303">
        <f t="shared" si="33"/>
        <v>0</v>
      </c>
    </row>
    <row r="152" spans="1:15" s="331" customFormat="1" ht="13.8" x14ac:dyDescent="0.25">
      <c r="A152" s="47"/>
      <c r="B152" s="48"/>
      <c r="C152" s="46" t="s">
        <v>376</v>
      </c>
      <c r="D152" s="302">
        <v>500</v>
      </c>
      <c r="E152" s="297">
        <v>500</v>
      </c>
      <c r="F152" s="297"/>
      <c r="G152" s="303"/>
      <c r="H152" s="302"/>
      <c r="I152" s="297"/>
      <c r="J152" s="297"/>
      <c r="K152" s="303"/>
      <c r="L152" s="302">
        <f t="shared" si="33"/>
        <v>500</v>
      </c>
      <c r="M152" s="297">
        <f t="shared" si="33"/>
        <v>500</v>
      </c>
      <c r="N152" s="297">
        <f t="shared" si="33"/>
        <v>0</v>
      </c>
      <c r="O152" s="303">
        <f t="shared" si="33"/>
        <v>0</v>
      </c>
    </row>
    <row r="153" spans="1:15" s="331" customFormat="1" ht="13.8" x14ac:dyDescent="0.25">
      <c r="A153" s="36"/>
      <c r="B153" s="45"/>
      <c r="C153" s="41" t="s">
        <v>252</v>
      </c>
      <c r="D153" s="301">
        <v>480</v>
      </c>
      <c r="E153" s="291">
        <v>480</v>
      </c>
      <c r="F153" s="291"/>
      <c r="G153" s="304"/>
      <c r="H153" s="301"/>
      <c r="I153" s="291"/>
      <c r="J153" s="291"/>
      <c r="K153" s="304"/>
      <c r="L153" s="301">
        <f t="shared" si="33"/>
        <v>480</v>
      </c>
      <c r="M153" s="291">
        <f t="shared" si="33"/>
        <v>480</v>
      </c>
      <c r="N153" s="291">
        <f t="shared" si="33"/>
        <v>0</v>
      </c>
      <c r="O153" s="304">
        <f t="shared" si="33"/>
        <v>0</v>
      </c>
    </row>
    <row r="154" spans="1:15" s="331" customFormat="1" ht="13.8" x14ac:dyDescent="0.25">
      <c r="A154" s="36"/>
      <c r="B154" s="45"/>
      <c r="C154" s="46" t="s">
        <v>377</v>
      </c>
      <c r="D154" s="301">
        <v>370484</v>
      </c>
      <c r="E154" s="291">
        <v>370484</v>
      </c>
      <c r="F154" s="291"/>
      <c r="G154" s="304"/>
      <c r="H154" s="301">
        <v>41415</v>
      </c>
      <c r="I154" s="291">
        <v>41415</v>
      </c>
      <c r="J154" s="291"/>
      <c r="K154" s="304"/>
      <c r="L154" s="301">
        <f t="shared" si="33"/>
        <v>411899</v>
      </c>
      <c r="M154" s="291">
        <f t="shared" si="33"/>
        <v>411899</v>
      </c>
      <c r="N154" s="291">
        <f t="shared" si="33"/>
        <v>0</v>
      </c>
      <c r="O154" s="304">
        <f t="shared" si="33"/>
        <v>0</v>
      </c>
    </row>
    <row r="155" spans="1:15" s="331" customFormat="1" ht="27.6" x14ac:dyDescent="0.25">
      <c r="A155" s="36"/>
      <c r="B155" s="45"/>
      <c r="C155" s="46" t="s">
        <v>378</v>
      </c>
      <c r="D155" s="301">
        <v>240000</v>
      </c>
      <c r="E155" s="291">
        <v>240000</v>
      </c>
      <c r="F155" s="291"/>
      <c r="G155" s="304"/>
      <c r="H155" s="301"/>
      <c r="I155" s="291"/>
      <c r="J155" s="291"/>
      <c r="K155" s="304"/>
      <c r="L155" s="301">
        <f t="shared" si="33"/>
        <v>240000</v>
      </c>
      <c r="M155" s="291">
        <f t="shared" si="33"/>
        <v>240000</v>
      </c>
      <c r="N155" s="291">
        <f t="shared" si="33"/>
        <v>0</v>
      </c>
      <c r="O155" s="304">
        <f t="shared" si="33"/>
        <v>0</v>
      </c>
    </row>
    <row r="156" spans="1:15" s="331" customFormat="1" ht="13.8" x14ac:dyDescent="0.25">
      <c r="A156" s="36"/>
      <c r="B156" s="45"/>
      <c r="C156" s="46" t="s">
        <v>379</v>
      </c>
      <c r="D156" s="301">
        <v>1000</v>
      </c>
      <c r="E156" s="291">
        <v>1000</v>
      </c>
      <c r="F156" s="291"/>
      <c r="G156" s="304"/>
      <c r="H156" s="301"/>
      <c r="I156" s="291"/>
      <c r="J156" s="291"/>
      <c r="K156" s="304"/>
      <c r="L156" s="301">
        <f t="shared" si="33"/>
        <v>1000</v>
      </c>
      <c r="M156" s="291">
        <f t="shared" si="33"/>
        <v>1000</v>
      </c>
      <c r="N156" s="291">
        <f t="shared" si="33"/>
        <v>0</v>
      </c>
      <c r="O156" s="304">
        <f t="shared" si="33"/>
        <v>0</v>
      </c>
    </row>
    <row r="157" spans="1:15" s="331" customFormat="1" ht="13.8" x14ac:dyDescent="0.25">
      <c r="A157" s="36"/>
      <c r="B157" s="45"/>
      <c r="C157" s="41" t="s">
        <v>380</v>
      </c>
      <c r="D157" s="301">
        <v>9289</v>
      </c>
      <c r="E157" s="291">
        <v>9289</v>
      </c>
      <c r="F157" s="291"/>
      <c r="G157" s="304"/>
      <c r="H157" s="301">
        <v>-9289</v>
      </c>
      <c r="I157" s="291">
        <v>-9289</v>
      </c>
      <c r="J157" s="291">
        <v>0</v>
      </c>
      <c r="K157" s="304">
        <v>0</v>
      </c>
      <c r="L157" s="301">
        <f t="shared" si="33"/>
        <v>0</v>
      </c>
      <c r="M157" s="291">
        <f t="shared" si="33"/>
        <v>0</v>
      </c>
      <c r="N157" s="291">
        <f t="shared" si="33"/>
        <v>0</v>
      </c>
      <c r="O157" s="304">
        <f t="shared" si="33"/>
        <v>0</v>
      </c>
    </row>
    <row r="158" spans="1:15" s="331" customFormat="1" ht="13.8" x14ac:dyDescent="0.25">
      <c r="A158" s="36"/>
      <c r="B158" s="45"/>
      <c r="C158" s="46" t="s">
        <v>381</v>
      </c>
      <c r="D158" s="301">
        <v>10000</v>
      </c>
      <c r="E158" s="291">
        <v>10000</v>
      </c>
      <c r="F158" s="291"/>
      <c r="G158" s="304"/>
      <c r="H158" s="301"/>
      <c r="I158" s="291"/>
      <c r="J158" s="291"/>
      <c r="K158" s="304"/>
      <c r="L158" s="301">
        <f t="shared" si="33"/>
        <v>10000</v>
      </c>
      <c r="M158" s="291">
        <f t="shared" si="33"/>
        <v>10000</v>
      </c>
      <c r="N158" s="291">
        <f t="shared" si="33"/>
        <v>0</v>
      </c>
      <c r="O158" s="304">
        <f t="shared" si="33"/>
        <v>0</v>
      </c>
    </row>
    <row r="159" spans="1:15" s="331" customFormat="1" ht="27.6" x14ac:dyDescent="0.25">
      <c r="A159" s="36"/>
      <c r="B159" s="45"/>
      <c r="C159" s="46" t="s">
        <v>382</v>
      </c>
      <c r="D159" s="301">
        <v>1000</v>
      </c>
      <c r="E159" s="291">
        <v>1000</v>
      </c>
      <c r="F159" s="291"/>
      <c r="G159" s="304"/>
      <c r="H159" s="301"/>
      <c r="I159" s="291"/>
      <c r="J159" s="291"/>
      <c r="K159" s="304"/>
      <c r="L159" s="301">
        <f t="shared" si="33"/>
        <v>1000</v>
      </c>
      <c r="M159" s="291">
        <f t="shared" si="33"/>
        <v>1000</v>
      </c>
      <c r="N159" s="291">
        <f t="shared" si="33"/>
        <v>0</v>
      </c>
      <c r="O159" s="304">
        <f t="shared" si="33"/>
        <v>0</v>
      </c>
    </row>
    <row r="160" spans="1:15" s="331" customFormat="1" ht="13.8" x14ac:dyDescent="0.25">
      <c r="A160" s="36"/>
      <c r="B160" s="45"/>
      <c r="C160" s="46" t="s">
        <v>383</v>
      </c>
      <c r="D160" s="301">
        <v>285</v>
      </c>
      <c r="E160" s="291">
        <v>285</v>
      </c>
      <c r="F160" s="291"/>
      <c r="G160" s="304"/>
      <c r="H160" s="301"/>
      <c r="I160" s="291"/>
      <c r="J160" s="291"/>
      <c r="K160" s="304"/>
      <c r="L160" s="301">
        <f t="shared" si="33"/>
        <v>285</v>
      </c>
      <c r="M160" s="291">
        <f t="shared" si="33"/>
        <v>285</v>
      </c>
      <c r="N160" s="291">
        <f t="shared" si="33"/>
        <v>0</v>
      </c>
      <c r="O160" s="304">
        <f t="shared" si="33"/>
        <v>0</v>
      </c>
    </row>
    <row r="161" spans="1:15" s="331" customFormat="1" ht="27.6" x14ac:dyDescent="0.25">
      <c r="A161" s="36"/>
      <c r="B161" s="45"/>
      <c r="C161" s="46" t="s">
        <v>384</v>
      </c>
      <c r="D161" s="301">
        <v>2652</v>
      </c>
      <c r="E161" s="291">
        <v>2652</v>
      </c>
      <c r="F161" s="291"/>
      <c r="G161" s="304"/>
      <c r="H161" s="301"/>
      <c r="I161" s="291"/>
      <c r="J161" s="291"/>
      <c r="K161" s="304"/>
      <c r="L161" s="301">
        <f t="shared" si="33"/>
        <v>2652</v>
      </c>
      <c r="M161" s="291">
        <f t="shared" si="33"/>
        <v>2652</v>
      </c>
      <c r="N161" s="291">
        <f t="shared" si="33"/>
        <v>0</v>
      </c>
      <c r="O161" s="304">
        <f t="shared" si="33"/>
        <v>0</v>
      </c>
    </row>
    <row r="162" spans="1:15" s="331" customFormat="1" ht="13.8" x14ac:dyDescent="0.25">
      <c r="A162" s="36"/>
      <c r="B162" s="45"/>
      <c r="C162" s="46" t="s">
        <v>385</v>
      </c>
      <c r="D162" s="301">
        <v>20000</v>
      </c>
      <c r="E162" s="291">
        <v>20000</v>
      </c>
      <c r="F162" s="291"/>
      <c r="G162" s="304"/>
      <c r="H162" s="301"/>
      <c r="I162" s="291"/>
      <c r="J162" s="291"/>
      <c r="K162" s="304"/>
      <c r="L162" s="301">
        <f t="shared" si="33"/>
        <v>20000</v>
      </c>
      <c r="M162" s="291">
        <f t="shared" si="33"/>
        <v>20000</v>
      </c>
      <c r="N162" s="291">
        <f t="shared" si="33"/>
        <v>0</v>
      </c>
      <c r="O162" s="304">
        <f t="shared" si="33"/>
        <v>0</v>
      </c>
    </row>
    <row r="163" spans="1:15" s="331" customFormat="1" ht="13.8" x14ac:dyDescent="0.25">
      <c r="A163" s="36"/>
      <c r="B163" s="45"/>
      <c r="C163" s="46" t="s">
        <v>469</v>
      </c>
      <c r="D163" s="301"/>
      <c r="E163" s="291"/>
      <c r="F163" s="291"/>
      <c r="G163" s="304"/>
      <c r="H163" s="301">
        <v>1000</v>
      </c>
      <c r="I163" s="291">
        <v>1000</v>
      </c>
      <c r="J163" s="291">
        <v>0</v>
      </c>
      <c r="K163" s="304">
        <v>0</v>
      </c>
      <c r="L163" s="301">
        <f t="shared" si="33"/>
        <v>1000</v>
      </c>
      <c r="M163" s="291">
        <f t="shared" si="33"/>
        <v>1000</v>
      </c>
      <c r="N163" s="291">
        <f t="shared" si="33"/>
        <v>0</v>
      </c>
      <c r="O163" s="304">
        <f t="shared" si="33"/>
        <v>0</v>
      </c>
    </row>
    <row r="164" spans="1:15" s="331" customFormat="1" ht="13.8" x14ac:dyDescent="0.25">
      <c r="A164" s="36"/>
      <c r="B164" s="45"/>
      <c r="C164" s="46" t="s">
        <v>470</v>
      </c>
      <c r="D164" s="301"/>
      <c r="E164" s="291"/>
      <c r="F164" s="291"/>
      <c r="G164" s="304"/>
      <c r="H164" s="301">
        <v>1520</v>
      </c>
      <c r="I164" s="291">
        <v>0</v>
      </c>
      <c r="J164" s="291">
        <v>1520</v>
      </c>
      <c r="K164" s="304">
        <v>0</v>
      </c>
      <c r="L164" s="301">
        <f t="shared" si="33"/>
        <v>1520</v>
      </c>
      <c r="M164" s="291">
        <f t="shared" si="33"/>
        <v>0</v>
      </c>
      <c r="N164" s="291">
        <f t="shared" si="33"/>
        <v>1520</v>
      </c>
      <c r="O164" s="304">
        <f t="shared" si="33"/>
        <v>0</v>
      </c>
    </row>
    <row r="165" spans="1:15" s="331" customFormat="1" ht="13.8" x14ac:dyDescent="0.25">
      <c r="A165" s="36"/>
      <c r="B165" s="45"/>
      <c r="C165" s="46" t="s">
        <v>482</v>
      </c>
      <c r="D165" s="301"/>
      <c r="E165" s="291"/>
      <c r="F165" s="291"/>
      <c r="G165" s="304"/>
      <c r="H165" s="301">
        <v>2156</v>
      </c>
      <c r="I165" s="291">
        <v>2156</v>
      </c>
      <c r="J165" s="291">
        <v>0</v>
      </c>
      <c r="K165" s="304">
        <v>0</v>
      </c>
      <c r="L165" s="301">
        <f t="shared" si="33"/>
        <v>2156</v>
      </c>
      <c r="M165" s="291">
        <f t="shared" si="33"/>
        <v>2156</v>
      </c>
      <c r="N165" s="291">
        <f t="shared" si="33"/>
        <v>0</v>
      </c>
      <c r="O165" s="304">
        <f t="shared" si="33"/>
        <v>0</v>
      </c>
    </row>
    <row r="166" spans="1:15" s="331" customFormat="1" ht="13.8" x14ac:dyDescent="0.25">
      <c r="A166" s="47"/>
      <c r="B166" s="48"/>
      <c r="C166" s="46"/>
      <c r="D166" s="302"/>
      <c r="E166" s="297"/>
      <c r="F166" s="297"/>
      <c r="G166" s="303"/>
      <c r="H166" s="302"/>
      <c r="I166" s="297"/>
      <c r="J166" s="297"/>
      <c r="K166" s="303"/>
      <c r="L166" s="302"/>
      <c r="M166" s="297"/>
      <c r="N166" s="297"/>
      <c r="O166" s="303"/>
    </row>
    <row r="167" spans="1:15" s="331" customFormat="1" ht="14.4" x14ac:dyDescent="0.3">
      <c r="A167" s="47"/>
      <c r="B167" s="48"/>
      <c r="C167" s="71" t="s">
        <v>36</v>
      </c>
      <c r="D167" s="298">
        <f t="shared" ref="D167:K167" si="34">SUM(D100:D166)</f>
        <v>1176465</v>
      </c>
      <c r="E167" s="294">
        <f t="shared" si="34"/>
        <v>1046365</v>
      </c>
      <c r="F167" s="294">
        <f t="shared" si="34"/>
        <v>130100</v>
      </c>
      <c r="G167" s="309">
        <f t="shared" si="34"/>
        <v>0</v>
      </c>
      <c r="H167" s="298">
        <f t="shared" si="34"/>
        <v>56795</v>
      </c>
      <c r="I167" s="294">
        <f t="shared" si="34"/>
        <v>39115</v>
      </c>
      <c r="J167" s="294">
        <f t="shared" si="34"/>
        <v>17680</v>
      </c>
      <c r="K167" s="309">
        <f t="shared" si="34"/>
        <v>0</v>
      </c>
      <c r="L167" s="298">
        <f t="shared" si="33"/>
        <v>1233260</v>
      </c>
      <c r="M167" s="294">
        <f t="shared" si="33"/>
        <v>1085480</v>
      </c>
      <c r="N167" s="294">
        <f t="shared" si="33"/>
        <v>147780</v>
      </c>
      <c r="O167" s="309">
        <f t="shared" si="33"/>
        <v>0</v>
      </c>
    </row>
    <row r="168" spans="1:15" s="331" customFormat="1" x14ac:dyDescent="0.3">
      <c r="A168" s="47"/>
      <c r="B168" s="48"/>
      <c r="C168" s="71"/>
      <c r="D168" s="310"/>
      <c r="E168" s="311"/>
      <c r="F168" s="311"/>
      <c r="G168" s="312"/>
      <c r="H168" s="310"/>
      <c r="I168" s="311"/>
      <c r="J168" s="311"/>
      <c r="K168" s="312"/>
      <c r="L168" s="310"/>
      <c r="M168" s="311"/>
      <c r="N168" s="311"/>
      <c r="O168" s="312"/>
    </row>
    <row r="169" spans="1:15" s="331" customFormat="1" x14ac:dyDescent="0.3">
      <c r="A169" s="47"/>
      <c r="B169" s="48" t="s">
        <v>9</v>
      </c>
      <c r="C169" s="41" t="s">
        <v>48</v>
      </c>
      <c r="D169" s="310"/>
      <c r="E169" s="311"/>
      <c r="F169" s="311"/>
      <c r="G169" s="312"/>
      <c r="H169" s="310"/>
      <c r="I169" s="311"/>
      <c r="J169" s="311"/>
      <c r="K169" s="312"/>
      <c r="L169" s="310"/>
      <c r="M169" s="311"/>
      <c r="N169" s="311"/>
      <c r="O169" s="312"/>
    </row>
    <row r="170" spans="1:15" s="331" customFormat="1" ht="13.8" x14ac:dyDescent="0.25">
      <c r="A170" s="73"/>
      <c r="B170" s="48"/>
      <c r="C170" s="46" t="s">
        <v>85</v>
      </c>
      <c r="D170" s="301"/>
      <c r="E170" s="291"/>
      <c r="F170" s="291"/>
      <c r="G170" s="304"/>
      <c r="H170" s="301"/>
      <c r="I170" s="291"/>
      <c r="J170" s="291"/>
      <c r="K170" s="304"/>
      <c r="L170" s="301"/>
      <c r="M170" s="291"/>
      <c r="N170" s="291"/>
      <c r="O170" s="304"/>
    </row>
    <row r="171" spans="1:15" s="331" customFormat="1" ht="13.8" x14ac:dyDescent="0.25">
      <c r="A171" s="73"/>
      <c r="B171" s="48"/>
      <c r="C171" s="46" t="s">
        <v>86</v>
      </c>
      <c r="D171" s="301">
        <v>4400</v>
      </c>
      <c r="E171" s="291"/>
      <c r="F171" s="291"/>
      <c r="G171" s="304">
        <v>4400</v>
      </c>
      <c r="H171" s="301"/>
      <c r="I171" s="291"/>
      <c r="J171" s="291"/>
      <c r="K171" s="304"/>
      <c r="L171" s="301">
        <f t="shared" si="33"/>
        <v>4400</v>
      </c>
      <c r="M171" s="291">
        <f t="shared" si="33"/>
        <v>0</v>
      </c>
      <c r="N171" s="291">
        <f t="shared" si="33"/>
        <v>0</v>
      </c>
      <c r="O171" s="304">
        <f t="shared" si="33"/>
        <v>4400</v>
      </c>
    </row>
    <row r="172" spans="1:15" s="331" customFormat="1" ht="13.8" x14ac:dyDescent="0.25">
      <c r="A172" s="73"/>
      <c r="B172" s="48"/>
      <c r="C172" s="46" t="s">
        <v>253</v>
      </c>
      <c r="D172" s="301">
        <v>3600</v>
      </c>
      <c r="E172" s="291"/>
      <c r="F172" s="291"/>
      <c r="G172" s="304">
        <v>3600</v>
      </c>
      <c r="H172" s="301"/>
      <c r="I172" s="291"/>
      <c r="J172" s="291"/>
      <c r="K172" s="304"/>
      <c r="L172" s="301">
        <f t="shared" si="33"/>
        <v>3600</v>
      </c>
      <c r="M172" s="291">
        <f t="shared" si="33"/>
        <v>0</v>
      </c>
      <c r="N172" s="291">
        <f t="shared" si="33"/>
        <v>0</v>
      </c>
      <c r="O172" s="304">
        <f t="shared" si="33"/>
        <v>3600</v>
      </c>
    </row>
    <row r="173" spans="1:15" s="331" customFormat="1" ht="13.8" x14ac:dyDescent="0.25">
      <c r="A173" s="73"/>
      <c r="B173" s="48"/>
      <c r="C173" s="46" t="s">
        <v>254</v>
      </c>
      <c r="D173" s="301">
        <v>3400</v>
      </c>
      <c r="E173" s="291"/>
      <c r="F173" s="291"/>
      <c r="G173" s="304">
        <v>3400</v>
      </c>
      <c r="H173" s="301"/>
      <c r="I173" s="291"/>
      <c r="J173" s="291"/>
      <c r="K173" s="304"/>
      <c r="L173" s="301">
        <f t="shared" si="33"/>
        <v>3400</v>
      </c>
      <c r="M173" s="291">
        <f t="shared" si="33"/>
        <v>0</v>
      </c>
      <c r="N173" s="291">
        <f t="shared" si="33"/>
        <v>0</v>
      </c>
      <c r="O173" s="304">
        <f t="shared" si="33"/>
        <v>3400</v>
      </c>
    </row>
    <row r="174" spans="1:15" s="331" customFormat="1" ht="13.8" x14ac:dyDescent="0.25">
      <c r="A174" s="73"/>
      <c r="B174" s="48"/>
      <c r="C174" s="46" t="s">
        <v>255</v>
      </c>
      <c r="D174" s="301">
        <v>1800</v>
      </c>
      <c r="E174" s="291"/>
      <c r="F174" s="291"/>
      <c r="G174" s="304">
        <v>1800</v>
      </c>
      <c r="H174" s="301"/>
      <c r="I174" s="291"/>
      <c r="J174" s="291"/>
      <c r="K174" s="304"/>
      <c r="L174" s="301">
        <f t="shared" si="33"/>
        <v>1800</v>
      </c>
      <c r="M174" s="291">
        <f t="shared" si="33"/>
        <v>0</v>
      </c>
      <c r="N174" s="291">
        <f t="shared" si="33"/>
        <v>0</v>
      </c>
      <c r="O174" s="304">
        <f t="shared" si="33"/>
        <v>1800</v>
      </c>
    </row>
    <row r="175" spans="1:15" s="331" customFormat="1" ht="13.8" x14ac:dyDescent="0.25">
      <c r="A175" s="73"/>
      <c r="B175" s="48"/>
      <c r="C175" s="46" t="s">
        <v>256</v>
      </c>
      <c r="D175" s="301">
        <v>2350</v>
      </c>
      <c r="E175" s="291"/>
      <c r="F175" s="291"/>
      <c r="G175" s="304">
        <v>2350</v>
      </c>
      <c r="H175" s="301"/>
      <c r="I175" s="291"/>
      <c r="J175" s="291"/>
      <c r="K175" s="304"/>
      <c r="L175" s="301">
        <f t="shared" si="33"/>
        <v>2350</v>
      </c>
      <c r="M175" s="291">
        <f t="shared" si="33"/>
        <v>0</v>
      </c>
      <c r="N175" s="291">
        <f t="shared" si="33"/>
        <v>0</v>
      </c>
      <c r="O175" s="304">
        <f t="shared" si="33"/>
        <v>2350</v>
      </c>
    </row>
    <row r="176" spans="1:15" s="331" customFormat="1" ht="13.8" x14ac:dyDescent="0.25">
      <c r="A176" s="73"/>
      <c r="B176" s="48"/>
      <c r="C176" s="46" t="s">
        <v>257</v>
      </c>
      <c r="D176" s="301">
        <v>1000</v>
      </c>
      <c r="E176" s="291"/>
      <c r="F176" s="291"/>
      <c r="G176" s="304">
        <v>1000</v>
      </c>
      <c r="H176" s="301"/>
      <c r="I176" s="291"/>
      <c r="J176" s="291"/>
      <c r="K176" s="304"/>
      <c r="L176" s="301">
        <f t="shared" si="33"/>
        <v>1000</v>
      </c>
      <c r="M176" s="291">
        <f t="shared" si="33"/>
        <v>0</v>
      </c>
      <c r="N176" s="291">
        <f t="shared" si="33"/>
        <v>0</v>
      </c>
      <c r="O176" s="304">
        <f t="shared" si="33"/>
        <v>1000</v>
      </c>
    </row>
    <row r="177" spans="1:15" s="331" customFormat="1" ht="13.8" x14ac:dyDescent="0.25">
      <c r="A177" s="73"/>
      <c r="B177" s="85"/>
      <c r="C177" s="74" t="s">
        <v>386</v>
      </c>
      <c r="D177" s="301">
        <v>150</v>
      </c>
      <c r="E177" s="291"/>
      <c r="F177" s="291"/>
      <c r="G177" s="304">
        <v>150</v>
      </c>
      <c r="H177" s="301"/>
      <c r="I177" s="291"/>
      <c r="J177" s="291"/>
      <c r="K177" s="304"/>
      <c r="L177" s="301">
        <f t="shared" si="33"/>
        <v>150</v>
      </c>
      <c r="M177" s="291">
        <f t="shared" si="33"/>
        <v>0</v>
      </c>
      <c r="N177" s="291">
        <f t="shared" si="33"/>
        <v>0</v>
      </c>
      <c r="O177" s="304">
        <f t="shared" si="33"/>
        <v>150</v>
      </c>
    </row>
    <row r="178" spans="1:15" s="331" customFormat="1" ht="13.8" x14ac:dyDescent="0.25">
      <c r="A178" s="36"/>
      <c r="B178" s="45"/>
      <c r="C178" s="41" t="s">
        <v>87</v>
      </c>
      <c r="D178" s="301">
        <v>3000</v>
      </c>
      <c r="E178" s="291"/>
      <c r="F178" s="291"/>
      <c r="G178" s="304">
        <v>3000</v>
      </c>
      <c r="H178" s="301"/>
      <c r="I178" s="291"/>
      <c r="J178" s="291"/>
      <c r="K178" s="304"/>
      <c r="L178" s="301">
        <f t="shared" si="33"/>
        <v>3000</v>
      </c>
      <c r="M178" s="291">
        <f t="shared" si="33"/>
        <v>0</v>
      </c>
      <c r="N178" s="291">
        <f t="shared" si="33"/>
        <v>0</v>
      </c>
      <c r="O178" s="304">
        <f t="shared" si="33"/>
        <v>3000</v>
      </c>
    </row>
    <row r="179" spans="1:15" s="331" customFormat="1" ht="13.8" x14ac:dyDescent="0.25">
      <c r="A179" s="36"/>
      <c r="B179" s="45"/>
      <c r="C179" s="41" t="s">
        <v>88</v>
      </c>
      <c r="D179" s="301">
        <v>300</v>
      </c>
      <c r="E179" s="291"/>
      <c r="F179" s="291"/>
      <c r="G179" s="304">
        <v>300</v>
      </c>
      <c r="H179" s="301"/>
      <c r="I179" s="291"/>
      <c r="J179" s="291"/>
      <c r="K179" s="304"/>
      <c r="L179" s="301">
        <f t="shared" si="33"/>
        <v>300</v>
      </c>
      <c r="M179" s="291">
        <f t="shared" si="33"/>
        <v>0</v>
      </c>
      <c r="N179" s="291">
        <f t="shared" si="33"/>
        <v>0</v>
      </c>
      <c r="O179" s="304">
        <f t="shared" si="33"/>
        <v>300</v>
      </c>
    </row>
    <row r="180" spans="1:15" s="331" customFormat="1" ht="13.8" x14ac:dyDescent="0.25">
      <c r="A180" s="73"/>
      <c r="B180" s="48"/>
      <c r="C180" s="46"/>
      <c r="D180" s="301"/>
      <c r="E180" s="291"/>
      <c r="F180" s="291"/>
      <c r="G180" s="304"/>
      <c r="H180" s="301"/>
      <c r="I180" s="291"/>
      <c r="J180" s="291"/>
      <c r="K180" s="304"/>
      <c r="L180" s="301"/>
      <c r="M180" s="291"/>
      <c r="N180" s="291"/>
      <c r="O180" s="304"/>
    </row>
    <row r="181" spans="1:15" s="331" customFormat="1" ht="14.4" x14ac:dyDescent="0.3">
      <c r="A181" s="47"/>
      <c r="B181" s="75"/>
      <c r="C181" s="71" t="s">
        <v>37</v>
      </c>
      <c r="D181" s="298">
        <f t="shared" ref="D181:K181" si="35">SUM(D170:D180)</f>
        <v>20000</v>
      </c>
      <c r="E181" s="294">
        <f t="shared" si="35"/>
        <v>0</v>
      </c>
      <c r="F181" s="294">
        <f t="shared" si="35"/>
        <v>0</v>
      </c>
      <c r="G181" s="309">
        <f t="shared" si="35"/>
        <v>20000</v>
      </c>
      <c r="H181" s="298">
        <f t="shared" si="35"/>
        <v>0</v>
      </c>
      <c r="I181" s="294">
        <f t="shared" si="35"/>
        <v>0</v>
      </c>
      <c r="J181" s="294">
        <f t="shared" si="35"/>
        <v>0</v>
      </c>
      <c r="K181" s="309">
        <f t="shared" si="35"/>
        <v>0</v>
      </c>
      <c r="L181" s="298">
        <f t="shared" si="33"/>
        <v>20000</v>
      </c>
      <c r="M181" s="294">
        <f t="shared" si="33"/>
        <v>0</v>
      </c>
      <c r="N181" s="294">
        <f t="shared" si="33"/>
        <v>0</v>
      </c>
      <c r="O181" s="309">
        <f t="shared" si="33"/>
        <v>20000</v>
      </c>
    </row>
    <row r="182" spans="1:15" s="331" customFormat="1" x14ac:dyDescent="0.3">
      <c r="A182" s="47"/>
      <c r="B182" s="48"/>
      <c r="C182" s="71"/>
      <c r="D182" s="310"/>
      <c r="E182" s="311"/>
      <c r="F182" s="311"/>
      <c r="G182" s="312"/>
      <c r="H182" s="310"/>
      <c r="I182" s="311"/>
      <c r="J182" s="311"/>
      <c r="K182" s="312"/>
      <c r="L182" s="310"/>
      <c r="M182" s="311"/>
      <c r="N182" s="311"/>
      <c r="O182" s="312"/>
    </row>
    <row r="183" spans="1:15" s="331" customFormat="1" x14ac:dyDescent="0.3">
      <c r="A183" s="47"/>
      <c r="B183" s="48" t="s">
        <v>16</v>
      </c>
      <c r="C183" s="41" t="s">
        <v>49</v>
      </c>
      <c r="D183" s="310"/>
      <c r="E183" s="311"/>
      <c r="F183" s="311"/>
      <c r="G183" s="312"/>
      <c r="H183" s="310"/>
      <c r="I183" s="311"/>
      <c r="J183" s="311"/>
      <c r="K183" s="312"/>
      <c r="L183" s="310"/>
      <c r="M183" s="311"/>
      <c r="N183" s="311"/>
      <c r="O183" s="312"/>
    </row>
    <row r="184" spans="1:15" s="331" customFormat="1" x14ac:dyDescent="0.3">
      <c r="A184" s="47"/>
      <c r="B184" s="48"/>
      <c r="C184" s="41" t="s">
        <v>53</v>
      </c>
      <c r="D184" s="310"/>
      <c r="E184" s="311"/>
      <c r="F184" s="311"/>
      <c r="G184" s="312"/>
      <c r="H184" s="310"/>
      <c r="I184" s="311"/>
      <c r="J184" s="311"/>
      <c r="K184" s="312"/>
      <c r="L184" s="310"/>
      <c r="M184" s="311"/>
      <c r="N184" s="311"/>
      <c r="O184" s="312"/>
    </row>
    <row r="185" spans="1:15" s="331" customFormat="1" ht="27.6" x14ac:dyDescent="0.25">
      <c r="A185" s="36"/>
      <c r="B185" s="45"/>
      <c r="C185" s="46" t="s">
        <v>258</v>
      </c>
      <c r="D185" s="301">
        <v>401558</v>
      </c>
      <c r="E185" s="291">
        <v>275586</v>
      </c>
      <c r="F185" s="291">
        <v>125972</v>
      </c>
      <c r="G185" s="304"/>
      <c r="H185" s="301">
        <v>38148</v>
      </c>
      <c r="I185" s="291">
        <v>38148</v>
      </c>
      <c r="J185" s="291">
        <v>0</v>
      </c>
      <c r="K185" s="304">
        <v>0</v>
      </c>
      <c r="L185" s="301">
        <f t="shared" si="33"/>
        <v>439706</v>
      </c>
      <c r="M185" s="291">
        <f t="shared" si="33"/>
        <v>313734</v>
      </c>
      <c r="N185" s="291">
        <f t="shared" si="33"/>
        <v>125972</v>
      </c>
      <c r="O185" s="304">
        <f t="shared" si="33"/>
        <v>0</v>
      </c>
    </row>
    <row r="186" spans="1:15" s="331" customFormat="1" ht="13.8" x14ac:dyDescent="0.25">
      <c r="A186" s="36"/>
      <c r="B186" s="45"/>
      <c r="C186" s="41" t="s">
        <v>259</v>
      </c>
      <c r="D186" s="301">
        <v>1500</v>
      </c>
      <c r="E186" s="291"/>
      <c r="F186" s="291">
        <v>1500</v>
      </c>
      <c r="G186" s="304"/>
      <c r="H186" s="301"/>
      <c r="I186" s="291"/>
      <c r="J186" s="291"/>
      <c r="K186" s="304"/>
      <c r="L186" s="301">
        <f t="shared" si="33"/>
        <v>1500</v>
      </c>
      <c r="M186" s="291">
        <f t="shared" si="33"/>
        <v>0</v>
      </c>
      <c r="N186" s="291">
        <f t="shared" si="33"/>
        <v>1500</v>
      </c>
      <c r="O186" s="304">
        <f t="shared" si="33"/>
        <v>0</v>
      </c>
    </row>
    <row r="187" spans="1:15" s="331" customFormat="1" ht="13.8" x14ac:dyDescent="0.25">
      <c r="A187" s="36"/>
      <c r="B187" s="45"/>
      <c r="C187" s="41" t="s">
        <v>294</v>
      </c>
      <c r="D187" s="301">
        <v>1000</v>
      </c>
      <c r="E187" s="291">
        <v>1000</v>
      </c>
      <c r="F187" s="291"/>
      <c r="G187" s="304"/>
      <c r="H187" s="301"/>
      <c r="I187" s="291"/>
      <c r="J187" s="291"/>
      <c r="K187" s="304"/>
      <c r="L187" s="301">
        <f t="shared" si="33"/>
        <v>1000</v>
      </c>
      <c r="M187" s="291">
        <f t="shared" si="33"/>
        <v>1000</v>
      </c>
      <c r="N187" s="291">
        <f t="shared" si="33"/>
        <v>0</v>
      </c>
      <c r="O187" s="304">
        <f t="shared" si="33"/>
        <v>0</v>
      </c>
    </row>
    <row r="188" spans="1:15" s="331" customFormat="1" ht="13.8" x14ac:dyDescent="0.25">
      <c r="A188" s="36"/>
      <c r="B188" s="45"/>
      <c r="C188" s="41" t="s">
        <v>260</v>
      </c>
      <c r="D188" s="301">
        <v>5600</v>
      </c>
      <c r="E188" s="291"/>
      <c r="F188" s="291">
        <v>5600</v>
      </c>
      <c r="G188" s="304"/>
      <c r="H188" s="301"/>
      <c r="I188" s="291"/>
      <c r="J188" s="291"/>
      <c r="K188" s="304"/>
      <c r="L188" s="301">
        <f t="shared" si="33"/>
        <v>5600</v>
      </c>
      <c r="M188" s="291">
        <f t="shared" si="33"/>
        <v>0</v>
      </c>
      <c r="N188" s="291">
        <f t="shared" si="33"/>
        <v>5600</v>
      </c>
      <c r="O188" s="304">
        <f t="shared" si="33"/>
        <v>0</v>
      </c>
    </row>
    <row r="189" spans="1:15" s="331" customFormat="1" ht="13.8" x14ac:dyDescent="0.25">
      <c r="A189" s="36"/>
      <c r="B189" s="45"/>
      <c r="C189" s="325" t="s">
        <v>387</v>
      </c>
      <c r="D189" s="301">
        <v>859</v>
      </c>
      <c r="E189" s="291">
        <v>859</v>
      </c>
      <c r="F189" s="291"/>
      <c r="G189" s="304"/>
      <c r="H189" s="301"/>
      <c r="I189" s="291"/>
      <c r="J189" s="291"/>
      <c r="K189" s="304"/>
      <c r="L189" s="301">
        <f t="shared" si="33"/>
        <v>859</v>
      </c>
      <c r="M189" s="291">
        <f t="shared" si="33"/>
        <v>859</v>
      </c>
      <c r="N189" s="291">
        <f t="shared" si="33"/>
        <v>0</v>
      </c>
      <c r="O189" s="304">
        <f t="shared" si="33"/>
        <v>0</v>
      </c>
    </row>
    <row r="190" spans="1:15" s="331" customFormat="1" ht="13.8" x14ac:dyDescent="0.25">
      <c r="A190" s="36"/>
      <c r="B190" s="45"/>
      <c r="C190" s="46" t="s">
        <v>388</v>
      </c>
      <c r="D190" s="301">
        <v>900</v>
      </c>
      <c r="E190" s="291">
        <v>900</v>
      </c>
      <c r="F190" s="291"/>
      <c r="G190" s="304"/>
      <c r="H190" s="301"/>
      <c r="I190" s="291"/>
      <c r="J190" s="291"/>
      <c r="K190" s="304"/>
      <c r="L190" s="301">
        <f t="shared" si="33"/>
        <v>900</v>
      </c>
      <c r="M190" s="291">
        <f t="shared" si="33"/>
        <v>900</v>
      </c>
      <c r="N190" s="291">
        <f t="shared" si="33"/>
        <v>0</v>
      </c>
      <c r="O190" s="304">
        <f t="shared" si="33"/>
        <v>0</v>
      </c>
    </row>
    <row r="191" spans="1:15" s="331" customFormat="1" ht="13.8" x14ac:dyDescent="0.25">
      <c r="A191" s="36"/>
      <c r="B191" s="45"/>
      <c r="C191" s="46" t="s">
        <v>474</v>
      </c>
      <c r="D191" s="301"/>
      <c r="E191" s="291"/>
      <c r="F191" s="291"/>
      <c r="G191" s="304"/>
      <c r="H191" s="301">
        <v>3823</v>
      </c>
      <c r="I191" s="291">
        <v>3823</v>
      </c>
      <c r="J191" s="291">
        <v>0</v>
      </c>
      <c r="K191" s="304">
        <v>0</v>
      </c>
      <c r="L191" s="301">
        <f t="shared" si="33"/>
        <v>3823</v>
      </c>
      <c r="M191" s="291">
        <f t="shared" si="33"/>
        <v>3823</v>
      </c>
      <c r="N191" s="291">
        <f t="shared" si="33"/>
        <v>0</v>
      </c>
      <c r="O191" s="304">
        <f t="shared" si="33"/>
        <v>0</v>
      </c>
    </row>
    <row r="192" spans="1:15" s="331" customFormat="1" ht="27.6" x14ac:dyDescent="0.25">
      <c r="A192" s="36"/>
      <c r="B192" s="45"/>
      <c r="C192" s="46" t="s">
        <v>475</v>
      </c>
      <c r="D192" s="301"/>
      <c r="E192" s="291"/>
      <c r="F192" s="291"/>
      <c r="G192" s="304"/>
      <c r="H192" s="301">
        <v>2942</v>
      </c>
      <c r="I192" s="291">
        <v>2942</v>
      </c>
      <c r="J192" s="291">
        <v>0</v>
      </c>
      <c r="K192" s="304">
        <v>0</v>
      </c>
      <c r="L192" s="301">
        <f t="shared" si="33"/>
        <v>2942</v>
      </c>
      <c r="M192" s="291">
        <f t="shared" si="33"/>
        <v>2942</v>
      </c>
      <c r="N192" s="291">
        <f t="shared" si="33"/>
        <v>0</v>
      </c>
      <c r="O192" s="304">
        <f t="shared" si="33"/>
        <v>0</v>
      </c>
    </row>
    <row r="193" spans="1:15" s="331" customFormat="1" ht="13.8" x14ac:dyDescent="0.25">
      <c r="A193" s="47"/>
      <c r="B193" s="48"/>
      <c r="C193" s="46"/>
      <c r="D193" s="302"/>
      <c r="E193" s="297"/>
      <c r="F193" s="297"/>
      <c r="G193" s="303"/>
      <c r="H193" s="302"/>
      <c r="I193" s="297"/>
      <c r="J193" s="297"/>
      <c r="K193" s="303"/>
      <c r="L193" s="302"/>
      <c r="M193" s="297"/>
      <c r="N193" s="297"/>
      <c r="O193" s="303"/>
    </row>
    <row r="194" spans="1:15" s="331" customFormat="1" ht="14.4" x14ac:dyDescent="0.3">
      <c r="A194" s="47"/>
      <c r="B194" s="48"/>
      <c r="C194" s="40" t="s">
        <v>24</v>
      </c>
      <c r="D194" s="298">
        <f t="shared" ref="D194:K194" si="36">SUM(D185:D193)</f>
        <v>411417</v>
      </c>
      <c r="E194" s="294">
        <f t="shared" si="36"/>
        <v>278345</v>
      </c>
      <c r="F194" s="294">
        <f t="shared" si="36"/>
        <v>133072</v>
      </c>
      <c r="G194" s="309">
        <f t="shared" si="36"/>
        <v>0</v>
      </c>
      <c r="H194" s="298">
        <f t="shared" si="36"/>
        <v>44913</v>
      </c>
      <c r="I194" s="294">
        <f t="shared" si="36"/>
        <v>44913</v>
      </c>
      <c r="J194" s="294">
        <f t="shared" si="36"/>
        <v>0</v>
      </c>
      <c r="K194" s="309">
        <f t="shared" si="36"/>
        <v>0</v>
      </c>
      <c r="L194" s="298">
        <f t="shared" si="33"/>
        <v>456330</v>
      </c>
      <c r="M194" s="294">
        <f t="shared" si="33"/>
        <v>323258</v>
      </c>
      <c r="N194" s="294">
        <f t="shared" si="33"/>
        <v>133072</v>
      </c>
      <c r="O194" s="309">
        <f t="shared" si="33"/>
        <v>0</v>
      </c>
    </row>
    <row r="195" spans="1:15" s="331" customFormat="1" x14ac:dyDescent="0.3">
      <c r="A195" s="47"/>
      <c r="B195" s="48"/>
      <c r="C195" s="40"/>
      <c r="D195" s="310"/>
      <c r="E195" s="311"/>
      <c r="F195" s="311"/>
      <c r="G195" s="312"/>
      <c r="H195" s="310"/>
      <c r="I195" s="311"/>
      <c r="J195" s="311"/>
      <c r="K195" s="312"/>
      <c r="L195" s="310"/>
      <c r="M195" s="311"/>
      <c r="N195" s="311"/>
      <c r="O195" s="312"/>
    </row>
    <row r="196" spans="1:15" s="331" customFormat="1" x14ac:dyDescent="0.3">
      <c r="A196" s="47"/>
      <c r="B196" s="48"/>
      <c r="C196" s="41" t="s">
        <v>54</v>
      </c>
      <c r="D196" s="310"/>
      <c r="E196" s="311"/>
      <c r="F196" s="311"/>
      <c r="G196" s="312"/>
      <c r="H196" s="310"/>
      <c r="I196" s="311"/>
      <c r="J196" s="311"/>
      <c r="K196" s="312"/>
      <c r="L196" s="310"/>
      <c r="M196" s="311"/>
      <c r="N196" s="311"/>
      <c r="O196" s="312"/>
    </row>
    <row r="197" spans="1:15" s="331" customFormat="1" ht="13.8" x14ac:dyDescent="0.25">
      <c r="A197" s="47"/>
      <c r="B197" s="48"/>
      <c r="C197" s="41" t="s">
        <v>196</v>
      </c>
      <c r="D197" s="301">
        <v>3000</v>
      </c>
      <c r="E197" s="291">
        <v>3000</v>
      </c>
      <c r="F197" s="291"/>
      <c r="G197" s="304"/>
      <c r="H197" s="301"/>
      <c r="I197" s="291"/>
      <c r="J197" s="291"/>
      <c r="K197" s="304"/>
      <c r="L197" s="301">
        <f t="shared" si="33"/>
        <v>3000</v>
      </c>
      <c r="M197" s="291">
        <f t="shared" si="33"/>
        <v>3000</v>
      </c>
      <c r="N197" s="291">
        <f t="shared" si="33"/>
        <v>0</v>
      </c>
      <c r="O197" s="304">
        <f t="shared" si="33"/>
        <v>0</v>
      </c>
    </row>
    <row r="198" spans="1:15" s="331" customFormat="1" ht="13.8" x14ac:dyDescent="0.25">
      <c r="A198" s="36"/>
      <c r="B198" s="45"/>
      <c r="C198" s="41" t="s">
        <v>198</v>
      </c>
      <c r="D198" s="301">
        <v>41000</v>
      </c>
      <c r="E198" s="291"/>
      <c r="F198" s="291">
        <v>41000</v>
      </c>
      <c r="G198" s="304"/>
      <c r="H198" s="301"/>
      <c r="I198" s="291"/>
      <c r="J198" s="291"/>
      <c r="K198" s="304"/>
      <c r="L198" s="301">
        <f t="shared" si="33"/>
        <v>41000</v>
      </c>
      <c r="M198" s="291">
        <f t="shared" si="33"/>
        <v>0</v>
      </c>
      <c r="N198" s="291">
        <f t="shared" si="33"/>
        <v>41000</v>
      </c>
      <c r="O198" s="304">
        <f t="shared" si="33"/>
        <v>0</v>
      </c>
    </row>
    <row r="199" spans="1:15" s="331" customFormat="1" ht="13.8" x14ac:dyDescent="0.25">
      <c r="A199" s="47"/>
      <c r="B199" s="48"/>
      <c r="C199" s="41" t="s">
        <v>389</v>
      </c>
      <c r="D199" s="301">
        <v>3252</v>
      </c>
      <c r="E199" s="291">
        <v>3252</v>
      </c>
      <c r="F199" s="291"/>
      <c r="G199" s="304"/>
      <c r="H199" s="301"/>
      <c r="I199" s="291"/>
      <c r="J199" s="291"/>
      <c r="K199" s="304"/>
      <c r="L199" s="301">
        <f t="shared" si="33"/>
        <v>3252</v>
      </c>
      <c r="M199" s="291">
        <f t="shared" si="33"/>
        <v>3252</v>
      </c>
      <c r="N199" s="291">
        <f t="shared" si="33"/>
        <v>0</v>
      </c>
      <c r="O199" s="304">
        <f t="shared" si="33"/>
        <v>0</v>
      </c>
    </row>
    <row r="200" spans="1:15" s="331" customFormat="1" ht="13.8" x14ac:dyDescent="0.25">
      <c r="A200" s="47"/>
      <c r="B200" s="48"/>
      <c r="C200" s="41" t="s">
        <v>390</v>
      </c>
      <c r="D200" s="301">
        <v>3119</v>
      </c>
      <c r="E200" s="291">
        <v>3119</v>
      </c>
      <c r="F200" s="291"/>
      <c r="G200" s="304"/>
      <c r="H200" s="301"/>
      <c r="I200" s="291"/>
      <c r="J200" s="291"/>
      <c r="K200" s="304"/>
      <c r="L200" s="301">
        <f t="shared" si="33"/>
        <v>3119</v>
      </c>
      <c r="M200" s="291">
        <f t="shared" si="33"/>
        <v>3119</v>
      </c>
      <c r="N200" s="291">
        <f t="shared" si="33"/>
        <v>0</v>
      </c>
      <c r="O200" s="304">
        <f t="shared" si="33"/>
        <v>0</v>
      </c>
    </row>
    <row r="201" spans="1:15" s="331" customFormat="1" ht="13.8" x14ac:dyDescent="0.25">
      <c r="A201" s="47"/>
      <c r="B201" s="48"/>
      <c r="C201" s="46" t="s">
        <v>391</v>
      </c>
      <c r="D201" s="302">
        <v>5000</v>
      </c>
      <c r="E201" s="297"/>
      <c r="F201" s="297">
        <v>5000</v>
      </c>
      <c r="G201" s="303"/>
      <c r="H201" s="302"/>
      <c r="I201" s="297"/>
      <c r="J201" s="297"/>
      <c r="K201" s="303"/>
      <c r="L201" s="302">
        <f t="shared" si="33"/>
        <v>5000</v>
      </c>
      <c r="M201" s="297">
        <f t="shared" si="33"/>
        <v>0</v>
      </c>
      <c r="N201" s="297">
        <f t="shared" si="33"/>
        <v>5000</v>
      </c>
      <c r="O201" s="303">
        <f t="shared" si="33"/>
        <v>0</v>
      </c>
    </row>
    <row r="202" spans="1:15" s="331" customFormat="1" ht="13.8" x14ac:dyDescent="0.25">
      <c r="A202" s="68"/>
      <c r="B202" s="48"/>
      <c r="C202" s="46" t="s">
        <v>392</v>
      </c>
      <c r="D202" s="302">
        <v>1500</v>
      </c>
      <c r="E202" s="297"/>
      <c r="F202" s="297">
        <v>1500</v>
      </c>
      <c r="G202" s="303"/>
      <c r="H202" s="302"/>
      <c r="I202" s="297"/>
      <c r="J202" s="297"/>
      <c r="K202" s="303"/>
      <c r="L202" s="302">
        <f t="shared" si="33"/>
        <v>1500</v>
      </c>
      <c r="M202" s="297">
        <f t="shared" si="33"/>
        <v>0</v>
      </c>
      <c r="N202" s="297">
        <f t="shared" si="33"/>
        <v>1500</v>
      </c>
      <c r="O202" s="303">
        <f t="shared" si="33"/>
        <v>0</v>
      </c>
    </row>
    <row r="203" spans="1:15" s="331" customFormat="1" ht="13.8" x14ac:dyDescent="0.25">
      <c r="A203" s="47"/>
      <c r="B203" s="48"/>
      <c r="C203" s="46" t="s">
        <v>393</v>
      </c>
      <c r="D203" s="302">
        <v>500</v>
      </c>
      <c r="E203" s="297"/>
      <c r="F203" s="297">
        <v>500</v>
      </c>
      <c r="G203" s="303"/>
      <c r="H203" s="302"/>
      <c r="I203" s="297"/>
      <c r="J203" s="297"/>
      <c r="K203" s="303"/>
      <c r="L203" s="302">
        <f t="shared" si="33"/>
        <v>500</v>
      </c>
      <c r="M203" s="297">
        <f t="shared" si="33"/>
        <v>0</v>
      </c>
      <c r="N203" s="297">
        <f t="shared" si="33"/>
        <v>500</v>
      </c>
      <c r="O203" s="303">
        <f t="shared" si="33"/>
        <v>0</v>
      </c>
    </row>
    <row r="204" spans="1:15" s="331" customFormat="1" ht="13.8" x14ac:dyDescent="0.25">
      <c r="A204" s="47"/>
      <c r="B204" s="48"/>
      <c r="C204" s="46" t="s">
        <v>394</v>
      </c>
      <c r="D204" s="302">
        <v>1200</v>
      </c>
      <c r="E204" s="297"/>
      <c r="F204" s="297">
        <v>1200</v>
      </c>
      <c r="G204" s="303"/>
      <c r="H204" s="302"/>
      <c r="I204" s="297"/>
      <c r="J204" s="297"/>
      <c r="K204" s="303"/>
      <c r="L204" s="302">
        <f t="shared" si="33"/>
        <v>1200</v>
      </c>
      <c r="M204" s="297">
        <f t="shared" si="33"/>
        <v>0</v>
      </c>
      <c r="N204" s="297">
        <f t="shared" si="33"/>
        <v>1200</v>
      </c>
      <c r="O204" s="303">
        <f t="shared" si="33"/>
        <v>0</v>
      </c>
    </row>
    <row r="205" spans="1:15" s="331" customFormat="1" ht="13.8" x14ac:dyDescent="0.25">
      <c r="A205" s="36"/>
      <c r="B205" s="45"/>
      <c r="C205" s="41" t="s">
        <v>395</v>
      </c>
      <c r="D205" s="301">
        <v>2000</v>
      </c>
      <c r="E205" s="291"/>
      <c r="F205" s="291">
        <v>2000</v>
      </c>
      <c r="G205" s="304"/>
      <c r="H205" s="301"/>
      <c r="I205" s="291"/>
      <c r="J205" s="291"/>
      <c r="K205" s="304"/>
      <c r="L205" s="301">
        <f t="shared" si="33"/>
        <v>2000</v>
      </c>
      <c r="M205" s="291">
        <f t="shared" si="33"/>
        <v>0</v>
      </c>
      <c r="N205" s="291">
        <f t="shared" si="33"/>
        <v>2000</v>
      </c>
      <c r="O205" s="304">
        <f t="shared" si="33"/>
        <v>0</v>
      </c>
    </row>
    <row r="206" spans="1:15" s="331" customFormat="1" ht="13.8" x14ac:dyDescent="0.25">
      <c r="A206" s="36"/>
      <c r="B206" s="45"/>
      <c r="C206" s="41" t="s">
        <v>396</v>
      </c>
      <c r="D206" s="301">
        <v>1000</v>
      </c>
      <c r="E206" s="291"/>
      <c r="F206" s="291">
        <v>1000</v>
      </c>
      <c r="G206" s="304"/>
      <c r="H206" s="301"/>
      <c r="I206" s="291"/>
      <c r="J206" s="291"/>
      <c r="K206" s="304"/>
      <c r="L206" s="301">
        <f t="shared" si="33"/>
        <v>1000</v>
      </c>
      <c r="M206" s="291">
        <f t="shared" si="33"/>
        <v>0</v>
      </c>
      <c r="N206" s="291">
        <f t="shared" si="33"/>
        <v>1000</v>
      </c>
      <c r="O206" s="304">
        <f t="shared" si="33"/>
        <v>0</v>
      </c>
    </row>
    <row r="207" spans="1:15" s="331" customFormat="1" ht="13.8" x14ac:dyDescent="0.25">
      <c r="A207" s="47"/>
      <c r="B207" s="48"/>
      <c r="C207" s="329" t="s">
        <v>261</v>
      </c>
      <c r="D207" s="302">
        <v>1325</v>
      </c>
      <c r="E207" s="297">
        <v>1325</v>
      </c>
      <c r="F207" s="297"/>
      <c r="G207" s="303"/>
      <c r="H207" s="302"/>
      <c r="I207" s="297"/>
      <c r="J207" s="297"/>
      <c r="K207" s="303"/>
      <c r="L207" s="302">
        <f t="shared" si="33"/>
        <v>1325</v>
      </c>
      <c r="M207" s="297">
        <f t="shared" si="33"/>
        <v>1325</v>
      </c>
      <c r="N207" s="297">
        <f t="shared" si="33"/>
        <v>0</v>
      </c>
      <c r="O207" s="303">
        <f t="shared" si="33"/>
        <v>0</v>
      </c>
    </row>
    <row r="208" spans="1:15" s="331" customFormat="1" ht="13.8" x14ac:dyDescent="0.25">
      <c r="A208" s="47"/>
      <c r="B208" s="48"/>
      <c r="C208" s="74" t="s">
        <v>397</v>
      </c>
      <c r="D208" s="302">
        <v>2500</v>
      </c>
      <c r="E208" s="297">
        <v>2500</v>
      </c>
      <c r="F208" s="297"/>
      <c r="G208" s="303"/>
      <c r="H208" s="302"/>
      <c r="I208" s="297"/>
      <c r="J208" s="297"/>
      <c r="K208" s="303"/>
      <c r="L208" s="302">
        <f t="shared" si="33"/>
        <v>2500</v>
      </c>
      <c r="M208" s="297">
        <f t="shared" si="33"/>
        <v>2500</v>
      </c>
      <c r="N208" s="297">
        <f t="shared" si="33"/>
        <v>0</v>
      </c>
      <c r="O208" s="303">
        <f t="shared" si="33"/>
        <v>0</v>
      </c>
    </row>
    <row r="209" spans="1:15" s="331" customFormat="1" ht="27.6" x14ac:dyDescent="0.25">
      <c r="A209" s="47"/>
      <c r="B209" s="48"/>
      <c r="C209" s="74" t="s">
        <v>398</v>
      </c>
      <c r="D209" s="302">
        <v>5000</v>
      </c>
      <c r="E209" s="297">
        <v>5000</v>
      </c>
      <c r="F209" s="297"/>
      <c r="G209" s="303"/>
      <c r="H209" s="302"/>
      <c r="I209" s="297"/>
      <c r="J209" s="297"/>
      <c r="K209" s="303"/>
      <c r="L209" s="302">
        <f t="shared" si="33"/>
        <v>5000</v>
      </c>
      <c r="M209" s="297">
        <f t="shared" si="33"/>
        <v>5000</v>
      </c>
      <c r="N209" s="297">
        <f t="shared" si="33"/>
        <v>0</v>
      </c>
      <c r="O209" s="303">
        <f t="shared" si="33"/>
        <v>0</v>
      </c>
    </row>
    <row r="210" spans="1:15" s="331" customFormat="1" ht="13.8" x14ac:dyDescent="0.25">
      <c r="A210" s="47"/>
      <c r="B210" s="48"/>
      <c r="C210" s="74"/>
      <c r="D210" s="302"/>
      <c r="E210" s="297"/>
      <c r="F210" s="297"/>
      <c r="G210" s="303"/>
      <c r="H210" s="302"/>
      <c r="I210" s="297"/>
      <c r="J210" s="297"/>
      <c r="K210" s="303"/>
      <c r="L210" s="302"/>
      <c r="M210" s="297"/>
      <c r="N210" s="297"/>
      <c r="O210" s="303"/>
    </row>
    <row r="211" spans="1:15" s="331" customFormat="1" ht="14.4" x14ac:dyDescent="0.3">
      <c r="A211" s="47"/>
      <c r="B211" s="48"/>
      <c r="C211" s="40" t="s">
        <v>24</v>
      </c>
      <c r="D211" s="298">
        <f t="shared" ref="D211:K211" si="37">SUM(D197:D210)</f>
        <v>70396</v>
      </c>
      <c r="E211" s="294">
        <f t="shared" si="37"/>
        <v>18196</v>
      </c>
      <c r="F211" s="294">
        <f t="shared" si="37"/>
        <v>52200</v>
      </c>
      <c r="G211" s="309">
        <f t="shared" si="37"/>
        <v>0</v>
      </c>
      <c r="H211" s="298">
        <f t="shared" si="37"/>
        <v>0</v>
      </c>
      <c r="I211" s="294">
        <f t="shared" si="37"/>
        <v>0</v>
      </c>
      <c r="J211" s="294">
        <f t="shared" si="37"/>
        <v>0</v>
      </c>
      <c r="K211" s="309">
        <f t="shared" si="37"/>
        <v>0</v>
      </c>
      <c r="L211" s="298">
        <f t="shared" si="33"/>
        <v>70396</v>
      </c>
      <c r="M211" s="294">
        <f t="shared" si="33"/>
        <v>18196</v>
      </c>
      <c r="N211" s="294">
        <f t="shared" si="33"/>
        <v>52200</v>
      </c>
      <c r="O211" s="309">
        <f t="shared" si="33"/>
        <v>0</v>
      </c>
    </row>
    <row r="212" spans="1:15" s="331" customFormat="1" x14ac:dyDescent="0.3">
      <c r="A212" s="47"/>
      <c r="B212" s="48"/>
      <c r="C212" s="71"/>
      <c r="D212" s="310"/>
      <c r="E212" s="311"/>
      <c r="F212" s="311"/>
      <c r="G212" s="312"/>
      <c r="H212" s="310"/>
      <c r="I212" s="311"/>
      <c r="J212" s="311"/>
      <c r="K212" s="312"/>
      <c r="L212" s="310"/>
      <c r="M212" s="311"/>
      <c r="N212" s="311"/>
      <c r="O212" s="312"/>
    </row>
    <row r="213" spans="1:15" s="331" customFormat="1" x14ac:dyDescent="0.3">
      <c r="A213" s="36"/>
      <c r="B213" s="75"/>
      <c r="C213" s="41" t="s">
        <v>65</v>
      </c>
      <c r="D213" s="310"/>
      <c r="E213" s="311"/>
      <c r="F213" s="311"/>
      <c r="G213" s="312"/>
      <c r="H213" s="310"/>
      <c r="I213" s="311"/>
      <c r="J213" s="311"/>
      <c r="K213" s="312"/>
      <c r="L213" s="301">
        <f t="shared" si="33"/>
        <v>0</v>
      </c>
      <c r="M213" s="291">
        <f t="shared" si="33"/>
        <v>0</v>
      </c>
      <c r="N213" s="291">
        <f t="shared" si="33"/>
        <v>0</v>
      </c>
      <c r="O213" s="304">
        <f t="shared" si="33"/>
        <v>0</v>
      </c>
    </row>
    <row r="214" spans="1:15" s="331" customFormat="1" ht="14.4" x14ac:dyDescent="0.3">
      <c r="A214" s="36"/>
      <c r="B214" s="75"/>
      <c r="C214" s="46"/>
      <c r="D214" s="302"/>
      <c r="E214" s="297"/>
      <c r="F214" s="297"/>
      <c r="G214" s="303"/>
      <c r="H214" s="302"/>
      <c r="I214" s="297"/>
      <c r="J214" s="297"/>
      <c r="K214" s="303"/>
      <c r="L214" s="302"/>
      <c r="M214" s="297"/>
      <c r="N214" s="297"/>
      <c r="O214" s="303"/>
    </row>
    <row r="215" spans="1:15" s="331" customFormat="1" ht="14.4" x14ac:dyDescent="0.3">
      <c r="A215" s="36"/>
      <c r="B215" s="48"/>
      <c r="C215" s="40" t="s">
        <v>24</v>
      </c>
      <c r="D215" s="298">
        <f t="shared" ref="D215:K215" si="38">SUM(D214:D214)</f>
        <v>0</v>
      </c>
      <c r="E215" s="294">
        <f t="shared" si="38"/>
        <v>0</v>
      </c>
      <c r="F215" s="294">
        <f t="shared" si="38"/>
        <v>0</v>
      </c>
      <c r="G215" s="309">
        <f t="shared" si="38"/>
        <v>0</v>
      </c>
      <c r="H215" s="298">
        <f t="shared" si="38"/>
        <v>0</v>
      </c>
      <c r="I215" s="294">
        <f t="shared" si="38"/>
        <v>0</v>
      </c>
      <c r="J215" s="294">
        <f t="shared" si="38"/>
        <v>0</v>
      </c>
      <c r="K215" s="309">
        <f t="shared" si="38"/>
        <v>0</v>
      </c>
      <c r="L215" s="298">
        <f t="shared" si="33"/>
        <v>0</v>
      </c>
      <c r="M215" s="294">
        <f t="shared" si="33"/>
        <v>0</v>
      </c>
      <c r="N215" s="294">
        <f t="shared" si="33"/>
        <v>0</v>
      </c>
      <c r="O215" s="309">
        <f t="shared" si="33"/>
        <v>0</v>
      </c>
    </row>
    <row r="216" spans="1:15" s="331" customFormat="1" x14ac:dyDescent="0.3">
      <c r="A216" s="36"/>
      <c r="B216" s="48"/>
      <c r="C216" s="71"/>
      <c r="D216" s="310"/>
      <c r="E216" s="311"/>
      <c r="F216" s="311"/>
      <c r="G216" s="312"/>
      <c r="H216" s="310"/>
      <c r="I216" s="311"/>
      <c r="J216" s="311"/>
      <c r="K216" s="312"/>
      <c r="L216" s="310"/>
      <c r="M216" s="311"/>
      <c r="N216" s="311"/>
      <c r="O216" s="312"/>
    </row>
    <row r="217" spans="1:15" s="331" customFormat="1" ht="14.4" x14ac:dyDescent="0.3">
      <c r="A217" s="36"/>
      <c r="B217" s="75"/>
      <c r="C217" s="41" t="s">
        <v>57</v>
      </c>
      <c r="D217" s="301">
        <v>5000</v>
      </c>
      <c r="E217" s="291">
        <v>5000</v>
      </c>
      <c r="F217" s="291"/>
      <c r="G217" s="304"/>
      <c r="H217" s="301"/>
      <c r="I217" s="291"/>
      <c r="J217" s="291"/>
      <c r="K217" s="304"/>
      <c r="L217" s="301">
        <f t="shared" ref="L217:O290" si="39">D217+H217</f>
        <v>5000</v>
      </c>
      <c r="M217" s="291">
        <f t="shared" si="39"/>
        <v>5000</v>
      </c>
      <c r="N217" s="291">
        <f t="shared" si="39"/>
        <v>0</v>
      </c>
      <c r="O217" s="304">
        <f t="shared" si="39"/>
        <v>0</v>
      </c>
    </row>
    <row r="218" spans="1:15" s="331" customFormat="1" ht="14.4" x14ac:dyDescent="0.3">
      <c r="A218" s="36"/>
      <c r="B218" s="75"/>
      <c r="C218" s="41"/>
      <c r="D218" s="301"/>
      <c r="E218" s="291"/>
      <c r="F218" s="291"/>
      <c r="G218" s="304"/>
      <c r="H218" s="301"/>
      <c r="I218" s="291"/>
      <c r="J218" s="291"/>
      <c r="K218" s="304"/>
      <c r="L218" s="301"/>
      <c r="M218" s="291"/>
      <c r="N218" s="291"/>
      <c r="O218" s="304"/>
    </row>
    <row r="219" spans="1:15" s="331" customFormat="1" ht="13.8" x14ac:dyDescent="0.25">
      <c r="A219" s="36"/>
      <c r="B219" s="48"/>
      <c r="C219" s="41" t="s">
        <v>228</v>
      </c>
      <c r="D219" s="301"/>
      <c r="E219" s="291"/>
      <c r="F219" s="291"/>
      <c r="G219" s="304"/>
      <c r="H219" s="301"/>
      <c r="I219" s="291"/>
      <c r="J219" s="291"/>
      <c r="K219" s="304"/>
      <c r="L219" s="301"/>
      <c r="M219" s="291"/>
      <c r="N219" s="291"/>
      <c r="O219" s="304"/>
    </row>
    <row r="220" spans="1:15" s="331" customFormat="1" ht="13.8" x14ac:dyDescent="0.25">
      <c r="A220" s="36"/>
      <c r="B220" s="48"/>
      <c r="C220" s="41" t="s">
        <v>399</v>
      </c>
      <c r="D220" s="301">
        <v>3061</v>
      </c>
      <c r="E220" s="291">
        <v>3061</v>
      </c>
      <c r="F220" s="291"/>
      <c r="G220" s="304"/>
      <c r="H220" s="301"/>
      <c r="I220" s="291"/>
      <c r="J220" s="291"/>
      <c r="K220" s="304"/>
      <c r="L220" s="301">
        <f t="shared" si="39"/>
        <v>3061</v>
      </c>
      <c r="M220" s="291">
        <f t="shared" si="39"/>
        <v>3061</v>
      </c>
      <c r="N220" s="291">
        <f t="shared" si="39"/>
        <v>0</v>
      </c>
      <c r="O220" s="304">
        <f t="shared" si="39"/>
        <v>0</v>
      </c>
    </row>
    <row r="221" spans="1:15" s="331" customFormat="1" ht="13.8" x14ac:dyDescent="0.25">
      <c r="A221" s="36"/>
      <c r="B221" s="48"/>
      <c r="C221" s="41"/>
      <c r="D221" s="301"/>
      <c r="E221" s="291"/>
      <c r="F221" s="291"/>
      <c r="G221" s="304"/>
      <c r="H221" s="301"/>
      <c r="I221" s="291"/>
      <c r="J221" s="291"/>
      <c r="K221" s="304"/>
      <c r="L221" s="301"/>
      <c r="M221" s="291"/>
      <c r="N221" s="291"/>
      <c r="O221" s="304"/>
    </row>
    <row r="222" spans="1:15" s="331" customFormat="1" ht="27.6" x14ac:dyDescent="0.25">
      <c r="A222" s="36"/>
      <c r="B222" s="48"/>
      <c r="C222" s="46" t="s">
        <v>476</v>
      </c>
      <c r="D222" s="301"/>
      <c r="E222" s="291"/>
      <c r="F222" s="291"/>
      <c r="G222" s="304"/>
      <c r="H222" s="301"/>
      <c r="I222" s="291"/>
      <c r="J222" s="291"/>
      <c r="K222" s="304"/>
      <c r="L222" s="301"/>
      <c r="M222" s="291"/>
      <c r="N222" s="291"/>
      <c r="O222" s="304"/>
    </row>
    <row r="223" spans="1:15" s="331" customFormat="1" ht="13.8" x14ac:dyDescent="0.25">
      <c r="A223" s="36"/>
      <c r="B223" s="48"/>
      <c r="C223" s="41" t="s">
        <v>477</v>
      </c>
      <c r="D223" s="301"/>
      <c r="E223" s="291"/>
      <c r="F223" s="291"/>
      <c r="G223" s="304"/>
      <c r="H223" s="301">
        <v>9000</v>
      </c>
      <c r="I223" s="291">
        <v>9000</v>
      </c>
      <c r="J223" s="291">
        <v>0</v>
      </c>
      <c r="K223" s="304">
        <v>0</v>
      </c>
      <c r="L223" s="301">
        <f t="shared" ref="L223:O223" si="40">D223+H223</f>
        <v>9000</v>
      </c>
      <c r="M223" s="291">
        <f t="shared" si="40"/>
        <v>9000</v>
      </c>
      <c r="N223" s="291">
        <f t="shared" si="40"/>
        <v>0</v>
      </c>
      <c r="O223" s="304">
        <f t="shared" si="40"/>
        <v>0</v>
      </c>
    </row>
    <row r="224" spans="1:15" s="331" customFormat="1" ht="13.8" x14ac:dyDescent="0.25">
      <c r="A224" s="36"/>
      <c r="B224" s="48"/>
      <c r="C224" s="41"/>
      <c r="D224" s="301"/>
      <c r="E224" s="291"/>
      <c r="F224" s="291"/>
      <c r="G224" s="304"/>
      <c r="H224" s="301"/>
      <c r="I224" s="291"/>
      <c r="J224" s="291"/>
      <c r="K224" s="304"/>
      <c r="L224" s="301"/>
      <c r="M224" s="291"/>
      <c r="N224" s="291"/>
      <c r="O224" s="304"/>
    </row>
    <row r="225" spans="1:15" s="331" customFormat="1" ht="14.4" x14ac:dyDescent="0.3">
      <c r="A225" s="36"/>
      <c r="B225" s="48"/>
      <c r="C225" s="71" t="s">
        <v>56</v>
      </c>
      <c r="D225" s="298">
        <f t="shared" ref="D225:G225" si="41">D194+D211+D215+D217+D220</f>
        <v>489874</v>
      </c>
      <c r="E225" s="294">
        <f t="shared" si="41"/>
        <v>304602</v>
      </c>
      <c r="F225" s="294">
        <f t="shared" si="41"/>
        <v>185272</v>
      </c>
      <c r="G225" s="309">
        <f t="shared" si="41"/>
        <v>0</v>
      </c>
      <c r="H225" s="298">
        <f>H194+H211+H215+H217+H220+H223</f>
        <v>53913</v>
      </c>
      <c r="I225" s="294">
        <f t="shared" ref="I225:K225" si="42">I194+I211+I215+I217+I220+I223</f>
        <v>53913</v>
      </c>
      <c r="J225" s="294">
        <f t="shared" si="42"/>
        <v>0</v>
      </c>
      <c r="K225" s="309">
        <f t="shared" si="42"/>
        <v>0</v>
      </c>
      <c r="L225" s="298">
        <f t="shared" si="39"/>
        <v>543787</v>
      </c>
      <c r="M225" s="294">
        <f t="shared" si="39"/>
        <v>358515</v>
      </c>
      <c r="N225" s="294">
        <f t="shared" si="39"/>
        <v>185272</v>
      </c>
      <c r="O225" s="309">
        <f t="shared" si="39"/>
        <v>0</v>
      </c>
    </row>
    <row r="226" spans="1:15" s="331" customFormat="1" x14ac:dyDescent="0.3">
      <c r="A226" s="47"/>
      <c r="B226" s="48"/>
      <c r="C226" s="71"/>
      <c r="D226" s="310"/>
      <c r="E226" s="311"/>
      <c r="F226" s="311"/>
      <c r="G226" s="312"/>
      <c r="H226" s="310"/>
      <c r="I226" s="311"/>
      <c r="J226" s="311"/>
      <c r="K226" s="312"/>
      <c r="L226" s="310"/>
      <c r="M226" s="311"/>
      <c r="N226" s="311"/>
      <c r="O226" s="312"/>
    </row>
    <row r="227" spans="1:15" s="331" customFormat="1" x14ac:dyDescent="0.3">
      <c r="A227" s="47"/>
      <c r="B227" s="48" t="s">
        <v>19</v>
      </c>
      <c r="C227" s="41" t="s">
        <v>50</v>
      </c>
      <c r="D227" s="310"/>
      <c r="E227" s="311"/>
      <c r="F227" s="311"/>
      <c r="G227" s="312"/>
      <c r="H227" s="310"/>
      <c r="I227" s="311"/>
      <c r="J227" s="311"/>
      <c r="K227" s="312"/>
      <c r="L227" s="310"/>
      <c r="M227" s="311"/>
      <c r="N227" s="311"/>
      <c r="O227" s="312"/>
    </row>
    <row r="228" spans="1:15" s="331" customFormat="1" x14ac:dyDescent="0.3">
      <c r="A228" s="47"/>
      <c r="B228" s="48"/>
      <c r="C228" s="74" t="s">
        <v>262</v>
      </c>
      <c r="D228" s="301">
        <v>10000</v>
      </c>
      <c r="E228" s="291">
        <v>10000</v>
      </c>
      <c r="F228" s="311"/>
      <c r="G228" s="312"/>
      <c r="H228" s="301"/>
      <c r="I228" s="291"/>
      <c r="J228" s="311"/>
      <c r="K228" s="312"/>
      <c r="L228" s="301">
        <f t="shared" si="39"/>
        <v>10000</v>
      </c>
      <c r="M228" s="291">
        <f t="shared" si="39"/>
        <v>10000</v>
      </c>
      <c r="N228" s="311">
        <f t="shared" si="39"/>
        <v>0</v>
      </c>
      <c r="O228" s="312">
        <f t="shared" si="39"/>
        <v>0</v>
      </c>
    </row>
    <row r="229" spans="1:15" s="331" customFormat="1" ht="13.8" x14ac:dyDescent="0.25">
      <c r="A229" s="47"/>
      <c r="B229" s="48"/>
      <c r="C229" s="41" t="s">
        <v>229</v>
      </c>
      <c r="D229" s="301">
        <v>14512</v>
      </c>
      <c r="E229" s="291">
        <v>14512</v>
      </c>
      <c r="F229" s="291"/>
      <c r="G229" s="304"/>
      <c r="H229" s="301"/>
      <c r="I229" s="291"/>
      <c r="J229" s="291"/>
      <c r="K229" s="304"/>
      <c r="L229" s="301">
        <f t="shared" si="39"/>
        <v>14512</v>
      </c>
      <c r="M229" s="291">
        <f t="shared" si="39"/>
        <v>14512</v>
      </c>
      <c r="N229" s="291">
        <f t="shared" si="39"/>
        <v>0</v>
      </c>
      <c r="O229" s="304">
        <f t="shared" si="39"/>
        <v>0</v>
      </c>
    </row>
    <row r="230" spans="1:15" s="331" customFormat="1" ht="13.8" x14ac:dyDescent="0.25">
      <c r="A230" s="47"/>
      <c r="B230" s="48"/>
      <c r="C230" s="46" t="s">
        <v>263</v>
      </c>
      <c r="D230" s="301">
        <v>8000</v>
      </c>
      <c r="E230" s="291">
        <v>8000</v>
      </c>
      <c r="F230" s="291"/>
      <c r="G230" s="304"/>
      <c r="H230" s="301"/>
      <c r="I230" s="291"/>
      <c r="J230" s="291"/>
      <c r="K230" s="304"/>
      <c r="L230" s="301">
        <f t="shared" si="39"/>
        <v>8000</v>
      </c>
      <c r="M230" s="291">
        <f t="shared" si="39"/>
        <v>8000</v>
      </c>
      <c r="N230" s="291">
        <f t="shared" si="39"/>
        <v>0</v>
      </c>
      <c r="O230" s="304">
        <f t="shared" si="39"/>
        <v>0</v>
      </c>
    </row>
    <row r="231" spans="1:15" s="331" customFormat="1" ht="13.8" x14ac:dyDescent="0.25">
      <c r="A231" s="36"/>
      <c r="B231" s="45"/>
      <c r="C231" s="41" t="s">
        <v>264</v>
      </c>
      <c r="D231" s="301">
        <v>3000</v>
      </c>
      <c r="E231" s="291">
        <v>3000</v>
      </c>
      <c r="F231" s="291"/>
      <c r="G231" s="304"/>
      <c r="H231" s="301"/>
      <c r="I231" s="291"/>
      <c r="J231" s="291"/>
      <c r="K231" s="304"/>
      <c r="L231" s="301">
        <f t="shared" si="39"/>
        <v>3000</v>
      </c>
      <c r="M231" s="291">
        <f t="shared" si="39"/>
        <v>3000</v>
      </c>
      <c r="N231" s="291">
        <f t="shared" si="39"/>
        <v>0</v>
      </c>
      <c r="O231" s="304">
        <f t="shared" si="39"/>
        <v>0</v>
      </c>
    </row>
    <row r="232" spans="1:15" s="331" customFormat="1" ht="13.8" x14ac:dyDescent="0.25">
      <c r="A232" s="47"/>
      <c r="B232" s="48"/>
      <c r="C232" s="46" t="s">
        <v>265</v>
      </c>
      <c r="D232" s="301">
        <v>3200</v>
      </c>
      <c r="E232" s="291"/>
      <c r="F232" s="291">
        <v>3200</v>
      </c>
      <c r="G232" s="304"/>
      <c r="H232" s="301"/>
      <c r="I232" s="291"/>
      <c r="J232" s="291"/>
      <c r="K232" s="304"/>
      <c r="L232" s="301">
        <f t="shared" si="39"/>
        <v>3200</v>
      </c>
      <c r="M232" s="291">
        <f t="shared" si="39"/>
        <v>0</v>
      </c>
      <c r="N232" s="291">
        <f t="shared" si="39"/>
        <v>3200</v>
      </c>
      <c r="O232" s="304">
        <f t="shared" si="39"/>
        <v>0</v>
      </c>
    </row>
    <row r="233" spans="1:15" s="331" customFormat="1" ht="13.8" x14ac:dyDescent="0.25">
      <c r="A233" s="47"/>
      <c r="B233" s="48"/>
      <c r="C233" s="46" t="s">
        <v>400</v>
      </c>
      <c r="D233" s="302">
        <v>38560</v>
      </c>
      <c r="E233" s="297">
        <v>38560</v>
      </c>
      <c r="F233" s="297"/>
      <c r="G233" s="303"/>
      <c r="H233" s="302"/>
      <c r="I233" s="297"/>
      <c r="J233" s="297"/>
      <c r="K233" s="303"/>
      <c r="L233" s="302">
        <f t="shared" si="39"/>
        <v>38560</v>
      </c>
      <c r="M233" s="297">
        <f t="shared" si="39"/>
        <v>38560</v>
      </c>
      <c r="N233" s="297">
        <f t="shared" si="39"/>
        <v>0</v>
      </c>
      <c r="O233" s="303">
        <f t="shared" si="39"/>
        <v>0</v>
      </c>
    </row>
    <row r="234" spans="1:15" s="331" customFormat="1" ht="27.6" x14ac:dyDescent="0.25">
      <c r="A234" s="47"/>
      <c r="B234" s="48"/>
      <c r="C234" s="46" t="s">
        <v>401</v>
      </c>
      <c r="D234" s="302">
        <v>2962</v>
      </c>
      <c r="E234" s="297">
        <v>2962</v>
      </c>
      <c r="F234" s="297"/>
      <c r="G234" s="303"/>
      <c r="H234" s="302"/>
      <c r="I234" s="297"/>
      <c r="J234" s="297"/>
      <c r="K234" s="303"/>
      <c r="L234" s="302">
        <f t="shared" si="39"/>
        <v>2962</v>
      </c>
      <c r="M234" s="297">
        <f t="shared" si="39"/>
        <v>2962</v>
      </c>
      <c r="N234" s="297">
        <f t="shared" si="39"/>
        <v>0</v>
      </c>
      <c r="O234" s="303">
        <f t="shared" si="39"/>
        <v>0</v>
      </c>
    </row>
    <row r="235" spans="1:15" s="331" customFormat="1" ht="13.8" x14ac:dyDescent="0.25">
      <c r="A235" s="47"/>
      <c r="B235" s="48"/>
      <c r="C235" s="46" t="s">
        <v>402</v>
      </c>
      <c r="D235" s="302">
        <v>53683</v>
      </c>
      <c r="E235" s="297">
        <v>53683</v>
      </c>
      <c r="F235" s="297"/>
      <c r="G235" s="303"/>
      <c r="H235" s="302"/>
      <c r="I235" s="297"/>
      <c r="J235" s="297"/>
      <c r="K235" s="303"/>
      <c r="L235" s="302">
        <f t="shared" si="39"/>
        <v>53683</v>
      </c>
      <c r="M235" s="297">
        <f t="shared" si="39"/>
        <v>53683</v>
      </c>
      <c r="N235" s="297">
        <f t="shared" si="39"/>
        <v>0</v>
      </c>
      <c r="O235" s="303">
        <f t="shared" si="39"/>
        <v>0</v>
      </c>
    </row>
    <row r="236" spans="1:15" s="331" customFormat="1" ht="13.8" x14ac:dyDescent="0.25">
      <c r="A236" s="47"/>
      <c r="B236" s="48"/>
      <c r="C236" s="41" t="s">
        <v>403</v>
      </c>
      <c r="D236" s="301">
        <v>125063</v>
      </c>
      <c r="E236" s="291">
        <v>125063</v>
      </c>
      <c r="F236" s="291"/>
      <c r="G236" s="304"/>
      <c r="H236" s="301"/>
      <c r="I236" s="291"/>
      <c r="J236" s="291"/>
      <c r="K236" s="304"/>
      <c r="L236" s="301">
        <f t="shared" si="39"/>
        <v>125063</v>
      </c>
      <c r="M236" s="291">
        <f t="shared" si="39"/>
        <v>125063</v>
      </c>
      <c r="N236" s="291">
        <f t="shared" si="39"/>
        <v>0</v>
      </c>
      <c r="O236" s="304">
        <f t="shared" si="39"/>
        <v>0</v>
      </c>
    </row>
    <row r="237" spans="1:15" s="331" customFormat="1" ht="27.6" x14ac:dyDescent="0.25">
      <c r="A237" s="47"/>
      <c r="B237" s="48"/>
      <c r="C237" s="74" t="s">
        <v>404</v>
      </c>
      <c r="D237" s="301">
        <v>18221</v>
      </c>
      <c r="E237" s="291">
        <v>18221</v>
      </c>
      <c r="F237" s="291"/>
      <c r="G237" s="304"/>
      <c r="H237" s="301"/>
      <c r="I237" s="291"/>
      <c r="J237" s="291"/>
      <c r="K237" s="304"/>
      <c r="L237" s="301">
        <f t="shared" si="39"/>
        <v>18221</v>
      </c>
      <c r="M237" s="291">
        <f t="shared" si="39"/>
        <v>18221</v>
      </c>
      <c r="N237" s="291">
        <f t="shared" si="39"/>
        <v>0</v>
      </c>
      <c r="O237" s="304">
        <f t="shared" si="39"/>
        <v>0</v>
      </c>
    </row>
    <row r="238" spans="1:15" s="331" customFormat="1" ht="27.6" x14ac:dyDescent="0.25">
      <c r="A238" s="36"/>
      <c r="B238" s="45"/>
      <c r="C238" s="74" t="s">
        <v>405</v>
      </c>
      <c r="D238" s="301">
        <v>238735</v>
      </c>
      <c r="E238" s="291">
        <v>238735</v>
      </c>
      <c r="F238" s="291"/>
      <c r="G238" s="304"/>
      <c r="H238" s="301"/>
      <c r="I238" s="291"/>
      <c r="J238" s="291"/>
      <c r="K238" s="304"/>
      <c r="L238" s="301">
        <f t="shared" si="39"/>
        <v>238735</v>
      </c>
      <c r="M238" s="291">
        <f t="shared" si="39"/>
        <v>238735</v>
      </c>
      <c r="N238" s="291">
        <f t="shared" si="39"/>
        <v>0</v>
      </c>
      <c r="O238" s="304">
        <f t="shared" si="39"/>
        <v>0</v>
      </c>
    </row>
    <row r="239" spans="1:15" s="331" customFormat="1" ht="27.6" x14ac:dyDescent="0.25">
      <c r="A239" s="36"/>
      <c r="B239" s="45"/>
      <c r="C239" s="74" t="s">
        <v>406</v>
      </c>
      <c r="D239" s="301">
        <v>153000</v>
      </c>
      <c r="E239" s="291">
        <v>153000</v>
      </c>
      <c r="F239" s="291"/>
      <c r="G239" s="304"/>
      <c r="H239" s="301"/>
      <c r="I239" s="291"/>
      <c r="J239" s="291"/>
      <c r="K239" s="304"/>
      <c r="L239" s="301">
        <f t="shared" si="39"/>
        <v>153000</v>
      </c>
      <c r="M239" s="291">
        <f t="shared" si="39"/>
        <v>153000</v>
      </c>
      <c r="N239" s="291">
        <f t="shared" si="39"/>
        <v>0</v>
      </c>
      <c r="O239" s="304">
        <f t="shared" si="39"/>
        <v>0</v>
      </c>
    </row>
    <row r="240" spans="1:15" s="331" customFormat="1" ht="27.6" x14ac:dyDescent="0.25">
      <c r="A240" s="36"/>
      <c r="B240" s="45"/>
      <c r="C240" s="74" t="s">
        <v>407</v>
      </c>
      <c r="D240" s="301">
        <v>154000</v>
      </c>
      <c r="E240" s="291">
        <v>154000</v>
      </c>
      <c r="F240" s="291"/>
      <c r="G240" s="304"/>
      <c r="H240" s="301"/>
      <c r="I240" s="291"/>
      <c r="J240" s="291"/>
      <c r="K240" s="304"/>
      <c r="L240" s="301">
        <f t="shared" si="39"/>
        <v>154000</v>
      </c>
      <c r="M240" s="291">
        <f t="shared" si="39"/>
        <v>154000</v>
      </c>
      <c r="N240" s="291">
        <f t="shared" si="39"/>
        <v>0</v>
      </c>
      <c r="O240" s="304">
        <f t="shared" si="39"/>
        <v>0</v>
      </c>
    </row>
    <row r="241" spans="1:15" s="331" customFormat="1" ht="27.6" x14ac:dyDescent="0.25">
      <c r="A241" s="36"/>
      <c r="B241" s="45"/>
      <c r="C241" s="74" t="s">
        <v>408</v>
      </c>
      <c r="D241" s="301">
        <v>155000</v>
      </c>
      <c r="E241" s="291">
        <v>155000</v>
      </c>
      <c r="F241" s="291"/>
      <c r="G241" s="304"/>
      <c r="H241" s="301"/>
      <c r="I241" s="291"/>
      <c r="J241" s="291"/>
      <c r="K241" s="304"/>
      <c r="L241" s="301">
        <f t="shared" si="39"/>
        <v>155000</v>
      </c>
      <c r="M241" s="291">
        <f t="shared" si="39"/>
        <v>155000</v>
      </c>
      <c r="N241" s="291">
        <f t="shared" si="39"/>
        <v>0</v>
      </c>
      <c r="O241" s="304">
        <f t="shared" si="39"/>
        <v>0</v>
      </c>
    </row>
    <row r="242" spans="1:15" s="331" customFormat="1" ht="13.8" x14ac:dyDescent="0.25">
      <c r="A242" s="36"/>
      <c r="B242" s="45"/>
      <c r="C242" s="41" t="s">
        <v>409</v>
      </c>
      <c r="D242" s="301">
        <v>24702</v>
      </c>
      <c r="E242" s="291">
        <v>24702</v>
      </c>
      <c r="F242" s="291"/>
      <c r="G242" s="304"/>
      <c r="H242" s="301"/>
      <c r="I242" s="291"/>
      <c r="J242" s="291"/>
      <c r="K242" s="304"/>
      <c r="L242" s="301">
        <f t="shared" si="39"/>
        <v>24702</v>
      </c>
      <c r="M242" s="291">
        <f t="shared" si="39"/>
        <v>24702</v>
      </c>
      <c r="N242" s="291">
        <f t="shared" si="39"/>
        <v>0</v>
      </c>
      <c r="O242" s="304">
        <f t="shared" si="39"/>
        <v>0</v>
      </c>
    </row>
    <row r="243" spans="1:15" s="331" customFormat="1" ht="13.8" x14ac:dyDescent="0.25">
      <c r="A243" s="36"/>
      <c r="B243" s="45"/>
      <c r="C243" s="46" t="s">
        <v>410</v>
      </c>
      <c r="D243" s="301">
        <v>222999</v>
      </c>
      <c r="E243" s="291">
        <v>222999</v>
      </c>
      <c r="F243" s="291"/>
      <c r="G243" s="304"/>
      <c r="H243" s="301"/>
      <c r="I243" s="291"/>
      <c r="J243" s="291"/>
      <c r="K243" s="304"/>
      <c r="L243" s="301">
        <f t="shared" si="39"/>
        <v>222999</v>
      </c>
      <c r="M243" s="291">
        <f t="shared" si="39"/>
        <v>222999</v>
      </c>
      <c r="N243" s="291">
        <f t="shared" si="39"/>
        <v>0</v>
      </c>
      <c r="O243" s="304">
        <f t="shared" si="39"/>
        <v>0</v>
      </c>
    </row>
    <row r="244" spans="1:15" s="331" customFormat="1" ht="13.8" x14ac:dyDescent="0.25">
      <c r="A244" s="36"/>
      <c r="B244" s="45"/>
      <c r="C244" s="46" t="s">
        <v>411</v>
      </c>
      <c r="D244" s="301">
        <v>5000</v>
      </c>
      <c r="E244" s="291">
        <v>5000</v>
      </c>
      <c r="F244" s="291"/>
      <c r="G244" s="304"/>
      <c r="H244" s="301"/>
      <c r="I244" s="291"/>
      <c r="J244" s="291"/>
      <c r="K244" s="304"/>
      <c r="L244" s="301">
        <f t="shared" si="39"/>
        <v>5000</v>
      </c>
      <c r="M244" s="291">
        <f t="shared" si="39"/>
        <v>5000</v>
      </c>
      <c r="N244" s="291">
        <f t="shared" si="39"/>
        <v>0</v>
      </c>
      <c r="O244" s="304">
        <f t="shared" si="39"/>
        <v>0</v>
      </c>
    </row>
    <row r="245" spans="1:15" s="331" customFormat="1" ht="13.8" x14ac:dyDescent="0.25">
      <c r="A245" s="36"/>
      <c r="B245" s="45"/>
      <c r="C245" s="46" t="s">
        <v>412</v>
      </c>
      <c r="D245" s="301">
        <v>35785</v>
      </c>
      <c r="E245" s="291">
        <v>35785</v>
      </c>
      <c r="F245" s="291"/>
      <c r="G245" s="304"/>
      <c r="H245" s="301"/>
      <c r="I245" s="291"/>
      <c r="J245" s="291"/>
      <c r="K245" s="304"/>
      <c r="L245" s="301">
        <f t="shared" si="39"/>
        <v>35785</v>
      </c>
      <c r="M245" s="291">
        <f t="shared" si="39"/>
        <v>35785</v>
      </c>
      <c r="N245" s="291">
        <f t="shared" si="39"/>
        <v>0</v>
      </c>
      <c r="O245" s="304">
        <f t="shared" si="39"/>
        <v>0</v>
      </c>
    </row>
    <row r="246" spans="1:15" s="331" customFormat="1" ht="13.8" x14ac:dyDescent="0.25">
      <c r="A246" s="36"/>
      <c r="B246" s="45"/>
      <c r="C246" s="74" t="s">
        <v>413</v>
      </c>
      <c r="D246" s="301">
        <v>6000</v>
      </c>
      <c r="E246" s="291">
        <v>6000</v>
      </c>
      <c r="F246" s="291"/>
      <c r="G246" s="304"/>
      <c r="H246" s="301"/>
      <c r="I246" s="291"/>
      <c r="J246" s="291"/>
      <c r="K246" s="304"/>
      <c r="L246" s="301">
        <f t="shared" si="39"/>
        <v>6000</v>
      </c>
      <c r="M246" s="291">
        <f t="shared" si="39"/>
        <v>6000</v>
      </c>
      <c r="N246" s="291">
        <f t="shared" si="39"/>
        <v>0</v>
      </c>
      <c r="O246" s="304">
        <f t="shared" si="39"/>
        <v>0</v>
      </c>
    </row>
    <row r="247" spans="1:15" s="331" customFormat="1" ht="13.8" x14ac:dyDescent="0.25">
      <c r="A247" s="36"/>
      <c r="B247" s="45"/>
      <c r="C247" s="74" t="s">
        <v>414</v>
      </c>
      <c r="D247" s="301">
        <v>1000</v>
      </c>
      <c r="E247" s="291">
        <v>1000</v>
      </c>
      <c r="F247" s="291"/>
      <c r="G247" s="304"/>
      <c r="H247" s="301">
        <v>-1000</v>
      </c>
      <c r="I247" s="291">
        <v>-1000</v>
      </c>
      <c r="J247" s="291">
        <v>0</v>
      </c>
      <c r="K247" s="304">
        <v>0</v>
      </c>
      <c r="L247" s="301">
        <f t="shared" si="39"/>
        <v>0</v>
      </c>
      <c r="M247" s="291">
        <f t="shared" si="39"/>
        <v>0</v>
      </c>
      <c r="N247" s="291">
        <f t="shared" si="39"/>
        <v>0</v>
      </c>
      <c r="O247" s="304">
        <f t="shared" si="39"/>
        <v>0</v>
      </c>
    </row>
    <row r="248" spans="1:15" s="331" customFormat="1" ht="13.8" x14ac:dyDescent="0.25">
      <c r="A248" s="36"/>
      <c r="B248" s="45"/>
      <c r="C248" s="74" t="s">
        <v>415</v>
      </c>
      <c r="D248" s="301">
        <v>26036</v>
      </c>
      <c r="E248" s="291">
        <v>26036</v>
      </c>
      <c r="F248" s="291"/>
      <c r="G248" s="304"/>
      <c r="H248" s="301">
        <v>1964</v>
      </c>
      <c r="I248" s="291">
        <v>1964</v>
      </c>
      <c r="J248" s="291">
        <v>0</v>
      </c>
      <c r="K248" s="304">
        <v>0</v>
      </c>
      <c r="L248" s="301">
        <f t="shared" si="39"/>
        <v>28000</v>
      </c>
      <c r="M248" s="291">
        <f t="shared" si="39"/>
        <v>28000</v>
      </c>
      <c r="N248" s="291">
        <f t="shared" si="39"/>
        <v>0</v>
      </c>
      <c r="O248" s="304">
        <f t="shared" si="39"/>
        <v>0</v>
      </c>
    </row>
    <row r="249" spans="1:15" s="331" customFormat="1" ht="13.8" x14ac:dyDescent="0.25">
      <c r="A249" s="36"/>
      <c r="B249" s="45"/>
      <c r="C249" s="74" t="s">
        <v>460</v>
      </c>
      <c r="D249" s="301"/>
      <c r="E249" s="291"/>
      <c r="F249" s="291"/>
      <c r="G249" s="304"/>
      <c r="H249" s="301">
        <v>5722</v>
      </c>
      <c r="I249" s="291">
        <v>5722</v>
      </c>
      <c r="J249" s="291">
        <v>0</v>
      </c>
      <c r="K249" s="304">
        <v>0</v>
      </c>
      <c r="L249" s="301">
        <f t="shared" si="39"/>
        <v>5722</v>
      </c>
      <c r="M249" s="291">
        <f t="shared" si="39"/>
        <v>5722</v>
      </c>
      <c r="N249" s="291">
        <f t="shared" si="39"/>
        <v>0</v>
      </c>
      <c r="O249" s="304">
        <f t="shared" si="39"/>
        <v>0</v>
      </c>
    </row>
    <row r="250" spans="1:15" s="331" customFormat="1" ht="13.8" x14ac:dyDescent="0.25">
      <c r="A250" s="36"/>
      <c r="B250" s="45"/>
      <c r="C250" s="329" t="s">
        <v>468</v>
      </c>
      <c r="D250" s="301"/>
      <c r="E250" s="291"/>
      <c r="F250" s="291"/>
      <c r="G250" s="304"/>
      <c r="H250" s="301">
        <v>9289</v>
      </c>
      <c r="I250" s="291">
        <v>9289</v>
      </c>
      <c r="J250" s="291">
        <v>0</v>
      </c>
      <c r="K250" s="304">
        <v>0</v>
      </c>
      <c r="L250" s="301">
        <f t="shared" ref="L250:L251" si="43">D250+H250</f>
        <v>9289</v>
      </c>
      <c r="M250" s="291">
        <f t="shared" ref="M250:M251" si="44">E250+I250</f>
        <v>9289</v>
      </c>
      <c r="N250" s="291">
        <f t="shared" ref="N250:N251" si="45">F250+J250</f>
        <v>0</v>
      </c>
      <c r="O250" s="304">
        <f t="shared" ref="O250:O251" si="46">G250+K250</f>
        <v>0</v>
      </c>
    </row>
    <row r="251" spans="1:15" s="331" customFormat="1" ht="13.8" x14ac:dyDescent="0.25">
      <c r="A251" s="36"/>
      <c r="B251" s="45"/>
      <c r="C251" s="74" t="s">
        <v>489</v>
      </c>
      <c r="D251" s="301"/>
      <c r="E251" s="291"/>
      <c r="F251" s="291"/>
      <c r="G251" s="304"/>
      <c r="H251" s="301">
        <v>3191</v>
      </c>
      <c r="I251" s="291">
        <v>3191</v>
      </c>
      <c r="J251" s="291">
        <v>0</v>
      </c>
      <c r="K251" s="304">
        <v>0</v>
      </c>
      <c r="L251" s="301">
        <f t="shared" si="43"/>
        <v>3191</v>
      </c>
      <c r="M251" s="291">
        <f t="shared" si="44"/>
        <v>3191</v>
      </c>
      <c r="N251" s="291">
        <f t="shared" si="45"/>
        <v>0</v>
      </c>
      <c r="O251" s="304">
        <f t="shared" si="46"/>
        <v>0</v>
      </c>
    </row>
    <row r="252" spans="1:15" s="331" customFormat="1" ht="13.8" x14ac:dyDescent="0.25">
      <c r="A252" s="47"/>
      <c r="B252" s="48"/>
      <c r="C252" s="46"/>
      <c r="D252" s="302"/>
      <c r="E252" s="297"/>
      <c r="F252" s="297"/>
      <c r="G252" s="303"/>
      <c r="H252" s="302"/>
      <c r="I252" s="297"/>
      <c r="J252" s="297"/>
      <c r="K252" s="303"/>
      <c r="L252" s="302"/>
      <c r="M252" s="297"/>
      <c r="N252" s="297"/>
      <c r="O252" s="303"/>
    </row>
    <row r="253" spans="1:15" s="331" customFormat="1" ht="14.4" x14ac:dyDescent="0.3">
      <c r="A253" s="47"/>
      <c r="B253" s="48"/>
      <c r="C253" s="71" t="s">
        <v>38</v>
      </c>
      <c r="D253" s="298">
        <f t="shared" ref="D253:K253" si="47">SUM(D228:D252)</f>
        <v>1299458</v>
      </c>
      <c r="E253" s="294">
        <f t="shared" si="47"/>
        <v>1296258</v>
      </c>
      <c r="F253" s="294">
        <f t="shared" si="47"/>
        <v>3200</v>
      </c>
      <c r="G253" s="309">
        <f t="shared" si="47"/>
        <v>0</v>
      </c>
      <c r="H253" s="298">
        <f t="shared" si="47"/>
        <v>19166</v>
      </c>
      <c r="I253" s="294">
        <f t="shared" si="47"/>
        <v>19166</v>
      </c>
      <c r="J253" s="294">
        <f t="shared" si="47"/>
        <v>0</v>
      </c>
      <c r="K253" s="309">
        <f t="shared" si="47"/>
        <v>0</v>
      </c>
      <c r="L253" s="298">
        <f t="shared" si="39"/>
        <v>1318624</v>
      </c>
      <c r="M253" s="294">
        <f t="shared" si="39"/>
        <v>1315424</v>
      </c>
      <c r="N253" s="294">
        <f t="shared" si="39"/>
        <v>3200</v>
      </c>
      <c r="O253" s="309">
        <f t="shared" si="39"/>
        <v>0</v>
      </c>
    </row>
    <row r="254" spans="1:15" s="331" customFormat="1" x14ac:dyDescent="0.3">
      <c r="A254" s="47"/>
      <c r="B254" s="48"/>
      <c r="C254" s="71"/>
      <c r="D254" s="310"/>
      <c r="E254" s="311"/>
      <c r="F254" s="311"/>
      <c r="G254" s="312"/>
      <c r="H254" s="310"/>
      <c r="I254" s="311"/>
      <c r="J254" s="311"/>
      <c r="K254" s="312"/>
      <c r="L254" s="310"/>
      <c r="M254" s="311"/>
      <c r="N254" s="311"/>
      <c r="O254" s="312"/>
    </row>
    <row r="255" spans="1:15" s="331" customFormat="1" x14ac:dyDescent="0.3">
      <c r="A255" s="47"/>
      <c r="B255" s="48" t="s">
        <v>21</v>
      </c>
      <c r="C255" s="41" t="s">
        <v>20</v>
      </c>
      <c r="D255" s="310"/>
      <c r="E255" s="311"/>
      <c r="F255" s="311"/>
      <c r="G255" s="312"/>
      <c r="H255" s="310"/>
      <c r="I255" s="311"/>
      <c r="J255" s="311"/>
      <c r="K255" s="312"/>
      <c r="L255" s="310"/>
      <c r="M255" s="311"/>
      <c r="N255" s="311"/>
      <c r="O255" s="312"/>
    </row>
    <row r="256" spans="1:15" s="331" customFormat="1" ht="27.6" x14ac:dyDescent="0.25">
      <c r="A256" s="36"/>
      <c r="B256" s="45"/>
      <c r="C256" s="46" t="s">
        <v>416</v>
      </c>
      <c r="D256" s="301">
        <v>1000</v>
      </c>
      <c r="E256" s="291">
        <v>1000</v>
      </c>
      <c r="F256" s="291"/>
      <c r="G256" s="304"/>
      <c r="H256" s="301"/>
      <c r="I256" s="291"/>
      <c r="J256" s="291"/>
      <c r="K256" s="304"/>
      <c r="L256" s="301">
        <f t="shared" si="39"/>
        <v>1000</v>
      </c>
      <c r="M256" s="291">
        <f t="shared" si="39"/>
        <v>1000</v>
      </c>
      <c r="N256" s="291">
        <f t="shared" si="39"/>
        <v>0</v>
      </c>
      <c r="O256" s="304">
        <f t="shared" si="39"/>
        <v>0</v>
      </c>
    </row>
    <row r="257" spans="1:15" s="331" customFormat="1" ht="27.6" x14ac:dyDescent="0.25">
      <c r="A257" s="47"/>
      <c r="B257" s="48"/>
      <c r="C257" s="74" t="s">
        <v>417</v>
      </c>
      <c r="D257" s="301">
        <v>233782</v>
      </c>
      <c r="E257" s="291">
        <v>233782</v>
      </c>
      <c r="F257" s="291"/>
      <c r="G257" s="304"/>
      <c r="H257" s="301"/>
      <c r="I257" s="291"/>
      <c r="J257" s="291"/>
      <c r="K257" s="304"/>
      <c r="L257" s="301">
        <f t="shared" si="39"/>
        <v>233782</v>
      </c>
      <c r="M257" s="291">
        <f t="shared" si="39"/>
        <v>233782</v>
      </c>
      <c r="N257" s="291">
        <f t="shared" si="39"/>
        <v>0</v>
      </c>
      <c r="O257" s="304">
        <f t="shared" si="39"/>
        <v>0</v>
      </c>
    </row>
    <row r="258" spans="1:15" s="331" customFormat="1" ht="27.6" x14ac:dyDescent="0.25">
      <c r="A258" s="36"/>
      <c r="B258" s="45"/>
      <c r="C258" s="46" t="s">
        <v>418</v>
      </c>
      <c r="D258" s="301">
        <v>113030</v>
      </c>
      <c r="E258" s="291">
        <v>113030</v>
      </c>
      <c r="F258" s="291"/>
      <c r="G258" s="304"/>
      <c r="H258" s="301"/>
      <c r="I258" s="291"/>
      <c r="J258" s="291"/>
      <c r="K258" s="304"/>
      <c r="L258" s="301">
        <f t="shared" si="39"/>
        <v>113030</v>
      </c>
      <c r="M258" s="291">
        <f t="shared" si="39"/>
        <v>113030</v>
      </c>
      <c r="N258" s="291">
        <f t="shared" si="39"/>
        <v>0</v>
      </c>
      <c r="O258" s="304">
        <f t="shared" si="39"/>
        <v>0</v>
      </c>
    </row>
    <row r="259" spans="1:15" s="331" customFormat="1" ht="13.8" x14ac:dyDescent="0.25">
      <c r="A259" s="47"/>
      <c r="B259" s="48"/>
      <c r="C259" s="46" t="s">
        <v>419</v>
      </c>
      <c r="D259" s="301">
        <v>64827</v>
      </c>
      <c r="E259" s="291">
        <v>64827</v>
      </c>
      <c r="F259" s="291"/>
      <c r="G259" s="304"/>
      <c r="H259" s="301"/>
      <c r="I259" s="291"/>
      <c r="J259" s="291"/>
      <c r="K259" s="304"/>
      <c r="L259" s="301">
        <f t="shared" si="39"/>
        <v>64827</v>
      </c>
      <c r="M259" s="291">
        <f t="shared" si="39"/>
        <v>64827</v>
      </c>
      <c r="N259" s="291">
        <f t="shared" si="39"/>
        <v>0</v>
      </c>
      <c r="O259" s="304">
        <f t="shared" si="39"/>
        <v>0</v>
      </c>
    </row>
    <row r="260" spans="1:15" s="331" customFormat="1" ht="27.6" x14ac:dyDescent="0.25">
      <c r="A260" s="47"/>
      <c r="B260" s="48"/>
      <c r="C260" s="46" t="s">
        <v>420</v>
      </c>
      <c r="D260" s="301">
        <v>397743</v>
      </c>
      <c r="E260" s="291">
        <v>397743</v>
      </c>
      <c r="F260" s="291"/>
      <c r="G260" s="304"/>
      <c r="H260" s="301"/>
      <c r="I260" s="291"/>
      <c r="J260" s="291"/>
      <c r="K260" s="304"/>
      <c r="L260" s="301">
        <f t="shared" si="39"/>
        <v>397743</v>
      </c>
      <c r="M260" s="291">
        <f t="shared" si="39"/>
        <v>397743</v>
      </c>
      <c r="N260" s="291">
        <f t="shared" si="39"/>
        <v>0</v>
      </c>
      <c r="O260" s="304">
        <f t="shared" si="39"/>
        <v>0</v>
      </c>
    </row>
    <row r="261" spans="1:15" s="331" customFormat="1" ht="13.8" x14ac:dyDescent="0.25">
      <c r="A261" s="47"/>
      <c r="B261" s="48"/>
      <c r="C261" s="74" t="s">
        <v>421</v>
      </c>
      <c r="D261" s="301">
        <v>143213</v>
      </c>
      <c r="E261" s="291">
        <v>143213</v>
      </c>
      <c r="F261" s="291"/>
      <c r="G261" s="304"/>
      <c r="H261" s="301"/>
      <c r="I261" s="291"/>
      <c r="J261" s="291"/>
      <c r="K261" s="304"/>
      <c r="L261" s="301">
        <f t="shared" si="39"/>
        <v>143213</v>
      </c>
      <c r="M261" s="291">
        <f t="shared" si="39"/>
        <v>143213</v>
      </c>
      <c r="N261" s="291">
        <f t="shared" si="39"/>
        <v>0</v>
      </c>
      <c r="O261" s="304">
        <f t="shared" si="39"/>
        <v>0</v>
      </c>
    </row>
    <row r="262" spans="1:15" s="331" customFormat="1" ht="13.8" x14ac:dyDescent="0.25">
      <c r="A262" s="47"/>
      <c r="B262" s="48"/>
      <c r="C262" s="74" t="s">
        <v>422</v>
      </c>
      <c r="D262" s="301">
        <v>124133</v>
      </c>
      <c r="E262" s="291">
        <v>124133</v>
      </c>
      <c r="F262" s="291"/>
      <c r="G262" s="304"/>
      <c r="H262" s="301"/>
      <c r="I262" s="291"/>
      <c r="J262" s="291"/>
      <c r="K262" s="304"/>
      <c r="L262" s="301">
        <f t="shared" si="39"/>
        <v>124133</v>
      </c>
      <c r="M262" s="291">
        <f t="shared" si="39"/>
        <v>124133</v>
      </c>
      <c r="N262" s="291">
        <f t="shared" si="39"/>
        <v>0</v>
      </c>
      <c r="O262" s="304">
        <f t="shared" si="39"/>
        <v>0</v>
      </c>
    </row>
    <row r="263" spans="1:15" s="331" customFormat="1" ht="13.8" x14ac:dyDescent="0.25">
      <c r="A263" s="36"/>
      <c r="B263" s="45"/>
      <c r="C263" s="41" t="s">
        <v>423</v>
      </c>
      <c r="D263" s="301">
        <v>5525</v>
      </c>
      <c r="E263" s="291">
        <v>5525</v>
      </c>
      <c r="F263" s="291"/>
      <c r="G263" s="304"/>
      <c r="H263" s="301"/>
      <c r="I263" s="291"/>
      <c r="J263" s="291"/>
      <c r="K263" s="304"/>
      <c r="L263" s="301">
        <f t="shared" si="39"/>
        <v>5525</v>
      </c>
      <c r="M263" s="291">
        <f t="shared" si="39"/>
        <v>5525</v>
      </c>
      <c r="N263" s="291">
        <f t="shared" si="39"/>
        <v>0</v>
      </c>
      <c r="O263" s="304">
        <f t="shared" si="39"/>
        <v>0</v>
      </c>
    </row>
    <row r="264" spans="1:15" s="331" customFormat="1" ht="13.8" x14ac:dyDescent="0.25">
      <c r="A264" s="36"/>
      <c r="B264" s="45"/>
      <c r="C264" s="41" t="s">
        <v>424</v>
      </c>
      <c r="D264" s="301">
        <v>10300</v>
      </c>
      <c r="E264" s="291">
        <v>10300</v>
      </c>
      <c r="F264" s="291"/>
      <c r="G264" s="304"/>
      <c r="H264" s="301"/>
      <c r="I264" s="291"/>
      <c r="J264" s="291"/>
      <c r="K264" s="304"/>
      <c r="L264" s="301">
        <f t="shared" si="39"/>
        <v>10300</v>
      </c>
      <c r="M264" s="291">
        <f t="shared" si="39"/>
        <v>10300</v>
      </c>
      <c r="N264" s="291">
        <f t="shared" si="39"/>
        <v>0</v>
      </c>
      <c r="O264" s="304">
        <f t="shared" si="39"/>
        <v>0</v>
      </c>
    </row>
    <row r="265" spans="1:15" s="331" customFormat="1" ht="13.8" x14ac:dyDescent="0.25">
      <c r="A265" s="36"/>
      <c r="B265" s="45"/>
      <c r="C265" s="46" t="s">
        <v>425</v>
      </c>
      <c r="D265" s="301">
        <v>6041</v>
      </c>
      <c r="E265" s="291">
        <v>6041</v>
      </c>
      <c r="F265" s="291"/>
      <c r="G265" s="304"/>
      <c r="H265" s="301"/>
      <c r="I265" s="291"/>
      <c r="J265" s="291"/>
      <c r="K265" s="304"/>
      <c r="L265" s="301">
        <f t="shared" si="39"/>
        <v>6041</v>
      </c>
      <c r="M265" s="291">
        <f t="shared" si="39"/>
        <v>6041</v>
      </c>
      <c r="N265" s="291">
        <f t="shared" si="39"/>
        <v>0</v>
      </c>
      <c r="O265" s="304">
        <f t="shared" si="39"/>
        <v>0</v>
      </c>
    </row>
    <row r="266" spans="1:15" s="331" customFormat="1" ht="13.8" x14ac:dyDescent="0.25">
      <c r="A266" s="36"/>
      <c r="B266" s="45"/>
      <c r="C266" s="46" t="s">
        <v>426</v>
      </c>
      <c r="D266" s="301">
        <v>22000</v>
      </c>
      <c r="E266" s="291">
        <v>22000</v>
      </c>
      <c r="F266" s="291"/>
      <c r="G266" s="304"/>
      <c r="H266" s="301">
        <v>4000</v>
      </c>
      <c r="I266" s="291">
        <v>4000</v>
      </c>
      <c r="J266" s="291"/>
      <c r="K266" s="304"/>
      <c r="L266" s="301">
        <f t="shared" si="39"/>
        <v>26000</v>
      </c>
      <c r="M266" s="291">
        <f t="shared" si="39"/>
        <v>26000</v>
      </c>
      <c r="N266" s="291">
        <f t="shared" si="39"/>
        <v>0</v>
      </c>
      <c r="O266" s="304">
        <f t="shared" si="39"/>
        <v>0</v>
      </c>
    </row>
    <row r="267" spans="1:15" s="331" customFormat="1" ht="13.8" x14ac:dyDescent="0.25">
      <c r="A267" s="47"/>
      <c r="B267" s="48"/>
      <c r="C267" s="74" t="s">
        <v>427</v>
      </c>
      <c r="D267" s="301">
        <v>1400</v>
      </c>
      <c r="E267" s="291">
        <v>1400</v>
      </c>
      <c r="F267" s="291"/>
      <c r="G267" s="304"/>
      <c r="H267" s="301"/>
      <c r="I267" s="291"/>
      <c r="J267" s="291"/>
      <c r="K267" s="304"/>
      <c r="L267" s="301">
        <f t="shared" si="39"/>
        <v>1400</v>
      </c>
      <c r="M267" s="291">
        <f t="shared" si="39"/>
        <v>1400</v>
      </c>
      <c r="N267" s="291">
        <f t="shared" si="39"/>
        <v>0</v>
      </c>
      <c r="O267" s="304">
        <f t="shared" si="39"/>
        <v>0</v>
      </c>
    </row>
    <row r="268" spans="1:15" s="331" customFormat="1" ht="13.8" x14ac:dyDescent="0.25">
      <c r="A268" s="47"/>
      <c r="B268" s="48"/>
      <c r="C268" s="46" t="s">
        <v>428</v>
      </c>
      <c r="D268" s="301">
        <v>82340</v>
      </c>
      <c r="E268" s="291">
        <v>82340</v>
      </c>
      <c r="F268" s="291"/>
      <c r="G268" s="304"/>
      <c r="H268" s="301"/>
      <c r="I268" s="291"/>
      <c r="J268" s="291"/>
      <c r="K268" s="304"/>
      <c r="L268" s="301">
        <f t="shared" si="39"/>
        <v>82340</v>
      </c>
      <c r="M268" s="291">
        <f t="shared" si="39"/>
        <v>82340</v>
      </c>
      <c r="N268" s="291">
        <f t="shared" si="39"/>
        <v>0</v>
      </c>
      <c r="O268" s="304">
        <f t="shared" si="39"/>
        <v>0</v>
      </c>
    </row>
    <row r="269" spans="1:15" s="331" customFormat="1" ht="13.8" x14ac:dyDescent="0.25">
      <c r="A269" s="47"/>
      <c r="B269" s="48"/>
      <c r="C269" s="46" t="s">
        <v>429</v>
      </c>
      <c r="D269" s="301">
        <v>5207</v>
      </c>
      <c r="E269" s="291">
        <v>5207</v>
      </c>
      <c r="F269" s="291"/>
      <c r="G269" s="304"/>
      <c r="H269" s="301">
        <v>1080</v>
      </c>
      <c r="I269" s="291">
        <v>1080</v>
      </c>
      <c r="J269" s="291"/>
      <c r="K269" s="304"/>
      <c r="L269" s="301">
        <f t="shared" si="39"/>
        <v>6287</v>
      </c>
      <c r="M269" s="291">
        <f t="shared" si="39"/>
        <v>6287</v>
      </c>
      <c r="N269" s="291">
        <f t="shared" si="39"/>
        <v>0</v>
      </c>
      <c r="O269" s="304">
        <f t="shared" si="39"/>
        <v>0</v>
      </c>
    </row>
    <row r="270" spans="1:15" s="331" customFormat="1" ht="13.8" x14ac:dyDescent="0.25">
      <c r="A270" s="47"/>
      <c r="B270" s="48"/>
      <c r="C270" s="46" t="s">
        <v>463</v>
      </c>
      <c r="D270" s="301"/>
      <c r="E270" s="291"/>
      <c r="F270" s="291"/>
      <c r="G270" s="304"/>
      <c r="H270" s="301">
        <v>101631</v>
      </c>
      <c r="I270" s="291">
        <v>101631</v>
      </c>
      <c r="J270" s="291">
        <v>0</v>
      </c>
      <c r="K270" s="304">
        <v>0</v>
      </c>
      <c r="L270" s="301">
        <f t="shared" si="39"/>
        <v>101631</v>
      </c>
      <c r="M270" s="291">
        <f t="shared" si="39"/>
        <v>101631</v>
      </c>
      <c r="N270" s="291">
        <f t="shared" si="39"/>
        <v>0</v>
      </c>
      <c r="O270" s="304">
        <f t="shared" si="39"/>
        <v>0</v>
      </c>
    </row>
    <row r="271" spans="1:15" s="331" customFormat="1" ht="13.8" x14ac:dyDescent="0.25">
      <c r="A271" s="47"/>
      <c r="B271" s="48"/>
      <c r="C271" s="46" t="s">
        <v>465</v>
      </c>
      <c r="D271" s="301"/>
      <c r="E271" s="291"/>
      <c r="F271" s="291"/>
      <c r="G271" s="304"/>
      <c r="H271" s="301">
        <v>2800</v>
      </c>
      <c r="I271" s="291">
        <v>2800</v>
      </c>
      <c r="J271" s="291">
        <v>0</v>
      </c>
      <c r="K271" s="304">
        <v>0</v>
      </c>
      <c r="L271" s="301">
        <f t="shared" si="39"/>
        <v>2800</v>
      </c>
      <c r="M271" s="291">
        <f t="shared" si="39"/>
        <v>2800</v>
      </c>
      <c r="N271" s="291">
        <f t="shared" si="39"/>
        <v>0</v>
      </c>
      <c r="O271" s="304">
        <f t="shared" si="39"/>
        <v>0</v>
      </c>
    </row>
    <row r="272" spans="1:15" s="331" customFormat="1" ht="13.8" x14ac:dyDescent="0.25">
      <c r="A272" s="47"/>
      <c r="B272" s="48"/>
      <c r="C272" s="46" t="s">
        <v>466</v>
      </c>
      <c r="D272" s="301"/>
      <c r="E272" s="291"/>
      <c r="F272" s="291"/>
      <c r="G272" s="304"/>
      <c r="H272" s="301">
        <v>4000</v>
      </c>
      <c r="I272" s="291">
        <v>4000</v>
      </c>
      <c r="J272" s="291">
        <v>0</v>
      </c>
      <c r="K272" s="304">
        <v>0</v>
      </c>
      <c r="L272" s="301">
        <f t="shared" si="39"/>
        <v>4000</v>
      </c>
      <c r="M272" s="291">
        <f t="shared" si="39"/>
        <v>4000</v>
      </c>
      <c r="N272" s="291">
        <f t="shared" si="39"/>
        <v>0</v>
      </c>
      <c r="O272" s="304">
        <f t="shared" si="39"/>
        <v>0</v>
      </c>
    </row>
    <row r="273" spans="1:15" s="331" customFormat="1" ht="13.8" x14ac:dyDescent="0.25">
      <c r="A273" s="47"/>
      <c r="B273" s="48"/>
      <c r="C273" s="46" t="s">
        <v>467</v>
      </c>
      <c r="D273" s="301"/>
      <c r="E273" s="291"/>
      <c r="F273" s="291"/>
      <c r="G273" s="304"/>
      <c r="H273" s="301">
        <v>1983</v>
      </c>
      <c r="I273" s="291">
        <v>1983</v>
      </c>
      <c r="J273" s="291">
        <v>0</v>
      </c>
      <c r="K273" s="304">
        <v>0</v>
      </c>
      <c r="L273" s="301">
        <f t="shared" si="39"/>
        <v>1983</v>
      </c>
      <c r="M273" s="291">
        <f t="shared" si="39"/>
        <v>1983</v>
      </c>
      <c r="N273" s="291">
        <f t="shared" si="39"/>
        <v>0</v>
      </c>
      <c r="O273" s="304">
        <f t="shared" si="39"/>
        <v>0</v>
      </c>
    </row>
    <row r="274" spans="1:15" s="331" customFormat="1" ht="13.8" x14ac:dyDescent="0.25">
      <c r="A274" s="47"/>
      <c r="B274" s="48"/>
      <c r="C274" s="74"/>
      <c r="D274" s="301"/>
      <c r="E274" s="291"/>
      <c r="F274" s="291"/>
      <c r="G274" s="304"/>
      <c r="H274" s="301"/>
      <c r="I274" s="291"/>
      <c r="J274" s="291"/>
      <c r="K274" s="304"/>
      <c r="L274" s="301"/>
      <c r="M274" s="291"/>
      <c r="N274" s="291"/>
      <c r="O274" s="304"/>
    </row>
    <row r="275" spans="1:15" s="331" customFormat="1" ht="14.4" x14ac:dyDescent="0.3">
      <c r="A275" s="47"/>
      <c r="B275" s="48"/>
      <c r="C275" s="71" t="s">
        <v>39</v>
      </c>
      <c r="D275" s="298">
        <f t="shared" ref="D275:K275" si="48">SUM(D256:D274)</f>
        <v>1210541</v>
      </c>
      <c r="E275" s="294">
        <f t="shared" si="48"/>
        <v>1210541</v>
      </c>
      <c r="F275" s="294">
        <f t="shared" si="48"/>
        <v>0</v>
      </c>
      <c r="G275" s="309">
        <f t="shared" si="48"/>
        <v>0</v>
      </c>
      <c r="H275" s="298">
        <f t="shared" si="48"/>
        <v>115494</v>
      </c>
      <c r="I275" s="294">
        <f t="shared" si="48"/>
        <v>115494</v>
      </c>
      <c r="J275" s="294">
        <f t="shared" si="48"/>
        <v>0</v>
      </c>
      <c r="K275" s="309">
        <f t="shared" si="48"/>
        <v>0</v>
      </c>
      <c r="L275" s="298">
        <f t="shared" si="39"/>
        <v>1326035</v>
      </c>
      <c r="M275" s="294">
        <f t="shared" si="39"/>
        <v>1326035</v>
      </c>
      <c r="N275" s="294">
        <f t="shared" si="39"/>
        <v>0</v>
      </c>
      <c r="O275" s="309">
        <f t="shared" si="39"/>
        <v>0</v>
      </c>
    </row>
    <row r="276" spans="1:15" s="331" customFormat="1" ht="14.4" x14ac:dyDescent="0.3">
      <c r="A276" s="47"/>
      <c r="B276" s="75"/>
      <c r="C276" s="71"/>
      <c r="D276" s="301"/>
      <c r="E276" s="291"/>
      <c r="F276" s="291"/>
      <c r="G276" s="304"/>
      <c r="H276" s="301"/>
      <c r="I276" s="291"/>
      <c r="J276" s="291"/>
      <c r="K276" s="304"/>
      <c r="L276" s="301"/>
      <c r="M276" s="291"/>
      <c r="N276" s="291"/>
      <c r="O276" s="304"/>
    </row>
    <row r="277" spans="1:15" s="331" customFormat="1" ht="13.8" x14ac:dyDescent="0.25">
      <c r="A277" s="47"/>
      <c r="B277" s="48" t="s">
        <v>29</v>
      </c>
      <c r="C277" s="41" t="s">
        <v>51</v>
      </c>
      <c r="D277" s="301"/>
      <c r="E277" s="291"/>
      <c r="F277" s="291"/>
      <c r="G277" s="304"/>
      <c r="H277" s="301"/>
      <c r="I277" s="291"/>
      <c r="J277" s="291"/>
      <c r="K277" s="304"/>
      <c r="L277" s="301"/>
      <c r="M277" s="291"/>
      <c r="N277" s="291"/>
      <c r="O277" s="304"/>
    </row>
    <row r="278" spans="1:15" s="331" customFormat="1" ht="13.8" x14ac:dyDescent="0.25">
      <c r="A278" s="47"/>
      <c r="B278" s="48"/>
      <c r="C278" s="41" t="s">
        <v>74</v>
      </c>
      <c r="D278" s="301"/>
      <c r="E278" s="291"/>
      <c r="F278" s="291"/>
      <c r="G278" s="304"/>
      <c r="H278" s="301"/>
      <c r="I278" s="291"/>
      <c r="J278" s="291"/>
      <c r="K278" s="304"/>
      <c r="L278" s="301"/>
      <c r="M278" s="291"/>
      <c r="N278" s="291"/>
      <c r="O278" s="304"/>
    </row>
    <row r="279" spans="1:15" s="331" customFormat="1" ht="13.8" x14ac:dyDescent="0.25">
      <c r="A279" s="47"/>
      <c r="B279" s="48"/>
      <c r="C279" s="325" t="s">
        <v>430</v>
      </c>
      <c r="D279" s="301">
        <v>500</v>
      </c>
      <c r="E279" s="291">
        <v>500</v>
      </c>
      <c r="F279" s="291"/>
      <c r="G279" s="304"/>
      <c r="H279" s="301"/>
      <c r="I279" s="291"/>
      <c r="J279" s="291"/>
      <c r="K279" s="304"/>
      <c r="L279" s="301">
        <f t="shared" si="39"/>
        <v>500</v>
      </c>
      <c r="M279" s="291">
        <f t="shared" si="39"/>
        <v>500</v>
      </c>
      <c r="N279" s="291">
        <f t="shared" si="39"/>
        <v>0</v>
      </c>
      <c r="O279" s="304">
        <f t="shared" si="39"/>
        <v>0</v>
      </c>
    </row>
    <row r="280" spans="1:15" s="331" customFormat="1" ht="13.8" x14ac:dyDescent="0.25">
      <c r="A280" s="47"/>
      <c r="B280" s="48"/>
      <c r="C280" s="46" t="s">
        <v>472</v>
      </c>
      <c r="D280" s="301"/>
      <c r="E280" s="291"/>
      <c r="F280" s="291"/>
      <c r="G280" s="304"/>
      <c r="H280" s="301">
        <v>331</v>
      </c>
      <c r="I280" s="291">
        <v>331</v>
      </c>
      <c r="J280" s="291">
        <v>0</v>
      </c>
      <c r="K280" s="304">
        <v>0</v>
      </c>
      <c r="L280" s="301">
        <f t="shared" si="39"/>
        <v>331</v>
      </c>
      <c r="M280" s="291">
        <f t="shared" si="39"/>
        <v>331</v>
      </c>
      <c r="N280" s="291">
        <f t="shared" si="39"/>
        <v>0</v>
      </c>
      <c r="O280" s="304">
        <f t="shared" si="39"/>
        <v>0</v>
      </c>
    </row>
    <row r="281" spans="1:15" s="331" customFormat="1" ht="13.8" x14ac:dyDescent="0.25">
      <c r="A281" s="47"/>
      <c r="B281" s="48"/>
      <c r="C281" s="41"/>
      <c r="D281" s="301"/>
      <c r="E281" s="291"/>
      <c r="F281" s="291"/>
      <c r="G281" s="304"/>
      <c r="H281" s="301"/>
      <c r="I281" s="291"/>
      <c r="J281" s="291"/>
      <c r="K281" s="304"/>
      <c r="L281" s="301"/>
      <c r="M281" s="291"/>
      <c r="N281" s="291"/>
      <c r="O281" s="304"/>
    </row>
    <row r="282" spans="1:15" s="331" customFormat="1" ht="14.4" x14ac:dyDescent="0.3">
      <c r="A282" s="36"/>
      <c r="B282" s="48"/>
      <c r="C282" s="40" t="s">
        <v>24</v>
      </c>
      <c r="D282" s="298">
        <f t="shared" ref="D282:K282" si="49">SUM(D279:D281)</f>
        <v>500</v>
      </c>
      <c r="E282" s="294">
        <f t="shared" si="49"/>
        <v>500</v>
      </c>
      <c r="F282" s="294">
        <f t="shared" si="49"/>
        <v>0</v>
      </c>
      <c r="G282" s="309">
        <f t="shared" si="49"/>
        <v>0</v>
      </c>
      <c r="H282" s="298">
        <f t="shared" si="49"/>
        <v>331</v>
      </c>
      <c r="I282" s="294">
        <f t="shared" si="49"/>
        <v>331</v>
      </c>
      <c r="J282" s="294">
        <f t="shared" si="49"/>
        <v>0</v>
      </c>
      <c r="K282" s="309">
        <f t="shared" si="49"/>
        <v>0</v>
      </c>
      <c r="L282" s="298">
        <f t="shared" si="39"/>
        <v>831</v>
      </c>
      <c r="M282" s="294">
        <f t="shared" si="39"/>
        <v>831</v>
      </c>
      <c r="N282" s="294">
        <f t="shared" si="39"/>
        <v>0</v>
      </c>
      <c r="O282" s="309">
        <f t="shared" si="39"/>
        <v>0</v>
      </c>
    </row>
    <row r="283" spans="1:15" s="331" customFormat="1" ht="13.8" x14ac:dyDescent="0.25">
      <c r="A283" s="36"/>
      <c r="B283" s="48"/>
      <c r="C283" s="40"/>
      <c r="D283" s="296"/>
      <c r="E283" s="293"/>
      <c r="F283" s="293"/>
      <c r="G283" s="300"/>
      <c r="H283" s="296"/>
      <c r="I283" s="293"/>
      <c r="J283" s="293"/>
      <c r="K283" s="300"/>
      <c r="L283" s="296"/>
      <c r="M283" s="293"/>
      <c r="N283" s="293"/>
      <c r="O283" s="300"/>
    </row>
    <row r="284" spans="1:15" s="331" customFormat="1" ht="13.8" x14ac:dyDescent="0.25">
      <c r="A284" s="76"/>
      <c r="B284" s="77"/>
      <c r="C284" s="41" t="s">
        <v>75</v>
      </c>
      <c r="D284" s="301"/>
      <c r="E284" s="291"/>
      <c r="F284" s="291"/>
      <c r="G284" s="304"/>
      <c r="H284" s="301"/>
      <c r="I284" s="291"/>
      <c r="J284" s="291"/>
      <c r="K284" s="304"/>
      <c r="L284" s="301"/>
      <c r="M284" s="291"/>
      <c r="N284" s="291"/>
      <c r="O284" s="304"/>
    </row>
    <row r="285" spans="1:15" s="331" customFormat="1" ht="13.8" x14ac:dyDescent="0.25">
      <c r="A285" s="36"/>
      <c r="B285" s="45"/>
      <c r="C285" s="41" t="s">
        <v>266</v>
      </c>
      <c r="D285" s="301">
        <v>2000</v>
      </c>
      <c r="E285" s="291"/>
      <c r="F285" s="291">
        <v>2000</v>
      </c>
      <c r="G285" s="304"/>
      <c r="H285" s="301">
        <v>800</v>
      </c>
      <c r="I285" s="291"/>
      <c r="J285" s="291">
        <v>800</v>
      </c>
      <c r="K285" s="304"/>
      <c r="L285" s="301">
        <f t="shared" si="39"/>
        <v>2800</v>
      </c>
      <c r="M285" s="291">
        <f t="shared" si="39"/>
        <v>0</v>
      </c>
      <c r="N285" s="291">
        <f t="shared" si="39"/>
        <v>2800</v>
      </c>
      <c r="O285" s="304">
        <f t="shared" si="39"/>
        <v>0</v>
      </c>
    </row>
    <row r="286" spans="1:15" s="331" customFormat="1" ht="27.6" x14ac:dyDescent="0.25">
      <c r="A286" s="36"/>
      <c r="B286" s="45"/>
      <c r="C286" s="46" t="s">
        <v>267</v>
      </c>
      <c r="D286" s="301">
        <v>13500</v>
      </c>
      <c r="E286" s="291">
        <v>13500</v>
      </c>
      <c r="F286" s="291"/>
      <c r="G286" s="304"/>
      <c r="H286" s="301"/>
      <c r="I286" s="291"/>
      <c r="J286" s="291"/>
      <c r="K286" s="304"/>
      <c r="L286" s="301">
        <f t="shared" si="39"/>
        <v>13500</v>
      </c>
      <c r="M286" s="291">
        <f t="shared" si="39"/>
        <v>13500</v>
      </c>
      <c r="N286" s="291">
        <f t="shared" si="39"/>
        <v>0</v>
      </c>
      <c r="O286" s="304">
        <f t="shared" si="39"/>
        <v>0</v>
      </c>
    </row>
    <row r="287" spans="1:15" s="331" customFormat="1" ht="13.8" x14ac:dyDescent="0.25">
      <c r="A287" s="36"/>
      <c r="B287" s="45"/>
      <c r="C287" s="41" t="s">
        <v>268</v>
      </c>
      <c r="D287" s="301">
        <v>10000</v>
      </c>
      <c r="E287" s="291">
        <v>10000</v>
      </c>
      <c r="F287" s="291"/>
      <c r="G287" s="304"/>
      <c r="H287" s="301">
        <v>-10000</v>
      </c>
      <c r="I287" s="291">
        <v>-10000</v>
      </c>
      <c r="J287" s="291"/>
      <c r="K287" s="304"/>
      <c r="L287" s="301">
        <f t="shared" si="39"/>
        <v>0</v>
      </c>
      <c r="M287" s="291">
        <f t="shared" si="39"/>
        <v>0</v>
      </c>
      <c r="N287" s="291">
        <f t="shared" si="39"/>
        <v>0</v>
      </c>
      <c r="O287" s="304">
        <f t="shared" si="39"/>
        <v>0</v>
      </c>
    </row>
    <row r="288" spans="1:15" s="331" customFormat="1" ht="13.8" x14ac:dyDescent="0.25">
      <c r="A288" s="36"/>
      <c r="B288" s="45"/>
      <c r="C288" s="41" t="s">
        <v>471</v>
      </c>
      <c r="D288" s="301"/>
      <c r="E288" s="291"/>
      <c r="F288" s="291"/>
      <c r="G288" s="304"/>
      <c r="H288" s="301">
        <v>1368</v>
      </c>
      <c r="I288" s="291">
        <v>1368</v>
      </c>
      <c r="J288" s="291"/>
      <c r="K288" s="304"/>
      <c r="L288" s="301">
        <f t="shared" si="39"/>
        <v>1368</v>
      </c>
      <c r="M288" s="291">
        <f t="shared" si="39"/>
        <v>1368</v>
      </c>
      <c r="N288" s="291">
        <f t="shared" si="39"/>
        <v>0</v>
      </c>
      <c r="O288" s="304">
        <f t="shared" si="39"/>
        <v>0</v>
      </c>
    </row>
    <row r="289" spans="1:15" s="331" customFormat="1" ht="13.8" x14ac:dyDescent="0.25">
      <c r="A289" s="36"/>
      <c r="B289" s="77"/>
      <c r="C289" s="74"/>
      <c r="D289" s="301"/>
      <c r="E289" s="291"/>
      <c r="F289" s="291"/>
      <c r="G289" s="304"/>
      <c r="H289" s="301"/>
      <c r="I289" s="291"/>
      <c r="J289" s="291"/>
      <c r="K289" s="304"/>
      <c r="L289" s="301"/>
      <c r="M289" s="291"/>
      <c r="N289" s="291"/>
      <c r="O289" s="304"/>
    </row>
    <row r="290" spans="1:15" s="331" customFormat="1" ht="14.4" x14ac:dyDescent="0.3">
      <c r="A290" s="36"/>
      <c r="B290" s="77"/>
      <c r="C290" s="40" t="s">
        <v>24</v>
      </c>
      <c r="D290" s="298">
        <f t="shared" ref="D290:K290" si="50">SUM(D285:D289)</f>
        <v>25500</v>
      </c>
      <c r="E290" s="294">
        <f t="shared" si="50"/>
        <v>23500</v>
      </c>
      <c r="F290" s="294">
        <f t="shared" si="50"/>
        <v>2000</v>
      </c>
      <c r="G290" s="309">
        <f t="shared" si="50"/>
        <v>0</v>
      </c>
      <c r="H290" s="298">
        <f t="shared" si="50"/>
        <v>-7832</v>
      </c>
      <c r="I290" s="294">
        <f t="shared" si="50"/>
        <v>-8632</v>
      </c>
      <c r="J290" s="294">
        <f t="shared" si="50"/>
        <v>800</v>
      </c>
      <c r="K290" s="309">
        <f t="shared" si="50"/>
        <v>0</v>
      </c>
      <c r="L290" s="298">
        <f t="shared" si="39"/>
        <v>17668</v>
      </c>
      <c r="M290" s="294">
        <f t="shared" si="39"/>
        <v>14868</v>
      </c>
      <c r="N290" s="294">
        <f t="shared" si="39"/>
        <v>2800</v>
      </c>
      <c r="O290" s="309">
        <f t="shared" si="39"/>
        <v>0</v>
      </c>
    </row>
    <row r="291" spans="1:15" s="331" customFormat="1" ht="13.8" x14ac:dyDescent="0.25">
      <c r="A291" s="36"/>
      <c r="B291" s="77"/>
      <c r="C291" s="40"/>
      <c r="D291" s="296"/>
      <c r="E291" s="293"/>
      <c r="F291" s="293"/>
      <c r="G291" s="300"/>
      <c r="H291" s="296"/>
      <c r="I291" s="293"/>
      <c r="J291" s="293"/>
      <c r="K291" s="300"/>
      <c r="L291" s="296"/>
      <c r="M291" s="293"/>
      <c r="N291" s="293"/>
      <c r="O291" s="300"/>
    </row>
    <row r="292" spans="1:15" s="331" customFormat="1" ht="13.8" x14ac:dyDescent="0.25">
      <c r="A292" s="36"/>
      <c r="B292" s="77"/>
      <c r="C292" s="41" t="s">
        <v>64</v>
      </c>
      <c r="D292" s="296"/>
      <c r="E292" s="293"/>
      <c r="F292" s="293"/>
      <c r="G292" s="300"/>
      <c r="H292" s="296"/>
      <c r="I292" s="293"/>
      <c r="J292" s="293"/>
      <c r="K292" s="300"/>
      <c r="L292" s="296"/>
      <c r="M292" s="293"/>
      <c r="N292" s="293"/>
      <c r="O292" s="300"/>
    </row>
    <row r="293" spans="1:15" s="331" customFormat="1" ht="27.6" x14ac:dyDescent="0.25">
      <c r="A293" s="36"/>
      <c r="B293" s="45"/>
      <c r="C293" s="46" t="s">
        <v>431</v>
      </c>
      <c r="D293" s="301">
        <v>5000</v>
      </c>
      <c r="E293" s="291">
        <v>5000</v>
      </c>
      <c r="F293" s="291"/>
      <c r="G293" s="304"/>
      <c r="H293" s="301"/>
      <c r="I293" s="291"/>
      <c r="J293" s="291"/>
      <c r="K293" s="304"/>
      <c r="L293" s="301">
        <f t="shared" ref="L293:O316" si="51">D293+H293</f>
        <v>5000</v>
      </c>
      <c r="M293" s="291">
        <f t="shared" si="51"/>
        <v>5000</v>
      </c>
      <c r="N293" s="291">
        <f t="shared" si="51"/>
        <v>0</v>
      </c>
      <c r="O293" s="304">
        <f t="shared" si="51"/>
        <v>0</v>
      </c>
    </row>
    <row r="294" spans="1:15" s="331" customFormat="1" ht="27.6" x14ac:dyDescent="0.25">
      <c r="A294" s="36"/>
      <c r="B294" s="45"/>
      <c r="C294" s="44" t="s">
        <v>432</v>
      </c>
      <c r="D294" s="301">
        <v>9868</v>
      </c>
      <c r="E294" s="291">
        <v>9868</v>
      </c>
      <c r="F294" s="291"/>
      <c r="G294" s="304"/>
      <c r="H294" s="301"/>
      <c r="I294" s="291"/>
      <c r="J294" s="291"/>
      <c r="K294" s="304"/>
      <c r="L294" s="301">
        <f t="shared" si="51"/>
        <v>9868</v>
      </c>
      <c r="M294" s="291">
        <f t="shared" si="51"/>
        <v>9868</v>
      </c>
      <c r="N294" s="291">
        <f t="shared" si="51"/>
        <v>0</v>
      </c>
      <c r="O294" s="304">
        <f t="shared" si="51"/>
        <v>0</v>
      </c>
    </row>
    <row r="295" spans="1:15" s="331" customFormat="1" ht="27.6" x14ac:dyDescent="0.25">
      <c r="A295" s="36"/>
      <c r="B295" s="45"/>
      <c r="C295" s="46" t="s">
        <v>433</v>
      </c>
      <c r="D295" s="301">
        <v>203568</v>
      </c>
      <c r="E295" s="291">
        <v>203568</v>
      </c>
      <c r="F295" s="291"/>
      <c r="G295" s="304"/>
      <c r="H295" s="301"/>
      <c r="I295" s="291"/>
      <c r="J295" s="291"/>
      <c r="K295" s="304"/>
      <c r="L295" s="301">
        <f t="shared" si="51"/>
        <v>203568</v>
      </c>
      <c r="M295" s="291">
        <f t="shared" si="51"/>
        <v>203568</v>
      </c>
      <c r="N295" s="291">
        <f t="shared" si="51"/>
        <v>0</v>
      </c>
      <c r="O295" s="304">
        <f t="shared" si="51"/>
        <v>0</v>
      </c>
    </row>
    <row r="296" spans="1:15" s="331" customFormat="1" ht="27.6" x14ac:dyDescent="0.25">
      <c r="A296" s="36"/>
      <c r="B296" s="45"/>
      <c r="C296" s="46" t="s">
        <v>434</v>
      </c>
      <c r="D296" s="301">
        <v>192160</v>
      </c>
      <c r="E296" s="291">
        <v>192160</v>
      </c>
      <c r="F296" s="291"/>
      <c r="G296" s="304"/>
      <c r="H296" s="301"/>
      <c r="I296" s="291"/>
      <c r="J296" s="291"/>
      <c r="K296" s="304"/>
      <c r="L296" s="301">
        <f t="shared" si="51"/>
        <v>192160</v>
      </c>
      <c r="M296" s="291">
        <f t="shared" si="51"/>
        <v>192160</v>
      </c>
      <c r="N296" s="291">
        <f t="shared" si="51"/>
        <v>0</v>
      </c>
      <c r="O296" s="304">
        <f t="shared" si="51"/>
        <v>0</v>
      </c>
    </row>
    <row r="297" spans="1:15" s="331" customFormat="1" ht="27.6" x14ac:dyDescent="0.25">
      <c r="A297" s="36"/>
      <c r="B297" s="45"/>
      <c r="C297" s="46" t="s">
        <v>435</v>
      </c>
      <c r="D297" s="301">
        <v>190352</v>
      </c>
      <c r="E297" s="291">
        <v>190352</v>
      </c>
      <c r="F297" s="291"/>
      <c r="G297" s="304"/>
      <c r="H297" s="301"/>
      <c r="I297" s="291"/>
      <c r="J297" s="291"/>
      <c r="K297" s="304"/>
      <c r="L297" s="301">
        <f t="shared" si="51"/>
        <v>190352</v>
      </c>
      <c r="M297" s="291">
        <f t="shared" si="51"/>
        <v>190352</v>
      </c>
      <c r="N297" s="291">
        <f t="shared" si="51"/>
        <v>0</v>
      </c>
      <c r="O297" s="304">
        <f t="shared" si="51"/>
        <v>0</v>
      </c>
    </row>
    <row r="298" spans="1:15" s="331" customFormat="1" ht="27.6" x14ac:dyDescent="0.25">
      <c r="A298" s="36"/>
      <c r="B298" s="45"/>
      <c r="C298" s="46" t="s">
        <v>436</v>
      </c>
      <c r="D298" s="301">
        <v>61899</v>
      </c>
      <c r="E298" s="291">
        <v>61899</v>
      </c>
      <c r="F298" s="291"/>
      <c r="G298" s="304"/>
      <c r="H298" s="301">
        <v>-61899</v>
      </c>
      <c r="I298" s="291">
        <v>-61899</v>
      </c>
      <c r="J298" s="291"/>
      <c r="K298" s="304"/>
      <c r="L298" s="301">
        <f t="shared" si="51"/>
        <v>0</v>
      </c>
      <c r="M298" s="291">
        <f t="shared" si="51"/>
        <v>0</v>
      </c>
      <c r="N298" s="291">
        <f t="shared" si="51"/>
        <v>0</v>
      </c>
      <c r="O298" s="304">
        <f t="shared" si="51"/>
        <v>0</v>
      </c>
    </row>
    <row r="299" spans="1:15" s="331" customFormat="1" ht="13.8" x14ac:dyDescent="0.25">
      <c r="A299" s="36"/>
      <c r="B299" s="45"/>
      <c r="C299" s="46" t="s">
        <v>437</v>
      </c>
      <c r="D299" s="301">
        <v>26289</v>
      </c>
      <c r="E299" s="291">
        <v>26289</v>
      </c>
      <c r="F299" s="291"/>
      <c r="G299" s="304"/>
      <c r="H299" s="301"/>
      <c r="I299" s="291"/>
      <c r="J299" s="291"/>
      <c r="K299" s="304"/>
      <c r="L299" s="301">
        <f t="shared" si="51"/>
        <v>26289</v>
      </c>
      <c r="M299" s="291">
        <f t="shared" si="51"/>
        <v>26289</v>
      </c>
      <c r="N299" s="291">
        <f t="shared" si="51"/>
        <v>0</v>
      </c>
      <c r="O299" s="304">
        <f t="shared" si="51"/>
        <v>0</v>
      </c>
    </row>
    <row r="300" spans="1:15" s="331" customFormat="1" ht="13.8" x14ac:dyDescent="0.25">
      <c r="A300" s="36"/>
      <c r="B300" s="77"/>
      <c r="C300" s="74"/>
      <c r="D300" s="302"/>
      <c r="E300" s="297"/>
      <c r="F300" s="297"/>
      <c r="G300" s="303"/>
      <c r="H300" s="302"/>
      <c r="I300" s="297"/>
      <c r="J300" s="297"/>
      <c r="K300" s="303"/>
      <c r="L300" s="302"/>
      <c r="M300" s="297"/>
      <c r="N300" s="297"/>
      <c r="O300" s="303"/>
    </row>
    <row r="301" spans="1:15" s="331" customFormat="1" ht="14.4" x14ac:dyDescent="0.3">
      <c r="A301" s="36"/>
      <c r="B301" s="77"/>
      <c r="C301" s="40" t="s">
        <v>24</v>
      </c>
      <c r="D301" s="298">
        <f t="shared" ref="D301:K301" si="52">SUM(D293:D300)</f>
        <v>689136</v>
      </c>
      <c r="E301" s="294">
        <f t="shared" si="52"/>
        <v>689136</v>
      </c>
      <c r="F301" s="294">
        <f t="shared" si="52"/>
        <v>0</v>
      </c>
      <c r="G301" s="309">
        <f t="shared" si="52"/>
        <v>0</v>
      </c>
      <c r="H301" s="298">
        <f t="shared" si="52"/>
        <v>-61899</v>
      </c>
      <c r="I301" s="294">
        <f t="shared" si="52"/>
        <v>-61899</v>
      </c>
      <c r="J301" s="294">
        <f t="shared" si="52"/>
        <v>0</v>
      </c>
      <c r="K301" s="309">
        <f t="shared" si="52"/>
        <v>0</v>
      </c>
      <c r="L301" s="298">
        <f t="shared" si="51"/>
        <v>627237</v>
      </c>
      <c r="M301" s="294">
        <f t="shared" si="51"/>
        <v>627237</v>
      </c>
      <c r="N301" s="294">
        <f t="shared" si="51"/>
        <v>0</v>
      </c>
      <c r="O301" s="309">
        <f t="shared" si="51"/>
        <v>0</v>
      </c>
    </row>
    <row r="302" spans="1:15" s="331" customFormat="1" ht="13.8" x14ac:dyDescent="0.25">
      <c r="A302" s="36"/>
      <c r="B302" s="77"/>
      <c r="C302" s="40"/>
      <c r="D302" s="296"/>
      <c r="E302" s="293"/>
      <c r="F302" s="293"/>
      <c r="G302" s="300"/>
      <c r="H302" s="296"/>
      <c r="I302" s="293"/>
      <c r="J302" s="293"/>
      <c r="K302" s="300"/>
      <c r="L302" s="296"/>
      <c r="M302" s="293"/>
      <c r="N302" s="293"/>
      <c r="O302" s="300"/>
    </row>
    <row r="303" spans="1:15" s="331" customFormat="1" ht="14.4" x14ac:dyDescent="0.3">
      <c r="A303" s="36"/>
      <c r="B303" s="77"/>
      <c r="C303" s="71" t="s">
        <v>40</v>
      </c>
      <c r="D303" s="298">
        <f t="shared" ref="D303:K303" si="53">D282+D290+D301</f>
        <v>715136</v>
      </c>
      <c r="E303" s="294">
        <f t="shared" si="53"/>
        <v>713136</v>
      </c>
      <c r="F303" s="294">
        <f t="shared" si="53"/>
        <v>2000</v>
      </c>
      <c r="G303" s="309">
        <f t="shared" si="53"/>
        <v>0</v>
      </c>
      <c r="H303" s="298">
        <f t="shared" si="53"/>
        <v>-69400</v>
      </c>
      <c r="I303" s="294">
        <f t="shared" si="53"/>
        <v>-70200</v>
      </c>
      <c r="J303" s="294">
        <f t="shared" si="53"/>
        <v>800</v>
      </c>
      <c r="K303" s="309">
        <f t="shared" si="53"/>
        <v>0</v>
      </c>
      <c r="L303" s="298">
        <f t="shared" si="51"/>
        <v>645736</v>
      </c>
      <c r="M303" s="294">
        <f t="shared" si="51"/>
        <v>642936</v>
      </c>
      <c r="N303" s="294">
        <f t="shared" si="51"/>
        <v>2800</v>
      </c>
      <c r="O303" s="309">
        <f t="shared" si="51"/>
        <v>0</v>
      </c>
    </row>
    <row r="304" spans="1:15" s="331" customFormat="1" ht="14.4" x14ac:dyDescent="0.3">
      <c r="A304" s="36"/>
      <c r="B304" s="48"/>
      <c r="C304" s="71"/>
      <c r="D304" s="298"/>
      <c r="E304" s="294"/>
      <c r="F304" s="294"/>
      <c r="G304" s="309"/>
      <c r="H304" s="298"/>
      <c r="I304" s="294"/>
      <c r="J304" s="294"/>
      <c r="K304" s="309"/>
      <c r="L304" s="298"/>
      <c r="M304" s="294"/>
      <c r="N304" s="294"/>
      <c r="O304" s="309"/>
    </row>
    <row r="305" spans="1:15" s="331" customFormat="1" ht="13.8" x14ac:dyDescent="0.25">
      <c r="A305" s="36"/>
      <c r="B305" s="48"/>
      <c r="C305" s="65" t="s">
        <v>201</v>
      </c>
      <c r="D305" s="307">
        <f t="shared" ref="D305:K305" si="54">D87+D97+D167+D181+D225+D253+D275+D303</f>
        <v>5047753</v>
      </c>
      <c r="E305" s="292">
        <f t="shared" si="54"/>
        <v>4694352</v>
      </c>
      <c r="F305" s="292">
        <f t="shared" si="54"/>
        <v>333401</v>
      </c>
      <c r="G305" s="308">
        <f t="shared" si="54"/>
        <v>20000</v>
      </c>
      <c r="H305" s="307">
        <f t="shared" si="54"/>
        <v>210797</v>
      </c>
      <c r="I305" s="292">
        <f t="shared" si="54"/>
        <v>192317</v>
      </c>
      <c r="J305" s="292">
        <f t="shared" si="54"/>
        <v>18480</v>
      </c>
      <c r="K305" s="308">
        <f t="shared" si="54"/>
        <v>0</v>
      </c>
      <c r="L305" s="307">
        <f t="shared" si="51"/>
        <v>5258550</v>
      </c>
      <c r="M305" s="292">
        <f t="shared" si="51"/>
        <v>4886669</v>
      </c>
      <c r="N305" s="292">
        <f t="shared" si="51"/>
        <v>351881</v>
      </c>
      <c r="O305" s="308">
        <f t="shared" si="51"/>
        <v>20000</v>
      </c>
    </row>
    <row r="306" spans="1:15" s="331" customFormat="1" x14ac:dyDescent="0.3">
      <c r="A306" s="36"/>
      <c r="B306" s="78"/>
      <c r="C306" s="79"/>
      <c r="D306" s="310"/>
      <c r="E306" s="311"/>
      <c r="F306" s="311"/>
      <c r="G306" s="312"/>
      <c r="H306" s="310"/>
      <c r="I306" s="311"/>
      <c r="J306" s="311"/>
      <c r="K306" s="312"/>
      <c r="L306" s="310"/>
      <c r="M306" s="311"/>
      <c r="N306" s="311"/>
      <c r="O306" s="312"/>
    </row>
    <row r="307" spans="1:15" s="331" customFormat="1" x14ac:dyDescent="0.3">
      <c r="A307" s="36"/>
      <c r="B307" s="48" t="s">
        <v>63</v>
      </c>
      <c r="C307" s="41" t="s">
        <v>81</v>
      </c>
      <c r="D307" s="310"/>
      <c r="E307" s="311"/>
      <c r="F307" s="311"/>
      <c r="G307" s="312"/>
      <c r="H307" s="310"/>
      <c r="I307" s="311"/>
      <c r="J307" s="311"/>
      <c r="K307" s="312"/>
      <c r="L307" s="310"/>
      <c r="M307" s="311"/>
      <c r="N307" s="311"/>
      <c r="O307" s="312"/>
    </row>
    <row r="308" spans="1:15" s="331" customFormat="1" x14ac:dyDescent="0.3">
      <c r="A308" s="36"/>
      <c r="B308" s="75"/>
      <c r="C308" s="41" t="s">
        <v>82</v>
      </c>
      <c r="D308" s="310"/>
      <c r="E308" s="311"/>
      <c r="F308" s="311"/>
      <c r="G308" s="312"/>
      <c r="H308" s="310"/>
      <c r="I308" s="311"/>
      <c r="J308" s="311"/>
      <c r="K308" s="312"/>
      <c r="L308" s="310"/>
      <c r="M308" s="311"/>
      <c r="N308" s="311"/>
      <c r="O308" s="312"/>
    </row>
    <row r="309" spans="1:15" s="331" customFormat="1" ht="13.8" x14ac:dyDescent="0.25">
      <c r="A309" s="36"/>
      <c r="B309" s="48"/>
      <c r="C309" s="80" t="s">
        <v>78</v>
      </c>
      <c r="D309" s="301"/>
      <c r="E309" s="291"/>
      <c r="F309" s="291"/>
      <c r="G309" s="304"/>
      <c r="H309" s="301"/>
      <c r="I309" s="291"/>
      <c r="J309" s="291"/>
      <c r="K309" s="304"/>
      <c r="L309" s="301">
        <f t="shared" si="51"/>
        <v>0</v>
      </c>
      <c r="M309" s="291">
        <f t="shared" si="51"/>
        <v>0</v>
      </c>
      <c r="N309" s="291">
        <f t="shared" si="51"/>
        <v>0</v>
      </c>
      <c r="O309" s="304">
        <f t="shared" si="51"/>
        <v>0</v>
      </c>
    </row>
    <row r="310" spans="1:15" s="331" customFormat="1" ht="13.8" x14ac:dyDescent="0.25">
      <c r="A310" s="36"/>
      <c r="B310" s="48"/>
      <c r="C310" s="80" t="s">
        <v>79</v>
      </c>
      <c r="D310" s="301">
        <v>26389</v>
      </c>
      <c r="E310" s="291">
        <v>26389</v>
      </c>
      <c r="F310" s="291"/>
      <c r="G310" s="304"/>
      <c r="H310" s="301"/>
      <c r="I310" s="291"/>
      <c r="J310" s="291"/>
      <c r="K310" s="304"/>
      <c r="L310" s="301">
        <f t="shared" si="51"/>
        <v>26389</v>
      </c>
      <c r="M310" s="291">
        <f t="shared" si="51"/>
        <v>26389</v>
      </c>
      <c r="N310" s="291">
        <f t="shared" si="51"/>
        <v>0</v>
      </c>
      <c r="O310" s="304">
        <f t="shared" si="51"/>
        <v>0</v>
      </c>
    </row>
    <row r="311" spans="1:15" s="331" customFormat="1" ht="13.8" x14ac:dyDescent="0.25">
      <c r="A311" s="36"/>
      <c r="B311" s="45"/>
      <c r="C311" s="41" t="s">
        <v>80</v>
      </c>
      <c r="D311" s="301">
        <v>0</v>
      </c>
      <c r="E311" s="291">
        <v>0</v>
      </c>
      <c r="F311" s="291"/>
      <c r="G311" s="304"/>
      <c r="H311" s="301">
        <v>8302</v>
      </c>
      <c r="I311" s="291">
        <v>8302</v>
      </c>
      <c r="J311" s="291">
        <v>0</v>
      </c>
      <c r="K311" s="304">
        <v>0</v>
      </c>
      <c r="L311" s="301">
        <f t="shared" si="51"/>
        <v>8302</v>
      </c>
      <c r="M311" s="291">
        <f t="shared" si="51"/>
        <v>8302</v>
      </c>
      <c r="N311" s="291">
        <f t="shared" si="51"/>
        <v>0</v>
      </c>
      <c r="O311" s="304">
        <f t="shared" si="51"/>
        <v>0</v>
      </c>
    </row>
    <row r="312" spans="1:15" s="331" customFormat="1" ht="14.4" x14ac:dyDescent="0.3">
      <c r="A312" s="36"/>
      <c r="B312" s="48"/>
      <c r="C312" s="71" t="s">
        <v>24</v>
      </c>
      <c r="D312" s="316">
        <f t="shared" ref="D312:G312" si="55">SUM(D309:D311)</f>
        <v>26389</v>
      </c>
      <c r="E312" s="322">
        <f t="shared" si="55"/>
        <v>26389</v>
      </c>
      <c r="F312" s="322">
        <f t="shared" si="55"/>
        <v>0</v>
      </c>
      <c r="G312" s="319">
        <f t="shared" si="55"/>
        <v>0</v>
      </c>
      <c r="H312" s="316">
        <f t="shared" ref="H312:K312" si="56">SUM(H309:H311)</f>
        <v>8302</v>
      </c>
      <c r="I312" s="322">
        <f t="shared" si="56"/>
        <v>8302</v>
      </c>
      <c r="J312" s="322">
        <f t="shared" si="56"/>
        <v>0</v>
      </c>
      <c r="K312" s="319">
        <f t="shared" si="56"/>
        <v>0</v>
      </c>
      <c r="L312" s="316">
        <f t="shared" si="51"/>
        <v>34691</v>
      </c>
      <c r="M312" s="322">
        <f t="shared" si="51"/>
        <v>34691</v>
      </c>
      <c r="N312" s="322">
        <f t="shared" si="51"/>
        <v>0</v>
      </c>
      <c r="O312" s="319">
        <f t="shared" si="51"/>
        <v>0</v>
      </c>
    </row>
    <row r="313" spans="1:15" s="331" customFormat="1" ht="14.4" x14ac:dyDescent="0.3">
      <c r="A313" s="36"/>
      <c r="B313" s="48"/>
      <c r="C313" s="71"/>
      <c r="D313" s="316"/>
      <c r="E313" s="322"/>
      <c r="F313" s="322"/>
      <c r="G313" s="319"/>
      <c r="H313" s="316"/>
      <c r="I313" s="322"/>
      <c r="J313" s="322"/>
      <c r="K313" s="319"/>
      <c r="L313" s="316"/>
      <c r="M313" s="322"/>
      <c r="N313" s="322"/>
      <c r="O313" s="319"/>
    </row>
    <row r="314" spans="1:15" s="331" customFormat="1" ht="13.8" x14ac:dyDescent="0.25">
      <c r="A314" s="36"/>
      <c r="B314" s="48"/>
      <c r="C314" s="80" t="s">
        <v>83</v>
      </c>
      <c r="D314" s="301">
        <v>55442</v>
      </c>
      <c r="E314" s="291">
        <v>55442</v>
      </c>
      <c r="F314" s="291"/>
      <c r="G314" s="304"/>
      <c r="H314" s="301">
        <v>1873</v>
      </c>
      <c r="I314" s="291">
        <v>1873</v>
      </c>
      <c r="J314" s="291">
        <v>0</v>
      </c>
      <c r="K314" s="304">
        <v>0</v>
      </c>
      <c r="L314" s="301">
        <f t="shared" si="51"/>
        <v>57315</v>
      </c>
      <c r="M314" s="291">
        <f t="shared" si="51"/>
        <v>57315</v>
      </c>
      <c r="N314" s="291">
        <f t="shared" si="51"/>
        <v>0</v>
      </c>
      <c r="O314" s="304">
        <f t="shared" si="51"/>
        <v>0</v>
      </c>
    </row>
    <row r="315" spans="1:15" s="331" customFormat="1" ht="13.8" x14ac:dyDescent="0.25">
      <c r="A315" s="36"/>
      <c r="B315" s="81"/>
      <c r="C315" s="41"/>
      <c r="D315" s="301"/>
      <c r="E315" s="291"/>
      <c r="F315" s="291"/>
      <c r="G315" s="304"/>
      <c r="H315" s="301"/>
      <c r="I315" s="291"/>
      <c r="J315" s="291"/>
      <c r="K315" s="304"/>
      <c r="L315" s="301"/>
      <c r="M315" s="291"/>
      <c r="N315" s="291"/>
      <c r="O315" s="304"/>
    </row>
    <row r="316" spans="1:15" s="331" customFormat="1" ht="14.4" thickBot="1" x14ac:dyDescent="0.3">
      <c r="A316" s="82"/>
      <c r="B316" s="83"/>
      <c r="C316" s="84" t="s">
        <v>17</v>
      </c>
      <c r="D316" s="313">
        <f t="shared" ref="D316:K316" si="57">SUM(D63,D76,D312,D305)+D314</f>
        <v>6738112</v>
      </c>
      <c r="E316" s="295">
        <f t="shared" si="57"/>
        <v>6384711</v>
      </c>
      <c r="F316" s="295">
        <f t="shared" si="57"/>
        <v>333401</v>
      </c>
      <c r="G316" s="320">
        <f t="shared" si="57"/>
        <v>20000</v>
      </c>
      <c r="H316" s="313">
        <f t="shared" si="57"/>
        <v>22833</v>
      </c>
      <c r="I316" s="295">
        <f t="shared" si="57"/>
        <v>4353</v>
      </c>
      <c r="J316" s="295">
        <f t="shared" si="57"/>
        <v>18480</v>
      </c>
      <c r="K316" s="320">
        <f t="shared" si="57"/>
        <v>0</v>
      </c>
      <c r="L316" s="313">
        <f t="shared" si="51"/>
        <v>6760945</v>
      </c>
      <c r="M316" s="295">
        <f t="shared" si="51"/>
        <v>6389064</v>
      </c>
      <c r="N316" s="295">
        <f t="shared" si="51"/>
        <v>351881</v>
      </c>
      <c r="O316" s="320">
        <f t="shared" si="51"/>
        <v>20000</v>
      </c>
    </row>
    <row r="317" spans="1:15" s="331" customFormat="1" x14ac:dyDescent="0.3">
      <c r="A317" s="205"/>
      <c r="B317" s="140"/>
      <c r="C317" s="37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</row>
    <row r="318" spans="1:15" s="331" customFormat="1" x14ac:dyDescent="0.3">
      <c r="A318" s="72"/>
      <c r="B318" s="37"/>
      <c r="C318" s="291"/>
      <c r="D318" s="311"/>
      <c r="E318" s="290"/>
      <c r="F318" s="311"/>
      <c r="G318" s="290"/>
      <c r="H318" s="311"/>
      <c r="I318" s="290"/>
      <c r="J318" s="311"/>
      <c r="K318" s="290"/>
      <c r="L318" s="311"/>
      <c r="M318" s="290"/>
      <c r="N318" s="311"/>
      <c r="O318" s="290"/>
    </row>
    <row r="319" spans="1:15" s="331" customFormat="1" x14ac:dyDescent="0.3">
      <c r="A319" s="72"/>
      <c r="B319" s="37"/>
      <c r="C319" s="37"/>
      <c r="D319" s="311"/>
      <c r="E319" s="290"/>
      <c r="F319" s="290"/>
      <c r="G319" s="290"/>
      <c r="H319" s="311"/>
      <c r="I319" s="290"/>
      <c r="J319" s="290"/>
      <c r="K319" s="290"/>
      <c r="L319" s="311"/>
      <c r="M319" s="290"/>
      <c r="N319" s="290"/>
      <c r="O319" s="290"/>
    </row>
    <row r="320" spans="1:15" s="331" customFormat="1" x14ac:dyDescent="0.3">
      <c r="A320" s="72"/>
      <c r="B320" s="37"/>
      <c r="C320" s="37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</row>
    <row r="321" spans="1:15" s="331" customFormat="1" x14ac:dyDescent="0.3">
      <c r="A321" s="72"/>
      <c r="B321" s="37"/>
      <c r="C321" s="37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</row>
    <row r="322" spans="1:15" s="331" customFormat="1" x14ac:dyDescent="0.3">
      <c r="A322" s="72"/>
      <c r="B322" s="37"/>
      <c r="C322" s="37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0"/>
    </row>
    <row r="323" spans="1:15" s="331" customFormat="1" x14ac:dyDescent="0.3">
      <c r="A323" s="290"/>
      <c r="B323" s="290"/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0"/>
    </row>
    <row r="324" spans="1:15" s="331" customFormat="1" x14ac:dyDescent="0.3">
      <c r="A324" s="290"/>
      <c r="B324" s="290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</row>
    <row r="325" spans="1:15" s="331" customFormat="1" x14ac:dyDescent="0.3">
      <c r="A325" s="290"/>
      <c r="B325" s="290"/>
      <c r="C325" s="290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90"/>
    </row>
    <row r="326" spans="1:15" s="331" customFormat="1" x14ac:dyDescent="0.3">
      <c r="A326" s="290"/>
      <c r="B326" s="290"/>
      <c r="C326" s="290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90"/>
    </row>
    <row r="327" spans="1:15" s="331" customFormat="1" x14ac:dyDescent="0.3">
      <c r="A327" s="290"/>
      <c r="B327" s="290"/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90"/>
    </row>
    <row r="328" spans="1:15" s="331" customFormat="1" x14ac:dyDescent="0.3">
      <c r="A328" s="290"/>
      <c r="B328" s="290"/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0"/>
    </row>
    <row r="329" spans="1:15" s="331" customFormat="1" x14ac:dyDescent="0.3">
      <c r="A329" s="290"/>
      <c r="B329" s="290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0"/>
    </row>
    <row r="330" spans="1:15" s="331" customFormat="1" x14ac:dyDescent="0.3">
      <c r="A330" s="290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0"/>
    </row>
    <row r="331" spans="1:15" s="331" customFormat="1" x14ac:dyDescent="0.3">
      <c r="A331" s="290"/>
      <c r="B331" s="290"/>
      <c r="C331" s="290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90"/>
    </row>
    <row r="332" spans="1:15" s="331" customFormat="1" x14ac:dyDescent="0.3">
      <c r="A332" s="290"/>
      <c r="B332" s="290"/>
      <c r="C332" s="290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90"/>
    </row>
    <row r="333" spans="1:15" s="331" customFormat="1" x14ac:dyDescent="0.3">
      <c r="A333" s="290"/>
      <c r="B333" s="290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0"/>
    </row>
    <row r="334" spans="1:15" s="331" customFormat="1" x14ac:dyDescent="0.3">
      <c r="A334" s="290"/>
      <c r="B334" s="290"/>
      <c r="C334" s="290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90"/>
    </row>
    <row r="335" spans="1:15" s="331" customFormat="1" x14ac:dyDescent="0.3">
      <c r="A335" s="290"/>
      <c r="B335" s="290"/>
      <c r="C335" s="290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0"/>
    </row>
    <row r="336" spans="1:15" s="331" customFormat="1" x14ac:dyDescent="0.3">
      <c r="A336" s="290"/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0"/>
    </row>
    <row r="337" spans="1:15" s="331" customFormat="1" x14ac:dyDescent="0.3">
      <c r="A337" s="290"/>
      <c r="B337" s="290"/>
      <c r="C337" s="290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90"/>
    </row>
    <row r="338" spans="1:15" s="331" customFormat="1" x14ac:dyDescent="0.3">
      <c r="A338" s="290"/>
      <c r="B338" s="290"/>
      <c r="C338" s="290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90"/>
    </row>
    <row r="339" spans="1:15" s="331" customFormat="1" x14ac:dyDescent="0.3">
      <c r="A339" s="290"/>
      <c r="B339" s="290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0"/>
    </row>
    <row r="340" spans="1:15" s="331" customFormat="1" x14ac:dyDescent="0.3">
      <c r="A340" s="290"/>
      <c r="B340" s="290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90"/>
    </row>
    <row r="341" spans="1:15" s="331" customFormat="1" x14ac:dyDescent="0.3">
      <c r="A341" s="290"/>
      <c r="B341" s="290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0"/>
    </row>
    <row r="342" spans="1:15" s="331" customFormat="1" x14ac:dyDescent="0.3">
      <c r="A342" s="290"/>
      <c r="B342" s="290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90"/>
    </row>
    <row r="343" spans="1:15" s="331" customFormat="1" x14ac:dyDescent="0.3">
      <c r="A343" s="290"/>
      <c r="B343" s="290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0"/>
    </row>
    <row r="344" spans="1:15" s="331" customFormat="1" x14ac:dyDescent="0.3">
      <c r="A344" s="290"/>
      <c r="B344" s="290"/>
      <c r="C344" s="290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90"/>
    </row>
    <row r="345" spans="1:15" s="331" customFormat="1" x14ac:dyDescent="0.3">
      <c r="A345" s="290"/>
      <c r="B345" s="290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0"/>
    </row>
    <row r="346" spans="1:15" s="331" customFormat="1" x14ac:dyDescent="0.3">
      <c r="A346" s="290"/>
      <c r="B346" s="290"/>
      <c r="C346" s="290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90"/>
    </row>
    <row r="347" spans="1:15" s="331" customFormat="1" x14ac:dyDescent="0.3">
      <c r="A347" s="290"/>
      <c r="B347" s="290"/>
      <c r="C347" s="290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90"/>
    </row>
    <row r="348" spans="1:15" s="331" customFormat="1" x14ac:dyDescent="0.3">
      <c r="A348" s="290"/>
      <c r="B348" s="290"/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90"/>
    </row>
    <row r="349" spans="1:15" s="331" customFormat="1" x14ac:dyDescent="0.3">
      <c r="A349" s="290"/>
      <c r="B349" s="290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0"/>
    </row>
    <row r="350" spans="1:15" x14ac:dyDescent="0.3">
      <c r="A350" s="290"/>
      <c r="B350" s="290"/>
      <c r="C350" s="290"/>
    </row>
    <row r="351" spans="1:15" x14ac:dyDescent="0.3">
      <c r="A351" s="290"/>
      <c r="B351" s="290"/>
      <c r="C351" s="290"/>
    </row>
    <row r="352" spans="1:15" x14ac:dyDescent="0.3">
      <c r="A352" s="290"/>
      <c r="B352" s="290"/>
      <c r="C352" s="290"/>
    </row>
    <row r="353" spans="1:3" x14ac:dyDescent="0.3">
      <c r="A353" s="290"/>
      <c r="B353" s="290"/>
      <c r="C353" s="290"/>
    </row>
    <row r="354" spans="1:3" x14ac:dyDescent="0.3">
      <c r="A354" s="290"/>
      <c r="B354" s="290"/>
      <c r="C354" s="290"/>
    </row>
    <row r="355" spans="1:3" x14ac:dyDescent="0.3">
      <c r="A355" s="290"/>
      <c r="B355" s="290"/>
      <c r="C355" s="290"/>
    </row>
    <row r="356" spans="1:3" x14ac:dyDescent="0.3">
      <c r="A356" s="290"/>
      <c r="B356" s="290"/>
      <c r="C356" s="290"/>
    </row>
    <row r="357" spans="1:3" x14ac:dyDescent="0.3">
      <c r="A357" s="290"/>
      <c r="B357" s="290"/>
      <c r="C357" s="290"/>
    </row>
  </sheetData>
  <mergeCells count="3">
    <mergeCell ref="D5:G5"/>
    <mergeCell ref="H5:K5"/>
    <mergeCell ref="L5:O5"/>
  </mergeCells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"/>
  <sheetViews>
    <sheetView view="pageBreakPreview" zoomScaleNormal="100" zoomScaleSheetLayoutView="100" workbookViewId="0"/>
  </sheetViews>
  <sheetFormatPr defaultColWidth="9.109375" defaultRowHeight="16.8" x14ac:dyDescent="0.3"/>
  <cols>
    <col min="1" max="1" width="16.5546875" style="14" customWidth="1"/>
    <col min="2" max="2" width="8.33203125" style="1" bestFit="1" customWidth="1"/>
    <col min="3" max="3" width="8.33203125" style="1" customWidth="1"/>
    <col min="4" max="4" width="8.33203125" style="1" bestFit="1" customWidth="1"/>
    <col min="5" max="5" width="7" style="1" bestFit="1" customWidth="1"/>
    <col min="6" max="6" width="8.33203125" style="1" bestFit="1" customWidth="1"/>
    <col min="7" max="7" width="8.33203125" style="1" customWidth="1"/>
    <col min="8" max="8" width="8.33203125" style="1" bestFit="1" customWidth="1"/>
    <col min="9" max="9" width="8.33203125" style="1" customWidth="1"/>
    <col min="10" max="10" width="8.33203125" style="1" bestFit="1" customWidth="1"/>
    <col min="11" max="11" width="6.88671875" style="1" bestFit="1" customWidth="1"/>
    <col min="12" max="12" width="8.33203125" style="1" bestFit="1" customWidth="1"/>
    <col min="13" max="13" width="6.88671875" style="1" bestFit="1" customWidth="1"/>
    <col min="14" max="14" width="8.33203125" style="6" bestFit="1" customWidth="1"/>
    <col min="15" max="15" width="6.88671875" style="6" bestFit="1" customWidth="1"/>
    <col min="16" max="16" width="8.33203125" style="6" bestFit="1" customWidth="1"/>
    <col min="17" max="17" width="6.88671875" style="6" bestFit="1" customWidth="1"/>
    <col min="18" max="18" width="8.33203125" style="1" bestFit="1" customWidth="1"/>
    <col min="19" max="16384" width="9.109375" style="1"/>
  </cols>
  <sheetData>
    <row r="1" spans="1:19" x14ac:dyDescent="0.3">
      <c r="R1" s="16"/>
      <c r="S1" s="16" t="s">
        <v>302</v>
      </c>
    </row>
    <row r="2" spans="1:19" x14ac:dyDescent="0.3">
      <c r="A2" s="2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326"/>
      <c r="P2" s="19"/>
      <c r="Q2" s="326"/>
      <c r="S2" s="16" t="s">
        <v>499</v>
      </c>
    </row>
    <row r="3" spans="1:19" x14ac:dyDescent="0.3">
      <c r="A3" s="349" t="s">
        <v>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  <c r="O3" s="326"/>
      <c r="P3" s="19"/>
      <c r="Q3" s="326"/>
    </row>
    <row r="4" spans="1:19" s="2" customFormat="1" ht="18.600000000000001" x14ac:dyDescent="0.3">
      <c r="A4" s="349" t="s">
        <v>307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50"/>
      <c r="O4" s="326"/>
      <c r="P4" s="19"/>
      <c r="Q4" s="326"/>
    </row>
    <row r="5" spans="1:19" s="2" customFormat="1" ht="18.60000000000000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7"/>
      <c r="R5" s="7"/>
    </row>
    <row r="6" spans="1:19" s="5" customFormat="1" ht="38.25" customHeight="1" x14ac:dyDescent="0.25">
      <c r="A6" s="142"/>
      <c r="B6" s="346" t="s">
        <v>22</v>
      </c>
      <c r="C6" s="347"/>
      <c r="D6" s="346" t="s">
        <v>77</v>
      </c>
      <c r="E6" s="347"/>
      <c r="F6" s="346" t="s">
        <v>27</v>
      </c>
      <c r="G6" s="347"/>
      <c r="H6" s="346" t="s">
        <v>48</v>
      </c>
      <c r="I6" s="347"/>
      <c r="J6" s="346" t="s">
        <v>49</v>
      </c>
      <c r="K6" s="347"/>
      <c r="L6" s="346" t="s">
        <v>50</v>
      </c>
      <c r="M6" s="347"/>
      <c r="N6" s="346" t="s">
        <v>20</v>
      </c>
      <c r="O6" s="347"/>
      <c r="P6" s="346" t="s">
        <v>51</v>
      </c>
      <c r="Q6" s="347"/>
      <c r="R6" s="348" t="s">
        <v>23</v>
      </c>
      <c r="S6" s="348"/>
    </row>
    <row r="7" spans="1:19" s="5" customFormat="1" ht="42.75" customHeight="1" x14ac:dyDescent="0.25">
      <c r="A7" s="146"/>
      <c r="B7" s="147" t="s">
        <v>44</v>
      </c>
      <c r="C7" s="327" t="s">
        <v>487</v>
      </c>
      <c r="D7" s="147" t="s">
        <v>44</v>
      </c>
      <c r="E7" s="327" t="s">
        <v>487</v>
      </c>
      <c r="F7" s="147" t="s">
        <v>44</v>
      </c>
      <c r="G7" s="327" t="s">
        <v>487</v>
      </c>
      <c r="H7" s="147" t="s">
        <v>44</v>
      </c>
      <c r="I7" s="327" t="s">
        <v>487</v>
      </c>
      <c r="J7" s="147" t="s">
        <v>44</v>
      </c>
      <c r="K7" s="327" t="s">
        <v>487</v>
      </c>
      <c r="L7" s="147" t="s">
        <v>44</v>
      </c>
      <c r="M7" s="327" t="s">
        <v>487</v>
      </c>
      <c r="N7" s="147" t="s">
        <v>44</v>
      </c>
      <c r="O7" s="327" t="s">
        <v>487</v>
      </c>
      <c r="P7" s="147" t="s">
        <v>44</v>
      </c>
      <c r="Q7" s="327" t="s">
        <v>487</v>
      </c>
      <c r="R7" s="147" t="s">
        <v>44</v>
      </c>
      <c r="S7" s="327" t="s">
        <v>487</v>
      </c>
    </row>
    <row r="8" spans="1:19" ht="23.25" customHeight="1" x14ac:dyDescent="0.3">
      <c r="A8" s="148" t="s">
        <v>41</v>
      </c>
      <c r="B8" s="144">
        <v>311726</v>
      </c>
      <c r="C8" s="144">
        <v>335880</v>
      </c>
      <c r="D8" s="144">
        <v>43503</v>
      </c>
      <c r="E8" s="144">
        <v>46712</v>
      </c>
      <c r="F8" s="144">
        <v>60200</v>
      </c>
      <c r="G8" s="144">
        <v>64471</v>
      </c>
      <c r="H8" s="144">
        <v>0</v>
      </c>
      <c r="I8" s="144">
        <v>0</v>
      </c>
      <c r="J8" s="144">
        <v>0</v>
      </c>
      <c r="K8" s="144">
        <v>0</v>
      </c>
      <c r="L8" s="144">
        <v>6000</v>
      </c>
      <c r="M8" s="144">
        <v>8747</v>
      </c>
      <c r="N8" s="144">
        <v>0</v>
      </c>
      <c r="O8" s="144">
        <v>0</v>
      </c>
      <c r="P8" s="144">
        <v>0</v>
      </c>
      <c r="Q8" s="144">
        <v>0</v>
      </c>
      <c r="R8" s="144">
        <f t="shared" ref="R8:S11" si="0">B8+D8+F8+H8+J8+L8+N8+P8</f>
        <v>421429</v>
      </c>
      <c r="S8" s="144">
        <f t="shared" si="0"/>
        <v>455810</v>
      </c>
    </row>
    <row r="9" spans="1:19" ht="27" x14ac:dyDescent="0.3">
      <c r="A9" s="148" t="s">
        <v>76</v>
      </c>
      <c r="B9" s="144">
        <v>30500</v>
      </c>
      <c r="C9" s="144">
        <v>31526</v>
      </c>
      <c r="D9" s="144">
        <v>4250</v>
      </c>
      <c r="E9" s="144">
        <v>4405</v>
      </c>
      <c r="F9" s="144">
        <v>3050</v>
      </c>
      <c r="G9" s="144">
        <v>3264</v>
      </c>
      <c r="H9" s="144">
        <v>0</v>
      </c>
      <c r="I9" s="144">
        <v>0</v>
      </c>
      <c r="J9" s="144">
        <v>0</v>
      </c>
      <c r="K9" s="144">
        <v>0</v>
      </c>
      <c r="L9" s="144">
        <v>200</v>
      </c>
      <c r="M9" s="144">
        <v>200</v>
      </c>
      <c r="N9" s="144">
        <v>0</v>
      </c>
      <c r="O9" s="144">
        <v>0</v>
      </c>
      <c r="P9" s="144">
        <v>0</v>
      </c>
      <c r="Q9" s="144">
        <v>0</v>
      </c>
      <c r="R9" s="144">
        <f t="shared" si="0"/>
        <v>38000</v>
      </c>
      <c r="S9" s="144">
        <f t="shared" si="0"/>
        <v>39395</v>
      </c>
    </row>
    <row r="10" spans="1:19" ht="27" x14ac:dyDescent="0.3">
      <c r="A10" s="148" t="s">
        <v>219</v>
      </c>
      <c r="B10" s="144">
        <v>9749</v>
      </c>
      <c r="C10" s="144">
        <v>10075</v>
      </c>
      <c r="D10" s="144">
        <v>1306</v>
      </c>
      <c r="E10" s="144">
        <v>1352</v>
      </c>
      <c r="F10" s="144">
        <v>240</v>
      </c>
      <c r="G10" s="144">
        <v>305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f t="shared" si="0"/>
        <v>11295</v>
      </c>
      <c r="S10" s="144">
        <f t="shared" si="0"/>
        <v>11732</v>
      </c>
    </row>
    <row r="11" spans="1:19" ht="27" x14ac:dyDescent="0.3">
      <c r="A11" s="143" t="s">
        <v>220</v>
      </c>
      <c r="B11" s="144">
        <v>8542</v>
      </c>
      <c r="C11" s="144">
        <v>8868</v>
      </c>
      <c r="D11" s="144">
        <v>1199</v>
      </c>
      <c r="E11" s="144">
        <v>1245</v>
      </c>
      <c r="F11" s="144">
        <v>32</v>
      </c>
      <c r="G11" s="144">
        <v>183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si="0"/>
        <v>9773</v>
      </c>
      <c r="S11" s="21">
        <f t="shared" si="0"/>
        <v>10296</v>
      </c>
    </row>
    <row r="12" spans="1:19" s="15" customFormat="1" ht="24.75" customHeight="1" x14ac:dyDescent="0.3">
      <c r="A12" s="145" t="s">
        <v>24</v>
      </c>
      <c r="B12" s="20">
        <f t="shared" ref="B12:R12" si="1">SUM(B8:B11)</f>
        <v>360517</v>
      </c>
      <c r="C12" s="20">
        <f t="shared" si="1"/>
        <v>386349</v>
      </c>
      <c r="D12" s="20">
        <f t="shared" si="1"/>
        <v>50258</v>
      </c>
      <c r="E12" s="20">
        <f t="shared" si="1"/>
        <v>53714</v>
      </c>
      <c r="F12" s="20">
        <f t="shared" si="1"/>
        <v>63522</v>
      </c>
      <c r="G12" s="20">
        <f t="shared" si="1"/>
        <v>68223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6200</v>
      </c>
      <c r="M12" s="20">
        <f t="shared" si="1"/>
        <v>8947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  <c r="R12" s="20">
        <f t="shared" si="1"/>
        <v>480497</v>
      </c>
      <c r="S12" s="20">
        <f t="shared" ref="S12" si="2">SUM(S8:S11)</f>
        <v>517233</v>
      </c>
    </row>
    <row r="14" spans="1:19" x14ac:dyDescent="0.3">
      <c r="C14" s="328"/>
      <c r="E14" s="328"/>
      <c r="G14" s="328"/>
      <c r="M14" s="328"/>
      <c r="S14" s="328"/>
    </row>
  </sheetData>
  <mergeCells count="11">
    <mergeCell ref="P6:Q6"/>
    <mergeCell ref="R6:S6"/>
    <mergeCell ref="A3:N3"/>
    <mergeCell ref="A4:N4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2"/>
  <sheetViews>
    <sheetView view="pageBreakPreview" zoomScale="110" zoomScaleNormal="100" zoomScaleSheetLayoutView="110" workbookViewId="0"/>
  </sheetViews>
  <sheetFormatPr defaultRowHeight="13.2" x14ac:dyDescent="0.25"/>
  <cols>
    <col min="1" max="1" width="40" style="9" customWidth="1"/>
    <col min="2" max="5" width="10.44140625" style="8" customWidth="1"/>
    <col min="6" max="6" width="4.6640625" style="8" customWidth="1"/>
    <col min="7" max="7" width="32.44140625" style="8" customWidth="1"/>
    <col min="8" max="8" width="10.44140625" style="8" customWidth="1"/>
    <col min="9" max="9" width="10.6640625" style="8" bestFit="1" customWidth="1"/>
    <col min="10" max="10" width="9.88671875" style="8" customWidth="1"/>
    <col min="11" max="11" width="9.88671875" style="9" customWidth="1"/>
    <col min="12" max="241" width="9.109375" style="9"/>
    <col min="242" max="242" width="40" style="9" customWidth="1"/>
    <col min="243" max="243" width="12" style="9" customWidth="1"/>
    <col min="244" max="246" width="10.44140625" style="9" customWidth="1"/>
    <col min="247" max="247" width="11" style="9" customWidth="1"/>
    <col min="248" max="248" width="4.6640625" style="9" customWidth="1"/>
    <col min="249" max="249" width="32.44140625" style="9" customWidth="1"/>
    <col min="250" max="250" width="12" style="9" customWidth="1"/>
    <col min="251" max="253" width="13.5546875" style="9" customWidth="1"/>
    <col min="254" max="254" width="11" style="9" customWidth="1"/>
    <col min="255" max="497" width="9.109375" style="9"/>
    <col min="498" max="498" width="40" style="9" customWidth="1"/>
    <col min="499" max="499" width="12" style="9" customWidth="1"/>
    <col min="500" max="502" width="10.44140625" style="9" customWidth="1"/>
    <col min="503" max="503" width="11" style="9" customWidth="1"/>
    <col min="504" max="504" width="4.6640625" style="9" customWidth="1"/>
    <col min="505" max="505" width="32.44140625" style="9" customWidth="1"/>
    <col min="506" max="506" width="12" style="9" customWidth="1"/>
    <col min="507" max="509" width="13.5546875" style="9" customWidth="1"/>
    <col min="510" max="510" width="11" style="9" customWidth="1"/>
    <col min="511" max="753" width="9.109375" style="9"/>
    <col min="754" max="754" width="40" style="9" customWidth="1"/>
    <col min="755" max="755" width="12" style="9" customWidth="1"/>
    <col min="756" max="758" width="10.44140625" style="9" customWidth="1"/>
    <col min="759" max="759" width="11" style="9" customWidth="1"/>
    <col min="760" max="760" width="4.6640625" style="9" customWidth="1"/>
    <col min="761" max="761" width="32.44140625" style="9" customWidth="1"/>
    <col min="762" max="762" width="12" style="9" customWidth="1"/>
    <col min="763" max="765" width="13.5546875" style="9" customWidth="1"/>
    <col min="766" max="766" width="11" style="9" customWidth="1"/>
    <col min="767" max="1009" width="9.109375" style="9"/>
    <col min="1010" max="1010" width="40" style="9" customWidth="1"/>
    <col min="1011" max="1011" width="12" style="9" customWidth="1"/>
    <col min="1012" max="1014" width="10.44140625" style="9" customWidth="1"/>
    <col min="1015" max="1015" width="11" style="9" customWidth="1"/>
    <col min="1016" max="1016" width="4.6640625" style="9" customWidth="1"/>
    <col min="1017" max="1017" width="32.44140625" style="9" customWidth="1"/>
    <col min="1018" max="1018" width="12" style="9" customWidth="1"/>
    <col min="1019" max="1021" width="13.5546875" style="9" customWidth="1"/>
    <col min="1022" max="1022" width="11" style="9" customWidth="1"/>
    <col min="1023" max="1265" width="9.109375" style="9"/>
    <col min="1266" max="1266" width="40" style="9" customWidth="1"/>
    <col min="1267" max="1267" width="12" style="9" customWidth="1"/>
    <col min="1268" max="1270" width="10.44140625" style="9" customWidth="1"/>
    <col min="1271" max="1271" width="11" style="9" customWidth="1"/>
    <col min="1272" max="1272" width="4.6640625" style="9" customWidth="1"/>
    <col min="1273" max="1273" width="32.44140625" style="9" customWidth="1"/>
    <col min="1274" max="1274" width="12" style="9" customWidth="1"/>
    <col min="1275" max="1277" width="13.5546875" style="9" customWidth="1"/>
    <col min="1278" max="1278" width="11" style="9" customWidth="1"/>
    <col min="1279" max="1521" width="9.109375" style="9"/>
    <col min="1522" max="1522" width="40" style="9" customWidth="1"/>
    <col min="1523" max="1523" width="12" style="9" customWidth="1"/>
    <col min="1524" max="1526" width="10.44140625" style="9" customWidth="1"/>
    <col min="1527" max="1527" width="11" style="9" customWidth="1"/>
    <col min="1528" max="1528" width="4.6640625" style="9" customWidth="1"/>
    <col min="1529" max="1529" width="32.44140625" style="9" customWidth="1"/>
    <col min="1530" max="1530" width="12" style="9" customWidth="1"/>
    <col min="1531" max="1533" width="13.5546875" style="9" customWidth="1"/>
    <col min="1534" max="1534" width="11" style="9" customWidth="1"/>
    <col min="1535" max="1777" width="9.109375" style="9"/>
    <col min="1778" max="1778" width="40" style="9" customWidth="1"/>
    <col min="1779" max="1779" width="12" style="9" customWidth="1"/>
    <col min="1780" max="1782" width="10.44140625" style="9" customWidth="1"/>
    <col min="1783" max="1783" width="11" style="9" customWidth="1"/>
    <col min="1784" max="1784" width="4.6640625" style="9" customWidth="1"/>
    <col min="1785" max="1785" width="32.44140625" style="9" customWidth="1"/>
    <col min="1786" max="1786" width="12" style="9" customWidth="1"/>
    <col min="1787" max="1789" width="13.5546875" style="9" customWidth="1"/>
    <col min="1790" max="1790" width="11" style="9" customWidth="1"/>
    <col min="1791" max="2033" width="9.109375" style="9"/>
    <col min="2034" max="2034" width="40" style="9" customWidth="1"/>
    <col min="2035" max="2035" width="12" style="9" customWidth="1"/>
    <col min="2036" max="2038" width="10.44140625" style="9" customWidth="1"/>
    <col min="2039" max="2039" width="11" style="9" customWidth="1"/>
    <col min="2040" max="2040" width="4.6640625" style="9" customWidth="1"/>
    <col min="2041" max="2041" width="32.44140625" style="9" customWidth="1"/>
    <col min="2042" max="2042" width="12" style="9" customWidth="1"/>
    <col min="2043" max="2045" width="13.5546875" style="9" customWidth="1"/>
    <col min="2046" max="2046" width="11" style="9" customWidth="1"/>
    <col min="2047" max="2289" width="9.109375" style="9"/>
    <col min="2290" max="2290" width="40" style="9" customWidth="1"/>
    <col min="2291" max="2291" width="12" style="9" customWidth="1"/>
    <col min="2292" max="2294" width="10.44140625" style="9" customWidth="1"/>
    <col min="2295" max="2295" width="11" style="9" customWidth="1"/>
    <col min="2296" max="2296" width="4.6640625" style="9" customWidth="1"/>
    <col min="2297" max="2297" width="32.44140625" style="9" customWidth="1"/>
    <col min="2298" max="2298" width="12" style="9" customWidth="1"/>
    <col min="2299" max="2301" width="13.5546875" style="9" customWidth="1"/>
    <col min="2302" max="2302" width="11" style="9" customWidth="1"/>
    <col min="2303" max="2545" width="9.109375" style="9"/>
    <col min="2546" max="2546" width="40" style="9" customWidth="1"/>
    <col min="2547" max="2547" width="12" style="9" customWidth="1"/>
    <col min="2548" max="2550" width="10.44140625" style="9" customWidth="1"/>
    <col min="2551" max="2551" width="11" style="9" customWidth="1"/>
    <col min="2552" max="2552" width="4.6640625" style="9" customWidth="1"/>
    <col min="2553" max="2553" width="32.44140625" style="9" customWidth="1"/>
    <col min="2554" max="2554" width="12" style="9" customWidth="1"/>
    <col min="2555" max="2557" width="13.5546875" style="9" customWidth="1"/>
    <col min="2558" max="2558" width="11" style="9" customWidth="1"/>
    <col min="2559" max="2801" width="9.109375" style="9"/>
    <col min="2802" max="2802" width="40" style="9" customWidth="1"/>
    <col min="2803" max="2803" width="12" style="9" customWidth="1"/>
    <col min="2804" max="2806" width="10.44140625" style="9" customWidth="1"/>
    <col min="2807" max="2807" width="11" style="9" customWidth="1"/>
    <col min="2808" max="2808" width="4.6640625" style="9" customWidth="1"/>
    <col min="2809" max="2809" width="32.44140625" style="9" customWidth="1"/>
    <col min="2810" max="2810" width="12" style="9" customWidth="1"/>
    <col min="2811" max="2813" width="13.5546875" style="9" customWidth="1"/>
    <col min="2814" max="2814" width="11" style="9" customWidth="1"/>
    <col min="2815" max="3057" width="9.109375" style="9"/>
    <col min="3058" max="3058" width="40" style="9" customWidth="1"/>
    <col min="3059" max="3059" width="12" style="9" customWidth="1"/>
    <col min="3060" max="3062" width="10.44140625" style="9" customWidth="1"/>
    <col min="3063" max="3063" width="11" style="9" customWidth="1"/>
    <col min="3064" max="3064" width="4.6640625" style="9" customWidth="1"/>
    <col min="3065" max="3065" width="32.44140625" style="9" customWidth="1"/>
    <col min="3066" max="3066" width="12" style="9" customWidth="1"/>
    <col min="3067" max="3069" width="13.5546875" style="9" customWidth="1"/>
    <col min="3070" max="3070" width="11" style="9" customWidth="1"/>
    <col min="3071" max="3313" width="9.109375" style="9"/>
    <col min="3314" max="3314" width="40" style="9" customWidth="1"/>
    <col min="3315" max="3315" width="12" style="9" customWidth="1"/>
    <col min="3316" max="3318" width="10.44140625" style="9" customWidth="1"/>
    <col min="3319" max="3319" width="11" style="9" customWidth="1"/>
    <col min="3320" max="3320" width="4.6640625" style="9" customWidth="1"/>
    <col min="3321" max="3321" width="32.44140625" style="9" customWidth="1"/>
    <col min="3322" max="3322" width="12" style="9" customWidth="1"/>
    <col min="3323" max="3325" width="13.5546875" style="9" customWidth="1"/>
    <col min="3326" max="3326" width="11" style="9" customWidth="1"/>
    <col min="3327" max="3569" width="9.109375" style="9"/>
    <col min="3570" max="3570" width="40" style="9" customWidth="1"/>
    <col min="3571" max="3571" width="12" style="9" customWidth="1"/>
    <col min="3572" max="3574" width="10.44140625" style="9" customWidth="1"/>
    <col min="3575" max="3575" width="11" style="9" customWidth="1"/>
    <col min="3576" max="3576" width="4.6640625" style="9" customWidth="1"/>
    <col min="3577" max="3577" width="32.44140625" style="9" customWidth="1"/>
    <col min="3578" max="3578" width="12" style="9" customWidth="1"/>
    <col min="3579" max="3581" width="13.5546875" style="9" customWidth="1"/>
    <col min="3582" max="3582" width="11" style="9" customWidth="1"/>
    <col min="3583" max="3825" width="9.109375" style="9"/>
    <col min="3826" max="3826" width="40" style="9" customWidth="1"/>
    <col min="3827" max="3827" width="12" style="9" customWidth="1"/>
    <col min="3828" max="3830" width="10.44140625" style="9" customWidth="1"/>
    <col min="3831" max="3831" width="11" style="9" customWidth="1"/>
    <col min="3832" max="3832" width="4.6640625" style="9" customWidth="1"/>
    <col min="3833" max="3833" width="32.44140625" style="9" customWidth="1"/>
    <col min="3834" max="3834" width="12" style="9" customWidth="1"/>
    <col min="3835" max="3837" width="13.5546875" style="9" customWidth="1"/>
    <col min="3838" max="3838" width="11" style="9" customWidth="1"/>
    <col min="3839" max="4081" width="9.109375" style="9"/>
    <col min="4082" max="4082" width="40" style="9" customWidth="1"/>
    <col min="4083" max="4083" width="12" style="9" customWidth="1"/>
    <col min="4084" max="4086" width="10.44140625" style="9" customWidth="1"/>
    <col min="4087" max="4087" width="11" style="9" customWidth="1"/>
    <col min="4088" max="4088" width="4.6640625" style="9" customWidth="1"/>
    <col min="4089" max="4089" width="32.44140625" style="9" customWidth="1"/>
    <col min="4090" max="4090" width="12" style="9" customWidth="1"/>
    <col min="4091" max="4093" width="13.5546875" style="9" customWidth="1"/>
    <col min="4094" max="4094" width="11" style="9" customWidth="1"/>
    <col min="4095" max="4337" width="9.109375" style="9"/>
    <col min="4338" max="4338" width="40" style="9" customWidth="1"/>
    <col min="4339" max="4339" width="12" style="9" customWidth="1"/>
    <col min="4340" max="4342" width="10.44140625" style="9" customWidth="1"/>
    <col min="4343" max="4343" width="11" style="9" customWidth="1"/>
    <col min="4344" max="4344" width="4.6640625" style="9" customWidth="1"/>
    <col min="4345" max="4345" width="32.44140625" style="9" customWidth="1"/>
    <col min="4346" max="4346" width="12" style="9" customWidth="1"/>
    <col min="4347" max="4349" width="13.5546875" style="9" customWidth="1"/>
    <col min="4350" max="4350" width="11" style="9" customWidth="1"/>
    <col min="4351" max="4593" width="9.109375" style="9"/>
    <col min="4594" max="4594" width="40" style="9" customWidth="1"/>
    <col min="4595" max="4595" width="12" style="9" customWidth="1"/>
    <col min="4596" max="4598" width="10.44140625" style="9" customWidth="1"/>
    <col min="4599" max="4599" width="11" style="9" customWidth="1"/>
    <col min="4600" max="4600" width="4.6640625" style="9" customWidth="1"/>
    <col min="4601" max="4601" width="32.44140625" style="9" customWidth="1"/>
    <col min="4602" max="4602" width="12" style="9" customWidth="1"/>
    <col min="4603" max="4605" width="13.5546875" style="9" customWidth="1"/>
    <col min="4606" max="4606" width="11" style="9" customWidth="1"/>
    <col min="4607" max="4849" width="9.109375" style="9"/>
    <col min="4850" max="4850" width="40" style="9" customWidth="1"/>
    <col min="4851" max="4851" width="12" style="9" customWidth="1"/>
    <col min="4852" max="4854" width="10.44140625" style="9" customWidth="1"/>
    <col min="4855" max="4855" width="11" style="9" customWidth="1"/>
    <col min="4856" max="4856" width="4.6640625" style="9" customWidth="1"/>
    <col min="4857" max="4857" width="32.44140625" style="9" customWidth="1"/>
    <col min="4858" max="4858" width="12" style="9" customWidth="1"/>
    <col min="4859" max="4861" width="13.5546875" style="9" customWidth="1"/>
    <col min="4862" max="4862" width="11" style="9" customWidth="1"/>
    <col min="4863" max="5105" width="9.109375" style="9"/>
    <col min="5106" max="5106" width="40" style="9" customWidth="1"/>
    <col min="5107" max="5107" width="12" style="9" customWidth="1"/>
    <col min="5108" max="5110" width="10.44140625" style="9" customWidth="1"/>
    <col min="5111" max="5111" width="11" style="9" customWidth="1"/>
    <col min="5112" max="5112" width="4.6640625" style="9" customWidth="1"/>
    <col min="5113" max="5113" width="32.44140625" style="9" customWidth="1"/>
    <col min="5114" max="5114" width="12" style="9" customWidth="1"/>
    <col min="5115" max="5117" width="13.5546875" style="9" customWidth="1"/>
    <col min="5118" max="5118" width="11" style="9" customWidth="1"/>
    <col min="5119" max="5361" width="9.109375" style="9"/>
    <col min="5362" max="5362" width="40" style="9" customWidth="1"/>
    <col min="5363" max="5363" width="12" style="9" customWidth="1"/>
    <col min="5364" max="5366" width="10.44140625" style="9" customWidth="1"/>
    <col min="5367" max="5367" width="11" style="9" customWidth="1"/>
    <col min="5368" max="5368" width="4.6640625" style="9" customWidth="1"/>
    <col min="5369" max="5369" width="32.44140625" style="9" customWidth="1"/>
    <col min="5370" max="5370" width="12" style="9" customWidth="1"/>
    <col min="5371" max="5373" width="13.5546875" style="9" customWidth="1"/>
    <col min="5374" max="5374" width="11" style="9" customWidth="1"/>
    <col min="5375" max="5617" width="9.109375" style="9"/>
    <col min="5618" max="5618" width="40" style="9" customWidth="1"/>
    <col min="5619" max="5619" width="12" style="9" customWidth="1"/>
    <col min="5620" max="5622" width="10.44140625" style="9" customWidth="1"/>
    <col min="5623" max="5623" width="11" style="9" customWidth="1"/>
    <col min="5624" max="5624" width="4.6640625" style="9" customWidth="1"/>
    <col min="5625" max="5625" width="32.44140625" style="9" customWidth="1"/>
    <col min="5626" max="5626" width="12" style="9" customWidth="1"/>
    <col min="5627" max="5629" width="13.5546875" style="9" customWidth="1"/>
    <col min="5630" max="5630" width="11" style="9" customWidth="1"/>
    <col min="5631" max="5873" width="9.109375" style="9"/>
    <col min="5874" max="5874" width="40" style="9" customWidth="1"/>
    <col min="5875" max="5875" width="12" style="9" customWidth="1"/>
    <col min="5876" max="5878" width="10.44140625" style="9" customWidth="1"/>
    <col min="5879" max="5879" width="11" style="9" customWidth="1"/>
    <col min="5880" max="5880" width="4.6640625" style="9" customWidth="1"/>
    <col min="5881" max="5881" width="32.44140625" style="9" customWidth="1"/>
    <col min="5882" max="5882" width="12" style="9" customWidth="1"/>
    <col min="5883" max="5885" width="13.5546875" style="9" customWidth="1"/>
    <col min="5886" max="5886" width="11" style="9" customWidth="1"/>
    <col min="5887" max="6129" width="9.109375" style="9"/>
    <col min="6130" max="6130" width="40" style="9" customWidth="1"/>
    <col min="6131" max="6131" width="12" style="9" customWidth="1"/>
    <col min="6132" max="6134" width="10.44140625" style="9" customWidth="1"/>
    <col min="6135" max="6135" width="11" style="9" customWidth="1"/>
    <col min="6136" max="6136" width="4.6640625" style="9" customWidth="1"/>
    <col min="6137" max="6137" width="32.44140625" style="9" customWidth="1"/>
    <col min="6138" max="6138" width="12" style="9" customWidth="1"/>
    <col min="6139" max="6141" width="13.5546875" style="9" customWidth="1"/>
    <col min="6142" max="6142" width="11" style="9" customWidth="1"/>
    <col min="6143" max="6385" width="9.109375" style="9"/>
    <col min="6386" max="6386" width="40" style="9" customWidth="1"/>
    <col min="6387" max="6387" width="12" style="9" customWidth="1"/>
    <col min="6388" max="6390" width="10.44140625" style="9" customWidth="1"/>
    <col min="6391" max="6391" width="11" style="9" customWidth="1"/>
    <col min="6392" max="6392" width="4.6640625" style="9" customWidth="1"/>
    <col min="6393" max="6393" width="32.44140625" style="9" customWidth="1"/>
    <col min="6394" max="6394" width="12" style="9" customWidth="1"/>
    <col min="6395" max="6397" width="13.5546875" style="9" customWidth="1"/>
    <col min="6398" max="6398" width="11" style="9" customWidth="1"/>
    <col min="6399" max="6641" width="9.109375" style="9"/>
    <col min="6642" max="6642" width="40" style="9" customWidth="1"/>
    <col min="6643" max="6643" width="12" style="9" customWidth="1"/>
    <col min="6644" max="6646" width="10.44140625" style="9" customWidth="1"/>
    <col min="6647" max="6647" width="11" style="9" customWidth="1"/>
    <col min="6648" max="6648" width="4.6640625" style="9" customWidth="1"/>
    <col min="6649" max="6649" width="32.44140625" style="9" customWidth="1"/>
    <col min="6650" max="6650" width="12" style="9" customWidth="1"/>
    <col min="6651" max="6653" width="13.5546875" style="9" customWidth="1"/>
    <col min="6654" max="6654" width="11" style="9" customWidth="1"/>
    <col min="6655" max="6897" width="9.109375" style="9"/>
    <col min="6898" max="6898" width="40" style="9" customWidth="1"/>
    <col min="6899" max="6899" width="12" style="9" customWidth="1"/>
    <col min="6900" max="6902" width="10.44140625" style="9" customWidth="1"/>
    <col min="6903" max="6903" width="11" style="9" customWidth="1"/>
    <col min="6904" max="6904" width="4.6640625" style="9" customWidth="1"/>
    <col min="6905" max="6905" width="32.44140625" style="9" customWidth="1"/>
    <col min="6906" max="6906" width="12" style="9" customWidth="1"/>
    <col min="6907" max="6909" width="13.5546875" style="9" customWidth="1"/>
    <col min="6910" max="6910" width="11" style="9" customWidth="1"/>
    <col min="6911" max="7153" width="9.109375" style="9"/>
    <col min="7154" max="7154" width="40" style="9" customWidth="1"/>
    <col min="7155" max="7155" width="12" style="9" customWidth="1"/>
    <col min="7156" max="7158" width="10.44140625" style="9" customWidth="1"/>
    <col min="7159" max="7159" width="11" style="9" customWidth="1"/>
    <col min="7160" max="7160" width="4.6640625" style="9" customWidth="1"/>
    <col min="7161" max="7161" width="32.44140625" style="9" customWidth="1"/>
    <col min="7162" max="7162" width="12" style="9" customWidth="1"/>
    <col min="7163" max="7165" width="13.5546875" style="9" customWidth="1"/>
    <col min="7166" max="7166" width="11" style="9" customWidth="1"/>
    <col min="7167" max="7409" width="9.109375" style="9"/>
    <col min="7410" max="7410" width="40" style="9" customWidth="1"/>
    <col min="7411" max="7411" width="12" style="9" customWidth="1"/>
    <col min="7412" max="7414" width="10.44140625" style="9" customWidth="1"/>
    <col min="7415" max="7415" width="11" style="9" customWidth="1"/>
    <col min="7416" max="7416" width="4.6640625" style="9" customWidth="1"/>
    <col min="7417" max="7417" width="32.44140625" style="9" customWidth="1"/>
    <col min="7418" max="7418" width="12" style="9" customWidth="1"/>
    <col min="7419" max="7421" width="13.5546875" style="9" customWidth="1"/>
    <col min="7422" max="7422" width="11" style="9" customWidth="1"/>
    <col min="7423" max="7665" width="9.109375" style="9"/>
    <col min="7666" max="7666" width="40" style="9" customWidth="1"/>
    <col min="7667" max="7667" width="12" style="9" customWidth="1"/>
    <col min="7668" max="7670" width="10.44140625" style="9" customWidth="1"/>
    <col min="7671" max="7671" width="11" style="9" customWidth="1"/>
    <col min="7672" max="7672" width="4.6640625" style="9" customWidth="1"/>
    <col min="7673" max="7673" width="32.44140625" style="9" customWidth="1"/>
    <col min="7674" max="7674" width="12" style="9" customWidth="1"/>
    <col min="7675" max="7677" width="13.5546875" style="9" customWidth="1"/>
    <col min="7678" max="7678" width="11" style="9" customWidth="1"/>
    <col min="7679" max="7921" width="9.109375" style="9"/>
    <col min="7922" max="7922" width="40" style="9" customWidth="1"/>
    <col min="7923" max="7923" width="12" style="9" customWidth="1"/>
    <col min="7924" max="7926" width="10.44140625" style="9" customWidth="1"/>
    <col min="7927" max="7927" width="11" style="9" customWidth="1"/>
    <col min="7928" max="7928" width="4.6640625" style="9" customWidth="1"/>
    <col min="7929" max="7929" width="32.44140625" style="9" customWidth="1"/>
    <col min="7930" max="7930" width="12" style="9" customWidth="1"/>
    <col min="7931" max="7933" width="13.5546875" style="9" customWidth="1"/>
    <col min="7934" max="7934" width="11" style="9" customWidth="1"/>
    <col min="7935" max="8177" width="9.109375" style="9"/>
    <col min="8178" max="8178" width="40" style="9" customWidth="1"/>
    <col min="8179" max="8179" width="12" style="9" customWidth="1"/>
    <col min="8180" max="8182" width="10.44140625" style="9" customWidth="1"/>
    <col min="8183" max="8183" width="11" style="9" customWidth="1"/>
    <col min="8184" max="8184" width="4.6640625" style="9" customWidth="1"/>
    <col min="8185" max="8185" width="32.44140625" style="9" customWidth="1"/>
    <col min="8186" max="8186" width="12" style="9" customWidth="1"/>
    <col min="8187" max="8189" width="13.5546875" style="9" customWidth="1"/>
    <col min="8190" max="8190" width="11" style="9" customWidth="1"/>
    <col min="8191" max="8433" width="9.109375" style="9"/>
    <col min="8434" max="8434" width="40" style="9" customWidth="1"/>
    <col min="8435" max="8435" width="12" style="9" customWidth="1"/>
    <col min="8436" max="8438" width="10.44140625" style="9" customWidth="1"/>
    <col min="8439" max="8439" width="11" style="9" customWidth="1"/>
    <col min="8440" max="8440" width="4.6640625" style="9" customWidth="1"/>
    <col min="8441" max="8441" width="32.44140625" style="9" customWidth="1"/>
    <col min="8442" max="8442" width="12" style="9" customWidth="1"/>
    <col min="8443" max="8445" width="13.5546875" style="9" customWidth="1"/>
    <col min="8446" max="8446" width="11" style="9" customWidth="1"/>
    <col min="8447" max="8689" width="9.109375" style="9"/>
    <col min="8690" max="8690" width="40" style="9" customWidth="1"/>
    <col min="8691" max="8691" width="12" style="9" customWidth="1"/>
    <col min="8692" max="8694" width="10.44140625" style="9" customWidth="1"/>
    <col min="8695" max="8695" width="11" style="9" customWidth="1"/>
    <col min="8696" max="8696" width="4.6640625" style="9" customWidth="1"/>
    <col min="8697" max="8697" width="32.44140625" style="9" customWidth="1"/>
    <col min="8698" max="8698" width="12" style="9" customWidth="1"/>
    <col min="8699" max="8701" width="13.5546875" style="9" customWidth="1"/>
    <col min="8702" max="8702" width="11" style="9" customWidth="1"/>
    <col min="8703" max="8945" width="9.109375" style="9"/>
    <col min="8946" max="8946" width="40" style="9" customWidth="1"/>
    <col min="8947" max="8947" width="12" style="9" customWidth="1"/>
    <col min="8948" max="8950" width="10.44140625" style="9" customWidth="1"/>
    <col min="8951" max="8951" width="11" style="9" customWidth="1"/>
    <col min="8952" max="8952" width="4.6640625" style="9" customWidth="1"/>
    <col min="8953" max="8953" width="32.44140625" style="9" customWidth="1"/>
    <col min="8954" max="8954" width="12" style="9" customWidth="1"/>
    <col min="8955" max="8957" width="13.5546875" style="9" customWidth="1"/>
    <col min="8958" max="8958" width="11" style="9" customWidth="1"/>
    <col min="8959" max="9201" width="9.109375" style="9"/>
    <col min="9202" max="9202" width="40" style="9" customWidth="1"/>
    <col min="9203" max="9203" width="12" style="9" customWidth="1"/>
    <col min="9204" max="9206" width="10.44140625" style="9" customWidth="1"/>
    <col min="9207" max="9207" width="11" style="9" customWidth="1"/>
    <col min="9208" max="9208" width="4.6640625" style="9" customWidth="1"/>
    <col min="9209" max="9209" width="32.44140625" style="9" customWidth="1"/>
    <col min="9210" max="9210" width="12" style="9" customWidth="1"/>
    <col min="9211" max="9213" width="13.5546875" style="9" customWidth="1"/>
    <col min="9214" max="9214" width="11" style="9" customWidth="1"/>
    <col min="9215" max="9457" width="9.109375" style="9"/>
    <col min="9458" max="9458" width="40" style="9" customWidth="1"/>
    <col min="9459" max="9459" width="12" style="9" customWidth="1"/>
    <col min="9460" max="9462" width="10.44140625" style="9" customWidth="1"/>
    <col min="9463" max="9463" width="11" style="9" customWidth="1"/>
    <col min="9464" max="9464" width="4.6640625" style="9" customWidth="1"/>
    <col min="9465" max="9465" width="32.44140625" style="9" customWidth="1"/>
    <col min="9466" max="9466" width="12" style="9" customWidth="1"/>
    <col min="9467" max="9469" width="13.5546875" style="9" customWidth="1"/>
    <col min="9470" max="9470" width="11" style="9" customWidth="1"/>
    <col min="9471" max="9713" width="9.109375" style="9"/>
    <col min="9714" max="9714" width="40" style="9" customWidth="1"/>
    <col min="9715" max="9715" width="12" style="9" customWidth="1"/>
    <col min="9716" max="9718" width="10.44140625" style="9" customWidth="1"/>
    <col min="9719" max="9719" width="11" style="9" customWidth="1"/>
    <col min="9720" max="9720" width="4.6640625" style="9" customWidth="1"/>
    <col min="9721" max="9721" width="32.44140625" style="9" customWidth="1"/>
    <col min="9722" max="9722" width="12" style="9" customWidth="1"/>
    <col min="9723" max="9725" width="13.5546875" style="9" customWidth="1"/>
    <col min="9726" max="9726" width="11" style="9" customWidth="1"/>
    <col min="9727" max="9969" width="9.109375" style="9"/>
    <col min="9970" max="9970" width="40" style="9" customWidth="1"/>
    <col min="9971" max="9971" width="12" style="9" customWidth="1"/>
    <col min="9972" max="9974" width="10.44140625" style="9" customWidth="1"/>
    <col min="9975" max="9975" width="11" style="9" customWidth="1"/>
    <col min="9976" max="9976" width="4.6640625" style="9" customWidth="1"/>
    <col min="9977" max="9977" width="32.44140625" style="9" customWidth="1"/>
    <col min="9978" max="9978" width="12" style="9" customWidth="1"/>
    <col min="9979" max="9981" width="13.5546875" style="9" customWidth="1"/>
    <col min="9982" max="9982" width="11" style="9" customWidth="1"/>
    <col min="9983" max="10225" width="9.109375" style="9"/>
    <col min="10226" max="10226" width="40" style="9" customWidth="1"/>
    <col min="10227" max="10227" width="12" style="9" customWidth="1"/>
    <col min="10228" max="10230" width="10.44140625" style="9" customWidth="1"/>
    <col min="10231" max="10231" width="11" style="9" customWidth="1"/>
    <col min="10232" max="10232" width="4.6640625" style="9" customWidth="1"/>
    <col min="10233" max="10233" width="32.44140625" style="9" customWidth="1"/>
    <col min="10234" max="10234" width="12" style="9" customWidth="1"/>
    <col min="10235" max="10237" width="13.5546875" style="9" customWidth="1"/>
    <col min="10238" max="10238" width="11" style="9" customWidth="1"/>
    <col min="10239" max="10481" width="9.109375" style="9"/>
    <col min="10482" max="10482" width="40" style="9" customWidth="1"/>
    <col min="10483" max="10483" width="12" style="9" customWidth="1"/>
    <col min="10484" max="10486" width="10.44140625" style="9" customWidth="1"/>
    <col min="10487" max="10487" width="11" style="9" customWidth="1"/>
    <col min="10488" max="10488" width="4.6640625" style="9" customWidth="1"/>
    <col min="10489" max="10489" width="32.44140625" style="9" customWidth="1"/>
    <col min="10490" max="10490" width="12" style="9" customWidth="1"/>
    <col min="10491" max="10493" width="13.5546875" style="9" customWidth="1"/>
    <col min="10494" max="10494" width="11" style="9" customWidth="1"/>
    <col min="10495" max="10737" width="9.109375" style="9"/>
    <col min="10738" max="10738" width="40" style="9" customWidth="1"/>
    <col min="10739" max="10739" width="12" style="9" customWidth="1"/>
    <col min="10740" max="10742" width="10.44140625" style="9" customWidth="1"/>
    <col min="10743" max="10743" width="11" style="9" customWidth="1"/>
    <col min="10744" max="10744" width="4.6640625" style="9" customWidth="1"/>
    <col min="10745" max="10745" width="32.44140625" style="9" customWidth="1"/>
    <col min="10746" max="10746" width="12" style="9" customWidth="1"/>
    <col min="10747" max="10749" width="13.5546875" style="9" customWidth="1"/>
    <col min="10750" max="10750" width="11" style="9" customWidth="1"/>
    <col min="10751" max="10993" width="9.109375" style="9"/>
    <col min="10994" max="10994" width="40" style="9" customWidth="1"/>
    <col min="10995" max="10995" width="12" style="9" customWidth="1"/>
    <col min="10996" max="10998" width="10.44140625" style="9" customWidth="1"/>
    <col min="10999" max="10999" width="11" style="9" customWidth="1"/>
    <col min="11000" max="11000" width="4.6640625" style="9" customWidth="1"/>
    <col min="11001" max="11001" width="32.44140625" style="9" customWidth="1"/>
    <col min="11002" max="11002" width="12" style="9" customWidth="1"/>
    <col min="11003" max="11005" width="13.5546875" style="9" customWidth="1"/>
    <col min="11006" max="11006" width="11" style="9" customWidth="1"/>
    <col min="11007" max="11249" width="9.109375" style="9"/>
    <col min="11250" max="11250" width="40" style="9" customWidth="1"/>
    <col min="11251" max="11251" width="12" style="9" customWidth="1"/>
    <col min="11252" max="11254" width="10.44140625" style="9" customWidth="1"/>
    <col min="11255" max="11255" width="11" style="9" customWidth="1"/>
    <col min="11256" max="11256" width="4.6640625" style="9" customWidth="1"/>
    <col min="11257" max="11257" width="32.44140625" style="9" customWidth="1"/>
    <col min="11258" max="11258" width="12" style="9" customWidth="1"/>
    <col min="11259" max="11261" width="13.5546875" style="9" customWidth="1"/>
    <col min="11262" max="11262" width="11" style="9" customWidth="1"/>
    <col min="11263" max="11505" width="9.109375" style="9"/>
    <col min="11506" max="11506" width="40" style="9" customWidth="1"/>
    <col min="11507" max="11507" width="12" style="9" customWidth="1"/>
    <col min="11508" max="11510" width="10.44140625" style="9" customWidth="1"/>
    <col min="11511" max="11511" width="11" style="9" customWidth="1"/>
    <col min="11512" max="11512" width="4.6640625" style="9" customWidth="1"/>
    <col min="11513" max="11513" width="32.44140625" style="9" customWidth="1"/>
    <col min="11514" max="11514" width="12" style="9" customWidth="1"/>
    <col min="11515" max="11517" width="13.5546875" style="9" customWidth="1"/>
    <col min="11518" max="11518" width="11" style="9" customWidth="1"/>
    <col min="11519" max="11761" width="9.109375" style="9"/>
    <col min="11762" max="11762" width="40" style="9" customWidth="1"/>
    <col min="11763" max="11763" width="12" style="9" customWidth="1"/>
    <col min="11764" max="11766" width="10.44140625" style="9" customWidth="1"/>
    <col min="11767" max="11767" width="11" style="9" customWidth="1"/>
    <col min="11768" max="11768" width="4.6640625" style="9" customWidth="1"/>
    <col min="11769" max="11769" width="32.44140625" style="9" customWidth="1"/>
    <col min="11770" max="11770" width="12" style="9" customWidth="1"/>
    <col min="11771" max="11773" width="13.5546875" style="9" customWidth="1"/>
    <col min="11774" max="11774" width="11" style="9" customWidth="1"/>
    <col min="11775" max="12017" width="9.109375" style="9"/>
    <col min="12018" max="12018" width="40" style="9" customWidth="1"/>
    <col min="12019" max="12019" width="12" style="9" customWidth="1"/>
    <col min="12020" max="12022" width="10.44140625" style="9" customWidth="1"/>
    <col min="12023" max="12023" width="11" style="9" customWidth="1"/>
    <col min="12024" max="12024" width="4.6640625" style="9" customWidth="1"/>
    <col min="12025" max="12025" width="32.44140625" style="9" customWidth="1"/>
    <col min="12026" max="12026" width="12" style="9" customWidth="1"/>
    <col min="12027" max="12029" width="13.5546875" style="9" customWidth="1"/>
    <col min="12030" max="12030" width="11" style="9" customWidth="1"/>
    <col min="12031" max="12273" width="9.109375" style="9"/>
    <col min="12274" max="12274" width="40" style="9" customWidth="1"/>
    <col min="12275" max="12275" width="12" style="9" customWidth="1"/>
    <col min="12276" max="12278" width="10.44140625" style="9" customWidth="1"/>
    <col min="12279" max="12279" width="11" style="9" customWidth="1"/>
    <col min="12280" max="12280" width="4.6640625" style="9" customWidth="1"/>
    <col min="12281" max="12281" width="32.44140625" style="9" customWidth="1"/>
    <col min="12282" max="12282" width="12" style="9" customWidth="1"/>
    <col min="12283" max="12285" width="13.5546875" style="9" customWidth="1"/>
    <col min="12286" max="12286" width="11" style="9" customWidth="1"/>
    <col min="12287" max="12529" width="9.109375" style="9"/>
    <col min="12530" max="12530" width="40" style="9" customWidth="1"/>
    <col min="12531" max="12531" width="12" style="9" customWidth="1"/>
    <col min="12532" max="12534" width="10.44140625" style="9" customWidth="1"/>
    <col min="12535" max="12535" width="11" style="9" customWidth="1"/>
    <col min="12536" max="12536" width="4.6640625" style="9" customWidth="1"/>
    <col min="12537" max="12537" width="32.44140625" style="9" customWidth="1"/>
    <col min="12538" max="12538" width="12" style="9" customWidth="1"/>
    <col min="12539" max="12541" width="13.5546875" style="9" customWidth="1"/>
    <col min="12542" max="12542" width="11" style="9" customWidth="1"/>
    <col min="12543" max="12785" width="9.109375" style="9"/>
    <col min="12786" max="12786" width="40" style="9" customWidth="1"/>
    <col min="12787" max="12787" width="12" style="9" customWidth="1"/>
    <col min="12788" max="12790" width="10.44140625" style="9" customWidth="1"/>
    <col min="12791" max="12791" width="11" style="9" customWidth="1"/>
    <col min="12792" max="12792" width="4.6640625" style="9" customWidth="1"/>
    <col min="12793" max="12793" width="32.44140625" style="9" customWidth="1"/>
    <col min="12794" max="12794" width="12" style="9" customWidth="1"/>
    <col min="12795" max="12797" width="13.5546875" style="9" customWidth="1"/>
    <col min="12798" max="12798" width="11" style="9" customWidth="1"/>
    <col min="12799" max="13041" width="9.109375" style="9"/>
    <col min="13042" max="13042" width="40" style="9" customWidth="1"/>
    <col min="13043" max="13043" width="12" style="9" customWidth="1"/>
    <col min="13044" max="13046" width="10.44140625" style="9" customWidth="1"/>
    <col min="13047" max="13047" width="11" style="9" customWidth="1"/>
    <col min="13048" max="13048" width="4.6640625" style="9" customWidth="1"/>
    <col min="13049" max="13049" width="32.44140625" style="9" customWidth="1"/>
    <col min="13050" max="13050" width="12" style="9" customWidth="1"/>
    <col min="13051" max="13053" width="13.5546875" style="9" customWidth="1"/>
    <col min="13054" max="13054" width="11" style="9" customWidth="1"/>
    <col min="13055" max="13297" width="9.109375" style="9"/>
    <col min="13298" max="13298" width="40" style="9" customWidth="1"/>
    <col min="13299" max="13299" width="12" style="9" customWidth="1"/>
    <col min="13300" max="13302" width="10.44140625" style="9" customWidth="1"/>
    <col min="13303" max="13303" width="11" style="9" customWidth="1"/>
    <col min="13304" max="13304" width="4.6640625" style="9" customWidth="1"/>
    <col min="13305" max="13305" width="32.44140625" style="9" customWidth="1"/>
    <col min="13306" max="13306" width="12" style="9" customWidth="1"/>
    <col min="13307" max="13309" width="13.5546875" style="9" customWidth="1"/>
    <col min="13310" max="13310" width="11" style="9" customWidth="1"/>
    <col min="13311" max="13553" width="9.109375" style="9"/>
    <col min="13554" max="13554" width="40" style="9" customWidth="1"/>
    <col min="13555" max="13555" width="12" style="9" customWidth="1"/>
    <col min="13556" max="13558" width="10.44140625" style="9" customWidth="1"/>
    <col min="13559" max="13559" width="11" style="9" customWidth="1"/>
    <col min="13560" max="13560" width="4.6640625" style="9" customWidth="1"/>
    <col min="13561" max="13561" width="32.44140625" style="9" customWidth="1"/>
    <col min="13562" max="13562" width="12" style="9" customWidth="1"/>
    <col min="13563" max="13565" width="13.5546875" style="9" customWidth="1"/>
    <col min="13566" max="13566" width="11" style="9" customWidth="1"/>
    <col min="13567" max="13809" width="9.109375" style="9"/>
    <col min="13810" max="13810" width="40" style="9" customWidth="1"/>
    <col min="13811" max="13811" width="12" style="9" customWidth="1"/>
    <col min="13812" max="13814" width="10.44140625" style="9" customWidth="1"/>
    <col min="13815" max="13815" width="11" style="9" customWidth="1"/>
    <col min="13816" max="13816" width="4.6640625" style="9" customWidth="1"/>
    <col min="13817" max="13817" width="32.44140625" style="9" customWidth="1"/>
    <col min="13818" max="13818" width="12" style="9" customWidth="1"/>
    <col min="13819" max="13821" width="13.5546875" style="9" customWidth="1"/>
    <col min="13822" max="13822" width="11" style="9" customWidth="1"/>
    <col min="13823" max="14065" width="9.109375" style="9"/>
    <col min="14066" max="14066" width="40" style="9" customWidth="1"/>
    <col min="14067" max="14067" width="12" style="9" customWidth="1"/>
    <col min="14068" max="14070" width="10.44140625" style="9" customWidth="1"/>
    <col min="14071" max="14071" width="11" style="9" customWidth="1"/>
    <col min="14072" max="14072" width="4.6640625" style="9" customWidth="1"/>
    <col min="14073" max="14073" width="32.44140625" style="9" customWidth="1"/>
    <col min="14074" max="14074" width="12" style="9" customWidth="1"/>
    <col min="14075" max="14077" width="13.5546875" style="9" customWidth="1"/>
    <col min="14078" max="14078" width="11" style="9" customWidth="1"/>
    <col min="14079" max="14321" width="9.109375" style="9"/>
    <col min="14322" max="14322" width="40" style="9" customWidth="1"/>
    <col min="14323" max="14323" width="12" style="9" customWidth="1"/>
    <col min="14324" max="14326" width="10.44140625" style="9" customWidth="1"/>
    <col min="14327" max="14327" width="11" style="9" customWidth="1"/>
    <col min="14328" max="14328" width="4.6640625" style="9" customWidth="1"/>
    <col min="14329" max="14329" width="32.44140625" style="9" customWidth="1"/>
    <col min="14330" max="14330" width="12" style="9" customWidth="1"/>
    <col min="14331" max="14333" width="13.5546875" style="9" customWidth="1"/>
    <col min="14334" max="14334" width="11" style="9" customWidth="1"/>
    <col min="14335" max="14577" width="9.109375" style="9"/>
    <col min="14578" max="14578" width="40" style="9" customWidth="1"/>
    <col min="14579" max="14579" width="12" style="9" customWidth="1"/>
    <col min="14580" max="14582" width="10.44140625" style="9" customWidth="1"/>
    <col min="14583" max="14583" width="11" style="9" customWidth="1"/>
    <col min="14584" max="14584" width="4.6640625" style="9" customWidth="1"/>
    <col min="14585" max="14585" width="32.44140625" style="9" customWidth="1"/>
    <col min="14586" max="14586" width="12" style="9" customWidth="1"/>
    <col min="14587" max="14589" width="13.5546875" style="9" customWidth="1"/>
    <col min="14590" max="14590" width="11" style="9" customWidth="1"/>
    <col min="14591" max="14833" width="9.109375" style="9"/>
    <col min="14834" max="14834" width="40" style="9" customWidth="1"/>
    <col min="14835" max="14835" width="12" style="9" customWidth="1"/>
    <col min="14836" max="14838" width="10.44140625" style="9" customWidth="1"/>
    <col min="14839" max="14839" width="11" style="9" customWidth="1"/>
    <col min="14840" max="14840" width="4.6640625" style="9" customWidth="1"/>
    <col min="14841" max="14841" width="32.44140625" style="9" customWidth="1"/>
    <col min="14842" max="14842" width="12" style="9" customWidth="1"/>
    <col min="14843" max="14845" width="13.5546875" style="9" customWidth="1"/>
    <col min="14846" max="14846" width="11" style="9" customWidth="1"/>
    <col min="14847" max="15089" width="9.109375" style="9"/>
    <col min="15090" max="15090" width="40" style="9" customWidth="1"/>
    <col min="15091" max="15091" width="12" style="9" customWidth="1"/>
    <col min="15092" max="15094" width="10.44140625" style="9" customWidth="1"/>
    <col min="15095" max="15095" width="11" style="9" customWidth="1"/>
    <col min="15096" max="15096" width="4.6640625" style="9" customWidth="1"/>
    <col min="15097" max="15097" width="32.44140625" style="9" customWidth="1"/>
    <col min="15098" max="15098" width="12" style="9" customWidth="1"/>
    <col min="15099" max="15101" width="13.5546875" style="9" customWidth="1"/>
    <col min="15102" max="15102" width="11" style="9" customWidth="1"/>
    <col min="15103" max="15345" width="9.109375" style="9"/>
    <col min="15346" max="15346" width="40" style="9" customWidth="1"/>
    <col min="15347" max="15347" width="12" style="9" customWidth="1"/>
    <col min="15348" max="15350" width="10.44140625" style="9" customWidth="1"/>
    <col min="15351" max="15351" width="11" style="9" customWidth="1"/>
    <col min="15352" max="15352" width="4.6640625" style="9" customWidth="1"/>
    <col min="15353" max="15353" width="32.44140625" style="9" customWidth="1"/>
    <col min="15354" max="15354" width="12" style="9" customWidth="1"/>
    <col min="15355" max="15357" width="13.5546875" style="9" customWidth="1"/>
    <col min="15358" max="15358" width="11" style="9" customWidth="1"/>
    <col min="15359" max="15601" width="9.109375" style="9"/>
    <col min="15602" max="15602" width="40" style="9" customWidth="1"/>
    <col min="15603" max="15603" width="12" style="9" customWidth="1"/>
    <col min="15604" max="15606" width="10.44140625" style="9" customWidth="1"/>
    <col min="15607" max="15607" width="11" style="9" customWidth="1"/>
    <col min="15608" max="15608" width="4.6640625" style="9" customWidth="1"/>
    <col min="15609" max="15609" width="32.44140625" style="9" customWidth="1"/>
    <col min="15610" max="15610" width="12" style="9" customWidth="1"/>
    <col min="15611" max="15613" width="13.5546875" style="9" customWidth="1"/>
    <col min="15614" max="15614" width="11" style="9" customWidth="1"/>
    <col min="15615" max="15857" width="9.109375" style="9"/>
    <col min="15858" max="15858" width="40" style="9" customWidth="1"/>
    <col min="15859" max="15859" width="12" style="9" customWidth="1"/>
    <col min="15860" max="15862" width="10.44140625" style="9" customWidth="1"/>
    <col min="15863" max="15863" width="11" style="9" customWidth="1"/>
    <col min="15864" max="15864" width="4.6640625" style="9" customWidth="1"/>
    <col min="15865" max="15865" width="32.44140625" style="9" customWidth="1"/>
    <col min="15866" max="15866" width="12" style="9" customWidth="1"/>
    <col min="15867" max="15869" width="13.5546875" style="9" customWidth="1"/>
    <col min="15870" max="15870" width="11" style="9" customWidth="1"/>
    <col min="15871" max="16113" width="9.109375" style="9"/>
    <col min="16114" max="16114" width="40" style="9" customWidth="1"/>
    <col min="16115" max="16115" width="12" style="9" customWidth="1"/>
    <col min="16116" max="16118" width="10.44140625" style="9" customWidth="1"/>
    <col min="16119" max="16119" width="11" style="9" customWidth="1"/>
    <col min="16120" max="16120" width="4.6640625" style="9" customWidth="1"/>
    <col min="16121" max="16121" width="32.44140625" style="9" customWidth="1"/>
    <col min="16122" max="16122" width="12" style="9" customWidth="1"/>
    <col min="16123" max="16125" width="13.5546875" style="9" customWidth="1"/>
    <col min="16126" max="16126" width="11" style="9" customWidth="1"/>
    <col min="16127" max="16381" width="9.109375" style="9"/>
    <col min="16382" max="16384" width="8.88671875" style="9" customWidth="1"/>
  </cols>
  <sheetData>
    <row r="1" spans="1:11" ht="15.6" customHeight="1" x14ac:dyDescent="0.25">
      <c r="A1" s="7"/>
      <c r="B1" s="265"/>
      <c r="C1" s="265"/>
      <c r="D1" s="265"/>
      <c r="E1" s="265"/>
      <c r="F1" s="265"/>
      <c r="G1" s="265"/>
      <c r="H1" s="265"/>
      <c r="I1" s="265"/>
      <c r="J1" s="264"/>
      <c r="K1" s="334" t="s">
        <v>306</v>
      </c>
    </row>
    <row r="2" spans="1:11" ht="15.6" customHeight="1" x14ac:dyDescent="0.25">
      <c r="A2" s="7"/>
      <c r="B2" s="265"/>
      <c r="C2" s="265"/>
      <c r="D2" s="265"/>
      <c r="E2" s="265"/>
      <c r="F2" s="265"/>
      <c r="G2" s="265"/>
      <c r="H2" s="265"/>
      <c r="I2" s="265"/>
      <c r="J2" s="334"/>
      <c r="K2" s="12" t="s">
        <v>500</v>
      </c>
    </row>
    <row r="3" spans="1:11" ht="12.75" customHeight="1" x14ac:dyDescent="0.25">
      <c r="A3" s="351" t="s">
        <v>101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1" x14ac:dyDescent="0.25">
      <c r="A4" s="352" t="s">
        <v>305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1" x14ac:dyDescent="0.25">
      <c r="A5" s="17"/>
      <c r="B5" s="266"/>
      <c r="C5" s="266"/>
      <c r="D5" s="266"/>
      <c r="E5" s="266"/>
      <c r="F5" s="266"/>
      <c r="G5" s="267"/>
      <c r="H5" s="268"/>
    </row>
    <row r="6" spans="1:11" x14ac:dyDescent="0.25">
      <c r="A6" s="24" t="s">
        <v>102</v>
      </c>
      <c r="B6" s="269"/>
      <c r="C6" s="269"/>
      <c r="D6" s="269"/>
      <c r="E6" s="269"/>
      <c r="F6" s="270"/>
      <c r="G6" s="160" t="s">
        <v>103</v>
      </c>
      <c r="H6" s="161"/>
      <c r="I6" s="13"/>
      <c r="J6" s="13"/>
      <c r="K6" s="333"/>
    </row>
    <row r="7" spans="1:11" x14ac:dyDescent="0.25">
      <c r="A7" s="27"/>
      <c r="B7" s="271" t="s">
        <v>303</v>
      </c>
      <c r="C7" s="271" t="s">
        <v>295</v>
      </c>
      <c r="D7" s="271" t="s">
        <v>304</v>
      </c>
      <c r="E7" s="271" t="s">
        <v>496</v>
      </c>
      <c r="F7" s="272"/>
      <c r="G7" s="162"/>
      <c r="H7" s="271" t="s">
        <v>303</v>
      </c>
      <c r="I7" s="271" t="s">
        <v>295</v>
      </c>
      <c r="J7" s="271" t="s">
        <v>304</v>
      </c>
      <c r="K7" s="271" t="s">
        <v>496</v>
      </c>
    </row>
    <row r="8" spans="1:11" x14ac:dyDescent="0.25">
      <c r="A8" s="24"/>
      <c r="B8" s="273" t="s">
        <v>25</v>
      </c>
      <c r="C8" s="273" t="s">
        <v>25</v>
      </c>
      <c r="D8" s="273" t="s">
        <v>25</v>
      </c>
      <c r="E8" s="273" t="s">
        <v>25</v>
      </c>
      <c r="F8" s="274"/>
      <c r="G8" s="163"/>
      <c r="H8" s="273" t="s">
        <v>25</v>
      </c>
      <c r="I8" s="273" t="s">
        <v>25</v>
      </c>
      <c r="J8" s="273" t="s">
        <v>25</v>
      </c>
      <c r="K8" s="273" t="s">
        <v>25</v>
      </c>
    </row>
    <row r="9" spans="1:11" x14ac:dyDescent="0.25">
      <c r="A9" s="25" t="s">
        <v>104</v>
      </c>
      <c r="B9" s="275">
        <v>224725</v>
      </c>
      <c r="C9" s="275">
        <v>521714</v>
      </c>
      <c r="D9" s="275">
        <v>603511</v>
      </c>
      <c r="E9" s="275">
        <f>'1. melléklet'!L10+'1. melléklet'!L17+'1. melléklet'!L24+'1. melléklet'!L32+'1. melléklet'!L47+'1. melléklet'!L65</f>
        <v>411195</v>
      </c>
      <c r="F9" s="275"/>
      <c r="G9" s="164" t="s">
        <v>22</v>
      </c>
      <c r="H9" s="276">
        <v>811334</v>
      </c>
      <c r="I9" s="276">
        <v>873759</v>
      </c>
      <c r="J9" s="276">
        <v>1045486</v>
      </c>
      <c r="K9" s="276">
        <f>'2. melléklet'!L10+'2. melléklet'!L29+'2. melléklet'!L43+'2. melléklet'!L52+'2. melléklet'!L66+'2. melléklet'!L87</f>
        <v>1058672</v>
      </c>
    </row>
    <row r="10" spans="1:11" x14ac:dyDescent="0.25">
      <c r="A10" s="25" t="s">
        <v>59</v>
      </c>
      <c r="B10" s="275">
        <v>798856</v>
      </c>
      <c r="C10" s="275">
        <v>766622</v>
      </c>
      <c r="D10" s="275">
        <v>809000</v>
      </c>
      <c r="E10" s="275">
        <f>'1. melléklet'!L80</f>
        <v>809000</v>
      </c>
      <c r="F10" s="275"/>
      <c r="G10" s="164" t="s">
        <v>105</v>
      </c>
      <c r="H10" s="276">
        <v>141743</v>
      </c>
      <c r="I10" s="276">
        <v>138471</v>
      </c>
      <c r="J10" s="276">
        <v>139963</v>
      </c>
      <c r="K10" s="276">
        <f>'2. melléklet'!L11+'2. melléklet'!L30+'2. melléklet'!L44+'2. melléklet'!L53+'2. melléklet'!L67+'2. melléklet'!L97</f>
        <v>142545</v>
      </c>
    </row>
    <row r="11" spans="1:11" x14ac:dyDescent="0.25">
      <c r="A11" s="25" t="s">
        <v>106</v>
      </c>
      <c r="B11" s="275">
        <v>1390285</v>
      </c>
      <c r="C11" s="275">
        <v>1629102</v>
      </c>
      <c r="D11" s="275">
        <v>1759355</v>
      </c>
      <c r="E11" s="275">
        <f>'1. melléklet'!L91+'1. melléklet'!L96</f>
        <v>1796420</v>
      </c>
      <c r="F11" s="275"/>
      <c r="G11" s="164" t="s">
        <v>27</v>
      </c>
      <c r="H11" s="276">
        <v>832235</v>
      </c>
      <c r="I11" s="276">
        <v>1493800</v>
      </c>
      <c r="J11" s="276">
        <v>1705827</v>
      </c>
      <c r="K11" s="276">
        <f>'2. melléklet'!L12+'2. melléklet'!L31+'2. melléklet'!L45+'2. melléklet'!L54+'2. melléklet'!L68+'2. melléklet'!L167</f>
        <v>1571463</v>
      </c>
    </row>
    <row r="12" spans="1:11" ht="24" x14ac:dyDescent="0.25">
      <c r="A12" s="25" t="s">
        <v>230</v>
      </c>
      <c r="B12" s="275">
        <v>148798</v>
      </c>
      <c r="C12" s="275">
        <v>178701</v>
      </c>
      <c r="D12" s="275">
        <v>148971</v>
      </c>
      <c r="E12" s="275">
        <f>'1. melléklet'!L12+'1. melléklet'!L13+'1. melléklet'!L19+'1. melléklet'!L20+'1. melléklet'!L27+'1. melléklet'!L28+'1. melléklet'!L34+'1. melléklet'!L35+'1. melléklet'!L36+'1. melléklet'!L37+'1. melléklet'!L38+'1. melléklet'!L49+'1. melléklet'!L50+'1. melléklet'!L140</f>
        <v>192814</v>
      </c>
      <c r="F12" s="275"/>
      <c r="G12" s="165" t="s">
        <v>141</v>
      </c>
      <c r="H12" s="276">
        <v>670320</v>
      </c>
      <c r="I12" s="276">
        <v>579723</v>
      </c>
      <c r="J12" s="276">
        <v>484874</v>
      </c>
      <c r="K12" s="276">
        <f>'2. melléklet'!L194+'2. melléklet'!L211+'2. melléklet'!L220+'2. melléklet'!L15</f>
        <v>529925</v>
      </c>
    </row>
    <row r="13" spans="1:11" x14ac:dyDescent="0.25">
      <c r="A13" s="25" t="s">
        <v>439</v>
      </c>
      <c r="B13" s="275">
        <v>10900</v>
      </c>
      <c r="C13" s="275">
        <v>3118</v>
      </c>
      <c r="D13" s="275">
        <v>4760</v>
      </c>
      <c r="E13" s="275">
        <f>'1. melléklet'!L164</f>
        <v>4760</v>
      </c>
      <c r="F13" s="275"/>
      <c r="G13" s="164" t="s">
        <v>48</v>
      </c>
      <c r="H13" s="276">
        <v>23276</v>
      </c>
      <c r="I13" s="276">
        <v>19263</v>
      </c>
      <c r="J13" s="276">
        <v>20000</v>
      </c>
      <c r="K13" s="276">
        <f>'2. melléklet'!L181</f>
        <v>20000</v>
      </c>
    </row>
    <row r="14" spans="1:11" x14ac:dyDescent="0.25">
      <c r="A14" s="25" t="s">
        <v>107</v>
      </c>
      <c r="B14" s="275">
        <v>5916</v>
      </c>
      <c r="C14" s="275">
        <v>28596</v>
      </c>
      <c r="D14" s="275">
        <v>14000</v>
      </c>
      <c r="E14" s="275">
        <f>'1. melléklet'!L183</f>
        <v>23000</v>
      </c>
      <c r="F14" s="275"/>
      <c r="G14" s="164" t="s">
        <v>108</v>
      </c>
      <c r="H14" s="276">
        <v>776620</v>
      </c>
      <c r="I14" s="276">
        <v>0</v>
      </c>
      <c r="J14" s="276">
        <v>0</v>
      </c>
      <c r="K14" s="276">
        <f>'2. melléklet'!L311</f>
        <v>8302</v>
      </c>
    </row>
    <row r="15" spans="1:11" x14ac:dyDescent="0.25">
      <c r="A15" s="25" t="s">
        <v>109</v>
      </c>
      <c r="B15" s="275">
        <v>93814</v>
      </c>
      <c r="C15" s="275">
        <v>176798</v>
      </c>
      <c r="D15" s="275">
        <v>313916</v>
      </c>
      <c r="E15" s="275">
        <f>'1. melléklet'!L201</f>
        <v>313998</v>
      </c>
      <c r="F15" s="275"/>
      <c r="G15" s="164" t="s">
        <v>111</v>
      </c>
      <c r="H15" s="276">
        <v>0</v>
      </c>
      <c r="I15" s="276">
        <v>0</v>
      </c>
      <c r="J15" s="276">
        <v>0</v>
      </c>
      <c r="K15" s="276">
        <f>'2. melléklet'!L223</f>
        <v>9000</v>
      </c>
    </row>
    <row r="16" spans="1:11" x14ac:dyDescent="0.25">
      <c r="A16" s="25" t="s">
        <v>110</v>
      </c>
      <c r="B16" s="275">
        <v>776620</v>
      </c>
      <c r="C16" s="275">
        <v>0</v>
      </c>
      <c r="D16" s="275">
        <v>0</v>
      </c>
      <c r="E16" s="275">
        <f>'1. melléklet'!L216</f>
        <v>8302</v>
      </c>
      <c r="F16" s="275"/>
      <c r="G16" s="164" t="s">
        <v>113</v>
      </c>
      <c r="H16" s="276">
        <v>0</v>
      </c>
      <c r="I16" s="276">
        <v>15334</v>
      </c>
      <c r="J16" s="276">
        <v>5000</v>
      </c>
      <c r="K16" s="276">
        <f>'2. melléklet'!L217</f>
        <v>5000</v>
      </c>
    </row>
    <row r="17" spans="1:11" ht="24" x14ac:dyDescent="0.25">
      <c r="A17" s="25" t="s">
        <v>112</v>
      </c>
      <c r="B17" s="275">
        <v>59337</v>
      </c>
      <c r="C17" s="275">
        <v>60520</v>
      </c>
      <c r="D17" s="275">
        <v>0</v>
      </c>
      <c r="E17" s="275">
        <f>'1. melléklet'!L219</f>
        <v>1873</v>
      </c>
      <c r="F17" s="275"/>
      <c r="G17" s="166" t="s">
        <v>125</v>
      </c>
      <c r="H17" s="276">
        <v>44631</v>
      </c>
      <c r="I17" s="276">
        <v>61489</v>
      </c>
      <c r="J17" s="276">
        <v>55442</v>
      </c>
      <c r="K17" s="276">
        <f>'2. melléklet'!L314</f>
        <v>57315</v>
      </c>
    </row>
    <row r="18" spans="1:11" x14ac:dyDescent="0.25">
      <c r="A18" s="26"/>
      <c r="B18" s="275"/>
      <c r="C18" s="275"/>
      <c r="D18" s="275"/>
      <c r="E18" s="275"/>
      <c r="F18" s="275"/>
      <c r="G18" s="13"/>
      <c r="H18" s="13"/>
      <c r="I18" s="276"/>
      <c r="J18" s="276"/>
      <c r="K18" s="276"/>
    </row>
    <row r="19" spans="1:11" x14ac:dyDescent="0.25">
      <c r="A19" s="24" t="s">
        <v>114</v>
      </c>
      <c r="B19" s="277">
        <f>SUM(B9:B18)</f>
        <v>3509251</v>
      </c>
      <c r="C19" s="277">
        <f>SUM(C9:C18)</f>
        <v>3365171</v>
      </c>
      <c r="D19" s="277">
        <v>3653513</v>
      </c>
      <c r="E19" s="277">
        <f>SUM(E9:E18)</f>
        <v>3561362</v>
      </c>
      <c r="F19" s="278"/>
      <c r="G19" s="160" t="s">
        <v>115</v>
      </c>
      <c r="H19" s="279">
        <f>SUM(H9:H18)</f>
        <v>3300159</v>
      </c>
      <c r="I19" s="279">
        <f>SUM(I9:I18)</f>
        <v>3181839</v>
      </c>
      <c r="J19" s="279">
        <v>3456592</v>
      </c>
      <c r="K19" s="279">
        <f>SUM(K9:K18)</f>
        <v>3402222</v>
      </c>
    </row>
    <row r="20" spans="1:11" x14ac:dyDescent="0.25">
      <c r="A20" s="26"/>
      <c r="B20" s="277"/>
      <c r="C20" s="277"/>
      <c r="D20" s="277"/>
      <c r="E20" s="277"/>
      <c r="F20" s="277"/>
      <c r="G20" s="164"/>
      <c r="H20" s="276"/>
      <c r="I20" s="276"/>
      <c r="J20" s="276"/>
      <c r="K20" s="276"/>
    </row>
    <row r="21" spans="1:11" x14ac:dyDescent="0.25">
      <c r="A21" s="25" t="s">
        <v>66</v>
      </c>
      <c r="B21" s="276">
        <v>268971</v>
      </c>
      <c r="C21" s="276">
        <v>348578</v>
      </c>
      <c r="D21" s="276">
        <v>259278</v>
      </c>
      <c r="E21" s="276">
        <f>'1. melléklet'!L118</f>
        <v>316022</v>
      </c>
      <c r="F21" s="161"/>
      <c r="G21" s="164" t="s">
        <v>50</v>
      </c>
      <c r="H21" s="276">
        <v>102965</v>
      </c>
      <c r="I21" s="276">
        <v>832151</v>
      </c>
      <c r="J21" s="276">
        <v>1312342</v>
      </c>
      <c r="K21" s="276">
        <f>'2. melléklet'!L21+'2. melléklet'!L35+'2. melléklet'!L48+'2. melléklet'!L57+'2. melléklet'!L74+'2. melléklet'!L253</f>
        <v>1335451</v>
      </c>
    </row>
    <row r="22" spans="1:11" x14ac:dyDescent="0.25">
      <c r="A22" s="25" t="s">
        <v>144</v>
      </c>
      <c r="B22" s="275">
        <v>43631</v>
      </c>
      <c r="C22" s="275">
        <v>146898</v>
      </c>
      <c r="D22" s="275">
        <v>0</v>
      </c>
      <c r="E22" s="275">
        <f>'1. melléklet'!L101</f>
        <v>40000</v>
      </c>
      <c r="F22" s="275"/>
      <c r="G22" s="164" t="s">
        <v>20</v>
      </c>
      <c r="H22" s="276">
        <v>188183</v>
      </c>
      <c r="I22" s="276">
        <v>1107074</v>
      </c>
      <c r="J22" s="276">
        <v>1227653</v>
      </c>
      <c r="K22" s="276">
        <f>'2. melléklet'!L25+'2. melléklet'!L38+'2. melléklet'!L60+'2. melléklet'!L275</f>
        <v>1351147</v>
      </c>
    </row>
    <row r="23" spans="1:11" x14ac:dyDescent="0.25">
      <c r="A23" s="25" t="s">
        <v>116</v>
      </c>
      <c r="B23" s="280">
        <v>335326</v>
      </c>
      <c r="C23" s="280">
        <v>1858384</v>
      </c>
      <c r="D23" s="280">
        <v>632338</v>
      </c>
      <c r="E23" s="280">
        <f>'1. melléklet'!L155</f>
        <v>650578</v>
      </c>
      <c r="F23" s="280"/>
      <c r="G23" s="164" t="s">
        <v>127</v>
      </c>
      <c r="H23" s="276">
        <v>47057</v>
      </c>
      <c r="I23" s="276">
        <v>44310</v>
      </c>
      <c r="J23" s="276">
        <v>26389</v>
      </c>
      <c r="K23" s="276">
        <f>'2. melléklet'!L310</f>
        <v>26389</v>
      </c>
    </row>
    <row r="24" spans="1:11" ht="24" x14ac:dyDescent="0.25">
      <c r="A24" s="25" t="s">
        <v>438</v>
      </c>
      <c r="B24" s="275">
        <v>6500</v>
      </c>
      <c r="C24" s="275">
        <v>398</v>
      </c>
      <c r="D24" s="275">
        <v>400</v>
      </c>
      <c r="E24" s="275">
        <f>'1. melléklet'!L169</f>
        <v>400</v>
      </c>
      <c r="F24" s="275"/>
      <c r="G24" s="165" t="s">
        <v>140</v>
      </c>
      <c r="H24" s="276">
        <v>22992</v>
      </c>
      <c r="I24" s="276">
        <v>26535</v>
      </c>
      <c r="J24" s="276">
        <v>26000</v>
      </c>
      <c r="K24" s="276">
        <f>'2. melléklet'!L282+'2. melléklet'!L290</f>
        <v>18499</v>
      </c>
    </row>
    <row r="25" spans="1:11" x14ac:dyDescent="0.25">
      <c r="A25" s="25" t="s">
        <v>117</v>
      </c>
      <c r="B25" s="275">
        <v>792</v>
      </c>
      <c r="C25" s="275">
        <v>700</v>
      </c>
      <c r="D25" s="275">
        <v>300</v>
      </c>
      <c r="E25" s="275">
        <f>'1. melléklet'!L177</f>
        <v>300</v>
      </c>
      <c r="F25" s="275"/>
      <c r="G25" s="164" t="s">
        <v>139</v>
      </c>
      <c r="H25" s="276">
        <v>0</v>
      </c>
      <c r="I25" s="276">
        <v>1340003</v>
      </c>
      <c r="J25" s="276">
        <v>689136</v>
      </c>
      <c r="K25" s="276">
        <f>'2. melléklet'!L301</f>
        <v>627237</v>
      </c>
    </row>
    <row r="26" spans="1:11" x14ac:dyDescent="0.25">
      <c r="A26" s="25" t="s">
        <v>118</v>
      </c>
      <c r="B26" s="275">
        <v>462110</v>
      </c>
      <c r="C26" s="275">
        <v>811783</v>
      </c>
      <c r="D26" s="275">
        <v>2192283</v>
      </c>
      <c r="E26" s="275">
        <f>'1. melléklet'!L211</f>
        <v>2192283</v>
      </c>
      <c r="F26" s="275"/>
      <c r="G26" s="164" t="s">
        <v>120</v>
      </c>
      <c r="H26" s="276">
        <v>4906</v>
      </c>
      <c r="I26" s="276">
        <v>0</v>
      </c>
      <c r="J26" s="276">
        <v>0</v>
      </c>
      <c r="K26" s="276">
        <v>0</v>
      </c>
    </row>
    <row r="27" spans="1:11" x14ac:dyDescent="0.25">
      <c r="A27" s="25" t="s">
        <v>119</v>
      </c>
      <c r="B27" s="275">
        <v>28259</v>
      </c>
      <c r="C27" s="275">
        <v>0</v>
      </c>
      <c r="D27" s="275">
        <v>0</v>
      </c>
      <c r="E27" s="275">
        <v>0</v>
      </c>
      <c r="F27" s="275"/>
      <c r="G27" s="13"/>
      <c r="H27" s="13"/>
      <c r="I27" s="276"/>
      <c r="J27" s="276"/>
      <c r="K27" s="276"/>
    </row>
    <row r="28" spans="1:11" x14ac:dyDescent="0.25">
      <c r="A28" s="25"/>
      <c r="B28" s="275"/>
      <c r="C28" s="275"/>
      <c r="D28" s="275"/>
      <c r="E28" s="275"/>
      <c r="F28" s="275"/>
      <c r="G28" s="166"/>
      <c r="H28" s="276"/>
      <c r="I28" s="276"/>
      <c r="J28" s="276"/>
      <c r="K28" s="276"/>
    </row>
    <row r="29" spans="1:11" x14ac:dyDescent="0.25">
      <c r="A29" s="24" t="s">
        <v>121</v>
      </c>
      <c r="B29" s="277">
        <f>SUM(B21:B28)</f>
        <v>1145589</v>
      </c>
      <c r="C29" s="277">
        <f>SUM(C21:C28)</f>
        <v>3166741</v>
      </c>
      <c r="D29" s="277">
        <v>3084599</v>
      </c>
      <c r="E29" s="277">
        <f>SUM(E21:E28)</f>
        <v>3199583</v>
      </c>
      <c r="F29" s="277"/>
      <c r="G29" s="160" t="s">
        <v>122</v>
      </c>
      <c r="H29" s="279">
        <f>SUM(H21:H28)</f>
        <v>366103</v>
      </c>
      <c r="I29" s="279">
        <f>SUM(I21:I28)</f>
        <v>3350073</v>
      </c>
      <c r="J29" s="279">
        <v>3281520</v>
      </c>
      <c r="K29" s="279">
        <f>SUM(K21:K28)</f>
        <v>3358723</v>
      </c>
    </row>
    <row r="30" spans="1:11" x14ac:dyDescent="0.25">
      <c r="A30" s="24"/>
      <c r="B30" s="277"/>
      <c r="C30" s="277"/>
      <c r="D30" s="277"/>
      <c r="E30" s="277"/>
      <c r="F30" s="277"/>
      <c r="G30" s="160"/>
      <c r="H30" s="279"/>
      <c r="I30" s="279"/>
      <c r="J30" s="276"/>
      <c r="K30" s="276"/>
    </row>
    <row r="31" spans="1:11" x14ac:dyDescent="0.25">
      <c r="A31" s="24"/>
      <c r="B31" s="277"/>
      <c r="C31" s="277"/>
      <c r="D31" s="277"/>
      <c r="E31" s="277"/>
      <c r="F31" s="277"/>
      <c r="G31" s="160"/>
      <c r="H31" s="276"/>
      <c r="I31" s="276"/>
      <c r="J31" s="276"/>
      <c r="K31" s="276"/>
    </row>
    <row r="32" spans="1:11" x14ac:dyDescent="0.25">
      <c r="A32" s="23" t="s">
        <v>123</v>
      </c>
      <c r="B32" s="281">
        <f>B19+B29</f>
        <v>4654840</v>
      </c>
      <c r="C32" s="281">
        <f>C19+C29</f>
        <v>6531912</v>
      </c>
      <c r="D32" s="281">
        <v>6738112</v>
      </c>
      <c r="E32" s="281">
        <f>E19+E29</f>
        <v>6760945</v>
      </c>
      <c r="F32" s="281"/>
      <c r="G32" s="167" t="s">
        <v>124</v>
      </c>
      <c r="H32" s="281">
        <f>H19+H29</f>
        <v>3666262</v>
      </c>
      <c r="I32" s="281">
        <f>I19+I29</f>
        <v>6531912</v>
      </c>
      <c r="J32" s="281">
        <v>6738112</v>
      </c>
      <c r="K32" s="281">
        <f>K19+K29</f>
        <v>6760945</v>
      </c>
    </row>
  </sheetData>
  <mergeCells count="2">
    <mergeCell ref="A3:J3"/>
    <mergeCell ref="A4:J4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13"/>
  <sheetViews>
    <sheetView workbookViewId="0"/>
  </sheetViews>
  <sheetFormatPr defaultRowHeight="13.2" x14ac:dyDescent="0.25"/>
  <cols>
    <col min="1" max="3" width="9.109375" style="8"/>
    <col min="4" max="4" width="22.88671875" style="8" customWidth="1"/>
    <col min="5" max="5" width="9.109375" style="8"/>
    <col min="6" max="6" width="11.33203125" style="8" customWidth="1"/>
    <col min="7" max="8" width="9.109375" style="8"/>
    <col min="9" max="9" width="10.6640625" style="8" customWidth="1"/>
    <col min="10" max="10" width="10" style="8" customWidth="1"/>
    <col min="11" max="11" width="10.6640625" style="8" customWidth="1"/>
    <col min="12" max="13" width="9.109375" style="8"/>
    <col min="14" max="14" width="10.44140625" style="8" customWidth="1"/>
    <col min="15" max="15" width="7.33203125" style="8" bestFit="1" customWidth="1"/>
    <col min="16" max="16" width="9.109375" style="8" customWidth="1"/>
    <col min="17" max="18" width="9.109375" style="8"/>
    <col min="19" max="261" width="9.109375" style="9"/>
    <col min="262" max="262" width="11.33203125" style="9" customWidth="1"/>
    <col min="263" max="269" width="9.109375" style="9"/>
    <col min="270" max="270" width="6" style="9" bestFit="1" customWidth="1"/>
    <col min="271" max="271" width="7.33203125" style="9" bestFit="1" customWidth="1"/>
    <col min="272" max="517" width="9.109375" style="9"/>
    <col min="518" max="518" width="11.33203125" style="9" customWidth="1"/>
    <col min="519" max="525" width="9.109375" style="9"/>
    <col min="526" max="526" width="6" style="9" bestFit="1" customWidth="1"/>
    <col min="527" max="527" width="7.33203125" style="9" bestFit="1" customWidth="1"/>
    <col min="528" max="773" width="9.109375" style="9"/>
    <col min="774" max="774" width="11.33203125" style="9" customWidth="1"/>
    <col min="775" max="781" width="9.109375" style="9"/>
    <col min="782" max="782" width="6" style="9" bestFit="1" customWidth="1"/>
    <col min="783" max="783" width="7.33203125" style="9" bestFit="1" customWidth="1"/>
    <col min="784" max="1029" width="9.109375" style="9"/>
    <col min="1030" max="1030" width="11.33203125" style="9" customWidth="1"/>
    <col min="1031" max="1037" width="9.109375" style="9"/>
    <col min="1038" max="1038" width="6" style="9" bestFit="1" customWidth="1"/>
    <col min="1039" max="1039" width="7.33203125" style="9" bestFit="1" customWidth="1"/>
    <col min="1040" max="1285" width="9.109375" style="9"/>
    <col min="1286" max="1286" width="11.33203125" style="9" customWidth="1"/>
    <col min="1287" max="1293" width="9.109375" style="9"/>
    <col min="1294" max="1294" width="6" style="9" bestFit="1" customWidth="1"/>
    <col min="1295" max="1295" width="7.33203125" style="9" bestFit="1" customWidth="1"/>
    <col min="1296" max="1541" width="9.109375" style="9"/>
    <col min="1542" max="1542" width="11.33203125" style="9" customWidth="1"/>
    <col min="1543" max="1549" width="9.109375" style="9"/>
    <col min="1550" max="1550" width="6" style="9" bestFit="1" customWidth="1"/>
    <col min="1551" max="1551" width="7.33203125" style="9" bestFit="1" customWidth="1"/>
    <col min="1552" max="1797" width="9.109375" style="9"/>
    <col min="1798" max="1798" width="11.33203125" style="9" customWidth="1"/>
    <col min="1799" max="1805" width="9.109375" style="9"/>
    <col min="1806" max="1806" width="6" style="9" bestFit="1" customWidth="1"/>
    <col min="1807" max="1807" width="7.33203125" style="9" bestFit="1" customWidth="1"/>
    <col min="1808" max="2053" width="9.109375" style="9"/>
    <col min="2054" max="2054" width="11.33203125" style="9" customWidth="1"/>
    <col min="2055" max="2061" width="9.109375" style="9"/>
    <col min="2062" max="2062" width="6" style="9" bestFit="1" customWidth="1"/>
    <col min="2063" max="2063" width="7.33203125" style="9" bestFit="1" customWidth="1"/>
    <col min="2064" max="2309" width="9.109375" style="9"/>
    <col min="2310" max="2310" width="11.33203125" style="9" customWidth="1"/>
    <col min="2311" max="2317" width="9.109375" style="9"/>
    <col min="2318" max="2318" width="6" style="9" bestFit="1" customWidth="1"/>
    <col min="2319" max="2319" width="7.33203125" style="9" bestFit="1" customWidth="1"/>
    <col min="2320" max="2565" width="9.109375" style="9"/>
    <col min="2566" max="2566" width="11.33203125" style="9" customWidth="1"/>
    <col min="2567" max="2573" width="9.109375" style="9"/>
    <col min="2574" max="2574" width="6" style="9" bestFit="1" customWidth="1"/>
    <col min="2575" max="2575" width="7.33203125" style="9" bestFit="1" customWidth="1"/>
    <col min="2576" max="2821" width="9.109375" style="9"/>
    <col min="2822" max="2822" width="11.33203125" style="9" customWidth="1"/>
    <col min="2823" max="2829" width="9.109375" style="9"/>
    <col min="2830" max="2830" width="6" style="9" bestFit="1" customWidth="1"/>
    <col min="2831" max="2831" width="7.33203125" style="9" bestFit="1" customWidth="1"/>
    <col min="2832" max="3077" width="9.109375" style="9"/>
    <col min="3078" max="3078" width="11.33203125" style="9" customWidth="1"/>
    <col min="3079" max="3085" width="9.109375" style="9"/>
    <col min="3086" max="3086" width="6" style="9" bestFit="1" customWidth="1"/>
    <col min="3087" max="3087" width="7.33203125" style="9" bestFit="1" customWidth="1"/>
    <col min="3088" max="3333" width="9.109375" style="9"/>
    <col min="3334" max="3334" width="11.33203125" style="9" customWidth="1"/>
    <col min="3335" max="3341" width="9.109375" style="9"/>
    <col min="3342" max="3342" width="6" style="9" bestFit="1" customWidth="1"/>
    <col min="3343" max="3343" width="7.33203125" style="9" bestFit="1" customWidth="1"/>
    <col min="3344" max="3589" width="9.109375" style="9"/>
    <col min="3590" max="3590" width="11.33203125" style="9" customWidth="1"/>
    <col min="3591" max="3597" width="9.109375" style="9"/>
    <col min="3598" max="3598" width="6" style="9" bestFit="1" customWidth="1"/>
    <col min="3599" max="3599" width="7.33203125" style="9" bestFit="1" customWidth="1"/>
    <col min="3600" max="3845" width="9.109375" style="9"/>
    <col min="3846" max="3846" width="11.33203125" style="9" customWidth="1"/>
    <col min="3847" max="3853" width="9.109375" style="9"/>
    <col min="3854" max="3854" width="6" style="9" bestFit="1" customWidth="1"/>
    <col min="3855" max="3855" width="7.33203125" style="9" bestFit="1" customWidth="1"/>
    <col min="3856" max="4101" width="9.109375" style="9"/>
    <col min="4102" max="4102" width="11.33203125" style="9" customWidth="1"/>
    <col min="4103" max="4109" width="9.109375" style="9"/>
    <col min="4110" max="4110" width="6" style="9" bestFit="1" customWidth="1"/>
    <col min="4111" max="4111" width="7.33203125" style="9" bestFit="1" customWidth="1"/>
    <col min="4112" max="4357" width="9.109375" style="9"/>
    <col min="4358" max="4358" width="11.33203125" style="9" customWidth="1"/>
    <col min="4359" max="4365" width="9.109375" style="9"/>
    <col min="4366" max="4366" width="6" style="9" bestFit="1" customWidth="1"/>
    <col min="4367" max="4367" width="7.33203125" style="9" bestFit="1" customWidth="1"/>
    <col min="4368" max="4613" width="9.109375" style="9"/>
    <col min="4614" max="4614" width="11.33203125" style="9" customWidth="1"/>
    <col min="4615" max="4621" width="9.109375" style="9"/>
    <col min="4622" max="4622" width="6" style="9" bestFit="1" customWidth="1"/>
    <col min="4623" max="4623" width="7.33203125" style="9" bestFit="1" customWidth="1"/>
    <col min="4624" max="4869" width="9.109375" style="9"/>
    <col min="4870" max="4870" width="11.33203125" style="9" customWidth="1"/>
    <col min="4871" max="4877" width="9.109375" style="9"/>
    <col min="4878" max="4878" width="6" style="9" bestFit="1" customWidth="1"/>
    <col min="4879" max="4879" width="7.33203125" style="9" bestFit="1" customWidth="1"/>
    <col min="4880" max="5125" width="9.109375" style="9"/>
    <col min="5126" max="5126" width="11.33203125" style="9" customWidth="1"/>
    <col min="5127" max="5133" width="9.109375" style="9"/>
    <col min="5134" max="5134" width="6" style="9" bestFit="1" customWidth="1"/>
    <col min="5135" max="5135" width="7.33203125" style="9" bestFit="1" customWidth="1"/>
    <col min="5136" max="5381" width="9.109375" style="9"/>
    <col min="5382" max="5382" width="11.33203125" style="9" customWidth="1"/>
    <col min="5383" max="5389" width="9.109375" style="9"/>
    <col min="5390" max="5390" width="6" style="9" bestFit="1" customWidth="1"/>
    <col min="5391" max="5391" width="7.33203125" style="9" bestFit="1" customWidth="1"/>
    <col min="5392" max="5637" width="9.109375" style="9"/>
    <col min="5638" max="5638" width="11.33203125" style="9" customWidth="1"/>
    <col min="5639" max="5645" width="9.109375" style="9"/>
    <col min="5646" max="5646" width="6" style="9" bestFit="1" customWidth="1"/>
    <col min="5647" max="5647" width="7.33203125" style="9" bestFit="1" customWidth="1"/>
    <col min="5648" max="5893" width="9.109375" style="9"/>
    <col min="5894" max="5894" width="11.33203125" style="9" customWidth="1"/>
    <col min="5895" max="5901" width="9.109375" style="9"/>
    <col min="5902" max="5902" width="6" style="9" bestFit="1" customWidth="1"/>
    <col min="5903" max="5903" width="7.33203125" style="9" bestFit="1" customWidth="1"/>
    <col min="5904" max="6149" width="9.109375" style="9"/>
    <col min="6150" max="6150" width="11.33203125" style="9" customWidth="1"/>
    <col min="6151" max="6157" width="9.109375" style="9"/>
    <col min="6158" max="6158" width="6" style="9" bestFit="1" customWidth="1"/>
    <col min="6159" max="6159" width="7.33203125" style="9" bestFit="1" customWidth="1"/>
    <col min="6160" max="6405" width="9.109375" style="9"/>
    <col min="6406" max="6406" width="11.33203125" style="9" customWidth="1"/>
    <col min="6407" max="6413" width="9.109375" style="9"/>
    <col min="6414" max="6414" width="6" style="9" bestFit="1" customWidth="1"/>
    <col min="6415" max="6415" width="7.33203125" style="9" bestFit="1" customWidth="1"/>
    <col min="6416" max="6661" width="9.109375" style="9"/>
    <col min="6662" max="6662" width="11.33203125" style="9" customWidth="1"/>
    <col min="6663" max="6669" width="9.109375" style="9"/>
    <col min="6670" max="6670" width="6" style="9" bestFit="1" customWidth="1"/>
    <col min="6671" max="6671" width="7.33203125" style="9" bestFit="1" customWidth="1"/>
    <col min="6672" max="6917" width="9.109375" style="9"/>
    <col min="6918" max="6918" width="11.33203125" style="9" customWidth="1"/>
    <col min="6919" max="6925" width="9.109375" style="9"/>
    <col min="6926" max="6926" width="6" style="9" bestFit="1" customWidth="1"/>
    <col min="6927" max="6927" width="7.33203125" style="9" bestFit="1" customWidth="1"/>
    <col min="6928" max="7173" width="9.109375" style="9"/>
    <col min="7174" max="7174" width="11.33203125" style="9" customWidth="1"/>
    <col min="7175" max="7181" width="9.109375" style="9"/>
    <col min="7182" max="7182" width="6" style="9" bestFit="1" customWidth="1"/>
    <col min="7183" max="7183" width="7.33203125" style="9" bestFit="1" customWidth="1"/>
    <col min="7184" max="7429" width="9.109375" style="9"/>
    <col min="7430" max="7430" width="11.33203125" style="9" customWidth="1"/>
    <col min="7431" max="7437" width="9.109375" style="9"/>
    <col min="7438" max="7438" width="6" style="9" bestFit="1" customWidth="1"/>
    <col min="7439" max="7439" width="7.33203125" style="9" bestFit="1" customWidth="1"/>
    <col min="7440" max="7685" width="9.109375" style="9"/>
    <col min="7686" max="7686" width="11.33203125" style="9" customWidth="1"/>
    <col min="7687" max="7693" width="9.109375" style="9"/>
    <col min="7694" max="7694" width="6" style="9" bestFit="1" customWidth="1"/>
    <col min="7695" max="7695" width="7.33203125" style="9" bestFit="1" customWidth="1"/>
    <col min="7696" max="7941" width="9.109375" style="9"/>
    <col min="7942" max="7942" width="11.33203125" style="9" customWidth="1"/>
    <col min="7943" max="7949" width="9.109375" style="9"/>
    <col min="7950" max="7950" width="6" style="9" bestFit="1" customWidth="1"/>
    <col min="7951" max="7951" width="7.33203125" style="9" bestFit="1" customWidth="1"/>
    <col min="7952" max="8197" width="9.109375" style="9"/>
    <col min="8198" max="8198" width="11.33203125" style="9" customWidth="1"/>
    <col min="8199" max="8205" width="9.109375" style="9"/>
    <col min="8206" max="8206" width="6" style="9" bestFit="1" customWidth="1"/>
    <col min="8207" max="8207" width="7.33203125" style="9" bestFit="1" customWidth="1"/>
    <col min="8208" max="8453" width="9.109375" style="9"/>
    <col min="8454" max="8454" width="11.33203125" style="9" customWidth="1"/>
    <col min="8455" max="8461" width="9.109375" style="9"/>
    <col min="8462" max="8462" width="6" style="9" bestFit="1" customWidth="1"/>
    <col min="8463" max="8463" width="7.33203125" style="9" bestFit="1" customWidth="1"/>
    <col min="8464" max="8709" width="9.109375" style="9"/>
    <col min="8710" max="8710" width="11.33203125" style="9" customWidth="1"/>
    <col min="8711" max="8717" width="9.109375" style="9"/>
    <col min="8718" max="8718" width="6" style="9" bestFit="1" customWidth="1"/>
    <col min="8719" max="8719" width="7.33203125" style="9" bestFit="1" customWidth="1"/>
    <col min="8720" max="8965" width="9.109375" style="9"/>
    <col min="8966" max="8966" width="11.33203125" style="9" customWidth="1"/>
    <col min="8967" max="8973" width="9.109375" style="9"/>
    <col min="8974" max="8974" width="6" style="9" bestFit="1" customWidth="1"/>
    <col min="8975" max="8975" width="7.33203125" style="9" bestFit="1" customWidth="1"/>
    <col min="8976" max="9221" width="9.109375" style="9"/>
    <col min="9222" max="9222" width="11.33203125" style="9" customWidth="1"/>
    <col min="9223" max="9229" width="9.109375" style="9"/>
    <col min="9230" max="9230" width="6" style="9" bestFit="1" customWidth="1"/>
    <col min="9231" max="9231" width="7.33203125" style="9" bestFit="1" customWidth="1"/>
    <col min="9232" max="9477" width="9.109375" style="9"/>
    <col min="9478" max="9478" width="11.33203125" style="9" customWidth="1"/>
    <col min="9479" max="9485" width="9.109375" style="9"/>
    <col min="9486" max="9486" width="6" style="9" bestFit="1" customWidth="1"/>
    <col min="9487" max="9487" width="7.33203125" style="9" bestFit="1" customWidth="1"/>
    <col min="9488" max="9733" width="9.109375" style="9"/>
    <col min="9734" max="9734" width="11.33203125" style="9" customWidth="1"/>
    <col min="9735" max="9741" width="9.109375" style="9"/>
    <col min="9742" max="9742" width="6" style="9" bestFit="1" customWidth="1"/>
    <col min="9743" max="9743" width="7.33203125" style="9" bestFit="1" customWidth="1"/>
    <col min="9744" max="9989" width="9.109375" style="9"/>
    <col min="9990" max="9990" width="11.33203125" style="9" customWidth="1"/>
    <col min="9991" max="9997" width="9.109375" style="9"/>
    <col min="9998" max="9998" width="6" style="9" bestFit="1" customWidth="1"/>
    <col min="9999" max="9999" width="7.33203125" style="9" bestFit="1" customWidth="1"/>
    <col min="10000" max="10245" width="9.109375" style="9"/>
    <col min="10246" max="10246" width="11.33203125" style="9" customWidth="1"/>
    <col min="10247" max="10253" width="9.109375" style="9"/>
    <col min="10254" max="10254" width="6" style="9" bestFit="1" customWidth="1"/>
    <col min="10255" max="10255" width="7.33203125" style="9" bestFit="1" customWidth="1"/>
    <col min="10256" max="10501" width="9.109375" style="9"/>
    <col min="10502" max="10502" width="11.33203125" style="9" customWidth="1"/>
    <col min="10503" max="10509" width="9.109375" style="9"/>
    <col min="10510" max="10510" width="6" style="9" bestFit="1" customWidth="1"/>
    <col min="10511" max="10511" width="7.33203125" style="9" bestFit="1" customWidth="1"/>
    <col min="10512" max="10757" width="9.109375" style="9"/>
    <col min="10758" max="10758" width="11.33203125" style="9" customWidth="1"/>
    <col min="10759" max="10765" width="9.109375" style="9"/>
    <col min="10766" max="10766" width="6" style="9" bestFit="1" customWidth="1"/>
    <col min="10767" max="10767" width="7.33203125" style="9" bestFit="1" customWidth="1"/>
    <col min="10768" max="11013" width="9.109375" style="9"/>
    <col min="11014" max="11014" width="11.33203125" style="9" customWidth="1"/>
    <col min="11015" max="11021" width="9.109375" style="9"/>
    <col min="11022" max="11022" width="6" style="9" bestFit="1" customWidth="1"/>
    <col min="11023" max="11023" width="7.33203125" style="9" bestFit="1" customWidth="1"/>
    <col min="11024" max="11269" width="9.109375" style="9"/>
    <col min="11270" max="11270" width="11.33203125" style="9" customWidth="1"/>
    <col min="11271" max="11277" width="9.109375" style="9"/>
    <col min="11278" max="11278" width="6" style="9" bestFit="1" customWidth="1"/>
    <col min="11279" max="11279" width="7.33203125" style="9" bestFit="1" customWidth="1"/>
    <col min="11280" max="11525" width="9.109375" style="9"/>
    <col min="11526" max="11526" width="11.33203125" style="9" customWidth="1"/>
    <col min="11527" max="11533" width="9.109375" style="9"/>
    <col min="11534" max="11534" width="6" style="9" bestFit="1" customWidth="1"/>
    <col min="11535" max="11535" width="7.33203125" style="9" bestFit="1" customWidth="1"/>
    <col min="11536" max="11781" width="9.109375" style="9"/>
    <col min="11782" max="11782" width="11.33203125" style="9" customWidth="1"/>
    <col min="11783" max="11789" width="9.109375" style="9"/>
    <col min="11790" max="11790" width="6" style="9" bestFit="1" customWidth="1"/>
    <col min="11791" max="11791" width="7.33203125" style="9" bestFit="1" customWidth="1"/>
    <col min="11792" max="12037" width="9.109375" style="9"/>
    <col min="12038" max="12038" width="11.33203125" style="9" customWidth="1"/>
    <col min="12039" max="12045" width="9.109375" style="9"/>
    <col min="12046" max="12046" width="6" style="9" bestFit="1" customWidth="1"/>
    <col min="12047" max="12047" width="7.33203125" style="9" bestFit="1" customWidth="1"/>
    <col min="12048" max="12293" width="9.109375" style="9"/>
    <col min="12294" max="12294" width="11.33203125" style="9" customWidth="1"/>
    <col min="12295" max="12301" width="9.109375" style="9"/>
    <col min="12302" max="12302" width="6" style="9" bestFit="1" customWidth="1"/>
    <col min="12303" max="12303" width="7.33203125" style="9" bestFit="1" customWidth="1"/>
    <col min="12304" max="12549" width="9.109375" style="9"/>
    <col min="12550" max="12550" width="11.33203125" style="9" customWidth="1"/>
    <col min="12551" max="12557" width="9.109375" style="9"/>
    <col min="12558" max="12558" width="6" style="9" bestFit="1" customWidth="1"/>
    <col min="12559" max="12559" width="7.33203125" style="9" bestFit="1" customWidth="1"/>
    <col min="12560" max="12805" width="9.109375" style="9"/>
    <col min="12806" max="12806" width="11.33203125" style="9" customWidth="1"/>
    <col min="12807" max="12813" width="9.109375" style="9"/>
    <col min="12814" max="12814" width="6" style="9" bestFit="1" customWidth="1"/>
    <col min="12815" max="12815" width="7.33203125" style="9" bestFit="1" customWidth="1"/>
    <col min="12816" max="13061" width="9.109375" style="9"/>
    <col min="13062" max="13062" width="11.33203125" style="9" customWidth="1"/>
    <col min="13063" max="13069" width="9.109375" style="9"/>
    <col min="13070" max="13070" width="6" style="9" bestFit="1" customWidth="1"/>
    <col min="13071" max="13071" width="7.33203125" style="9" bestFit="1" customWidth="1"/>
    <col min="13072" max="13317" width="9.109375" style="9"/>
    <col min="13318" max="13318" width="11.33203125" style="9" customWidth="1"/>
    <col min="13319" max="13325" width="9.109375" style="9"/>
    <col min="13326" max="13326" width="6" style="9" bestFit="1" customWidth="1"/>
    <col min="13327" max="13327" width="7.33203125" style="9" bestFit="1" customWidth="1"/>
    <col min="13328" max="13573" width="9.109375" style="9"/>
    <col min="13574" max="13574" width="11.33203125" style="9" customWidth="1"/>
    <col min="13575" max="13581" width="9.109375" style="9"/>
    <col min="13582" max="13582" width="6" style="9" bestFit="1" customWidth="1"/>
    <col min="13583" max="13583" width="7.33203125" style="9" bestFit="1" customWidth="1"/>
    <col min="13584" max="13829" width="9.109375" style="9"/>
    <col min="13830" max="13830" width="11.33203125" style="9" customWidth="1"/>
    <col min="13831" max="13837" width="9.109375" style="9"/>
    <col min="13838" max="13838" width="6" style="9" bestFit="1" customWidth="1"/>
    <col min="13839" max="13839" width="7.33203125" style="9" bestFit="1" customWidth="1"/>
    <col min="13840" max="14085" width="9.109375" style="9"/>
    <col min="14086" max="14086" width="11.33203125" style="9" customWidth="1"/>
    <col min="14087" max="14093" width="9.109375" style="9"/>
    <col min="14094" max="14094" width="6" style="9" bestFit="1" customWidth="1"/>
    <col min="14095" max="14095" width="7.33203125" style="9" bestFit="1" customWidth="1"/>
    <col min="14096" max="14341" width="9.109375" style="9"/>
    <col min="14342" max="14342" width="11.33203125" style="9" customWidth="1"/>
    <col min="14343" max="14349" width="9.109375" style="9"/>
    <col min="14350" max="14350" width="6" style="9" bestFit="1" customWidth="1"/>
    <col min="14351" max="14351" width="7.33203125" style="9" bestFit="1" customWidth="1"/>
    <col min="14352" max="14597" width="9.109375" style="9"/>
    <col min="14598" max="14598" width="11.33203125" style="9" customWidth="1"/>
    <col min="14599" max="14605" width="9.109375" style="9"/>
    <col min="14606" max="14606" width="6" style="9" bestFit="1" customWidth="1"/>
    <col min="14607" max="14607" width="7.33203125" style="9" bestFit="1" customWidth="1"/>
    <col min="14608" max="14853" width="9.109375" style="9"/>
    <col min="14854" max="14854" width="11.33203125" style="9" customWidth="1"/>
    <col min="14855" max="14861" width="9.109375" style="9"/>
    <col min="14862" max="14862" width="6" style="9" bestFit="1" customWidth="1"/>
    <col min="14863" max="14863" width="7.33203125" style="9" bestFit="1" customWidth="1"/>
    <col min="14864" max="15109" width="9.109375" style="9"/>
    <col min="15110" max="15110" width="11.33203125" style="9" customWidth="1"/>
    <col min="15111" max="15117" width="9.109375" style="9"/>
    <col min="15118" max="15118" width="6" style="9" bestFit="1" customWidth="1"/>
    <col min="15119" max="15119" width="7.33203125" style="9" bestFit="1" customWidth="1"/>
    <col min="15120" max="15365" width="9.109375" style="9"/>
    <col min="15366" max="15366" width="11.33203125" style="9" customWidth="1"/>
    <col min="15367" max="15373" width="9.109375" style="9"/>
    <col min="15374" max="15374" width="6" style="9" bestFit="1" customWidth="1"/>
    <col min="15375" max="15375" width="7.33203125" style="9" bestFit="1" customWidth="1"/>
    <col min="15376" max="15621" width="9.109375" style="9"/>
    <col min="15622" max="15622" width="11.33203125" style="9" customWidth="1"/>
    <col min="15623" max="15629" width="9.109375" style="9"/>
    <col min="15630" max="15630" width="6" style="9" bestFit="1" customWidth="1"/>
    <col min="15631" max="15631" width="7.33203125" style="9" bestFit="1" customWidth="1"/>
    <col min="15632" max="15877" width="9.109375" style="9"/>
    <col min="15878" max="15878" width="11.33203125" style="9" customWidth="1"/>
    <col min="15879" max="15885" width="9.109375" style="9"/>
    <col min="15886" max="15886" width="6" style="9" bestFit="1" customWidth="1"/>
    <col min="15887" max="15887" width="7.33203125" style="9" bestFit="1" customWidth="1"/>
    <col min="15888" max="16133" width="9.109375" style="9"/>
    <col min="16134" max="16134" width="11.33203125" style="9" customWidth="1"/>
    <col min="16135" max="16141" width="9.109375" style="9"/>
    <col min="16142" max="16142" width="6" style="9" bestFit="1" customWidth="1"/>
    <col min="16143" max="16143" width="7.33203125" style="9" bestFit="1" customWidth="1"/>
    <col min="16144" max="16384" width="9.109375" style="9"/>
  </cols>
  <sheetData>
    <row r="1" spans="1:21" s="8" customFormat="1" ht="13.8" x14ac:dyDescent="0.25">
      <c r="S1" s="204" t="s">
        <v>502</v>
      </c>
    </row>
    <row r="2" spans="1:21" s="8" customFormat="1" ht="13.8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2" t="s">
        <v>501</v>
      </c>
    </row>
    <row r="3" spans="1:21" s="8" customFormat="1" x14ac:dyDescent="0.25">
      <c r="A3" s="353" t="s">
        <v>452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1" s="8" customForma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spans="1:21" s="8" customFormat="1" ht="18.600000000000001" thickBot="1" x14ac:dyDescent="0.4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98"/>
      <c r="R5" s="169"/>
      <c r="S5" s="199" t="s">
        <v>25</v>
      </c>
    </row>
    <row r="6" spans="1:21" s="8" customFormat="1" ht="79.8" thickTop="1" x14ac:dyDescent="0.25">
      <c r="A6" s="176"/>
      <c r="B6" s="177"/>
      <c r="C6" s="177"/>
      <c r="D6" s="178"/>
      <c r="E6" s="179" t="s">
        <v>189</v>
      </c>
      <c r="F6" s="180" t="s">
        <v>77</v>
      </c>
      <c r="G6" s="179" t="s">
        <v>27</v>
      </c>
      <c r="H6" s="179" t="s">
        <v>49</v>
      </c>
      <c r="I6" s="179" t="s">
        <v>50</v>
      </c>
      <c r="J6" s="179" t="s">
        <v>20</v>
      </c>
      <c r="K6" s="181" t="s">
        <v>155</v>
      </c>
      <c r="L6" s="182" t="s">
        <v>190</v>
      </c>
      <c r="M6" s="183" t="s">
        <v>191</v>
      </c>
      <c r="N6" s="179" t="s">
        <v>199</v>
      </c>
      <c r="O6" s="179" t="s">
        <v>451</v>
      </c>
      <c r="P6" s="179" t="s">
        <v>192</v>
      </c>
      <c r="Q6" s="184" t="s">
        <v>193</v>
      </c>
      <c r="R6" s="184" t="s">
        <v>155</v>
      </c>
      <c r="S6" s="185" t="s">
        <v>194</v>
      </c>
    </row>
    <row r="7" spans="1:21" s="8" customFormat="1" x14ac:dyDescent="0.25">
      <c r="A7" s="186" t="s">
        <v>221</v>
      </c>
      <c r="B7" s="187"/>
      <c r="C7" s="187"/>
      <c r="D7" s="188"/>
      <c r="E7" s="168">
        <f>'2. melléklet'!L10</f>
        <v>168000</v>
      </c>
      <c r="F7" s="168">
        <f>'2. melléklet'!L11</f>
        <v>22035</v>
      </c>
      <c r="G7" s="168">
        <f>'2. melléklet'!L12</f>
        <v>18138</v>
      </c>
      <c r="H7" s="168">
        <f>'2. melléklet'!L15</f>
        <v>138</v>
      </c>
      <c r="I7" s="168">
        <f>'2. melléklet'!L21</f>
        <v>2092</v>
      </c>
      <c r="J7" s="168">
        <f>'2. melléklet'!L25</f>
        <v>4090</v>
      </c>
      <c r="K7" s="200">
        <f>SUM(E7:J7)</f>
        <v>214493</v>
      </c>
      <c r="L7" s="173">
        <v>3000</v>
      </c>
      <c r="M7" s="174">
        <v>0</v>
      </c>
      <c r="N7" s="168">
        <v>58</v>
      </c>
      <c r="O7" s="168">
        <v>973</v>
      </c>
      <c r="P7" s="168">
        <v>211172</v>
      </c>
      <c r="Q7" s="168">
        <v>-710</v>
      </c>
      <c r="R7" s="168">
        <f>SUM(L7:Q7)</f>
        <v>214493</v>
      </c>
      <c r="S7" s="175">
        <f>P7+Q7</f>
        <v>210462</v>
      </c>
      <c r="U7" s="335"/>
    </row>
    <row r="8" spans="1:21" s="8" customFormat="1" x14ac:dyDescent="0.25">
      <c r="A8" s="186" t="s">
        <v>200</v>
      </c>
      <c r="B8" s="187"/>
      <c r="C8" s="187"/>
      <c r="D8" s="188"/>
      <c r="E8" s="168">
        <f>'2. melléklet'!L29</f>
        <v>195800</v>
      </c>
      <c r="F8" s="168">
        <f>'2. melléklet'!L30</f>
        <v>25572</v>
      </c>
      <c r="G8" s="168">
        <f>'2. melléklet'!L31</f>
        <v>10764</v>
      </c>
      <c r="H8" s="168">
        <v>0</v>
      </c>
      <c r="I8" s="168">
        <f>'2. melléklet'!L35</f>
        <v>509</v>
      </c>
      <c r="J8" s="168">
        <f>'2. melléklet'!L38</f>
        <v>20423</v>
      </c>
      <c r="K8" s="200">
        <f t="shared" ref="K8:K11" si="0">SUM(E8:J8)</f>
        <v>253068</v>
      </c>
      <c r="L8" s="173">
        <v>5060</v>
      </c>
      <c r="M8" s="174">
        <v>0</v>
      </c>
      <c r="N8" s="168">
        <v>261</v>
      </c>
      <c r="O8" s="168">
        <v>1204</v>
      </c>
      <c r="P8" s="168">
        <v>219238</v>
      </c>
      <c r="Q8" s="168">
        <v>27305</v>
      </c>
      <c r="R8" s="168">
        <f t="shared" ref="R8:R11" si="1">SUM(L8:Q8)</f>
        <v>253068</v>
      </c>
      <c r="S8" s="175">
        <f t="shared" ref="S8:S11" si="2">P8+Q8</f>
        <v>246543</v>
      </c>
      <c r="U8" s="335"/>
    </row>
    <row r="9" spans="1:21" s="8" customFormat="1" x14ac:dyDescent="0.25">
      <c r="A9" s="170" t="s">
        <v>195</v>
      </c>
      <c r="B9" s="171"/>
      <c r="C9" s="171"/>
      <c r="D9" s="172"/>
      <c r="E9" s="168">
        <f>'2. melléklet'!L43</f>
        <v>87482</v>
      </c>
      <c r="F9" s="168">
        <f>'2. melléklet'!L44</f>
        <v>11907</v>
      </c>
      <c r="G9" s="168">
        <f>'2. melléklet'!L45</f>
        <v>210578</v>
      </c>
      <c r="H9" s="168">
        <v>0</v>
      </c>
      <c r="I9" s="168">
        <f>'2. melléklet'!L48</f>
        <v>270</v>
      </c>
      <c r="J9" s="168">
        <v>0</v>
      </c>
      <c r="K9" s="200">
        <f t="shared" si="0"/>
        <v>310237</v>
      </c>
      <c r="L9" s="173">
        <v>73175</v>
      </c>
      <c r="M9" s="174">
        <v>0</v>
      </c>
      <c r="N9" s="168">
        <v>45</v>
      </c>
      <c r="O9" s="168">
        <v>1932</v>
      </c>
      <c r="P9" s="168">
        <f>389891-192316</f>
        <v>197575</v>
      </c>
      <c r="Q9" s="168">
        <v>37510</v>
      </c>
      <c r="R9" s="168">
        <f t="shared" si="1"/>
        <v>310237</v>
      </c>
      <c r="S9" s="175">
        <f t="shared" si="2"/>
        <v>235085</v>
      </c>
      <c r="U9" s="335"/>
    </row>
    <row r="10" spans="1:21" s="8" customFormat="1" x14ac:dyDescent="0.25">
      <c r="A10" s="170" t="s">
        <v>241</v>
      </c>
      <c r="B10" s="171"/>
      <c r="C10" s="171"/>
      <c r="D10" s="172"/>
      <c r="E10" s="168">
        <f>'2. melléklet'!L52</f>
        <v>70178</v>
      </c>
      <c r="F10" s="168">
        <f>'2. melléklet'!L53</f>
        <v>9072</v>
      </c>
      <c r="G10" s="168">
        <f>'2. melléklet'!L54</f>
        <v>30500</v>
      </c>
      <c r="H10" s="168">
        <v>0</v>
      </c>
      <c r="I10" s="168">
        <f>'2. melléklet'!L57</f>
        <v>5009</v>
      </c>
      <c r="J10" s="168">
        <f>'2. melléklet'!L60</f>
        <v>599</v>
      </c>
      <c r="K10" s="200">
        <f t="shared" si="0"/>
        <v>115358</v>
      </c>
      <c r="L10" s="173">
        <v>20000</v>
      </c>
      <c r="M10" s="174">
        <v>0</v>
      </c>
      <c r="N10" s="168">
        <v>14606</v>
      </c>
      <c r="O10" s="168">
        <v>428</v>
      </c>
      <c r="P10" s="168">
        <v>40443</v>
      </c>
      <c r="Q10" s="168">
        <v>39881</v>
      </c>
      <c r="R10" s="168">
        <f t="shared" si="1"/>
        <v>115358</v>
      </c>
      <c r="S10" s="175">
        <f t="shared" si="2"/>
        <v>80324</v>
      </c>
      <c r="U10" s="335"/>
    </row>
    <row r="11" spans="1:21" s="8" customFormat="1" ht="13.8" thickBot="1" x14ac:dyDescent="0.3">
      <c r="A11" s="189" t="s">
        <v>46</v>
      </c>
      <c r="B11" s="190"/>
      <c r="C11" s="190"/>
      <c r="D11" s="191"/>
      <c r="E11" s="192">
        <f>'2. melléklet'!L66</f>
        <v>386349</v>
      </c>
      <c r="F11" s="192">
        <f>'2. melléklet'!L67</f>
        <v>53714</v>
      </c>
      <c r="G11" s="192">
        <f>'2. melléklet'!L68</f>
        <v>68223</v>
      </c>
      <c r="H11" s="192">
        <v>0</v>
      </c>
      <c r="I11" s="192">
        <f>'2. melléklet'!L74</f>
        <v>8947</v>
      </c>
      <c r="J11" s="192">
        <v>0</v>
      </c>
      <c r="K11" s="193">
        <f t="shared" si="0"/>
        <v>517233</v>
      </c>
      <c r="L11" s="194">
        <v>7000</v>
      </c>
      <c r="M11" s="195">
        <v>0</v>
      </c>
      <c r="N11" s="192">
        <v>35548</v>
      </c>
      <c r="O11" s="192">
        <v>82</v>
      </c>
      <c r="P11" s="192">
        <v>288768</v>
      </c>
      <c r="Q11" s="168">
        <v>185835</v>
      </c>
      <c r="R11" s="192">
        <f t="shared" si="1"/>
        <v>517233</v>
      </c>
      <c r="S11" s="196">
        <f t="shared" si="2"/>
        <v>474603</v>
      </c>
      <c r="U11" s="335"/>
    </row>
    <row r="12" spans="1:21" s="8" customFormat="1" ht="14.4" thickTop="1" thickBot="1" x14ac:dyDescent="0.3">
      <c r="A12" s="354" t="s">
        <v>24</v>
      </c>
      <c r="B12" s="355"/>
      <c r="C12" s="355"/>
      <c r="D12" s="356"/>
      <c r="E12" s="201">
        <f>SUM(E7:E11)</f>
        <v>907809</v>
      </c>
      <c r="F12" s="201">
        <f t="shared" ref="F12:S12" si="3">SUM(F7:F11)</f>
        <v>122300</v>
      </c>
      <c r="G12" s="201">
        <f t="shared" si="3"/>
        <v>338203</v>
      </c>
      <c r="H12" s="201">
        <f t="shared" si="3"/>
        <v>138</v>
      </c>
      <c r="I12" s="201">
        <f t="shared" si="3"/>
        <v>16827</v>
      </c>
      <c r="J12" s="201">
        <f t="shared" si="3"/>
        <v>25112</v>
      </c>
      <c r="K12" s="202">
        <f t="shared" si="3"/>
        <v>1410389</v>
      </c>
      <c r="L12" s="203">
        <f t="shared" si="3"/>
        <v>108235</v>
      </c>
      <c r="M12" s="201">
        <f t="shared" si="3"/>
        <v>0</v>
      </c>
      <c r="N12" s="201">
        <f t="shared" si="3"/>
        <v>50518</v>
      </c>
      <c r="O12" s="201">
        <f t="shared" si="3"/>
        <v>4619</v>
      </c>
      <c r="P12" s="201">
        <f t="shared" si="3"/>
        <v>957196</v>
      </c>
      <c r="Q12" s="201">
        <f t="shared" si="3"/>
        <v>289821</v>
      </c>
      <c r="R12" s="201">
        <f t="shared" si="3"/>
        <v>1410389</v>
      </c>
      <c r="S12" s="202">
        <f t="shared" si="3"/>
        <v>1247017</v>
      </c>
    </row>
    <row r="13" spans="1:21" ht="13.8" thickTop="1" x14ac:dyDescent="0.25"/>
  </sheetData>
  <mergeCells count="2">
    <mergeCell ref="A3:S4"/>
    <mergeCell ref="A12:D12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3F816-A18F-4B86-AD19-327E4CFEBFE3}">
  <sheetPr>
    <pageSetUpPr fitToPage="1"/>
  </sheetPr>
  <dimension ref="A1:H245"/>
  <sheetViews>
    <sheetView view="pageBreakPreview" zoomScaleNormal="100" zoomScaleSheetLayoutView="100" workbookViewId="0">
      <pane ySplit="8" topLeftCell="A9" activePane="bottomLeft" state="frozen"/>
      <selection pane="bottomLeft"/>
    </sheetView>
  </sheetViews>
  <sheetFormatPr defaultColWidth="9.109375" defaultRowHeight="13.2" x14ac:dyDescent="0.25"/>
  <cols>
    <col min="1" max="1" width="6.6640625" style="9" customWidth="1"/>
    <col min="2" max="2" width="23" style="9" customWidth="1"/>
    <col min="3" max="3" width="41.44140625" style="9" customWidth="1"/>
    <col min="4" max="4" width="14.88671875" style="9" customWidth="1"/>
    <col min="5" max="7" width="14.5546875" style="9" customWidth="1"/>
    <col min="8" max="8" width="16" style="9" customWidth="1"/>
    <col min="9" max="16384" width="9.109375" style="9"/>
  </cols>
  <sheetData>
    <row r="1" spans="1:8" ht="13.8" x14ac:dyDescent="0.25">
      <c r="B1" s="208"/>
      <c r="C1" s="208"/>
      <c r="D1" s="208"/>
      <c r="E1" s="208"/>
      <c r="F1" s="208"/>
      <c r="G1" s="208"/>
      <c r="H1" s="16" t="s">
        <v>504</v>
      </c>
    </row>
    <row r="2" spans="1:8" ht="13.8" x14ac:dyDescent="0.25">
      <c r="B2" s="208"/>
      <c r="C2" s="208"/>
      <c r="D2" s="208"/>
      <c r="E2" s="208"/>
      <c r="F2" s="208"/>
      <c r="G2" s="208"/>
      <c r="H2" s="207" t="s">
        <v>503</v>
      </c>
    </row>
    <row r="3" spans="1:8" ht="13.8" x14ac:dyDescent="0.25">
      <c r="A3" s="209"/>
      <c r="B3" s="210"/>
      <c r="C3" s="210"/>
      <c r="D3" s="210"/>
      <c r="E3" s="210"/>
      <c r="F3" s="210"/>
      <c r="G3" s="210"/>
      <c r="H3" s="207"/>
    </row>
    <row r="4" spans="1:8" ht="13.8" x14ac:dyDescent="0.3">
      <c r="A4" s="358" t="s">
        <v>149</v>
      </c>
      <c r="B4" s="358"/>
      <c r="C4" s="358"/>
      <c r="D4" s="358"/>
      <c r="E4" s="358"/>
      <c r="F4" s="358"/>
      <c r="G4" s="358"/>
      <c r="H4" s="358"/>
    </row>
    <row r="5" spans="1:8" ht="13.8" x14ac:dyDescent="0.3">
      <c r="A5" s="209"/>
      <c r="B5" s="211"/>
      <c r="C5" s="209"/>
      <c r="D5" s="212"/>
      <c r="E5" s="212"/>
      <c r="F5" s="212"/>
      <c r="G5" s="212"/>
      <c r="H5" s="212"/>
    </row>
    <row r="6" spans="1:8" ht="15.6" x14ac:dyDescent="0.3">
      <c r="A6" s="359" t="s">
        <v>150</v>
      </c>
      <c r="B6" s="359"/>
      <c r="C6" s="359"/>
      <c r="D6" s="359"/>
      <c r="E6" s="359"/>
      <c r="F6" s="359"/>
      <c r="G6" s="359"/>
      <c r="H6" s="359"/>
    </row>
    <row r="7" spans="1:8" ht="13.8" x14ac:dyDescent="0.25">
      <c r="A7" s="209"/>
      <c r="B7" s="213"/>
      <c r="C7" s="214"/>
      <c r="D7" s="213"/>
      <c r="E7" s="213"/>
      <c r="F7" s="213"/>
      <c r="G7" s="213"/>
      <c r="H7" s="215" t="s">
        <v>151</v>
      </c>
    </row>
    <row r="8" spans="1:8" ht="13.8" x14ac:dyDescent="0.25">
      <c r="A8" s="216" t="s">
        <v>152</v>
      </c>
      <c r="B8" s="217" t="s">
        <v>153</v>
      </c>
      <c r="C8" s="217" t="s">
        <v>154</v>
      </c>
      <c r="D8" s="217" t="s">
        <v>244</v>
      </c>
      <c r="E8" s="217" t="s">
        <v>180</v>
      </c>
      <c r="F8" s="217" t="s">
        <v>181</v>
      </c>
      <c r="G8" s="217" t="s">
        <v>182</v>
      </c>
      <c r="H8" s="218" t="s">
        <v>155</v>
      </c>
    </row>
    <row r="9" spans="1:8" ht="13.8" x14ac:dyDescent="0.25">
      <c r="A9" s="216"/>
      <c r="B9" s="217"/>
      <c r="C9" s="217"/>
      <c r="D9" s="217"/>
      <c r="E9" s="217"/>
      <c r="F9" s="217"/>
      <c r="G9" s="217"/>
      <c r="H9" s="218"/>
    </row>
    <row r="10" spans="1:8" ht="26.4" x14ac:dyDescent="0.25">
      <c r="A10" s="219">
        <v>1</v>
      </c>
      <c r="B10" s="220" t="s">
        <v>249</v>
      </c>
      <c r="C10" s="221" t="s">
        <v>250</v>
      </c>
      <c r="D10" s="217"/>
      <c r="E10" s="217"/>
      <c r="F10" s="217"/>
      <c r="G10" s="217"/>
      <c r="H10" s="218"/>
    </row>
    <row r="11" spans="1:8" ht="13.8" x14ac:dyDescent="0.25">
      <c r="A11" s="216"/>
      <c r="B11" s="222" t="s">
        <v>31</v>
      </c>
      <c r="C11" s="217"/>
      <c r="D11" s="217"/>
      <c r="E11" s="217"/>
      <c r="F11" s="217"/>
      <c r="G11" s="217"/>
      <c r="H11" s="218"/>
    </row>
    <row r="12" spans="1:8" ht="13.8" x14ac:dyDescent="0.25">
      <c r="A12" s="216"/>
      <c r="B12" s="223" t="s">
        <v>156</v>
      </c>
      <c r="C12" s="224"/>
      <c r="D12" s="212">
        <v>188998596</v>
      </c>
      <c r="E12" s="212">
        <v>61203222</v>
      </c>
      <c r="F12" s="212">
        <v>26368430</v>
      </c>
      <c r="G12" s="212"/>
      <c r="H12" s="212">
        <f>SUM(D12:F12)</f>
        <v>276570248</v>
      </c>
    </row>
    <row r="13" spans="1:8" ht="13.8" x14ac:dyDescent="0.25">
      <c r="A13" s="216"/>
      <c r="B13" s="223" t="s">
        <v>179</v>
      </c>
      <c r="C13" s="224"/>
      <c r="D13" s="212"/>
      <c r="E13" s="212"/>
      <c r="F13" s="212">
        <v>60168664</v>
      </c>
      <c r="G13" s="212"/>
      <c r="H13" s="212">
        <f>SUM(D13:F13)</f>
        <v>60168664</v>
      </c>
    </row>
    <row r="14" spans="1:8" ht="13.8" x14ac:dyDescent="0.3">
      <c r="A14" s="225"/>
      <c r="B14" s="226" t="s">
        <v>26</v>
      </c>
      <c r="C14" s="227"/>
      <c r="D14" s="228">
        <f>SUM(D12:D12)</f>
        <v>188998596</v>
      </c>
      <c r="E14" s="228">
        <f>SUM(E12:E12)</f>
        <v>61203222</v>
      </c>
      <c r="F14" s="228">
        <f>SUM(F12:F13)</f>
        <v>86537094</v>
      </c>
      <c r="G14" s="228"/>
      <c r="H14" s="228">
        <f>SUM(H12:H13)</f>
        <v>336738912</v>
      </c>
    </row>
    <row r="15" spans="1:8" ht="13.8" x14ac:dyDescent="0.25">
      <c r="A15" s="216"/>
      <c r="B15" s="217"/>
      <c r="C15" s="217"/>
      <c r="D15" s="217"/>
      <c r="E15" s="217"/>
      <c r="F15" s="217"/>
      <c r="G15" s="217"/>
      <c r="H15" s="218"/>
    </row>
    <row r="16" spans="1:8" ht="39.6" x14ac:dyDescent="0.25">
      <c r="A16" s="219">
        <v>2</v>
      </c>
      <c r="B16" s="220" t="s">
        <v>157</v>
      </c>
      <c r="C16" s="221" t="s">
        <v>158</v>
      </c>
      <c r="D16" s="217"/>
      <c r="E16" s="217"/>
      <c r="F16" s="217"/>
      <c r="G16" s="217"/>
      <c r="H16" s="218"/>
    </row>
    <row r="17" spans="1:8" ht="13.8" x14ac:dyDescent="0.25">
      <c r="A17" s="216"/>
      <c r="B17" s="222" t="s">
        <v>31</v>
      </c>
      <c r="C17" s="217"/>
      <c r="D17" s="217"/>
      <c r="E17" s="217"/>
      <c r="F17" s="217"/>
      <c r="G17" s="217"/>
      <c r="H17" s="218"/>
    </row>
    <row r="18" spans="1:8" ht="13.8" x14ac:dyDescent="0.25">
      <c r="A18" s="216"/>
      <c r="B18" s="223" t="s">
        <v>156</v>
      </c>
      <c r="C18" s="224"/>
      <c r="D18" s="212">
        <v>12208872</v>
      </c>
      <c r="E18" s="212">
        <v>0</v>
      </c>
      <c r="F18" s="212">
        <v>0</v>
      </c>
      <c r="G18" s="212"/>
      <c r="H18" s="212">
        <f>SUM(D18:F18)</f>
        <v>12208872</v>
      </c>
    </row>
    <row r="19" spans="1:8" ht="13.8" x14ac:dyDescent="0.3">
      <c r="A19" s="229"/>
      <c r="B19" s="230" t="s">
        <v>26</v>
      </c>
      <c r="C19" s="231"/>
      <c r="D19" s="232">
        <f>SUM(D18:D18)</f>
        <v>12208872</v>
      </c>
      <c r="E19" s="232">
        <f>SUM(E18:E18)</f>
        <v>0</v>
      </c>
      <c r="F19" s="232">
        <f>SUM(F18:F18)</f>
        <v>0</v>
      </c>
      <c r="G19" s="232"/>
      <c r="H19" s="232">
        <f>SUM(H18:H18)</f>
        <v>12208872</v>
      </c>
    </row>
    <row r="20" spans="1:8" ht="13.8" x14ac:dyDescent="0.3">
      <c r="A20" s="209"/>
      <c r="B20" s="233"/>
      <c r="C20" s="217"/>
      <c r="D20" s="234"/>
      <c r="E20" s="234"/>
      <c r="F20" s="234"/>
      <c r="G20" s="234"/>
      <c r="H20" s="234"/>
    </row>
    <row r="21" spans="1:8" s="10" customFormat="1" ht="39.6" x14ac:dyDescent="0.25">
      <c r="A21" s="219">
        <v>3</v>
      </c>
      <c r="B21" s="220" t="s">
        <v>161</v>
      </c>
      <c r="C21" s="221" t="s">
        <v>162</v>
      </c>
      <c r="D21" s="217"/>
      <c r="E21" s="217"/>
      <c r="F21" s="217"/>
      <c r="G21" s="217"/>
      <c r="H21" s="218"/>
    </row>
    <row r="22" spans="1:8" s="10" customFormat="1" ht="13.8" x14ac:dyDescent="0.25">
      <c r="A22" s="216"/>
      <c r="B22" s="222" t="s">
        <v>31</v>
      </c>
      <c r="C22" s="217"/>
      <c r="D22" s="217"/>
      <c r="E22" s="217"/>
      <c r="F22" s="217"/>
      <c r="G22" s="217"/>
      <c r="H22" s="218"/>
    </row>
    <row r="23" spans="1:8" s="10" customFormat="1" ht="13.8" x14ac:dyDescent="0.25">
      <c r="A23" s="216"/>
      <c r="B23" s="223" t="s">
        <v>156</v>
      </c>
      <c r="C23" s="224"/>
      <c r="D23" s="212">
        <v>9660954</v>
      </c>
      <c r="E23" s="212">
        <v>1071600</v>
      </c>
      <c r="F23" s="212">
        <v>535096</v>
      </c>
      <c r="G23" s="212"/>
      <c r="H23" s="212">
        <f>SUM(D23:G23)</f>
        <v>11267650</v>
      </c>
    </row>
    <row r="24" spans="1:8" s="10" customFormat="1" ht="13.8" x14ac:dyDescent="0.25">
      <c r="A24" s="216"/>
      <c r="B24" s="223" t="s">
        <v>440</v>
      </c>
      <c r="C24" s="224"/>
      <c r="D24" s="212"/>
      <c r="E24" s="212"/>
      <c r="F24" s="212">
        <v>156097</v>
      </c>
      <c r="G24" s="212">
        <v>258000</v>
      </c>
      <c r="H24" s="212">
        <f>SUM(D24:G24)</f>
        <v>414097</v>
      </c>
    </row>
    <row r="25" spans="1:8" s="10" customFormat="1" ht="13.8" x14ac:dyDescent="0.3">
      <c r="A25" s="229"/>
      <c r="B25" s="230" t="s">
        <v>26</v>
      </c>
      <c r="C25" s="231"/>
      <c r="D25" s="232">
        <f>SUM(D23:D23)</f>
        <v>9660954</v>
      </c>
      <c r="E25" s="232">
        <f>SUM(E23:E23)</f>
        <v>1071600</v>
      </c>
      <c r="F25" s="232">
        <f>SUM(F23:F24)</f>
        <v>691193</v>
      </c>
      <c r="G25" s="232">
        <f t="shared" ref="G25:H25" si="0">SUM(G23:G24)</f>
        <v>258000</v>
      </c>
      <c r="H25" s="232">
        <f t="shared" si="0"/>
        <v>11681747</v>
      </c>
    </row>
    <row r="26" spans="1:8" s="10" customFormat="1" ht="13.8" x14ac:dyDescent="0.3">
      <c r="A26" s="209"/>
      <c r="B26" s="233"/>
      <c r="C26" s="217"/>
      <c r="D26" s="234"/>
      <c r="E26" s="234"/>
      <c r="F26" s="234"/>
      <c r="G26" s="234"/>
      <c r="H26" s="234"/>
    </row>
    <row r="27" spans="1:8" s="10" customFormat="1" ht="52.8" x14ac:dyDescent="0.25">
      <c r="A27" s="219">
        <v>4</v>
      </c>
      <c r="B27" s="220" t="s">
        <v>159</v>
      </c>
      <c r="C27" s="221" t="s">
        <v>160</v>
      </c>
      <c r="D27" s="217"/>
      <c r="E27" s="217"/>
      <c r="F27" s="217"/>
      <c r="G27" s="217"/>
      <c r="H27" s="218"/>
    </row>
    <row r="28" spans="1:8" s="10" customFormat="1" ht="13.8" x14ac:dyDescent="0.25">
      <c r="A28" s="216"/>
      <c r="B28" s="222" t="s">
        <v>31</v>
      </c>
      <c r="C28" s="217"/>
      <c r="D28" s="217"/>
      <c r="E28" s="217"/>
      <c r="F28" s="217"/>
      <c r="G28" s="217"/>
      <c r="H28" s="218"/>
    </row>
    <row r="29" spans="1:8" s="10" customFormat="1" ht="13.8" x14ac:dyDescent="0.25">
      <c r="A29" s="216"/>
      <c r="B29" s="223" t="s">
        <v>156</v>
      </c>
      <c r="C29" s="224"/>
      <c r="D29" s="212">
        <v>20596471</v>
      </c>
      <c r="E29" s="212">
        <v>0</v>
      </c>
      <c r="F29" s="212">
        <v>2591762</v>
      </c>
      <c r="G29" s="212">
        <v>340000</v>
      </c>
      <c r="H29" s="212">
        <f>SUM(D29:G29)</f>
        <v>23528233</v>
      </c>
    </row>
    <row r="30" spans="1:8" s="10" customFormat="1" ht="13.8" x14ac:dyDescent="0.25">
      <c r="A30" s="216"/>
      <c r="B30" s="223" t="s">
        <v>440</v>
      </c>
      <c r="C30" s="224"/>
      <c r="D30" s="212"/>
      <c r="E30" s="212"/>
      <c r="G30" s="212">
        <v>253157</v>
      </c>
      <c r="H30" s="212">
        <f>SUM(D30:G30)</f>
        <v>253157</v>
      </c>
    </row>
    <row r="31" spans="1:8" s="10" customFormat="1" ht="13.8" x14ac:dyDescent="0.3">
      <c r="A31" s="229"/>
      <c r="B31" s="230" t="s">
        <v>26</v>
      </c>
      <c r="C31" s="231"/>
      <c r="D31" s="232">
        <f>SUM(D29:D30)</f>
        <v>20596471</v>
      </c>
      <c r="E31" s="232">
        <f t="shared" ref="E31:G31" si="1">SUM(E29:E30)</f>
        <v>0</v>
      </c>
      <c r="F31" s="232">
        <f t="shared" si="1"/>
        <v>2591762</v>
      </c>
      <c r="G31" s="232">
        <f t="shared" si="1"/>
        <v>593157</v>
      </c>
      <c r="H31" s="232">
        <f>SUM(H29:H30)</f>
        <v>23781390</v>
      </c>
    </row>
    <row r="32" spans="1:8" s="10" customFormat="1" ht="13.8" x14ac:dyDescent="0.25">
      <c r="A32" s="216"/>
      <c r="B32" s="217"/>
      <c r="C32" s="217"/>
      <c r="D32" s="217"/>
      <c r="E32" s="217"/>
      <c r="F32" s="217"/>
      <c r="G32" s="217"/>
      <c r="H32" s="218"/>
    </row>
    <row r="33" spans="1:8" s="10" customFormat="1" ht="26.4" x14ac:dyDescent="0.25">
      <c r="A33" s="219">
        <v>5</v>
      </c>
      <c r="B33" s="220" t="s">
        <v>247</v>
      </c>
      <c r="C33" s="221" t="s">
        <v>248</v>
      </c>
      <c r="D33" s="217"/>
      <c r="E33" s="217"/>
      <c r="F33" s="217"/>
      <c r="G33" s="217"/>
      <c r="H33" s="218"/>
    </row>
    <row r="34" spans="1:8" s="10" customFormat="1" ht="13.8" x14ac:dyDescent="0.25">
      <c r="A34" s="216"/>
      <c r="B34" s="222" t="s">
        <v>31</v>
      </c>
      <c r="C34" s="217"/>
      <c r="D34" s="217"/>
      <c r="E34" s="217"/>
      <c r="F34" s="217"/>
      <c r="G34" s="217"/>
      <c r="H34" s="218"/>
    </row>
    <row r="35" spans="1:8" s="10" customFormat="1" ht="13.8" x14ac:dyDescent="0.25">
      <c r="A35" s="216"/>
      <c r="B35" s="223" t="s">
        <v>156</v>
      </c>
      <c r="C35" s="224"/>
      <c r="D35" s="212">
        <v>0</v>
      </c>
      <c r="E35" s="212">
        <v>222596761</v>
      </c>
      <c r="F35" s="212">
        <v>30341547</v>
      </c>
      <c r="G35" s="212"/>
      <c r="H35" s="212">
        <f>SUM(D35:F35)</f>
        <v>252938308</v>
      </c>
    </row>
    <row r="36" spans="1:8" s="10" customFormat="1" ht="13.8" x14ac:dyDescent="0.3">
      <c r="A36" s="229"/>
      <c r="B36" s="230" t="s">
        <v>26</v>
      </c>
      <c r="C36" s="231"/>
      <c r="D36" s="232">
        <f>SUM(D35:D35)</f>
        <v>0</v>
      </c>
      <c r="E36" s="232">
        <f>SUM(E35:E35)</f>
        <v>222596761</v>
      </c>
      <c r="F36" s="232">
        <f>SUM(F35:F35)</f>
        <v>30341547</v>
      </c>
      <c r="G36" s="232"/>
      <c r="H36" s="232">
        <f>SUM(H35:H35)</f>
        <v>252938308</v>
      </c>
    </row>
    <row r="37" spans="1:8" s="10" customFormat="1" ht="13.8" x14ac:dyDescent="0.3">
      <c r="A37" s="209"/>
      <c r="B37" s="233"/>
      <c r="C37" s="217"/>
      <c r="D37" s="234"/>
      <c r="E37" s="234"/>
      <c r="F37" s="234"/>
      <c r="G37" s="234"/>
      <c r="H37" s="234"/>
    </row>
    <row r="38" spans="1:8" s="10" customFormat="1" ht="26.4" x14ac:dyDescent="0.25">
      <c r="A38" s="219">
        <v>6</v>
      </c>
      <c r="B38" s="220" t="s">
        <v>163</v>
      </c>
      <c r="C38" s="221" t="s">
        <v>164</v>
      </c>
      <c r="D38" s="217"/>
      <c r="E38" s="217"/>
      <c r="F38" s="217"/>
      <c r="G38" s="217"/>
      <c r="H38" s="218"/>
    </row>
    <row r="39" spans="1:8" s="10" customFormat="1" ht="13.8" x14ac:dyDescent="0.25">
      <c r="A39" s="216"/>
      <c r="B39" s="222" t="s">
        <v>31</v>
      </c>
      <c r="C39" s="217"/>
      <c r="D39" s="217"/>
      <c r="E39" s="217"/>
      <c r="F39" s="217"/>
      <c r="G39" s="217"/>
      <c r="H39" s="218"/>
    </row>
    <row r="40" spans="1:8" s="10" customFormat="1" ht="13.8" x14ac:dyDescent="0.25">
      <c r="A40" s="216"/>
      <c r="B40" s="223" t="s">
        <v>156</v>
      </c>
      <c r="C40" s="224"/>
      <c r="D40" s="212">
        <v>146722416</v>
      </c>
      <c r="E40" s="212">
        <v>906399</v>
      </c>
      <c r="F40" s="212">
        <v>13360152</v>
      </c>
      <c r="G40" s="212"/>
      <c r="H40" s="212">
        <f>SUM(D40:G40)</f>
        <v>160988967</v>
      </c>
    </row>
    <row r="41" spans="1:8" s="10" customFormat="1" x14ac:dyDescent="0.25">
      <c r="A41" s="212"/>
      <c r="B41" s="223" t="s">
        <v>440</v>
      </c>
      <c r="C41" s="212"/>
      <c r="D41" s="212"/>
      <c r="E41" s="212"/>
      <c r="F41" s="212">
        <v>110490</v>
      </c>
      <c r="G41" s="212"/>
      <c r="H41" s="212">
        <f>SUM(D41:G41)</f>
        <v>110490</v>
      </c>
    </row>
    <row r="42" spans="1:8" ht="13.8" x14ac:dyDescent="0.3">
      <c r="A42" s="229"/>
      <c r="B42" s="230" t="s">
        <v>26</v>
      </c>
      <c r="C42" s="231"/>
      <c r="D42" s="232">
        <f>SUM(D40:D40)</f>
        <v>146722416</v>
      </c>
      <c r="E42" s="232">
        <f>SUM(E40:E40)</f>
        <v>906399</v>
      </c>
      <c r="F42" s="232">
        <f>SUM(F40:F41)</f>
        <v>13470642</v>
      </c>
      <c r="G42" s="232"/>
      <c r="H42" s="235">
        <f>SUM(D42:F42)</f>
        <v>161099457</v>
      </c>
    </row>
    <row r="43" spans="1:8" ht="13.8" x14ac:dyDescent="0.3">
      <c r="A43" s="209"/>
      <c r="B43" s="233"/>
      <c r="C43" s="217"/>
      <c r="D43" s="234"/>
      <c r="E43" s="234"/>
      <c r="F43" s="234"/>
      <c r="G43" s="234"/>
      <c r="H43" s="234"/>
    </row>
    <row r="44" spans="1:8" s="10" customFormat="1" ht="26.4" x14ac:dyDescent="0.25">
      <c r="A44" s="219">
        <v>7</v>
      </c>
      <c r="B44" s="220" t="s">
        <v>165</v>
      </c>
      <c r="C44" s="221" t="s">
        <v>166</v>
      </c>
      <c r="D44" s="217"/>
      <c r="E44" s="217"/>
      <c r="F44" s="217"/>
      <c r="G44" s="217"/>
      <c r="H44" s="218"/>
    </row>
    <row r="45" spans="1:8" s="10" customFormat="1" ht="13.8" x14ac:dyDescent="0.25">
      <c r="A45" s="216"/>
      <c r="B45" s="222" t="s">
        <v>31</v>
      </c>
      <c r="C45" s="217"/>
      <c r="D45" s="217"/>
      <c r="E45" s="217"/>
      <c r="F45" s="217"/>
      <c r="G45" s="217"/>
      <c r="H45" s="218"/>
    </row>
    <row r="46" spans="1:8" s="10" customFormat="1" ht="13.8" x14ac:dyDescent="0.25">
      <c r="A46" s="216"/>
      <c r="B46" s="223" t="s">
        <v>156</v>
      </c>
      <c r="C46" s="224"/>
      <c r="D46" s="212">
        <v>130923815</v>
      </c>
      <c r="E46" s="212">
        <v>4637285</v>
      </c>
      <c r="F46" s="212">
        <v>0</v>
      </c>
      <c r="G46" s="212"/>
      <c r="H46" s="212">
        <f>SUM(D46:F46)</f>
        <v>135561100</v>
      </c>
    </row>
    <row r="47" spans="1:8" ht="13.8" x14ac:dyDescent="0.3">
      <c r="A47" s="229"/>
      <c r="B47" s="230" t="s">
        <v>26</v>
      </c>
      <c r="C47" s="231"/>
      <c r="D47" s="232">
        <f>SUM(D46:D46)</f>
        <v>130923815</v>
      </c>
      <c r="E47" s="232">
        <f>SUM(E46:E46)</f>
        <v>4637285</v>
      </c>
      <c r="F47" s="232">
        <f>SUM(F46:F46)</f>
        <v>0</v>
      </c>
      <c r="G47" s="232"/>
      <c r="H47" s="232">
        <f>SUM(H46:H46)</f>
        <v>135561100</v>
      </c>
    </row>
    <row r="48" spans="1:8" ht="13.8" x14ac:dyDescent="0.3">
      <c r="A48" s="209"/>
      <c r="B48" s="233"/>
      <c r="C48" s="217"/>
      <c r="D48" s="234"/>
      <c r="E48" s="234"/>
      <c r="F48" s="234"/>
      <c r="G48" s="234"/>
      <c r="H48" s="234"/>
    </row>
    <row r="49" spans="1:8" x14ac:dyDescent="0.25">
      <c r="A49" s="219">
        <v>8</v>
      </c>
      <c r="B49" s="220" t="s">
        <v>183</v>
      </c>
      <c r="C49" s="236" t="s">
        <v>184</v>
      </c>
    </row>
    <row r="50" spans="1:8" ht="13.8" x14ac:dyDescent="0.3">
      <c r="A50" s="209"/>
      <c r="B50" s="233"/>
      <c r="C50" s="217"/>
    </row>
    <row r="51" spans="1:8" ht="13.8" x14ac:dyDescent="0.3">
      <c r="A51" s="209"/>
      <c r="B51" s="222" t="s">
        <v>31</v>
      </c>
      <c r="C51" s="217"/>
      <c r="D51" s="234"/>
      <c r="E51" s="234"/>
      <c r="F51" s="234"/>
      <c r="G51" s="234"/>
      <c r="H51" s="234"/>
    </row>
    <row r="52" spans="1:8" s="286" customFormat="1" ht="13.8" x14ac:dyDescent="0.25">
      <c r="A52" s="282"/>
      <c r="B52" s="283" t="s">
        <v>185</v>
      </c>
      <c r="C52" s="284"/>
      <c r="D52" s="285">
        <v>86366819</v>
      </c>
      <c r="E52" s="285"/>
      <c r="F52" s="285">
        <v>60266041</v>
      </c>
      <c r="G52" s="285"/>
      <c r="H52" s="285">
        <f>SUM(D52:F52)</f>
        <v>146632860</v>
      </c>
    </row>
    <row r="53" spans="1:8" s="286" customFormat="1" ht="13.8" x14ac:dyDescent="0.25">
      <c r="A53" s="282"/>
      <c r="B53" s="287" t="s">
        <v>179</v>
      </c>
      <c r="C53" s="284"/>
      <c r="D53" s="285">
        <v>326500</v>
      </c>
      <c r="E53" s="285"/>
      <c r="F53" s="285">
        <v>2841240</v>
      </c>
      <c r="G53" s="285"/>
      <c r="H53" s="285">
        <f>SUM(D53:F53)</f>
        <v>3167740</v>
      </c>
    </row>
    <row r="54" spans="1:8" ht="13.8" x14ac:dyDescent="0.3">
      <c r="A54" s="237"/>
      <c r="B54" s="238" t="s">
        <v>26</v>
      </c>
      <c r="C54" s="231"/>
      <c r="D54" s="232">
        <f>SUM(D52:D53)</f>
        <v>86693319</v>
      </c>
      <c r="E54" s="232">
        <f t="shared" ref="E54:H54" si="2">SUM(E52:E53)</f>
        <v>0</v>
      </c>
      <c r="F54" s="232">
        <f t="shared" si="2"/>
        <v>63107281</v>
      </c>
      <c r="G54" s="232"/>
      <c r="H54" s="232">
        <f t="shared" si="2"/>
        <v>149800600</v>
      </c>
    </row>
    <row r="55" spans="1:8" ht="13.8" x14ac:dyDescent="0.3">
      <c r="B55" s="239"/>
      <c r="C55" s="240"/>
      <c r="D55" s="241"/>
      <c r="E55" s="241"/>
      <c r="F55" s="234"/>
      <c r="G55" s="234"/>
      <c r="H55" s="234"/>
    </row>
    <row r="56" spans="1:8" ht="13.8" x14ac:dyDescent="0.3">
      <c r="B56" s="239"/>
      <c r="C56" s="217"/>
      <c r="D56" s="234"/>
      <c r="E56" s="234"/>
      <c r="F56" s="234"/>
      <c r="G56" s="234"/>
      <c r="H56" s="234"/>
    </row>
    <row r="57" spans="1:8" ht="26.4" x14ac:dyDescent="0.25">
      <c r="A57" s="219">
        <v>9</v>
      </c>
      <c r="B57" s="220" t="s">
        <v>167</v>
      </c>
      <c r="C57" s="221" t="s">
        <v>168</v>
      </c>
      <c r="D57" s="217"/>
      <c r="E57" s="217"/>
      <c r="F57" s="217"/>
      <c r="G57" s="217"/>
      <c r="H57" s="218"/>
    </row>
    <row r="58" spans="1:8" ht="13.8" x14ac:dyDescent="0.25">
      <c r="A58" s="216"/>
      <c r="B58" s="222" t="s">
        <v>31</v>
      </c>
      <c r="C58" s="217"/>
      <c r="D58" s="217"/>
      <c r="E58" s="217"/>
      <c r="F58" s="217"/>
      <c r="G58" s="217"/>
      <c r="H58" s="218"/>
    </row>
    <row r="59" spans="1:8" ht="13.8" x14ac:dyDescent="0.25">
      <c r="A59" s="216"/>
      <c r="B59" s="223" t="s">
        <v>156</v>
      </c>
      <c r="C59" s="224"/>
      <c r="D59" s="212">
        <v>182311166</v>
      </c>
      <c r="E59" s="212">
        <v>0</v>
      </c>
      <c r="F59" s="212">
        <v>4813379</v>
      </c>
      <c r="G59" s="212"/>
      <c r="H59" s="212">
        <f>SUM(D59:F59)</f>
        <v>187124545</v>
      </c>
    </row>
    <row r="60" spans="1:8" ht="13.8" x14ac:dyDescent="0.25">
      <c r="A60" s="216"/>
      <c r="B60" s="223" t="s">
        <v>179</v>
      </c>
      <c r="C60" s="224"/>
      <c r="D60" s="212">
        <v>5237866</v>
      </c>
      <c r="E60" s="212"/>
      <c r="F60" s="212">
        <v>1716183</v>
      </c>
      <c r="G60" s="212"/>
      <c r="H60" s="212">
        <f>SUM(D60:F60)</f>
        <v>6954049</v>
      </c>
    </row>
    <row r="61" spans="1:8" ht="26.4" x14ac:dyDescent="0.25">
      <c r="A61" s="216"/>
      <c r="B61" s="242" t="s">
        <v>441</v>
      </c>
      <c r="C61" s="224"/>
      <c r="D61" s="212"/>
      <c r="E61" s="212"/>
      <c r="F61" s="212">
        <v>300503721</v>
      </c>
      <c r="G61" s="212"/>
      <c r="H61" s="212">
        <f>SUM(D61:F61)</f>
        <v>300503721</v>
      </c>
    </row>
    <row r="62" spans="1:8" ht="13.8" x14ac:dyDescent="0.3">
      <c r="A62" s="229"/>
      <c r="B62" s="230" t="s">
        <v>26</v>
      </c>
      <c r="C62" s="231"/>
      <c r="D62" s="232">
        <f>SUM(D59:D60)</f>
        <v>187549032</v>
      </c>
      <c r="E62" s="232">
        <f t="shared" ref="E62" si="3">SUM(E59:E60)</f>
        <v>0</v>
      </c>
      <c r="F62" s="232">
        <f>SUM(F59:F61)</f>
        <v>307033283</v>
      </c>
      <c r="G62" s="232"/>
      <c r="H62" s="232">
        <f>SUM(H59:H61)</f>
        <v>494582315</v>
      </c>
    </row>
    <row r="63" spans="1:8" ht="13.8" x14ac:dyDescent="0.3">
      <c r="B63" s="239"/>
      <c r="C63" s="240"/>
      <c r="D63" s="234"/>
      <c r="E63" s="241"/>
      <c r="F63" s="234"/>
      <c r="G63" s="234"/>
      <c r="H63" s="234"/>
    </row>
    <row r="64" spans="1:8" ht="13.8" x14ac:dyDescent="0.3">
      <c r="B64" s="239"/>
      <c r="C64" s="217"/>
      <c r="D64" s="234"/>
      <c r="E64" s="234"/>
      <c r="F64" s="234"/>
      <c r="G64" s="234"/>
      <c r="H64" s="234"/>
    </row>
    <row r="65" spans="1:8" ht="39.6" x14ac:dyDescent="0.25">
      <c r="A65" s="219">
        <v>10</v>
      </c>
      <c r="B65" s="243" t="s">
        <v>186</v>
      </c>
      <c r="C65" s="221" t="s">
        <v>187</v>
      </c>
      <c r="E65" s="217"/>
      <c r="F65" s="217"/>
      <c r="G65" s="217"/>
      <c r="H65" s="218"/>
    </row>
    <row r="66" spans="1:8" ht="13.8" x14ac:dyDescent="0.25">
      <c r="A66" s="244"/>
      <c r="B66" s="245"/>
      <c r="C66" s="221"/>
      <c r="E66" s="217"/>
      <c r="F66" s="217"/>
      <c r="G66" s="217"/>
      <c r="H66" s="218"/>
    </row>
    <row r="67" spans="1:8" ht="13.8" x14ac:dyDescent="0.25">
      <c r="A67" s="244"/>
      <c r="B67" s="246" t="s">
        <v>31</v>
      </c>
      <c r="C67" s="221"/>
      <c r="E67" s="217"/>
      <c r="F67" s="217"/>
      <c r="G67" s="217"/>
      <c r="H67" s="218"/>
    </row>
    <row r="68" spans="1:8" ht="13.8" x14ac:dyDescent="0.25">
      <c r="B68" s="247" t="s">
        <v>185</v>
      </c>
      <c r="C68" s="217"/>
      <c r="D68" s="248">
        <v>227367360</v>
      </c>
      <c r="E68" s="249">
        <v>0</v>
      </c>
      <c r="F68" s="249">
        <v>57212817</v>
      </c>
      <c r="G68" s="249"/>
      <c r="H68" s="212">
        <f>SUM(D68:F68)</f>
        <v>284580177</v>
      </c>
    </row>
    <row r="69" spans="1:8" ht="13.8" x14ac:dyDescent="0.25">
      <c r="B69" s="223" t="s">
        <v>179</v>
      </c>
      <c r="C69" s="217"/>
      <c r="D69" s="248"/>
      <c r="E69" s="248"/>
      <c r="F69" s="248">
        <v>6642376</v>
      </c>
      <c r="G69" s="248"/>
      <c r="H69" s="212">
        <f>SUM(D69:F69)</f>
        <v>6642376</v>
      </c>
    </row>
    <row r="70" spans="1:8" ht="13.8" x14ac:dyDescent="0.3">
      <c r="A70" s="237"/>
      <c r="B70" s="238" t="s">
        <v>26</v>
      </c>
      <c r="C70" s="231"/>
      <c r="D70" s="250">
        <f>SUM(D68:D69)</f>
        <v>227367360</v>
      </c>
      <c r="E70" s="250">
        <f t="shared" ref="E70:H70" si="4">SUM(E68:E69)</f>
        <v>0</v>
      </c>
      <c r="F70" s="250">
        <f t="shared" si="4"/>
        <v>63855193</v>
      </c>
      <c r="G70" s="250"/>
      <c r="H70" s="250">
        <f t="shared" si="4"/>
        <v>291222553</v>
      </c>
    </row>
    <row r="71" spans="1:8" ht="13.8" x14ac:dyDescent="0.3">
      <c r="B71" s="239"/>
      <c r="C71" s="240"/>
      <c r="D71" s="234"/>
      <c r="E71" s="241"/>
      <c r="F71" s="251"/>
      <c r="G71" s="251"/>
      <c r="H71" s="251"/>
    </row>
    <row r="72" spans="1:8" ht="26.4" x14ac:dyDescent="0.25">
      <c r="A72" s="219">
        <v>11</v>
      </c>
      <c r="B72" s="220" t="s">
        <v>215</v>
      </c>
      <c r="C72" s="221" t="s">
        <v>216</v>
      </c>
      <c r="D72" s="217"/>
      <c r="E72" s="217"/>
      <c r="F72" s="217"/>
      <c r="G72" s="217"/>
      <c r="H72" s="218"/>
    </row>
    <row r="73" spans="1:8" ht="13.8" x14ac:dyDescent="0.25">
      <c r="A73" s="216"/>
      <c r="B73" s="222" t="s">
        <v>31</v>
      </c>
      <c r="C73" s="217"/>
      <c r="D73" s="217"/>
      <c r="E73" s="217"/>
      <c r="F73" s="217"/>
      <c r="G73" s="217"/>
      <c r="H73" s="218"/>
    </row>
    <row r="74" spans="1:8" ht="13.8" x14ac:dyDescent="0.25">
      <c r="A74" s="216"/>
      <c r="B74" s="223" t="s">
        <v>156</v>
      </c>
      <c r="C74" s="224"/>
      <c r="D74" s="212">
        <v>93582060</v>
      </c>
      <c r="E74" s="212">
        <v>945274</v>
      </c>
      <c r="F74" s="212">
        <v>0</v>
      </c>
      <c r="G74" s="212"/>
      <c r="H74" s="212">
        <f>SUM(D74:F74)</f>
        <v>94527334</v>
      </c>
    </row>
    <row r="75" spans="1:8" ht="13.8" x14ac:dyDescent="0.25">
      <c r="A75" s="216"/>
      <c r="B75" s="223" t="s">
        <v>179</v>
      </c>
      <c r="C75" s="224"/>
      <c r="D75" s="212">
        <v>0</v>
      </c>
      <c r="E75" s="212">
        <v>23216707</v>
      </c>
      <c r="F75" s="212">
        <v>0</v>
      </c>
      <c r="G75" s="212"/>
      <c r="H75" s="212">
        <f>SUM(D75:F75)</f>
        <v>23216707</v>
      </c>
    </row>
    <row r="76" spans="1:8" ht="13.8" x14ac:dyDescent="0.3">
      <c r="A76" s="229"/>
      <c r="B76" s="230" t="s">
        <v>26</v>
      </c>
      <c r="C76" s="231"/>
      <c r="D76" s="232">
        <f>SUM(D74:D75)</f>
        <v>93582060</v>
      </c>
      <c r="E76" s="232">
        <f t="shared" ref="E76:H76" si="5">SUM(E74:E75)</f>
        <v>24161981</v>
      </c>
      <c r="F76" s="232">
        <f t="shared" si="5"/>
        <v>0</v>
      </c>
      <c r="G76" s="232"/>
      <c r="H76" s="232">
        <f t="shared" si="5"/>
        <v>117744041</v>
      </c>
    </row>
    <row r="77" spans="1:8" ht="13.8" x14ac:dyDescent="0.3">
      <c r="B77" s="239"/>
      <c r="C77" s="217"/>
      <c r="D77" s="251"/>
      <c r="E77" s="251"/>
      <c r="F77" s="251"/>
      <c r="G77" s="251"/>
      <c r="H77" s="251"/>
    </row>
    <row r="78" spans="1:8" ht="13.8" x14ac:dyDescent="0.25">
      <c r="A78" s="219">
        <v>12</v>
      </c>
      <c r="B78" s="220" t="s">
        <v>213</v>
      </c>
      <c r="C78" s="221" t="s">
        <v>214</v>
      </c>
      <c r="D78" s="217"/>
      <c r="E78" s="217"/>
      <c r="F78" s="217"/>
      <c r="G78" s="217"/>
      <c r="H78" s="218"/>
    </row>
    <row r="79" spans="1:8" ht="13.8" x14ac:dyDescent="0.25">
      <c r="A79" s="216"/>
      <c r="B79" s="222" t="s">
        <v>31</v>
      </c>
      <c r="C79" s="217"/>
      <c r="D79" s="217"/>
      <c r="E79" s="217"/>
      <c r="F79" s="217"/>
      <c r="G79" s="217"/>
      <c r="H79" s="218"/>
    </row>
    <row r="80" spans="1:8" ht="13.8" x14ac:dyDescent="0.25">
      <c r="A80" s="216"/>
      <c r="B80" s="223" t="s">
        <v>156</v>
      </c>
      <c r="C80" s="224"/>
      <c r="D80" s="212">
        <v>0</v>
      </c>
      <c r="E80" s="212"/>
      <c r="F80" s="212">
        <v>135999981</v>
      </c>
      <c r="G80" s="212"/>
      <c r="H80" s="212">
        <f>SUM(D80:F80)</f>
        <v>135999981</v>
      </c>
    </row>
    <row r="81" spans="1:8" ht="13.8" x14ac:dyDescent="0.25">
      <c r="A81" s="216"/>
      <c r="B81" s="223" t="s">
        <v>179</v>
      </c>
      <c r="C81" s="224"/>
      <c r="D81" s="212">
        <v>1076498</v>
      </c>
      <c r="E81" s="212">
        <v>0</v>
      </c>
      <c r="F81" s="212">
        <v>0</v>
      </c>
      <c r="G81" s="212"/>
      <c r="H81" s="212">
        <f>SUM(D81:F81)</f>
        <v>1076498</v>
      </c>
    </row>
    <row r="82" spans="1:8" ht="13.8" x14ac:dyDescent="0.3">
      <c r="A82" s="229"/>
      <c r="B82" s="230" t="s">
        <v>26</v>
      </c>
      <c r="C82" s="231"/>
      <c r="D82" s="232">
        <f>SUM(D80:D81)</f>
        <v>1076498</v>
      </c>
      <c r="E82" s="232">
        <f t="shared" ref="E82:H82" si="6">SUM(E80:E81)</f>
        <v>0</v>
      </c>
      <c r="F82" s="232">
        <f t="shared" si="6"/>
        <v>135999981</v>
      </c>
      <c r="G82" s="232"/>
      <c r="H82" s="232">
        <f t="shared" si="6"/>
        <v>137076479</v>
      </c>
    </row>
    <row r="83" spans="1:8" ht="13.8" x14ac:dyDescent="0.3">
      <c r="A83" s="209"/>
      <c r="B83" s="233"/>
      <c r="C83" s="217"/>
      <c r="D83" s="234"/>
      <c r="E83" s="234"/>
      <c r="F83" s="234"/>
      <c r="G83" s="234"/>
      <c r="H83" s="234"/>
    </row>
    <row r="84" spans="1:8" ht="66" x14ac:dyDescent="0.25">
      <c r="A84" s="219">
        <v>13</v>
      </c>
      <c r="B84" s="220" t="s">
        <v>217</v>
      </c>
      <c r="C84" s="221" t="s">
        <v>218</v>
      </c>
      <c r="D84" s="217"/>
      <c r="E84" s="217"/>
      <c r="F84" s="217"/>
      <c r="G84" s="217"/>
      <c r="H84" s="218"/>
    </row>
    <row r="85" spans="1:8" ht="13.8" x14ac:dyDescent="0.25">
      <c r="A85" s="216"/>
      <c r="B85" s="222" t="s">
        <v>31</v>
      </c>
      <c r="C85" s="217"/>
      <c r="D85" s="217"/>
      <c r="E85" s="217"/>
      <c r="F85" s="217"/>
      <c r="G85" s="217"/>
      <c r="H85" s="218"/>
    </row>
    <row r="86" spans="1:8" ht="13.8" x14ac:dyDescent="0.25">
      <c r="A86" s="216"/>
      <c r="B86" s="223" t="s">
        <v>156</v>
      </c>
      <c r="C86" s="224"/>
      <c r="D86" s="212">
        <v>4848860</v>
      </c>
      <c r="E86" s="212">
        <v>0</v>
      </c>
      <c r="F86" s="212">
        <v>0</v>
      </c>
      <c r="G86" s="212"/>
      <c r="H86" s="212">
        <f>SUM(D86:F86)</f>
        <v>4848860</v>
      </c>
    </row>
    <row r="87" spans="1:8" ht="13.8" x14ac:dyDescent="0.3">
      <c r="A87" s="229"/>
      <c r="B87" s="230" t="s">
        <v>26</v>
      </c>
      <c r="C87" s="231"/>
      <c r="D87" s="232">
        <f>SUM(D86:D86)</f>
        <v>4848860</v>
      </c>
      <c r="E87" s="232">
        <f>SUM(E86:E86)</f>
        <v>0</v>
      </c>
      <c r="F87" s="232">
        <f>SUM(F86:F86)</f>
        <v>0</v>
      </c>
      <c r="G87" s="232"/>
      <c r="H87" s="232">
        <f>SUM(H86:H86)</f>
        <v>4848860</v>
      </c>
    </row>
    <row r="88" spans="1:8" ht="13.8" x14ac:dyDescent="0.3">
      <c r="A88" s="209"/>
      <c r="B88" s="233"/>
      <c r="C88" s="217"/>
      <c r="D88" s="234"/>
      <c r="E88" s="234"/>
      <c r="F88" s="234"/>
      <c r="G88" s="234"/>
      <c r="H88" s="234"/>
    </row>
    <row r="89" spans="1:8" ht="26.4" x14ac:dyDescent="0.25">
      <c r="A89" s="219">
        <v>14</v>
      </c>
      <c r="B89" s="220" t="s">
        <v>291</v>
      </c>
      <c r="C89" s="221" t="s">
        <v>292</v>
      </c>
      <c r="D89" s="217"/>
      <c r="E89" s="217"/>
      <c r="F89" s="217"/>
      <c r="G89" s="217"/>
      <c r="H89" s="218"/>
    </row>
    <row r="90" spans="1:8" ht="13.8" x14ac:dyDescent="0.25">
      <c r="A90" s="216"/>
      <c r="B90" s="222" t="s">
        <v>31</v>
      </c>
      <c r="C90" s="217"/>
      <c r="D90" s="217"/>
      <c r="E90" s="217"/>
      <c r="F90" s="217"/>
      <c r="G90" s="217"/>
      <c r="H90" s="218"/>
    </row>
    <row r="91" spans="1:8" ht="13.8" x14ac:dyDescent="0.25">
      <c r="A91" s="216"/>
      <c r="B91" s="223" t="s">
        <v>156</v>
      </c>
      <c r="C91" s="224"/>
      <c r="D91" s="212">
        <v>0</v>
      </c>
      <c r="E91" s="212">
        <v>118454688</v>
      </c>
      <c r="F91" s="212">
        <v>0</v>
      </c>
      <c r="G91" s="212"/>
      <c r="H91" s="212">
        <f>SUM(D91:F91)</f>
        <v>118454688</v>
      </c>
    </row>
    <row r="92" spans="1:8" ht="13.8" x14ac:dyDescent="0.3">
      <c r="A92" s="225"/>
      <c r="B92" s="226" t="s">
        <v>26</v>
      </c>
      <c r="C92" s="227"/>
      <c r="D92" s="228">
        <f>SUM(D91:D91)</f>
        <v>0</v>
      </c>
      <c r="E92" s="228">
        <f>SUM(E91:E91)</f>
        <v>118454688</v>
      </c>
      <c r="F92" s="228">
        <f>SUM(F91:F91)</f>
        <v>0</v>
      </c>
      <c r="G92" s="228"/>
      <c r="H92" s="228">
        <f>SUM(H91:H91)</f>
        <v>118454688</v>
      </c>
    </row>
    <row r="93" spans="1:8" ht="13.8" x14ac:dyDescent="0.3">
      <c r="A93" s="209"/>
      <c r="B93" s="233"/>
      <c r="C93" s="217"/>
      <c r="D93" s="234"/>
      <c r="E93" s="234"/>
      <c r="F93" s="234"/>
      <c r="G93" s="234"/>
      <c r="H93" s="234"/>
    </row>
    <row r="94" spans="1:8" ht="26.4" x14ac:dyDescent="0.25">
      <c r="A94" s="219">
        <v>15</v>
      </c>
      <c r="B94" s="220" t="s">
        <v>442</v>
      </c>
      <c r="C94" s="221" t="s">
        <v>443</v>
      </c>
      <c r="D94" s="217"/>
      <c r="E94" s="217"/>
      <c r="F94" s="217"/>
      <c r="G94" s="217"/>
      <c r="H94" s="218"/>
    </row>
    <row r="95" spans="1:8" ht="13.8" x14ac:dyDescent="0.25">
      <c r="A95" s="216"/>
      <c r="B95" s="222" t="s">
        <v>31</v>
      </c>
      <c r="C95" s="217"/>
      <c r="D95" s="217"/>
      <c r="E95" s="217"/>
      <c r="F95" s="217"/>
      <c r="G95" s="217"/>
      <c r="H95" s="218"/>
    </row>
    <row r="96" spans="1:8" ht="13.8" x14ac:dyDescent="0.25">
      <c r="A96" s="216"/>
      <c r="B96" s="223" t="s">
        <v>156</v>
      </c>
      <c r="C96" s="224"/>
      <c r="D96" s="212">
        <v>0</v>
      </c>
      <c r="E96" s="212">
        <v>378567754</v>
      </c>
      <c r="F96" s="212">
        <v>0</v>
      </c>
      <c r="G96" s="212"/>
      <c r="H96" s="212">
        <f>SUM(D96:F96)</f>
        <v>378567754</v>
      </c>
    </row>
    <row r="97" spans="1:8" ht="13.8" x14ac:dyDescent="0.3">
      <c r="A97" s="225"/>
      <c r="B97" s="226" t="s">
        <v>26</v>
      </c>
      <c r="C97" s="227"/>
      <c r="D97" s="228">
        <f>SUM(D96:D96)</f>
        <v>0</v>
      </c>
      <c r="E97" s="228">
        <f>SUM(E96:E96)</f>
        <v>378567754</v>
      </c>
      <c r="F97" s="228">
        <f>SUM(F96:F96)</f>
        <v>0</v>
      </c>
      <c r="G97" s="228"/>
      <c r="H97" s="228">
        <f>SUM(H96:H96)</f>
        <v>378567754</v>
      </c>
    </row>
    <row r="98" spans="1:8" ht="13.8" x14ac:dyDescent="0.3">
      <c r="A98" s="209"/>
      <c r="B98" s="233"/>
      <c r="C98" s="217"/>
      <c r="D98" s="234"/>
      <c r="E98" s="234"/>
      <c r="F98" s="234"/>
      <c r="G98" s="234"/>
      <c r="H98" s="234"/>
    </row>
    <row r="99" spans="1:8" ht="39.6" x14ac:dyDescent="0.25">
      <c r="A99" s="219">
        <v>16</v>
      </c>
      <c r="B99" s="220" t="s">
        <v>444</v>
      </c>
      <c r="C99" s="221" t="s">
        <v>445</v>
      </c>
      <c r="D99" s="217"/>
      <c r="E99" s="217"/>
      <c r="F99" s="217"/>
      <c r="G99" s="217"/>
      <c r="H99" s="218"/>
    </row>
    <row r="100" spans="1:8" ht="13.8" x14ac:dyDescent="0.25">
      <c r="A100" s="216"/>
      <c r="B100" s="222" t="s">
        <v>31</v>
      </c>
      <c r="C100" s="217"/>
      <c r="D100" s="217"/>
      <c r="E100" s="217"/>
      <c r="F100" s="217"/>
      <c r="G100" s="217"/>
      <c r="H100" s="218"/>
    </row>
    <row r="101" spans="1:8" ht="13.8" x14ac:dyDescent="0.25">
      <c r="A101" s="216"/>
      <c r="B101" s="223" t="s">
        <v>156</v>
      </c>
      <c r="C101" s="224"/>
      <c r="D101" s="212">
        <v>0</v>
      </c>
      <c r="E101" s="212">
        <v>367160008</v>
      </c>
      <c r="F101" s="212">
        <v>0</v>
      </c>
      <c r="G101" s="212"/>
      <c r="H101" s="212">
        <f>SUM(D101:F101)</f>
        <v>367160008</v>
      </c>
    </row>
    <row r="102" spans="1:8" ht="13.8" x14ac:dyDescent="0.3">
      <c r="A102" s="225"/>
      <c r="B102" s="226" t="s">
        <v>26</v>
      </c>
      <c r="C102" s="227"/>
      <c r="D102" s="228">
        <f>SUM(D101:D101)</f>
        <v>0</v>
      </c>
      <c r="E102" s="228">
        <f>SUM(E101:E101)</f>
        <v>367160008</v>
      </c>
      <c r="F102" s="228">
        <f>SUM(F101:F101)</f>
        <v>0</v>
      </c>
      <c r="G102" s="228"/>
      <c r="H102" s="228">
        <f>SUM(H101:H101)</f>
        <v>367160008</v>
      </c>
    </row>
    <row r="103" spans="1:8" ht="13.8" x14ac:dyDescent="0.3">
      <c r="A103" s="209"/>
      <c r="B103" s="233"/>
      <c r="C103" s="217"/>
      <c r="D103" s="234"/>
      <c r="E103" s="234"/>
      <c r="F103" s="234"/>
      <c r="G103" s="234"/>
      <c r="H103" s="234"/>
    </row>
    <row r="104" spans="1:8" ht="26.4" x14ac:dyDescent="0.25">
      <c r="A104" s="219">
        <v>17</v>
      </c>
      <c r="B104" s="220" t="s">
        <v>446</v>
      </c>
      <c r="C104" s="221" t="s">
        <v>447</v>
      </c>
      <c r="D104" s="217"/>
      <c r="E104" s="217"/>
      <c r="F104" s="217"/>
      <c r="G104" s="217"/>
      <c r="H104" s="218"/>
    </row>
    <row r="105" spans="1:8" ht="13.8" x14ac:dyDescent="0.25">
      <c r="A105" s="216"/>
      <c r="B105" s="222" t="s">
        <v>31</v>
      </c>
      <c r="C105" s="217"/>
      <c r="D105" s="217"/>
      <c r="E105" s="217"/>
      <c r="F105" s="217"/>
      <c r="G105" s="217"/>
      <c r="H105" s="218"/>
    </row>
    <row r="106" spans="1:8" ht="13.8" x14ac:dyDescent="0.25">
      <c r="A106" s="216"/>
      <c r="B106" s="223" t="s">
        <v>156</v>
      </c>
      <c r="C106" s="224"/>
      <c r="D106" s="212">
        <v>0</v>
      </c>
      <c r="E106" s="212">
        <v>365351631</v>
      </c>
      <c r="F106" s="212">
        <v>0</v>
      </c>
      <c r="G106" s="212"/>
      <c r="H106" s="212">
        <f>SUM(D106:F106)</f>
        <v>365351631</v>
      </c>
    </row>
    <row r="107" spans="1:8" ht="13.8" x14ac:dyDescent="0.3">
      <c r="A107" s="225"/>
      <c r="B107" s="226" t="s">
        <v>26</v>
      </c>
      <c r="C107" s="227"/>
      <c r="D107" s="228">
        <f>SUM(D106:D106)</f>
        <v>0</v>
      </c>
      <c r="E107" s="228">
        <f>SUM(E106:E106)</f>
        <v>365351631</v>
      </c>
      <c r="F107" s="228">
        <f>SUM(F106:F106)</f>
        <v>0</v>
      </c>
      <c r="G107" s="228"/>
      <c r="H107" s="228">
        <f>SUM(H106:H106)</f>
        <v>365351631</v>
      </c>
    </row>
    <row r="108" spans="1:8" ht="13.8" x14ac:dyDescent="0.25">
      <c r="A108" s="216"/>
      <c r="B108" s="217"/>
      <c r="C108" s="217"/>
      <c r="D108" s="217"/>
      <c r="E108" s="217"/>
      <c r="F108" s="217"/>
      <c r="G108" s="217"/>
      <c r="H108" s="218"/>
    </row>
    <row r="109" spans="1:8" ht="15.6" x14ac:dyDescent="0.3">
      <c r="A109" s="252"/>
      <c r="B109" s="357" t="s">
        <v>169</v>
      </c>
      <c r="C109" s="357"/>
      <c r="D109" s="253">
        <f>D14+D19+D25+D31+D36+D42+D47+D54+D62+D70+D76+D82+D87+D92+D97+D102+CQ107+D107</f>
        <v>1110228253</v>
      </c>
      <c r="E109" s="253">
        <f>E14+E19+E25+E31+E36+E42+E47+E54+E62+E70+E76+E82+E87+E92+E97+E102+CR107+E107</f>
        <v>1544111329</v>
      </c>
      <c r="F109" s="253">
        <f>F14+F19+F25+F31+F36+F42+F47+F54+F62+F70+F76+F82+F87+F92+F97+F102+CS107+F107</f>
        <v>703627976</v>
      </c>
      <c r="G109" s="253">
        <f>G14+G19+G25+G31+G36+G42+G47+G54+G62+G70+G76+G82+G87+G92+G97+G102+CT107</f>
        <v>851157</v>
      </c>
      <c r="H109" s="253">
        <f>SUM(H14,H19,H25,H31,H36,H42,H47,H54,H62,H70,H76,H82,H87,H92,H97,H102,H107,)</f>
        <v>3358818715</v>
      </c>
    </row>
    <row r="110" spans="1:8" ht="15.6" x14ac:dyDescent="0.3">
      <c r="A110" s="252"/>
      <c r="B110" s="254"/>
      <c r="C110" s="254"/>
      <c r="D110" s="253"/>
      <c r="E110" s="253"/>
      <c r="F110" s="253"/>
      <c r="G110" s="253"/>
      <c r="H110" s="253"/>
    </row>
    <row r="111" spans="1:8" ht="15.6" x14ac:dyDescent="0.3">
      <c r="A111" s="359" t="s">
        <v>170</v>
      </c>
      <c r="B111" s="359"/>
      <c r="C111" s="359"/>
      <c r="D111" s="359"/>
      <c r="E111" s="359"/>
      <c r="F111" s="359"/>
      <c r="G111" s="359"/>
      <c r="H111" s="359"/>
    </row>
    <row r="112" spans="1:8" ht="13.8" x14ac:dyDescent="0.3">
      <c r="A112" s="360" t="s">
        <v>151</v>
      </c>
      <c r="B112" s="360"/>
      <c r="C112" s="360"/>
      <c r="D112" s="360"/>
      <c r="E112" s="360"/>
      <c r="F112" s="360"/>
      <c r="G112" s="360"/>
      <c r="H112" s="360"/>
    </row>
    <row r="113" spans="1:8" ht="13.8" x14ac:dyDescent="0.3">
      <c r="A113" s="216" t="s">
        <v>152</v>
      </c>
      <c r="B113" s="256" t="s">
        <v>153</v>
      </c>
      <c r="C113" s="217" t="s">
        <v>154</v>
      </c>
      <c r="D113" s="217" t="s">
        <v>244</v>
      </c>
      <c r="E113" s="217" t="s">
        <v>180</v>
      </c>
      <c r="F113" s="217" t="s">
        <v>181</v>
      </c>
      <c r="G113" s="217" t="s">
        <v>182</v>
      </c>
      <c r="H113" s="218" t="s">
        <v>155</v>
      </c>
    </row>
    <row r="114" spans="1:8" x14ac:dyDescent="0.25">
      <c r="A114" s="209"/>
      <c r="B114" s="257"/>
      <c r="C114" s="209"/>
      <c r="D114" s="258"/>
      <c r="E114" s="258"/>
      <c r="F114" s="258"/>
      <c r="G114" s="258"/>
      <c r="H114" s="212"/>
    </row>
    <row r="115" spans="1:8" ht="26.4" x14ac:dyDescent="0.3">
      <c r="A115" s="219">
        <v>1</v>
      </c>
      <c r="B115" s="220" t="s">
        <v>249</v>
      </c>
      <c r="C115" s="221" t="s">
        <v>250</v>
      </c>
      <c r="D115" s="234"/>
      <c r="E115" s="234"/>
      <c r="F115" s="234"/>
      <c r="G115" s="234"/>
      <c r="H115" s="255"/>
    </row>
    <row r="116" spans="1:8" x14ac:dyDescent="0.25">
      <c r="A116" s="209"/>
      <c r="B116" s="222" t="s">
        <v>31</v>
      </c>
    </row>
    <row r="117" spans="1:8" ht="18.75" customHeight="1" x14ac:dyDescent="0.25">
      <c r="A117" s="209"/>
      <c r="B117" s="223" t="s">
        <v>171</v>
      </c>
      <c r="C117" s="209" t="s">
        <v>174</v>
      </c>
      <c r="D117" s="212">
        <v>0</v>
      </c>
      <c r="E117" s="212">
        <v>0</v>
      </c>
      <c r="F117" s="212">
        <v>734335</v>
      </c>
      <c r="G117" s="212"/>
      <c r="H117" s="212">
        <v>734335</v>
      </c>
    </row>
    <row r="118" spans="1:8" ht="26.25" customHeight="1" x14ac:dyDescent="0.25">
      <c r="A118" s="209"/>
      <c r="B118" s="223"/>
      <c r="C118" s="242" t="s">
        <v>245</v>
      </c>
      <c r="D118" s="212">
        <v>0</v>
      </c>
      <c r="E118" s="212">
        <f>127681740-43680596</f>
        <v>84001144</v>
      </c>
      <c r="F118" s="212">
        <f>208322837+43680596</f>
        <v>252003433</v>
      </c>
      <c r="G118" s="212">
        <v>0</v>
      </c>
      <c r="H118" s="212">
        <f>SUM(D118:G118)</f>
        <v>336004577</v>
      </c>
    </row>
    <row r="119" spans="1:8" ht="13.8" x14ac:dyDescent="0.3">
      <c r="A119" s="225"/>
      <c r="B119" s="226" t="s">
        <v>26</v>
      </c>
      <c r="C119" s="227"/>
      <c r="D119" s="228">
        <f>SUM(D118:D118)</f>
        <v>0</v>
      </c>
      <c r="E119" s="228">
        <f>SUM(E117:E118)</f>
        <v>84001144</v>
      </c>
      <c r="F119" s="228">
        <f t="shared" ref="F119:H119" si="7">SUM(F117:F118)</f>
        <v>252737768</v>
      </c>
      <c r="G119" s="228">
        <f t="shared" si="7"/>
        <v>0</v>
      </c>
      <c r="H119" s="228">
        <f t="shared" si="7"/>
        <v>336738912</v>
      </c>
    </row>
    <row r="120" spans="1:8" ht="13.8" x14ac:dyDescent="0.3">
      <c r="A120" s="209"/>
      <c r="B120" s="233"/>
      <c r="C120" s="217"/>
      <c r="D120" s="234"/>
      <c r="E120" s="234"/>
      <c r="F120" s="234"/>
      <c r="G120" s="234"/>
      <c r="H120" s="234"/>
    </row>
    <row r="121" spans="1:8" ht="39.6" x14ac:dyDescent="0.3">
      <c r="A121" s="219">
        <v>2</v>
      </c>
      <c r="B121" s="220" t="s">
        <v>157</v>
      </c>
      <c r="C121" s="221" t="s">
        <v>158</v>
      </c>
      <c r="D121" s="234"/>
      <c r="E121" s="234"/>
      <c r="F121" s="234"/>
      <c r="G121" s="234"/>
      <c r="H121" s="255"/>
    </row>
    <row r="122" spans="1:8" s="10" customFormat="1" x14ac:dyDescent="0.25">
      <c r="A122" s="209"/>
      <c r="B122" s="222" t="s">
        <v>31</v>
      </c>
      <c r="C122" s="209"/>
      <c r="D122" s="212"/>
      <c r="E122" s="212"/>
      <c r="F122" s="212"/>
      <c r="G122" s="212"/>
      <c r="H122" s="212"/>
    </row>
    <row r="123" spans="1:8" s="10" customFormat="1" x14ac:dyDescent="0.25">
      <c r="A123" s="209"/>
      <c r="B123" s="223" t="s">
        <v>171</v>
      </c>
      <c r="C123" s="224" t="s">
        <v>172</v>
      </c>
      <c r="D123" s="212">
        <v>5781406</v>
      </c>
      <c r="E123" s="212">
        <v>120000</v>
      </c>
      <c r="F123" s="212">
        <v>0</v>
      </c>
      <c r="G123" s="212"/>
      <c r="H123" s="212">
        <f t="shared" ref="H123:H128" si="8">SUM(D123:F123)</f>
        <v>5901406</v>
      </c>
    </row>
    <row r="124" spans="1:8" s="10" customFormat="1" x14ac:dyDescent="0.25">
      <c r="A124" s="209"/>
      <c r="B124" s="223"/>
      <c r="C124" s="224" t="s">
        <v>173</v>
      </c>
      <c r="D124" s="212">
        <v>1045534</v>
      </c>
      <c r="E124" s="212">
        <v>46704</v>
      </c>
      <c r="F124" s="212">
        <v>0</v>
      </c>
      <c r="G124" s="212"/>
      <c r="H124" s="212">
        <f t="shared" si="8"/>
        <v>1092238</v>
      </c>
    </row>
    <row r="125" spans="1:8" s="10" customFormat="1" x14ac:dyDescent="0.25">
      <c r="A125" s="209"/>
      <c r="B125" s="223"/>
      <c r="C125" s="224" t="s">
        <v>174</v>
      </c>
      <c r="D125" s="212">
        <v>2829122</v>
      </c>
      <c r="E125" s="212">
        <v>690000</v>
      </c>
      <c r="F125" s="212">
        <v>823000</v>
      </c>
      <c r="G125" s="212"/>
      <c r="H125" s="212">
        <f t="shared" si="8"/>
        <v>4342122</v>
      </c>
    </row>
    <row r="126" spans="1:8" s="10" customFormat="1" x14ac:dyDescent="0.25">
      <c r="A126" s="209"/>
      <c r="B126" s="223"/>
      <c r="C126" s="224" t="s">
        <v>175</v>
      </c>
      <c r="D126" s="212">
        <v>14580</v>
      </c>
      <c r="E126" s="212">
        <v>0</v>
      </c>
      <c r="F126" s="212">
        <v>0</v>
      </c>
      <c r="G126" s="212"/>
      <c r="H126" s="212">
        <f t="shared" si="8"/>
        <v>14580</v>
      </c>
    </row>
    <row r="127" spans="1:8" s="10" customFormat="1" x14ac:dyDescent="0.25">
      <c r="A127" s="209"/>
      <c r="B127" s="223"/>
      <c r="C127" s="224" t="s">
        <v>177</v>
      </c>
      <c r="D127" s="212">
        <v>0</v>
      </c>
      <c r="E127" s="212"/>
      <c r="F127" s="212">
        <v>0</v>
      </c>
      <c r="G127" s="212"/>
      <c r="H127" s="212">
        <f t="shared" si="8"/>
        <v>0</v>
      </c>
    </row>
    <row r="128" spans="1:8" s="11" customFormat="1" x14ac:dyDescent="0.25">
      <c r="A128" s="209"/>
      <c r="B128" s="10"/>
      <c r="C128" s="224" t="s">
        <v>448</v>
      </c>
      <c r="D128" s="212">
        <v>0</v>
      </c>
      <c r="E128" s="212">
        <v>0</v>
      </c>
      <c r="F128" s="212">
        <v>858526</v>
      </c>
      <c r="G128" s="212"/>
      <c r="H128" s="212">
        <f t="shared" si="8"/>
        <v>858526</v>
      </c>
    </row>
    <row r="129" spans="1:8" s="11" customFormat="1" ht="13.8" x14ac:dyDescent="0.3">
      <c r="A129" s="231"/>
      <c r="B129" s="230" t="s">
        <v>26</v>
      </c>
      <c r="C129" s="259"/>
      <c r="D129" s="232">
        <f>SUM(D123:D128)</f>
        <v>9670642</v>
      </c>
      <c r="E129" s="232">
        <f>SUM(E123:E128)</f>
        <v>856704</v>
      </c>
      <c r="F129" s="232">
        <f>SUM(F123:F128)</f>
        <v>1681526</v>
      </c>
      <c r="G129" s="232"/>
      <c r="H129" s="232">
        <f>SUM(H123:H128)</f>
        <v>12208872</v>
      </c>
    </row>
    <row r="130" spans="1:8" s="10" customFormat="1" ht="13.8" x14ac:dyDescent="0.3">
      <c r="A130" s="217"/>
      <c r="B130" s="233"/>
      <c r="C130" s="260"/>
      <c r="D130" s="234"/>
      <c r="E130" s="234"/>
      <c r="F130" s="234"/>
      <c r="G130" s="234"/>
      <c r="H130" s="234"/>
    </row>
    <row r="131" spans="1:8" s="10" customFormat="1" ht="39.6" x14ac:dyDescent="0.3">
      <c r="A131" s="219">
        <v>3</v>
      </c>
      <c r="B131" s="220" t="s">
        <v>161</v>
      </c>
      <c r="C131" s="221" t="s">
        <v>162</v>
      </c>
      <c r="D131" s="234"/>
      <c r="E131" s="234"/>
      <c r="F131" s="234"/>
      <c r="G131" s="234"/>
      <c r="H131" s="255"/>
    </row>
    <row r="132" spans="1:8" s="10" customFormat="1" x14ac:dyDescent="0.25">
      <c r="A132" s="209"/>
      <c r="B132" s="222" t="s">
        <v>31</v>
      </c>
      <c r="C132" s="209"/>
      <c r="D132" s="212"/>
      <c r="E132" s="212"/>
      <c r="F132" s="212"/>
      <c r="G132" s="212"/>
      <c r="H132" s="212"/>
    </row>
    <row r="133" spans="1:8" s="10" customFormat="1" x14ac:dyDescent="0.25">
      <c r="A133" s="209"/>
      <c r="B133" s="223" t="s">
        <v>171</v>
      </c>
      <c r="C133" s="224" t="s">
        <v>172</v>
      </c>
      <c r="D133" s="212">
        <v>6268710</v>
      </c>
      <c r="E133" s="212">
        <v>180000</v>
      </c>
      <c r="F133" s="212">
        <v>0</v>
      </c>
      <c r="G133" s="212"/>
      <c r="H133" s="212">
        <f>SUM(D133:F133)</f>
        <v>6448710</v>
      </c>
    </row>
    <row r="134" spans="1:8" s="10" customFormat="1" x14ac:dyDescent="0.25">
      <c r="A134" s="209"/>
      <c r="B134" s="223"/>
      <c r="C134" s="224" t="s">
        <v>173</v>
      </c>
      <c r="D134" s="212">
        <v>1133857</v>
      </c>
      <c r="E134" s="212">
        <v>46704</v>
      </c>
      <c r="F134" s="212">
        <v>0</v>
      </c>
      <c r="G134" s="212"/>
      <c r="H134" s="212">
        <f>SUM(D134:F134)</f>
        <v>1180561</v>
      </c>
    </row>
    <row r="135" spans="1:8" s="10" customFormat="1" x14ac:dyDescent="0.25">
      <c r="A135" s="209"/>
      <c r="B135" s="223"/>
      <c r="C135" s="224" t="s">
        <v>174</v>
      </c>
      <c r="D135" s="212">
        <v>658546</v>
      </c>
      <c r="E135" s="212">
        <v>929400</v>
      </c>
      <c r="F135" s="212">
        <v>1874000</v>
      </c>
      <c r="G135" s="212">
        <v>548650</v>
      </c>
      <c r="H135" s="212">
        <f>SUM(D135:G135)</f>
        <v>4010596</v>
      </c>
    </row>
    <row r="136" spans="1:8" s="10" customFormat="1" x14ac:dyDescent="0.25">
      <c r="A136" s="209"/>
      <c r="B136" s="223"/>
      <c r="C136" s="224" t="s">
        <v>175</v>
      </c>
      <c r="D136" s="212">
        <v>41880</v>
      </c>
      <c r="E136" s="212">
        <v>0</v>
      </c>
      <c r="F136" s="212">
        <v>0</v>
      </c>
      <c r="G136" s="212"/>
      <c r="H136" s="212">
        <f>SUM(D136:F136)</f>
        <v>41880</v>
      </c>
    </row>
    <row r="137" spans="1:8" s="10" customFormat="1" x14ac:dyDescent="0.25">
      <c r="A137" s="209"/>
      <c r="B137" s="223"/>
      <c r="C137" s="224" t="s">
        <v>177</v>
      </c>
      <c r="D137" s="212">
        <v>0</v>
      </c>
      <c r="E137" s="212">
        <v>0</v>
      </c>
      <c r="F137" s="212">
        <v>0</v>
      </c>
      <c r="G137" s="212"/>
      <c r="H137" s="212">
        <f>SUM(D137:F137)</f>
        <v>0</v>
      </c>
    </row>
    <row r="138" spans="1:8" s="11" customFormat="1" ht="13.8" x14ac:dyDescent="0.3">
      <c r="A138" s="229"/>
      <c r="B138" s="230" t="s">
        <v>26</v>
      </c>
      <c r="C138" s="231"/>
      <c r="D138" s="232">
        <f>SUM(D133:D137)</f>
        <v>8102993</v>
      </c>
      <c r="E138" s="232">
        <f>SUM(E133:E137)</f>
        <v>1156104</v>
      </c>
      <c r="F138" s="232">
        <f>SUM(F133:F137)</f>
        <v>1874000</v>
      </c>
      <c r="G138" s="232">
        <f>SUM(G133:G137)</f>
        <v>548650</v>
      </c>
      <c r="H138" s="232">
        <f>SUM(H133:H137)</f>
        <v>11681747</v>
      </c>
    </row>
    <row r="139" spans="1:8" ht="13.8" x14ac:dyDescent="0.3">
      <c r="A139" s="217"/>
      <c r="B139" s="233"/>
      <c r="C139" s="260"/>
      <c r="D139" s="234"/>
      <c r="E139" s="234"/>
      <c r="F139" s="234"/>
      <c r="G139" s="234"/>
      <c r="H139" s="234"/>
    </row>
    <row r="140" spans="1:8" ht="52.8" x14ac:dyDescent="0.3">
      <c r="A140" s="219">
        <v>4</v>
      </c>
      <c r="B140" s="220" t="s">
        <v>159</v>
      </c>
      <c r="C140" s="221" t="s">
        <v>160</v>
      </c>
      <c r="D140" s="234"/>
      <c r="E140" s="234"/>
      <c r="F140" s="234"/>
      <c r="G140" s="234"/>
      <c r="H140" s="255"/>
    </row>
    <row r="141" spans="1:8" s="10" customFormat="1" x14ac:dyDescent="0.25">
      <c r="A141" s="209"/>
      <c r="B141" s="222" t="s">
        <v>31</v>
      </c>
      <c r="C141" s="209"/>
      <c r="D141" s="212"/>
      <c r="E141" s="212"/>
      <c r="F141" s="212"/>
      <c r="G141" s="212"/>
      <c r="H141" s="212"/>
    </row>
    <row r="142" spans="1:8" s="10" customFormat="1" x14ac:dyDescent="0.25">
      <c r="A142" s="209"/>
      <c r="B142" s="223" t="s">
        <v>171</v>
      </c>
      <c r="C142" s="224" t="s">
        <v>172</v>
      </c>
      <c r="D142" s="212">
        <v>10836404</v>
      </c>
      <c r="E142" s="212">
        <v>592500</v>
      </c>
      <c r="F142" s="212"/>
      <c r="G142" s="212"/>
      <c r="H142" s="212">
        <f>SUM(D142:G142)</f>
        <v>11428904</v>
      </c>
    </row>
    <row r="143" spans="1:8" s="10" customFormat="1" x14ac:dyDescent="0.25">
      <c r="A143" s="209"/>
      <c r="B143" s="223"/>
      <c r="C143" s="224" t="s">
        <v>173</v>
      </c>
      <c r="D143" s="212">
        <v>1982269</v>
      </c>
      <c r="E143" s="212">
        <v>91972</v>
      </c>
      <c r="F143" s="212"/>
      <c r="G143" s="212"/>
      <c r="H143" s="212">
        <f t="shared" ref="H143:H145" si="9">SUM(D143:G143)</f>
        <v>2074241</v>
      </c>
    </row>
    <row r="144" spans="1:8" s="10" customFormat="1" x14ac:dyDescent="0.25">
      <c r="A144" s="209"/>
      <c r="B144" s="223"/>
      <c r="C144" s="224" t="s">
        <v>174</v>
      </c>
      <c r="D144" s="212">
        <v>5141260</v>
      </c>
      <c r="E144" s="212">
        <v>1464600</v>
      </c>
      <c r="F144" s="212">
        <v>2292071</v>
      </c>
      <c r="G144" s="212">
        <v>1056529</v>
      </c>
      <c r="H144" s="212">
        <f t="shared" si="9"/>
        <v>9954460</v>
      </c>
    </row>
    <row r="145" spans="1:8" s="10" customFormat="1" x14ac:dyDescent="0.25">
      <c r="A145" s="209"/>
      <c r="B145" s="223"/>
      <c r="C145" s="224" t="s">
        <v>175</v>
      </c>
      <c r="D145" s="212">
        <v>0</v>
      </c>
      <c r="E145" s="212">
        <v>323785</v>
      </c>
      <c r="F145" s="212"/>
      <c r="G145" s="212"/>
      <c r="H145" s="212">
        <f t="shared" si="9"/>
        <v>323785</v>
      </c>
    </row>
    <row r="146" spans="1:8" s="10" customFormat="1" ht="13.8" x14ac:dyDescent="0.3">
      <c r="A146" s="229"/>
      <c r="B146" s="230" t="s">
        <v>26</v>
      </c>
      <c r="C146" s="231"/>
      <c r="D146" s="232">
        <f>SUM(D142:D145)</f>
        <v>17959933</v>
      </c>
      <c r="E146" s="232">
        <f>SUM(E142:E145)</f>
        <v>2472857</v>
      </c>
      <c r="F146" s="232">
        <f>SUM(F142:F145)</f>
        <v>2292071</v>
      </c>
      <c r="G146" s="232">
        <f>SUM(G142:G145)</f>
        <v>1056529</v>
      </c>
      <c r="H146" s="232">
        <f>SUM(H142:H145)</f>
        <v>23781390</v>
      </c>
    </row>
    <row r="147" spans="1:8" s="86" customFormat="1" ht="13.8" x14ac:dyDescent="0.3">
      <c r="A147" s="209"/>
      <c r="B147" s="233"/>
      <c r="C147" s="217"/>
      <c r="D147" s="234"/>
      <c r="E147" s="234"/>
      <c r="F147" s="234"/>
      <c r="G147" s="234"/>
      <c r="H147" s="234"/>
    </row>
    <row r="148" spans="1:8" s="86" customFormat="1" ht="26.4" x14ac:dyDescent="0.3">
      <c r="A148" s="219">
        <v>5</v>
      </c>
      <c r="B148" s="220" t="s">
        <v>247</v>
      </c>
      <c r="C148" s="221" t="s">
        <v>248</v>
      </c>
      <c r="D148" s="234"/>
      <c r="E148" s="234"/>
      <c r="F148" s="234"/>
      <c r="G148" s="234"/>
      <c r="H148" s="255"/>
    </row>
    <row r="149" spans="1:8" s="86" customFormat="1" x14ac:dyDescent="0.25">
      <c r="A149" s="209"/>
      <c r="B149" s="222" t="s">
        <v>31</v>
      </c>
      <c r="C149" s="209"/>
      <c r="D149" s="212"/>
      <c r="E149" s="212"/>
      <c r="F149" s="212"/>
      <c r="G149" s="212"/>
      <c r="H149" s="212"/>
    </row>
    <row r="150" spans="1:8" s="86" customFormat="1" x14ac:dyDescent="0.25">
      <c r="A150" s="209"/>
      <c r="B150" s="223" t="s">
        <v>171</v>
      </c>
      <c r="C150" s="224" t="s">
        <v>245</v>
      </c>
      <c r="D150" s="212">
        <v>0</v>
      </c>
      <c r="E150" s="212">
        <v>0</v>
      </c>
      <c r="F150" s="212">
        <v>238735365</v>
      </c>
      <c r="G150" s="212"/>
      <c r="H150" s="212">
        <f>SUM(D150:G150)</f>
        <v>238735365</v>
      </c>
    </row>
    <row r="151" spans="1:8" s="86" customFormat="1" x14ac:dyDescent="0.25">
      <c r="A151" s="209"/>
      <c r="B151" s="223"/>
      <c r="C151" s="224" t="s">
        <v>174</v>
      </c>
      <c r="D151" s="212">
        <v>490000</v>
      </c>
      <c r="E151" s="212">
        <v>0</v>
      </c>
      <c r="F151" s="212">
        <v>3844837</v>
      </c>
      <c r="G151" s="212"/>
      <c r="H151" s="212">
        <f>SUM(D151:G151)</f>
        <v>4334837</v>
      </c>
    </row>
    <row r="152" spans="1:8" s="86" customFormat="1" x14ac:dyDescent="0.25">
      <c r="A152" s="209"/>
      <c r="B152" s="223"/>
      <c r="C152" s="224" t="s">
        <v>177</v>
      </c>
      <c r="F152" s="261">
        <v>9868106</v>
      </c>
      <c r="G152" s="212"/>
      <c r="H152" s="212">
        <f t="shared" ref="H152" si="10">SUM(D152:G152)</f>
        <v>9868106</v>
      </c>
    </row>
    <row r="153" spans="1:8" ht="13.8" x14ac:dyDescent="0.3">
      <c r="A153" s="225"/>
      <c r="B153" s="226" t="s">
        <v>26</v>
      </c>
      <c r="C153" s="227"/>
      <c r="D153" s="228">
        <f>SUM(D150:D150)</f>
        <v>0</v>
      </c>
      <c r="E153" s="228">
        <f>SUM(E150:E150)</f>
        <v>0</v>
      </c>
      <c r="F153" s="228">
        <f>SUM(F150:F152)</f>
        <v>252448308</v>
      </c>
      <c r="G153" s="228"/>
      <c r="H153" s="228">
        <f>SUM(H150:H152)</f>
        <v>252938308</v>
      </c>
    </row>
    <row r="154" spans="1:8" ht="13.8" x14ac:dyDescent="0.3">
      <c r="A154" s="209"/>
      <c r="B154" s="233"/>
      <c r="C154" s="217"/>
      <c r="D154" s="234"/>
      <c r="E154" s="234"/>
      <c r="F154" s="234"/>
      <c r="G154" s="234"/>
      <c r="H154" s="234"/>
    </row>
    <row r="155" spans="1:8" ht="26.4" x14ac:dyDescent="0.3">
      <c r="A155" s="219">
        <v>6</v>
      </c>
      <c r="B155" s="220" t="s">
        <v>163</v>
      </c>
      <c r="C155" s="221" t="s">
        <v>164</v>
      </c>
      <c r="D155" s="234"/>
      <c r="E155" s="234"/>
      <c r="F155" s="234"/>
      <c r="G155" s="234"/>
      <c r="H155" s="255"/>
    </row>
    <row r="156" spans="1:8" x14ac:dyDescent="0.25">
      <c r="A156" s="209"/>
      <c r="B156" s="222" t="s">
        <v>31</v>
      </c>
      <c r="C156" s="209"/>
      <c r="D156" s="212"/>
      <c r="E156" s="212"/>
      <c r="F156" s="212"/>
      <c r="G156" s="212"/>
      <c r="H156" s="212"/>
    </row>
    <row r="157" spans="1:8" x14ac:dyDescent="0.25">
      <c r="A157" s="209"/>
      <c r="B157" s="223" t="s">
        <v>171</v>
      </c>
      <c r="C157" s="224" t="s">
        <v>172</v>
      </c>
      <c r="D157" s="212">
        <v>32660675</v>
      </c>
      <c r="E157" s="212">
        <v>0</v>
      </c>
      <c r="F157" s="212">
        <v>0</v>
      </c>
      <c r="G157" s="212"/>
      <c r="H157" s="212">
        <f>SUM(D157:F157)</f>
        <v>32660675</v>
      </c>
    </row>
    <row r="158" spans="1:8" x14ac:dyDescent="0.25">
      <c r="A158" s="209"/>
      <c r="B158" s="223"/>
      <c r="C158" s="224" t="s">
        <v>173</v>
      </c>
      <c r="D158" s="212">
        <v>6226066</v>
      </c>
      <c r="E158" s="212">
        <v>0</v>
      </c>
      <c r="F158" s="212">
        <v>0</v>
      </c>
      <c r="G158" s="212"/>
      <c r="H158" s="212">
        <f>SUM(D158:F158)</f>
        <v>6226066</v>
      </c>
    </row>
    <row r="159" spans="1:8" x14ac:dyDescent="0.25">
      <c r="A159" s="209"/>
      <c r="B159" s="223"/>
      <c r="C159" s="224" t="s">
        <v>174</v>
      </c>
      <c r="D159" s="212">
        <v>115220812</v>
      </c>
      <c r="E159" s="212">
        <v>0</v>
      </c>
      <c r="F159" s="212">
        <v>0</v>
      </c>
      <c r="G159" s="212"/>
      <c r="H159" s="212">
        <f>SUM(D159:F159)</f>
        <v>115220812</v>
      </c>
    </row>
    <row r="160" spans="1:8" x14ac:dyDescent="0.25">
      <c r="A160" s="209"/>
      <c r="B160" s="223"/>
      <c r="C160" s="224" t="s">
        <v>175</v>
      </c>
      <c r="D160" s="212">
        <v>5959320</v>
      </c>
      <c r="E160" s="212">
        <v>0</v>
      </c>
      <c r="F160" s="212">
        <v>0</v>
      </c>
      <c r="G160" s="212"/>
      <c r="H160" s="212">
        <f>SUM(D160:F160)</f>
        <v>5959320</v>
      </c>
    </row>
    <row r="161" spans="1:8" s="11" customFormat="1" x14ac:dyDescent="0.25">
      <c r="A161" s="209"/>
      <c r="B161" s="223"/>
      <c r="C161" s="224" t="s">
        <v>449</v>
      </c>
      <c r="D161" s="212"/>
      <c r="E161" s="212">
        <v>1032584</v>
      </c>
      <c r="F161" s="212"/>
      <c r="G161" s="212"/>
      <c r="H161" s="212">
        <f>SUM(D161:F161)</f>
        <v>1032584</v>
      </c>
    </row>
    <row r="162" spans="1:8" ht="13.8" x14ac:dyDescent="0.3">
      <c r="A162" s="231"/>
      <c r="B162" s="230" t="s">
        <v>26</v>
      </c>
      <c r="C162" s="259"/>
      <c r="D162" s="232">
        <f>SUM(D157:D161)</f>
        <v>160066873</v>
      </c>
      <c r="E162" s="232">
        <f>SUM(E157:E161)</f>
        <v>1032584</v>
      </c>
      <c r="F162" s="232">
        <f>SUM(F157:F161)</f>
        <v>0</v>
      </c>
      <c r="G162" s="232"/>
      <c r="H162" s="232">
        <f>SUM(H157:H161)</f>
        <v>161099457</v>
      </c>
    </row>
    <row r="163" spans="1:8" ht="13.8" x14ac:dyDescent="0.3">
      <c r="A163" s="209"/>
      <c r="B163" s="233"/>
      <c r="C163" s="217"/>
      <c r="D163" s="234"/>
      <c r="E163" s="234"/>
      <c r="F163" s="234"/>
      <c r="G163" s="234"/>
      <c r="H163" s="234"/>
    </row>
    <row r="164" spans="1:8" ht="26.4" x14ac:dyDescent="0.3">
      <c r="A164" s="219">
        <v>7</v>
      </c>
      <c r="B164" s="220" t="s">
        <v>165</v>
      </c>
      <c r="C164" s="221" t="s">
        <v>166</v>
      </c>
      <c r="D164" s="234"/>
      <c r="E164" s="234"/>
      <c r="F164" s="234"/>
      <c r="G164" s="234"/>
      <c r="H164" s="255"/>
    </row>
    <row r="165" spans="1:8" s="10" customFormat="1" x14ac:dyDescent="0.25">
      <c r="A165" s="209"/>
      <c r="B165" s="222" t="s">
        <v>31</v>
      </c>
      <c r="C165" s="209"/>
      <c r="D165" s="212"/>
      <c r="E165" s="212"/>
      <c r="F165" s="212"/>
      <c r="G165" s="212"/>
      <c r="H165" s="212"/>
    </row>
    <row r="166" spans="1:8" s="10" customFormat="1" x14ac:dyDescent="0.25">
      <c r="A166" s="209"/>
      <c r="B166" s="223" t="s">
        <v>171</v>
      </c>
      <c r="C166" s="224" t="s">
        <v>172</v>
      </c>
      <c r="D166" s="212">
        <v>18091207</v>
      </c>
      <c r="E166" s="212">
        <v>0</v>
      </c>
      <c r="F166" s="212">
        <v>0</v>
      </c>
      <c r="G166" s="212"/>
      <c r="H166" s="212">
        <f>SUM(D166:F166)</f>
        <v>18091207</v>
      </c>
    </row>
    <row r="167" spans="1:8" s="10" customFormat="1" x14ac:dyDescent="0.25">
      <c r="A167" s="209"/>
      <c r="B167" s="223"/>
      <c r="C167" s="224" t="s">
        <v>173</v>
      </c>
      <c r="D167" s="212">
        <v>3342439</v>
      </c>
      <c r="E167" s="212">
        <v>0</v>
      </c>
      <c r="F167" s="212">
        <v>0</v>
      </c>
      <c r="G167" s="212"/>
      <c r="H167" s="212">
        <f>SUM(D167:F167)</f>
        <v>3342439</v>
      </c>
    </row>
    <row r="168" spans="1:8" s="10" customFormat="1" x14ac:dyDescent="0.25">
      <c r="A168" s="209"/>
      <c r="B168" s="223"/>
      <c r="C168" s="224" t="s">
        <v>174</v>
      </c>
      <c r="D168" s="212">
        <v>19666417</v>
      </c>
      <c r="E168" s="212">
        <v>0</v>
      </c>
      <c r="F168" s="212">
        <v>0</v>
      </c>
      <c r="G168" s="212"/>
      <c r="H168" s="212">
        <f>SUM(D168:F168)</f>
        <v>19666417</v>
      </c>
    </row>
    <row r="169" spans="1:8" s="10" customFormat="1" x14ac:dyDescent="0.25">
      <c r="A169" s="209"/>
      <c r="B169" s="223"/>
      <c r="C169" s="224" t="s">
        <v>212</v>
      </c>
      <c r="D169" s="212">
        <v>18319738</v>
      </c>
      <c r="E169" s="212">
        <v>0</v>
      </c>
      <c r="F169" s="212">
        <v>0</v>
      </c>
      <c r="G169" s="212"/>
      <c r="H169" s="212">
        <f>SUM(D169:F169)</f>
        <v>18319738</v>
      </c>
    </row>
    <row r="170" spans="1:8" s="11" customFormat="1" x14ac:dyDescent="0.25">
      <c r="A170" s="209"/>
      <c r="B170" s="223"/>
      <c r="C170" s="224" t="s">
        <v>175</v>
      </c>
      <c r="D170" s="212">
        <v>76141299</v>
      </c>
      <c r="E170" s="212">
        <v>0</v>
      </c>
      <c r="F170" s="212">
        <v>0</v>
      </c>
      <c r="G170" s="212"/>
      <c r="H170" s="212">
        <f>SUM(D170:F170)</f>
        <v>76141299</v>
      </c>
    </row>
    <row r="171" spans="1:8" s="10" customFormat="1" ht="13.8" x14ac:dyDescent="0.3">
      <c r="A171" s="231"/>
      <c r="B171" s="230" t="s">
        <v>26</v>
      </c>
      <c r="C171" s="259"/>
      <c r="D171" s="232">
        <v>135561100</v>
      </c>
      <c r="E171" s="232">
        <f>SUM(E166:E170)</f>
        <v>0</v>
      </c>
      <c r="F171" s="232">
        <f>SUM(F166:F170)</f>
        <v>0</v>
      </c>
      <c r="G171" s="232"/>
      <c r="H171" s="232">
        <f>SUM(H166:H170)</f>
        <v>135561100</v>
      </c>
    </row>
    <row r="172" spans="1:8" ht="13.8" x14ac:dyDescent="0.3">
      <c r="A172" s="209"/>
      <c r="B172" s="233"/>
      <c r="C172" s="217"/>
      <c r="D172" s="234"/>
      <c r="E172" s="234"/>
      <c r="F172" s="234"/>
      <c r="G172" s="234"/>
      <c r="H172" s="234"/>
    </row>
    <row r="173" spans="1:8" ht="13.8" x14ac:dyDescent="0.25">
      <c r="A173" s="219">
        <v>8</v>
      </c>
      <c r="B173" s="220" t="s">
        <v>183</v>
      </c>
      <c r="C173" s="221" t="s">
        <v>184</v>
      </c>
      <c r="D173" s="217"/>
      <c r="E173" s="217"/>
      <c r="F173" s="217"/>
      <c r="G173" s="217"/>
      <c r="H173" s="218"/>
    </row>
    <row r="174" spans="1:8" ht="13.8" x14ac:dyDescent="0.25">
      <c r="A174" s="216"/>
      <c r="B174" s="222" t="s">
        <v>31</v>
      </c>
      <c r="C174" s="217"/>
      <c r="D174" s="217"/>
      <c r="E174" s="217"/>
      <c r="F174" s="217"/>
      <c r="G174" s="217"/>
      <c r="H174" s="218"/>
    </row>
    <row r="175" spans="1:8" x14ac:dyDescent="0.25">
      <c r="A175" s="209"/>
      <c r="B175" s="223" t="s">
        <v>188</v>
      </c>
      <c r="C175" s="224" t="s">
        <v>174</v>
      </c>
      <c r="D175" s="212">
        <v>796750</v>
      </c>
      <c r="E175" s="212">
        <v>0</v>
      </c>
      <c r="F175" s="212">
        <v>2242150</v>
      </c>
      <c r="G175" s="212"/>
      <c r="H175" s="212">
        <f>SUM(D175:F175)</f>
        <v>3038900</v>
      </c>
    </row>
    <row r="176" spans="1:8" ht="26.4" x14ac:dyDescent="0.25">
      <c r="A176" s="219"/>
      <c r="B176" s="220"/>
      <c r="C176" s="242" t="s">
        <v>245</v>
      </c>
      <c r="D176" s="212">
        <v>36613844</v>
      </c>
      <c r="E176" s="212">
        <v>1529080</v>
      </c>
      <c r="F176" s="212">
        <v>103386966</v>
      </c>
      <c r="G176" s="212"/>
      <c r="H176" s="212">
        <f>SUM(D176:F176)</f>
        <v>141529890</v>
      </c>
    </row>
    <row r="177" spans="1:8" x14ac:dyDescent="0.25">
      <c r="A177" s="209"/>
      <c r="B177" s="247"/>
      <c r="C177" s="224" t="s">
        <v>450</v>
      </c>
      <c r="D177" s="212">
        <v>0</v>
      </c>
      <c r="E177" s="212">
        <v>5231810</v>
      </c>
      <c r="F177" s="212">
        <v>0</v>
      </c>
      <c r="G177" s="212"/>
      <c r="H177" s="212">
        <f>SUM(D177:F177)</f>
        <v>5231810</v>
      </c>
    </row>
    <row r="178" spans="1:8" ht="13.8" x14ac:dyDescent="0.3">
      <c r="A178" s="237"/>
      <c r="B178" s="238" t="s">
        <v>26</v>
      </c>
      <c r="C178" s="259"/>
      <c r="D178" s="232">
        <f>SUM(D175:D177)</f>
        <v>37410594</v>
      </c>
      <c r="E178" s="232">
        <f>SUM(E175:E177)</f>
        <v>6760890</v>
      </c>
      <c r="F178" s="232">
        <f>SUM(F175:F177)</f>
        <v>105629116</v>
      </c>
      <c r="G178" s="232"/>
      <c r="H178" s="232">
        <f>SUM(H175:H177)</f>
        <v>149800600</v>
      </c>
    </row>
    <row r="179" spans="1:8" ht="13.8" x14ac:dyDescent="0.3">
      <c r="B179" s="239"/>
      <c r="C179" s="260"/>
      <c r="D179" s="234"/>
      <c r="E179" s="234"/>
      <c r="F179" s="234"/>
      <c r="G179" s="234"/>
      <c r="H179" s="234"/>
    </row>
    <row r="180" spans="1:8" ht="26.4" x14ac:dyDescent="0.3">
      <c r="A180" s="219">
        <v>9</v>
      </c>
      <c r="B180" s="220" t="s">
        <v>167</v>
      </c>
      <c r="C180" s="221" t="s">
        <v>168</v>
      </c>
      <c r="D180" s="234"/>
      <c r="E180" s="234"/>
      <c r="F180" s="234"/>
      <c r="G180" s="234"/>
      <c r="H180" s="255"/>
    </row>
    <row r="181" spans="1:8" x14ac:dyDescent="0.25">
      <c r="A181" s="209"/>
      <c r="B181" s="222" t="s">
        <v>31</v>
      </c>
      <c r="C181" s="209"/>
      <c r="D181" s="212"/>
      <c r="E181" s="212"/>
      <c r="F181" s="212"/>
      <c r="G181" s="212"/>
      <c r="H181" s="212"/>
    </row>
    <row r="182" spans="1:8" x14ac:dyDescent="0.25">
      <c r="A182" s="209"/>
      <c r="B182" s="223" t="s">
        <v>171</v>
      </c>
      <c r="C182" s="224" t="s">
        <v>174</v>
      </c>
      <c r="D182" s="212">
        <v>254840</v>
      </c>
      <c r="E182" s="212">
        <v>1600000</v>
      </c>
      <c r="F182" s="212">
        <v>2493600</v>
      </c>
      <c r="G182" s="212"/>
      <c r="H182" s="212">
        <f>SUM(D182:F182)</f>
        <v>4348440</v>
      </c>
    </row>
    <row r="183" spans="1:8" ht="26.4" x14ac:dyDescent="0.25">
      <c r="A183" s="209"/>
      <c r="B183" s="223"/>
      <c r="C183" s="242" t="s">
        <v>245</v>
      </c>
      <c r="D183" s="212">
        <v>25127723</v>
      </c>
      <c r="E183" s="212">
        <f>67669517-4229497</f>
        <v>63440020</v>
      </c>
      <c r="F183" s="212">
        <f>396474501+4229497</f>
        <v>400703998</v>
      </c>
      <c r="G183" s="212"/>
      <c r="H183" s="212">
        <f>SUM(D183:F183)</f>
        <v>489271741</v>
      </c>
    </row>
    <row r="184" spans="1:8" s="11" customFormat="1" x14ac:dyDescent="0.25">
      <c r="A184" s="209"/>
      <c r="B184" s="9"/>
      <c r="C184" s="224" t="s">
        <v>450</v>
      </c>
      <c r="D184" s="212">
        <v>0</v>
      </c>
      <c r="E184" s="212">
        <v>962134</v>
      </c>
      <c r="F184" s="212"/>
      <c r="G184" s="212"/>
      <c r="H184" s="212">
        <f>SUM(D184:F184)</f>
        <v>962134</v>
      </c>
    </row>
    <row r="185" spans="1:8" ht="13.8" x14ac:dyDescent="0.3">
      <c r="A185" s="231"/>
      <c r="B185" s="230" t="s">
        <v>26</v>
      </c>
      <c r="C185" s="259"/>
      <c r="D185" s="232">
        <f>SUM(D182:D184)</f>
        <v>25382563</v>
      </c>
      <c r="E185" s="232">
        <f>SUM(E182:E184)</f>
        <v>66002154</v>
      </c>
      <c r="F185" s="232">
        <f>SUM(F182:F184)</f>
        <v>403197598</v>
      </c>
      <c r="G185" s="232"/>
      <c r="H185" s="232">
        <f>SUM(H182:H184)</f>
        <v>494582315</v>
      </c>
    </row>
    <row r="186" spans="1:8" ht="13.8" x14ac:dyDescent="0.3">
      <c r="B186" s="239"/>
      <c r="C186" s="217"/>
      <c r="D186" s="217"/>
      <c r="E186" s="217"/>
      <c r="F186" s="217"/>
      <c r="G186" s="217"/>
      <c r="H186" s="218"/>
    </row>
    <row r="187" spans="1:8" ht="39.6" x14ac:dyDescent="0.25">
      <c r="A187" s="219">
        <v>10</v>
      </c>
      <c r="B187" s="243" t="s">
        <v>186</v>
      </c>
      <c r="C187" s="221" t="s">
        <v>187</v>
      </c>
      <c r="E187" s="217"/>
      <c r="F187" s="217"/>
      <c r="G187" s="217"/>
      <c r="H187" s="218"/>
    </row>
    <row r="188" spans="1:8" ht="13.8" x14ac:dyDescent="0.25">
      <c r="A188" s="244"/>
      <c r="B188" s="246" t="s">
        <v>31</v>
      </c>
      <c r="C188" s="221"/>
      <c r="E188" s="217"/>
      <c r="F188" s="217"/>
      <c r="G188" s="217"/>
      <c r="H188" s="218"/>
    </row>
    <row r="189" spans="1:8" x14ac:dyDescent="0.25">
      <c r="B189" s="223" t="s">
        <v>188</v>
      </c>
      <c r="C189" s="224" t="s">
        <v>174</v>
      </c>
      <c r="D189" s="212">
        <v>1127046</v>
      </c>
      <c r="E189" s="212">
        <v>887350</v>
      </c>
      <c r="F189" s="212">
        <v>4377120</v>
      </c>
      <c r="G189" s="212"/>
      <c r="H189" s="212">
        <f>SUM(D189:F189)</f>
        <v>6391516</v>
      </c>
    </row>
    <row r="190" spans="1:8" ht="26.4" x14ac:dyDescent="0.25">
      <c r="B190" s="220"/>
      <c r="C190" s="242" t="s">
        <v>245</v>
      </c>
      <c r="D190" s="212">
        <v>17487024</v>
      </c>
      <c r="E190" s="212">
        <v>54710452</v>
      </c>
      <c r="F190" s="212">
        <v>196896201</v>
      </c>
      <c r="G190" s="212"/>
      <c r="H190" s="212">
        <f>SUM(D190:F190)</f>
        <v>269093677</v>
      </c>
    </row>
    <row r="191" spans="1:8" x14ac:dyDescent="0.25">
      <c r="B191" s="220"/>
      <c r="C191" s="242" t="s">
        <v>450</v>
      </c>
      <c r="D191" s="212"/>
      <c r="E191" s="212">
        <v>15737360</v>
      </c>
      <c r="F191" s="212"/>
      <c r="G191" s="212"/>
      <c r="H191" s="212">
        <f>SUM(D191:F191)</f>
        <v>15737360</v>
      </c>
    </row>
    <row r="192" spans="1:8" ht="12.75" customHeight="1" x14ac:dyDescent="0.25">
      <c r="B192" s="247"/>
      <c r="C192" s="224" t="s">
        <v>177</v>
      </c>
      <c r="D192" s="212">
        <v>0</v>
      </c>
      <c r="F192" s="212"/>
      <c r="G192" s="212"/>
      <c r="H192" s="212">
        <f>SUM(D192:F192)</f>
        <v>0</v>
      </c>
    </row>
    <row r="193" spans="1:8" s="11" customFormat="1" ht="13.8" x14ac:dyDescent="0.3">
      <c r="A193" s="9"/>
      <c r="B193" s="238" t="s">
        <v>26</v>
      </c>
      <c r="C193" s="259"/>
      <c r="D193" s="232">
        <f>SUM(D189:D192)</f>
        <v>18614070</v>
      </c>
      <c r="E193" s="232">
        <f>SUM(E189:E192)</f>
        <v>71335162</v>
      </c>
      <c r="F193" s="232">
        <f>SUM(F189:F192)</f>
        <v>201273321</v>
      </c>
      <c r="G193" s="232"/>
      <c r="H193" s="232">
        <f>SUM(H189:H192)</f>
        <v>291222553</v>
      </c>
    </row>
    <row r="194" spans="1:8" s="11" customFormat="1" ht="13.8" x14ac:dyDescent="0.3">
      <c r="A194" s="217"/>
      <c r="B194" s="233"/>
      <c r="C194" s="260"/>
      <c r="D194" s="234"/>
      <c r="E194" s="234"/>
      <c r="F194" s="234"/>
      <c r="G194" s="234"/>
      <c r="H194" s="234"/>
    </row>
    <row r="195" spans="1:8" s="11" customFormat="1" ht="26.4" x14ac:dyDescent="0.25">
      <c r="A195" s="219">
        <v>11</v>
      </c>
      <c r="B195" s="220" t="s">
        <v>215</v>
      </c>
      <c r="C195" s="221" t="s">
        <v>216</v>
      </c>
      <c r="D195" s="9"/>
      <c r="E195" s="217"/>
      <c r="F195" s="217"/>
      <c r="G195" s="217"/>
      <c r="H195" s="218"/>
    </row>
    <row r="196" spans="1:8" s="11" customFormat="1" ht="13.8" x14ac:dyDescent="0.25">
      <c r="A196" s="244"/>
      <c r="B196" s="246" t="s">
        <v>31</v>
      </c>
      <c r="C196" s="221"/>
      <c r="D196" s="9"/>
      <c r="E196" s="217"/>
      <c r="F196" s="217"/>
      <c r="G196" s="217"/>
      <c r="H196" s="218"/>
    </row>
    <row r="197" spans="1:8" s="11" customFormat="1" x14ac:dyDescent="0.25">
      <c r="A197" s="244"/>
      <c r="B197" s="223" t="s">
        <v>188</v>
      </c>
      <c r="C197" s="224" t="s">
        <v>176</v>
      </c>
      <c r="D197" s="212">
        <v>0</v>
      </c>
      <c r="E197" s="212">
        <v>92866826</v>
      </c>
      <c r="F197" s="212">
        <v>0</v>
      </c>
      <c r="G197" s="212"/>
      <c r="H197" s="212">
        <f>SUM(D197:F197)</f>
        <v>92866826</v>
      </c>
    </row>
    <row r="198" spans="1:8" s="11" customFormat="1" ht="13.8" x14ac:dyDescent="0.3">
      <c r="A198" s="9"/>
      <c r="B198" s="233"/>
      <c r="C198" s="224" t="s">
        <v>174</v>
      </c>
      <c r="D198" s="212">
        <v>0</v>
      </c>
      <c r="E198" s="212">
        <v>1660508</v>
      </c>
      <c r="F198" s="212">
        <v>0</v>
      </c>
      <c r="G198" s="212"/>
      <c r="H198" s="212">
        <f>SUM(D198:F198)</f>
        <v>1660508</v>
      </c>
    </row>
    <row r="199" spans="1:8" s="11" customFormat="1" ht="13.8" x14ac:dyDescent="0.3">
      <c r="A199" s="9"/>
      <c r="B199" s="233"/>
      <c r="C199" s="224" t="s">
        <v>246</v>
      </c>
      <c r="D199" s="212">
        <v>0</v>
      </c>
      <c r="E199" s="212">
        <v>23216707</v>
      </c>
      <c r="F199" s="212">
        <v>0</v>
      </c>
      <c r="G199" s="212"/>
      <c r="H199" s="212">
        <f>SUM(D199:F199)</f>
        <v>23216707</v>
      </c>
    </row>
    <row r="200" spans="1:8" s="11" customFormat="1" ht="13.8" x14ac:dyDescent="0.3">
      <c r="A200" s="9"/>
      <c r="B200" s="238" t="s">
        <v>26</v>
      </c>
      <c r="C200" s="259"/>
      <c r="D200" s="232">
        <f>SUM(D197:D199)</f>
        <v>0</v>
      </c>
      <c r="E200" s="232">
        <f t="shared" ref="E200:H200" si="11">SUM(E197:E199)</f>
        <v>117744041</v>
      </c>
      <c r="F200" s="232">
        <f t="shared" si="11"/>
        <v>0</v>
      </c>
      <c r="G200" s="232"/>
      <c r="H200" s="232">
        <f t="shared" si="11"/>
        <v>117744041</v>
      </c>
    </row>
    <row r="201" spans="1:8" s="11" customFormat="1" ht="13.8" x14ac:dyDescent="0.3">
      <c r="A201" s="217"/>
      <c r="B201" s="233"/>
      <c r="C201" s="260"/>
      <c r="D201" s="234"/>
      <c r="E201" s="234"/>
      <c r="F201" s="234"/>
      <c r="G201" s="234"/>
      <c r="H201" s="234"/>
    </row>
    <row r="202" spans="1:8" s="11" customFormat="1" ht="13.8" x14ac:dyDescent="0.25">
      <c r="A202" s="209">
        <v>12</v>
      </c>
      <c r="B202" s="220" t="s">
        <v>213</v>
      </c>
      <c r="C202" s="221" t="s">
        <v>214</v>
      </c>
      <c r="D202" s="9"/>
      <c r="E202" s="217"/>
      <c r="F202" s="217"/>
      <c r="G202" s="217"/>
      <c r="H202" s="218"/>
    </row>
    <row r="203" spans="1:8" s="11" customFormat="1" ht="13.8" x14ac:dyDescent="0.25">
      <c r="A203" s="209"/>
      <c r="B203" s="246" t="s">
        <v>31</v>
      </c>
      <c r="C203" s="221"/>
      <c r="D203" s="9"/>
      <c r="E203" s="217"/>
      <c r="F203" s="217"/>
      <c r="G203" s="217"/>
      <c r="H203" s="218"/>
    </row>
    <row r="204" spans="1:8" s="11" customFormat="1" x14ac:dyDescent="0.25">
      <c r="A204" s="209"/>
      <c r="B204" s="223" t="s">
        <v>188</v>
      </c>
      <c r="C204" s="224" t="s">
        <v>172</v>
      </c>
      <c r="D204" s="212">
        <v>0</v>
      </c>
      <c r="E204" s="212">
        <v>0</v>
      </c>
      <c r="F204" s="212">
        <v>2845167</v>
      </c>
      <c r="G204" s="212"/>
      <c r="H204" s="212">
        <f t="shared" ref="H204:H208" si="12">SUM(D204:F204)</f>
        <v>2845167</v>
      </c>
    </row>
    <row r="205" spans="1:8" s="11" customFormat="1" ht="13.8" x14ac:dyDescent="0.3">
      <c r="A205" s="209"/>
      <c r="B205" s="233"/>
      <c r="C205" s="224" t="s">
        <v>173</v>
      </c>
      <c r="D205" s="212">
        <v>0</v>
      </c>
      <c r="E205" s="212">
        <v>0</v>
      </c>
      <c r="F205" s="212">
        <v>554814</v>
      </c>
      <c r="G205" s="212"/>
      <c r="H205" s="212">
        <f t="shared" si="12"/>
        <v>554814</v>
      </c>
    </row>
    <row r="206" spans="1:8" s="11" customFormat="1" ht="13.8" x14ac:dyDescent="0.3">
      <c r="A206" s="209"/>
      <c r="B206" s="233"/>
      <c r="C206" s="224" t="s">
        <v>174</v>
      </c>
      <c r="D206" s="212">
        <v>0</v>
      </c>
      <c r="E206" s="212">
        <v>0</v>
      </c>
      <c r="F206" s="212">
        <v>2537607</v>
      </c>
      <c r="G206" s="212"/>
      <c r="H206" s="212">
        <f t="shared" si="12"/>
        <v>2537607</v>
      </c>
    </row>
    <row r="207" spans="1:8" s="11" customFormat="1" ht="26.4" x14ac:dyDescent="0.3">
      <c r="A207" s="209"/>
      <c r="B207" s="233"/>
      <c r="C207" s="242" t="s">
        <v>245</v>
      </c>
      <c r="D207" s="212">
        <v>1076498</v>
      </c>
      <c r="E207" s="212">
        <v>0</v>
      </c>
      <c r="F207" s="212">
        <v>125062393</v>
      </c>
      <c r="G207" s="212"/>
      <c r="H207" s="212">
        <f t="shared" si="12"/>
        <v>126138891</v>
      </c>
    </row>
    <row r="208" spans="1:8" s="11" customFormat="1" x14ac:dyDescent="0.25">
      <c r="A208" s="209"/>
      <c r="B208" s="247"/>
      <c r="C208" s="224" t="s">
        <v>177</v>
      </c>
      <c r="D208" s="212">
        <v>0</v>
      </c>
      <c r="E208" s="212"/>
      <c r="F208" s="212">
        <v>5000000</v>
      </c>
      <c r="G208" s="212"/>
      <c r="H208" s="212">
        <f t="shared" si="12"/>
        <v>5000000</v>
      </c>
    </row>
    <row r="209" spans="1:8" s="11" customFormat="1" ht="13.8" x14ac:dyDescent="0.3">
      <c r="A209" s="209"/>
      <c r="B209" s="238" t="s">
        <v>26</v>
      </c>
      <c r="C209" s="259"/>
      <c r="D209" s="232">
        <f>SUM(D204:D208)</f>
        <v>1076498</v>
      </c>
      <c r="E209" s="232">
        <f>SUM(E204:E208)</f>
        <v>0</v>
      </c>
      <c r="F209" s="232">
        <f>SUM(F204:F208)</f>
        <v>135999981</v>
      </c>
      <c r="G209" s="232"/>
      <c r="H209" s="232">
        <f>SUM(H204:H208)</f>
        <v>137076479</v>
      </c>
    </row>
    <row r="210" spans="1:8" s="11" customFormat="1" ht="13.8" x14ac:dyDescent="0.3">
      <c r="A210" s="209"/>
      <c r="B210" s="233"/>
      <c r="C210" s="260"/>
      <c r="D210" s="234"/>
      <c r="E210" s="234"/>
      <c r="F210" s="234"/>
      <c r="G210" s="234"/>
      <c r="H210" s="234"/>
    </row>
    <row r="211" spans="1:8" s="11" customFormat="1" ht="66" x14ac:dyDescent="0.25">
      <c r="A211" s="209">
        <v>13</v>
      </c>
      <c r="B211" s="220" t="s">
        <v>217</v>
      </c>
      <c r="C211" s="221" t="s">
        <v>218</v>
      </c>
      <c r="D211" s="9"/>
      <c r="E211" s="217"/>
      <c r="F211" s="217"/>
      <c r="G211" s="217"/>
      <c r="H211" s="218"/>
    </row>
    <row r="212" spans="1:8" s="11" customFormat="1" ht="13.8" x14ac:dyDescent="0.25">
      <c r="A212" s="217"/>
      <c r="B212" s="246" t="s">
        <v>31</v>
      </c>
      <c r="C212" s="221"/>
      <c r="D212" s="9"/>
      <c r="E212" s="217"/>
      <c r="F212" s="217"/>
      <c r="G212" s="217"/>
      <c r="H212" s="218"/>
    </row>
    <row r="213" spans="1:8" s="11" customFormat="1" ht="13.8" x14ac:dyDescent="0.25">
      <c r="A213" s="217"/>
      <c r="B213" s="223" t="s">
        <v>188</v>
      </c>
      <c r="C213" s="224"/>
      <c r="D213" s="212"/>
      <c r="E213" s="212"/>
      <c r="F213" s="212"/>
      <c r="G213" s="212"/>
      <c r="H213" s="212"/>
    </row>
    <row r="214" spans="1:8" s="11" customFormat="1" ht="13.8" x14ac:dyDescent="0.3">
      <c r="A214" s="217"/>
      <c r="B214" s="233"/>
      <c r="C214" s="224" t="s">
        <v>174</v>
      </c>
      <c r="D214" s="212">
        <v>0</v>
      </c>
      <c r="E214" s="212">
        <v>442167</v>
      </c>
      <c r="F214" s="212">
        <v>4406693</v>
      </c>
      <c r="G214" s="212"/>
      <c r="H214" s="212">
        <f>SUM(D214:F214)</f>
        <v>4848860</v>
      </c>
    </row>
    <row r="215" spans="1:8" s="11" customFormat="1" ht="13.8" x14ac:dyDescent="0.3">
      <c r="A215" s="217"/>
      <c r="B215" s="238" t="s">
        <v>26</v>
      </c>
      <c r="C215" s="259"/>
      <c r="D215" s="232">
        <f>SUM(D213:D214)</f>
        <v>0</v>
      </c>
      <c r="E215" s="232">
        <f>SUM(E213:E214)</f>
        <v>442167</v>
      </c>
      <c r="F215" s="232">
        <f>SUM(F213:F214)</f>
        <v>4406693</v>
      </c>
      <c r="G215" s="232"/>
      <c r="H215" s="232">
        <f>SUM(H213:H214)</f>
        <v>4848860</v>
      </c>
    </row>
    <row r="216" spans="1:8" s="11" customFormat="1" ht="13.8" x14ac:dyDescent="0.3">
      <c r="A216" s="217"/>
      <c r="B216" s="233"/>
      <c r="C216" s="260"/>
      <c r="D216" s="234"/>
      <c r="E216" s="234"/>
      <c r="F216" s="234"/>
      <c r="G216" s="234"/>
      <c r="H216" s="234"/>
    </row>
    <row r="217" spans="1:8" s="11" customFormat="1" ht="26.4" x14ac:dyDescent="0.3">
      <c r="A217" s="219">
        <v>14</v>
      </c>
      <c r="B217" s="220" t="s">
        <v>291</v>
      </c>
      <c r="C217" s="221" t="s">
        <v>292</v>
      </c>
      <c r="D217" s="234"/>
      <c r="E217" s="234"/>
      <c r="F217" s="234"/>
      <c r="G217" s="234"/>
      <c r="H217" s="255"/>
    </row>
    <row r="218" spans="1:8" s="11" customFormat="1" x14ac:dyDescent="0.25">
      <c r="A218" s="209"/>
      <c r="B218" s="222" t="s">
        <v>31</v>
      </c>
      <c r="C218" s="209"/>
      <c r="D218" s="212"/>
      <c r="E218" s="212"/>
      <c r="F218" s="212"/>
      <c r="G218" s="212"/>
      <c r="H218" s="212"/>
    </row>
    <row r="219" spans="1:8" s="11" customFormat="1" x14ac:dyDescent="0.25">
      <c r="A219" s="209"/>
      <c r="B219" s="223" t="s">
        <v>171</v>
      </c>
      <c r="C219" s="224" t="s">
        <v>174</v>
      </c>
      <c r="D219" s="212">
        <v>0</v>
      </c>
      <c r="E219" s="212"/>
      <c r="F219" s="212">
        <v>5424688</v>
      </c>
      <c r="G219" s="212"/>
      <c r="H219" s="212">
        <f>SUM(D219:F219)</f>
        <v>5424688</v>
      </c>
    </row>
    <row r="220" spans="1:8" s="11" customFormat="1" ht="26.4" x14ac:dyDescent="0.25">
      <c r="A220" s="209"/>
      <c r="B220" s="223"/>
      <c r="C220" s="262" t="s">
        <v>245</v>
      </c>
      <c r="D220" s="212">
        <v>0</v>
      </c>
      <c r="E220" s="212"/>
      <c r="F220" s="212">
        <v>113030000</v>
      </c>
      <c r="G220" s="212"/>
      <c r="H220" s="212">
        <f>SUM(D220:F220)</f>
        <v>113030000</v>
      </c>
    </row>
    <row r="221" spans="1:8" s="11" customFormat="1" ht="13.8" x14ac:dyDescent="0.3">
      <c r="A221" s="225"/>
      <c r="B221" s="226" t="s">
        <v>26</v>
      </c>
      <c r="C221" s="227"/>
      <c r="D221" s="228">
        <f>SUM(D219:D220)</f>
        <v>0</v>
      </c>
      <c r="E221" s="228">
        <f>SUM(E219:E220)</f>
        <v>0</v>
      </c>
      <c r="F221" s="228">
        <f>SUM(F219:F220)</f>
        <v>118454688</v>
      </c>
      <c r="G221" s="228"/>
      <c r="H221" s="228">
        <f>SUM(H219:H220)</f>
        <v>118454688</v>
      </c>
    </row>
    <row r="222" spans="1:8" s="11" customFormat="1" ht="13.8" x14ac:dyDescent="0.3">
      <c r="A222" s="209"/>
      <c r="B222" s="233"/>
      <c r="C222" s="217"/>
      <c r="D222" s="234"/>
      <c r="E222" s="234"/>
      <c r="F222" s="234"/>
      <c r="G222" s="234"/>
      <c r="H222" s="234"/>
    </row>
    <row r="223" spans="1:8" s="11" customFormat="1" ht="26.4" x14ac:dyDescent="0.3">
      <c r="A223" s="219">
        <v>15</v>
      </c>
      <c r="B223" s="220" t="s">
        <v>442</v>
      </c>
      <c r="C223" s="221" t="s">
        <v>443</v>
      </c>
      <c r="D223" s="234"/>
      <c r="E223" s="234"/>
      <c r="F223" s="234"/>
      <c r="G223" s="234"/>
      <c r="H223" s="255"/>
    </row>
    <row r="224" spans="1:8" s="11" customFormat="1" x14ac:dyDescent="0.25">
      <c r="A224" s="209"/>
      <c r="B224" s="222" t="s">
        <v>31</v>
      </c>
      <c r="C224" s="9"/>
      <c r="D224" s="9"/>
      <c r="E224" s="9"/>
      <c r="F224" s="9"/>
      <c r="G224" s="9"/>
      <c r="H224" s="9"/>
    </row>
    <row r="225" spans="1:8" s="11" customFormat="1" x14ac:dyDescent="0.25">
      <c r="A225" s="209"/>
      <c r="B225" s="223" t="s">
        <v>171</v>
      </c>
      <c r="C225" s="209" t="s">
        <v>174</v>
      </c>
      <c r="D225" s="212">
        <v>0</v>
      </c>
      <c r="E225" s="212">
        <v>0</v>
      </c>
      <c r="F225" s="212">
        <v>22000000</v>
      </c>
      <c r="G225" s="212">
        <v>0</v>
      </c>
      <c r="H225" s="212">
        <f>SUM(D225:G225)</f>
        <v>22000000</v>
      </c>
    </row>
    <row r="226" spans="1:8" s="11" customFormat="1" ht="26.4" x14ac:dyDescent="0.25">
      <c r="A226" s="209"/>
      <c r="B226" s="223"/>
      <c r="C226" s="242" t="s">
        <v>245</v>
      </c>
      <c r="D226" s="212">
        <v>0</v>
      </c>
      <c r="E226" s="212"/>
      <c r="F226" s="212">
        <v>153000000</v>
      </c>
      <c r="G226" s="212">
        <v>203567754</v>
      </c>
      <c r="H226" s="212">
        <f>SUM(D226:G226)</f>
        <v>356567754</v>
      </c>
    </row>
    <row r="227" spans="1:8" s="11" customFormat="1" ht="13.8" x14ac:dyDescent="0.3">
      <c r="A227" s="225"/>
      <c r="B227" s="226" t="s">
        <v>26</v>
      </c>
      <c r="C227" s="227"/>
      <c r="D227" s="228">
        <f>SUM(D226:D226)</f>
        <v>0</v>
      </c>
      <c r="E227" s="228">
        <f>SUM(E225:E226)</f>
        <v>0</v>
      </c>
      <c r="F227" s="228">
        <f t="shared" ref="F227:H227" si="13">SUM(F225:F226)</f>
        <v>175000000</v>
      </c>
      <c r="G227" s="228">
        <f t="shared" si="13"/>
        <v>203567754</v>
      </c>
      <c r="H227" s="228">
        <f t="shared" si="13"/>
        <v>378567754</v>
      </c>
    </row>
    <row r="228" spans="1:8" s="11" customFormat="1" ht="13.8" x14ac:dyDescent="0.3">
      <c r="A228" s="209"/>
      <c r="B228" s="233"/>
      <c r="C228" s="217"/>
      <c r="D228" s="234"/>
      <c r="E228" s="234"/>
      <c r="F228" s="234"/>
      <c r="G228" s="234"/>
      <c r="H228" s="234"/>
    </row>
    <row r="229" spans="1:8" s="11" customFormat="1" ht="39.6" x14ac:dyDescent="0.3">
      <c r="A229" s="219">
        <v>16</v>
      </c>
      <c r="B229" s="220" t="s">
        <v>444</v>
      </c>
      <c r="C229" s="221" t="s">
        <v>445</v>
      </c>
      <c r="D229" s="234"/>
      <c r="E229" s="234"/>
      <c r="F229" s="234"/>
      <c r="G229" s="234"/>
      <c r="H229" s="255"/>
    </row>
    <row r="230" spans="1:8" s="11" customFormat="1" x14ac:dyDescent="0.25">
      <c r="A230" s="209"/>
      <c r="B230" s="222" t="s">
        <v>31</v>
      </c>
      <c r="C230" s="9"/>
      <c r="D230" s="9"/>
      <c r="E230" s="9"/>
      <c r="F230" s="9"/>
      <c r="G230" s="9"/>
      <c r="H230" s="9"/>
    </row>
    <row r="231" spans="1:8" s="11" customFormat="1" x14ac:dyDescent="0.25">
      <c r="A231" s="209"/>
      <c r="B231" s="223" t="s">
        <v>171</v>
      </c>
      <c r="C231" s="209" t="s">
        <v>174</v>
      </c>
      <c r="D231" s="212">
        <v>0</v>
      </c>
      <c r="E231" s="212">
        <v>0</v>
      </c>
      <c r="F231" s="212">
        <v>21000000</v>
      </c>
      <c r="G231" s="212">
        <v>0</v>
      </c>
      <c r="H231" s="212">
        <f>SUM(D231:G231)</f>
        <v>21000000</v>
      </c>
    </row>
    <row r="232" spans="1:8" s="11" customFormat="1" ht="26.4" x14ac:dyDescent="0.25">
      <c r="A232" s="209"/>
      <c r="B232" s="223"/>
      <c r="C232" s="242" t="s">
        <v>245</v>
      </c>
      <c r="D232" s="212">
        <v>0</v>
      </c>
      <c r="E232" s="212"/>
      <c r="F232" s="212">
        <v>154000000</v>
      </c>
      <c r="G232" s="212">
        <v>192160008</v>
      </c>
      <c r="H232" s="212">
        <f>SUM(D232:G232)</f>
        <v>346160008</v>
      </c>
    </row>
    <row r="233" spans="1:8" s="11" customFormat="1" ht="13.8" x14ac:dyDescent="0.3">
      <c r="A233" s="225"/>
      <c r="B233" s="226" t="s">
        <v>26</v>
      </c>
      <c r="C233" s="227"/>
      <c r="D233" s="228">
        <f>SUM(D232:D232)</f>
        <v>0</v>
      </c>
      <c r="E233" s="228">
        <f>SUM(E231:E232)</f>
        <v>0</v>
      </c>
      <c r="F233" s="228">
        <f t="shared" ref="F233:H233" si="14">SUM(F231:F232)</f>
        <v>175000000</v>
      </c>
      <c r="G233" s="228">
        <f t="shared" si="14"/>
        <v>192160008</v>
      </c>
      <c r="H233" s="228">
        <f t="shared" si="14"/>
        <v>367160008</v>
      </c>
    </row>
    <row r="234" spans="1:8" s="11" customFormat="1" ht="13.8" x14ac:dyDescent="0.3">
      <c r="A234" s="209"/>
      <c r="B234" s="233"/>
      <c r="C234" s="217"/>
      <c r="D234" s="234"/>
      <c r="E234" s="234"/>
      <c r="F234" s="234"/>
      <c r="G234" s="234"/>
      <c r="H234" s="234"/>
    </row>
    <row r="235" spans="1:8" s="11" customFormat="1" ht="26.4" x14ac:dyDescent="0.3">
      <c r="A235" s="219">
        <v>17</v>
      </c>
      <c r="B235" s="220" t="s">
        <v>446</v>
      </c>
      <c r="C235" s="221" t="s">
        <v>447</v>
      </c>
      <c r="D235" s="234"/>
      <c r="E235" s="234"/>
      <c r="F235" s="234"/>
      <c r="G235" s="234"/>
      <c r="H235" s="255"/>
    </row>
    <row r="236" spans="1:8" s="11" customFormat="1" x14ac:dyDescent="0.25">
      <c r="A236" s="209"/>
      <c r="B236" s="222" t="s">
        <v>31</v>
      </c>
      <c r="C236" s="9"/>
      <c r="D236" s="9"/>
      <c r="E236" s="9"/>
      <c r="F236" s="9"/>
      <c r="G236" s="9"/>
      <c r="H236" s="9"/>
    </row>
    <row r="237" spans="1:8" s="11" customFormat="1" x14ac:dyDescent="0.25">
      <c r="A237" s="209"/>
      <c r="B237" s="223" t="s">
        <v>171</v>
      </c>
      <c r="C237" s="209" t="s">
        <v>174</v>
      </c>
      <c r="D237" s="212">
        <v>0</v>
      </c>
      <c r="E237" s="212">
        <v>0</v>
      </c>
      <c r="F237" s="212">
        <v>20000000</v>
      </c>
      <c r="G237" s="212">
        <v>0</v>
      </c>
      <c r="H237" s="212">
        <f>SUM(D237:G237)</f>
        <v>20000000</v>
      </c>
    </row>
    <row r="238" spans="1:8" s="11" customFormat="1" ht="26.4" x14ac:dyDescent="0.25">
      <c r="A238" s="209"/>
      <c r="B238" s="223"/>
      <c r="C238" s="242" t="s">
        <v>245</v>
      </c>
      <c r="D238" s="212">
        <v>0</v>
      </c>
      <c r="E238" s="212"/>
      <c r="F238" s="212">
        <v>155000000</v>
      </c>
      <c r="G238" s="212">
        <v>190351631</v>
      </c>
      <c r="H238" s="212">
        <f>SUM(D238:G238)</f>
        <v>345351631</v>
      </c>
    </row>
    <row r="239" spans="1:8" s="11" customFormat="1" ht="13.8" x14ac:dyDescent="0.3">
      <c r="A239" s="225"/>
      <c r="B239" s="226" t="s">
        <v>26</v>
      </c>
      <c r="C239" s="227"/>
      <c r="D239" s="228">
        <f>SUM(D238:D238)</f>
        <v>0</v>
      </c>
      <c r="E239" s="228">
        <f>SUM(E237:E238)</f>
        <v>0</v>
      </c>
      <c r="F239" s="228">
        <f t="shared" ref="F239:H239" si="15">SUM(F237:F238)</f>
        <v>175000000</v>
      </c>
      <c r="G239" s="228">
        <f t="shared" si="15"/>
        <v>190351631</v>
      </c>
      <c r="H239" s="228">
        <f t="shared" si="15"/>
        <v>365351631</v>
      </c>
    </row>
    <row r="240" spans="1:8" s="11" customFormat="1" ht="13.8" x14ac:dyDescent="0.3">
      <c r="A240" s="209"/>
      <c r="B240" s="233"/>
      <c r="C240" s="217"/>
      <c r="D240" s="234"/>
      <c r="E240" s="234"/>
      <c r="F240" s="234"/>
      <c r="G240" s="234"/>
      <c r="H240" s="234"/>
    </row>
    <row r="241" spans="1:8" ht="13.8" x14ac:dyDescent="0.3">
      <c r="A241" s="209"/>
      <c r="B241" s="233"/>
      <c r="C241" s="217"/>
      <c r="D241" s="234"/>
      <c r="E241" s="234"/>
      <c r="F241" s="234"/>
      <c r="G241" s="234"/>
      <c r="H241" s="234"/>
    </row>
    <row r="242" spans="1:8" ht="15.6" x14ac:dyDescent="0.3">
      <c r="A242" s="357" t="s">
        <v>178</v>
      </c>
      <c r="B242" s="357"/>
      <c r="C242" s="357"/>
      <c r="D242" s="253">
        <f>D119+D129+D138+D146+D153+D162+D171+D178+D185+D193+D200+D209+D215+D221+D227+D233+D239</f>
        <v>413845266</v>
      </c>
      <c r="E242" s="253">
        <f>E119+E129+E138+E146+E153+E162+E171+E178+E185+E193+E200+E209+E215+E221+E227+E233+E239</f>
        <v>351803807</v>
      </c>
      <c r="F242" s="253">
        <f>F119+F129+F138+F146+F153+F162+F171+F178+F185+F193+F200+F209+F215+F221+F227+F233+F239</f>
        <v>2004995070</v>
      </c>
      <c r="G242" s="253">
        <f t="shared" ref="G242:H242" si="16">G119+G129+G138+G146+G153+G162+G171+G178+G185+G193+G200+G209+G215+G221+G227+G233+G239</f>
        <v>587684572</v>
      </c>
      <c r="H242" s="253">
        <f t="shared" si="16"/>
        <v>3358818715</v>
      </c>
    </row>
    <row r="243" spans="1:8" x14ac:dyDescent="0.25">
      <c r="A243" s="209"/>
      <c r="B243" s="257"/>
      <c r="C243" s="209"/>
      <c r="D243" s="212"/>
      <c r="E243" s="212"/>
      <c r="F243" s="212"/>
      <c r="G243" s="212"/>
      <c r="H243" s="212"/>
    </row>
    <row r="244" spans="1:8" x14ac:dyDescent="0.25">
      <c r="A244" s="209"/>
      <c r="B244" s="257"/>
      <c r="C244" s="209"/>
      <c r="D244" s="212"/>
      <c r="E244" s="212"/>
      <c r="F244" s="212"/>
      <c r="G244" s="212"/>
      <c r="H244" s="212"/>
    </row>
    <row r="245" spans="1:8" x14ac:dyDescent="0.25">
      <c r="A245" s="209"/>
      <c r="B245" s="257"/>
      <c r="C245" s="209"/>
      <c r="D245" s="212"/>
      <c r="E245" s="212"/>
      <c r="F245" s="212"/>
      <c r="G245" s="212"/>
      <c r="H245" s="212"/>
    </row>
  </sheetData>
  <mergeCells count="6">
    <mergeCell ref="A242:C242"/>
    <mergeCell ref="A4:H4"/>
    <mergeCell ref="A6:H6"/>
    <mergeCell ref="B109:C109"/>
    <mergeCell ref="A111:H111"/>
    <mergeCell ref="A112:H112"/>
  </mergeCells>
  <pageMargins left="0.70866141732283472" right="0.70866141732283472" top="0.35433070866141736" bottom="0.35433070866141736" header="0.31496062992125984" footer="0.31496062992125984"/>
  <pageSetup paperSize="9" scale="91" fitToHeight="0" orientation="landscape" r:id="rId1"/>
  <rowBreaks count="4" manualBreakCount="4">
    <brk id="36" max="7" man="1"/>
    <brk id="109" max="7" man="1"/>
    <brk id="146" max="7" man="1"/>
    <brk id="18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'3. melléklet'!Nyomtatási_cím</vt:lpstr>
      <vt:lpstr>'1. melléklet'!Nyomtatási_terület</vt:lpstr>
      <vt:lpstr>'2. melléklet'!Nyomtatási_terület</vt:lpstr>
      <vt:lpstr>'3. melléklet'!Nyomtatási_terület</vt:lpstr>
      <vt:lpstr>'4. melléklet'!Nyomtatási_terület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Gábor Viktória</cp:lastModifiedBy>
  <cp:lastPrinted>2022-06-14T12:47:12Z</cp:lastPrinted>
  <dcterms:created xsi:type="dcterms:W3CDTF">2009-01-15T09:14:34Z</dcterms:created>
  <dcterms:modified xsi:type="dcterms:W3CDTF">2022-06-22T13:31:46Z</dcterms:modified>
</cp:coreProperties>
</file>