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98d73be59b4dcb1/Dokumentumok/Timi/Költségvetés/2022/2.sz.módosítás/"/>
    </mc:Choice>
  </mc:AlternateContent>
  <xr:revisionPtr revIDLastSave="1" documentId="8_{F705F3B5-A7DE-45C4-A889-FF20BA16CF43}" xr6:coauthVersionLast="47" xr6:coauthVersionMax="47" xr10:uidLastSave="{60571250-505B-4796-AD2F-D7F35E268FD8}"/>
  <bookViews>
    <workbookView xWindow="-108" yWindow="-108" windowWidth="23256" windowHeight="12576" tabRatio="889" activeTab="1" xr2:uid="{00000000-000D-0000-FFFF-FFFF00000000}"/>
  </bookViews>
  <sheets>
    <sheet name="1. melléklet" sheetId="280" r:id="rId1"/>
    <sheet name="2. melléklet" sheetId="277" r:id="rId2"/>
    <sheet name="3. melléklet" sheetId="257" r:id="rId3"/>
    <sheet name="4. melléklet" sheetId="270" r:id="rId4"/>
  </sheets>
  <definedNames>
    <definedName name="_xlnm.Print_Titles" localSheetId="2">'3. melléklet'!$6:$6</definedName>
    <definedName name="_xlnm.Print_Area" localSheetId="0">'1. melléklet'!$A$1:$S$230</definedName>
    <definedName name="_xlnm.Print_Area" localSheetId="1">'2. melléklet'!$A$1:$S$331</definedName>
    <definedName name="_xlnm.Print_Area" localSheetId="2">'3. melléklet'!$A$1:$S$12</definedName>
    <definedName name="_xlnm.Print_Area" localSheetId="3">'4. melléklet'!$A$1:$K$32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270" l="1"/>
  <c r="S174" i="277" l="1"/>
  <c r="R174" i="277"/>
  <c r="Q174" i="277"/>
  <c r="P174" i="277"/>
  <c r="O35" i="277"/>
  <c r="S35" i="277" s="1"/>
  <c r="N35" i="277"/>
  <c r="R35" i="277" s="1"/>
  <c r="M35" i="277"/>
  <c r="Q35" i="277" s="1"/>
  <c r="L35" i="277"/>
  <c r="P35" i="277" s="1"/>
  <c r="S34" i="277"/>
  <c r="R34" i="277"/>
  <c r="Q34" i="277"/>
  <c r="P34" i="277"/>
  <c r="P21" i="277"/>
  <c r="Q21" i="277"/>
  <c r="R21" i="277"/>
  <c r="S21" i="277"/>
  <c r="O22" i="277"/>
  <c r="N22" i="277"/>
  <c r="M22" i="277"/>
  <c r="L22" i="277"/>
  <c r="L87" i="280"/>
  <c r="S173" i="277"/>
  <c r="R173" i="277"/>
  <c r="Q173" i="277"/>
  <c r="P173" i="277"/>
  <c r="P65" i="280"/>
  <c r="Q65" i="280"/>
  <c r="R65" i="280"/>
  <c r="S65" i="280"/>
  <c r="P143" i="280"/>
  <c r="Q143" i="280"/>
  <c r="R143" i="280"/>
  <c r="S143" i="280"/>
  <c r="P264" i="277"/>
  <c r="Q264" i="277"/>
  <c r="R264" i="277"/>
  <c r="S264" i="277"/>
  <c r="S172" i="277"/>
  <c r="R172" i="277"/>
  <c r="Q172" i="277"/>
  <c r="P172" i="277"/>
  <c r="P64" i="280"/>
  <c r="Q64" i="280"/>
  <c r="R64" i="280"/>
  <c r="S64" i="280"/>
  <c r="P287" i="277"/>
  <c r="Q287" i="277"/>
  <c r="R287" i="277"/>
  <c r="S287" i="277"/>
  <c r="P171" i="277"/>
  <c r="Q171" i="277"/>
  <c r="R171" i="277"/>
  <c r="S171" i="277"/>
  <c r="O100" i="280"/>
  <c r="N100" i="280"/>
  <c r="M100" i="280"/>
  <c r="L100" i="280"/>
  <c r="P98" i="280"/>
  <c r="Q98" i="280"/>
  <c r="R98" i="280"/>
  <c r="S98" i="280"/>
  <c r="P263" i="277" l="1"/>
  <c r="Q263" i="277"/>
  <c r="R263" i="277"/>
  <c r="S263" i="277"/>
  <c r="P187" i="277"/>
  <c r="Q187" i="277"/>
  <c r="R187" i="277"/>
  <c r="S187" i="277"/>
  <c r="O94" i="280" l="1"/>
  <c r="N94" i="280"/>
  <c r="M94" i="280"/>
  <c r="L94" i="280"/>
  <c r="P92" i="280"/>
  <c r="Q92" i="280"/>
  <c r="R92" i="280"/>
  <c r="S92" i="280"/>
  <c r="P220" i="277" l="1"/>
  <c r="Q220" i="277"/>
  <c r="R220" i="277"/>
  <c r="S220" i="277"/>
  <c r="P168" i="280"/>
  <c r="Q168" i="280"/>
  <c r="R168" i="280"/>
  <c r="S168" i="280"/>
  <c r="P170" i="277"/>
  <c r="Q170" i="277"/>
  <c r="R170" i="277"/>
  <c r="S170" i="277"/>
  <c r="S225" i="280"/>
  <c r="R225" i="280"/>
  <c r="Q225" i="280"/>
  <c r="P225" i="280"/>
  <c r="S222" i="280"/>
  <c r="R222" i="280"/>
  <c r="Q222" i="280"/>
  <c r="P222" i="280"/>
  <c r="S221" i="280"/>
  <c r="R221" i="280"/>
  <c r="Q221" i="280"/>
  <c r="P221" i="280"/>
  <c r="S220" i="280"/>
  <c r="R220" i="280"/>
  <c r="Q220" i="280"/>
  <c r="P220" i="280"/>
  <c r="S216" i="280"/>
  <c r="R216" i="280"/>
  <c r="Q216" i="280"/>
  <c r="P216" i="280"/>
  <c r="S215" i="280"/>
  <c r="R215" i="280"/>
  <c r="Q215" i="280"/>
  <c r="P215" i="280"/>
  <c r="S214" i="280"/>
  <c r="R214" i="280"/>
  <c r="Q214" i="280"/>
  <c r="P214" i="280"/>
  <c r="S213" i="280"/>
  <c r="R213" i="280"/>
  <c r="Q213" i="280"/>
  <c r="P213" i="280"/>
  <c r="S212" i="280"/>
  <c r="R212" i="280"/>
  <c r="Q212" i="280"/>
  <c r="P212" i="280"/>
  <c r="S211" i="280"/>
  <c r="R211" i="280"/>
  <c r="Q211" i="280"/>
  <c r="P211" i="280"/>
  <c r="S210" i="280"/>
  <c r="R210" i="280"/>
  <c r="Q210" i="280"/>
  <c r="P210" i="280"/>
  <c r="S206" i="280"/>
  <c r="R206" i="280"/>
  <c r="Q206" i="280"/>
  <c r="P206" i="280"/>
  <c r="S205" i="280"/>
  <c r="R205" i="280"/>
  <c r="Q205" i="280"/>
  <c r="P205" i="280"/>
  <c r="S204" i="280"/>
  <c r="R204" i="280"/>
  <c r="Q204" i="280"/>
  <c r="P204" i="280"/>
  <c r="S203" i="280"/>
  <c r="R203" i="280"/>
  <c r="Q203" i="280"/>
  <c r="P203" i="280"/>
  <c r="S202" i="280"/>
  <c r="R202" i="280"/>
  <c r="Q202" i="280"/>
  <c r="P202" i="280"/>
  <c r="S201" i="280"/>
  <c r="R201" i="280"/>
  <c r="Q201" i="280"/>
  <c r="P201" i="280"/>
  <c r="S200" i="280"/>
  <c r="R200" i="280"/>
  <c r="Q200" i="280"/>
  <c r="P200" i="280"/>
  <c r="S187" i="280"/>
  <c r="R187" i="280"/>
  <c r="Q187" i="280"/>
  <c r="P187" i="280"/>
  <c r="S186" i="280"/>
  <c r="R186" i="280"/>
  <c r="Q186" i="280"/>
  <c r="P186" i="280"/>
  <c r="S181" i="280"/>
  <c r="R181" i="280"/>
  <c r="Q181" i="280"/>
  <c r="P181" i="280"/>
  <c r="S173" i="280"/>
  <c r="R173" i="280"/>
  <c r="Q173" i="280"/>
  <c r="P173" i="280"/>
  <c r="S167" i="280"/>
  <c r="R167" i="280"/>
  <c r="Q167" i="280"/>
  <c r="P167" i="280"/>
  <c r="S166" i="280"/>
  <c r="R166" i="280"/>
  <c r="Q166" i="280"/>
  <c r="P166" i="280"/>
  <c r="S158" i="280"/>
  <c r="R158" i="280"/>
  <c r="Q158" i="280"/>
  <c r="P158" i="280"/>
  <c r="S157" i="280"/>
  <c r="R157" i="280"/>
  <c r="Q157" i="280"/>
  <c r="P157" i="280"/>
  <c r="S156" i="280"/>
  <c r="R156" i="280"/>
  <c r="Q156" i="280"/>
  <c r="P156" i="280"/>
  <c r="S155" i="280"/>
  <c r="R155" i="280"/>
  <c r="Q155" i="280"/>
  <c r="P155" i="280"/>
  <c r="S154" i="280"/>
  <c r="R154" i="280"/>
  <c r="Q154" i="280"/>
  <c r="P154" i="280"/>
  <c r="S153" i="280"/>
  <c r="R153" i="280"/>
  <c r="Q153" i="280"/>
  <c r="P153" i="280"/>
  <c r="S152" i="280"/>
  <c r="R152" i="280"/>
  <c r="Q152" i="280"/>
  <c r="P152" i="280"/>
  <c r="S151" i="280"/>
  <c r="R151" i="280"/>
  <c r="Q151" i="280"/>
  <c r="P151" i="280"/>
  <c r="S150" i="280"/>
  <c r="R150" i="280"/>
  <c r="Q150" i="280"/>
  <c r="P150" i="280"/>
  <c r="S149" i="280"/>
  <c r="R149" i="280"/>
  <c r="Q149" i="280"/>
  <c r="P149" i="280"/>
  <c r="S148" i="280"/>
  <c r="R148" i="280"/>
  <c r="Q148" i="280"/>
  <c r="P148" i="280"/>
  <c r="S142" i="280"/>
  <c r="R142" i="280"/>
  <c r="Q142" i="280"/>
  <c r="P142" i="280"/>
  <c r="S141" i="280"/>
  <c r="R141" i="280"/>
  <c r="Q141" i="280"/>
  <c r="P141" i="280"/>
  <c r="S140" i="280"/>
  <c r="R140" i="280"/>
  <c r="Q140" i="280"/>
  <c r="P140" i="280"/>
  <c r="S139" i="280"/>
  <c r="R139" i="280"/>
  <c r="Q139" i="280"/>
  <c r="P139" i="280"/>
  <c r="S138" i="280"/>
  <c r="R138" i="280"/>
  <c r="Q138" i="280"/>
  <c r="P138" i="280"/>
  <c r="S137" i="280"/>
  <c r="R137" i="280"/>
  <c r="Q137" i="280"/>
  <c r="P137" i="280"/>
  <c r="S136" i="280"/>
  <c r="R136" i="280"/>
  <c r="Q136" i="280"/>
  <c r="P136" i="280"/>
  <c r="S135" i="280"/>
  <c r="R135" i="280"/>
  <c r="Q135" i="280"/>
  <c r="P135" i="280"/>
  <c r="S134" i="280"/>
  <c r="R134" i="280"/>
  <c r="Q134" i="280"/>
  <c r="P134" i="280"/>
  <c r="S133" i="280"/>
  <c r="R133" i="280"/>
  <c r="Q133" i="280"/>
  <c r="P133" i="280"/>
  <c r="S132" i="280"/>
  <c r="R132" i="280"/>
  <c r="Q132" i="280"/>
  <c r="P132" i="280"/>
  <c r="S131" i="280"/>
  <c r="R131" i="280"/>
  <c r="Q131" i="280"/>
  <c r="P131" i="280"/>
  <c r="S130" i="280"/>
  <c r="R130" i="280"/>
  <c r="Q130" i="280"/>
  <c r="P130" i="280"/>
  <c r="S128" i="280"/>
  <c r="R128" i="280"/>
  <c r="Q128" i="280"/>
  <c r="P128" i="280"/>
  <c r="S127" i="280"/>
  <c r="R127" i="280"/>
  <c r="Q127" i="280"/>
  <c r="P127" i="280"/>
  <c r="S126" i="280"/>
  <c r="R126" i="280"/>
  <c r="Q126" i="280"/>
  <c r="P126" i="280"/>
  <c r="S120" i="280"/>
  <c r="R120" i="280"/>
  <c r="Q120" i="280"/>
  <c r="P120" i="280"/>
  <c r="S119" i="280"/>
  <c r="R119" i="280"/>
  <c r="Q119" i="280"/>
  <c r="P119" i="280"/>
  <c r="S118" i="280"/>
  <c r="R118" i="280"/>
  <c r="Q118" i="280"/>
  <c r="P118" i="280"/>
  <c r="S117" i="280"/>
  <c r="R117" i="280"/>
  <c r="Q117" i="280"/>
  <c r="P117" i="280"/>
  <c r="S116" i="280"/>
  <c r="R116" i="280"/>
  <c r="Q116" i="280"/>
  <c r="P116" i="280"/>
  <c r="S108" i="280"/>
  <c r="R108" i="280"/>
  <c r="Q108" i="280"/>
  <c r="P108" i="280"/>
  <c r="S103" i="280"/>
  <c r="R103" i="280"/>
  <c r="Q103" i="280"/>
  <c r="P103" i="280"/>
  <c r="S97" i="280"/>
  <c r="R97" i="280"/>
  <c r="Q97" i="280"/>
  <c r="P97" i="280"/>
  <c r="S91" i="280"/>
  <c r="R91" i="280"/>
  <c r="Q91" i="280"/>
  <c r="P91" i="280"/>
  <c r="S90" i="280"/>
  <c r="R90" i="280"/>
  <c r="Q90" i="280"/>
  <c r="P90" i="280"/>
  <c r="S89" i="280"/>
  <c r="R89" i="280"/>
  <c r="Q89" i="280"/>
  <c r="P89" i="280"/>
  <c r="S88" i="280"/>
  <c r="R88" i="280"/>
  <c r="Q88" i="280"/>
  <c r="P88" i="280"/>
  <c r="S87" i="280"/>
  <c r="R87" i="280"/>
  <c r="Q87" i="280"/>
  <c r="P87" i="280"/>
  <c r="S86" i="280"/>
  <c r="R86" i="280"/>
  <c r="Q86" i="280"/>
  <c r="P86" i="280"/>
  <c r="S79" i="280"/>
  <c r="R79" i="280"/>
  <c r="Q79" i="280"/>
  <c r="P79" i="280"/>
  <c r="S78" i="280"/>
  <c r="R78" i="280"/>
  <c r="Q78" i="280"/>
  <c r="P78" i="280"/>
  <c r="S74" i="280"/>
  <c r="R74" i="280"/>
  <c r="Q74" i="280"/>
  <c r="P74" i="280"/>
  <c r="S73" i="280"/>
  <c r="R73" i="280"/>
  <c r="Q73" i="280"/>
  <c r="P73" i="280"/>
  <c r="S72" i="280"/>
  <c r="R72" i="280"/>
  <c r="Q72" i="280"/>
  <c r="P72" i="280"/>
  <c r="S71" i="280"/>
  <c r="R71" i="280"/>
  <c r="Q71" i="280"/>
  <c r="P71" i="280"/>
  <c r="S63" i="280"/>
  <c r="R63" i="280"/>
  <c r="Q63" i="280"/>
  <c r="P63" i="280"/>
  <c r="S62" i="280"/>
  <c r="R62" i="280"/>
  <c r="Q62" i="280"/>
  <c r="P62" i="280"/>
  <c r="S61" i="280"/>
  <c r="R61" i="280"/>
  <c r="Q61" i="280"/>
  <c r="P61" i="280"/>
  <c r="S60" i="280"/>
  <c r="R60" i="280"/>
  <c r="Q60" i="280"/>
  <c r="P60" i="280"/>
  <c r="S59" i="280"/>
  <c r="R59" i="280"/>
  <c r="Q59" i="280"/>
  <c r="P59" i="280"/>
  <c r="S58" i="280"/>
  <c r="R58" i="280"/>
  <c r="Q58" i="280"/>
  <c r="P58" i="280"/>
  <c r="S57" i="280"/>
  <c r="R57" i="280"/>
  <c r="Q57" i="280"/>
  <c r="P57" i="280"/>
  <c r="S56" i="280"/>
  <c r="R56" i="280"/>
  <c r="Q56" i="280"/>
  <c r="P56" i="280"/>
  <c r="S55" i="280"/>
  <c r="R55" i="280"/>
  <c r="Q55" i="280"/>
  <c r="P55" i="280"/>
  <c r="S50" i="280"/>
  <c r="R50" i="280"/>
  <c r="Q50" i="280"/>
  <c r="P50" i="280"/>
  <c r="S49" i="280"/>
  <c r="R49" i="280"/>
  <c r="Q49" i="280"/>
  <c r="P49" i="280"/>
  <c r="S46" i="280"/>
  <c r="R46" i="280"/>
  <c r="Q46" i="280"/>
  <c r="P46" i="280"/>
  <c r="S45" i="280"/>
  <c r="R45" i="280"/>
  <c r="Q45" i="280"/>
  <c r="P45" i="280"/>
  <c r="S38" i="280"/>
  <c r="R38" i="280"/>
  <c r="Q38" i="280"/>
  <c r="P38" i="280"/>
  <c r="S37" i="280"/>
  <c r="R37" i="280"/>
  <c r="Q37" i="280"/>
  <c r="P37" i="280"/>
  <c r="S36" i="280"/>
  <c r="R36" i="280"/>
  <c r="Q36" i="280"/>
  <c r="P36" i="280"/>
  <c r="S35" i="280"/>
  <c r="R35" i="280"/>
  <c r="Q35" i="280"/>
  <c r="P35" i="280"/>
  <c r="S34" i="280"/>
  <c r="R34" i="280"/>
  <c r="Q34" i="280"/>
  <c r="P34" i="280"/>
  <c r="S32" i="280"/>
  <c r="R32" i="280"/>
  <c r="Q32" i="280"/>
  <c r="P32" i="280"/>
  <c r="S28" i="280"/>
  <c r="R28" i="280"/>
  <c r="Q28" i="280"/>
  <c r="P28" i="280"/>
  <c r="S27" i="280"/>
  <c r="R27" i="280"/>
  <c r="Q27" i="280"/>
  <c r="P27" i="280"/>
  <c r="S25" i="280"/>
  <c r="R25" i="280"/>
  <c r="Q25" i="280"/>
  <c r="P25" i="280"/>
  <c r="S24" i="280"/>
  <c r="R24" i="280"/>
  <c r="Q24" i="280"/>
  <c r="P24" i="280"/>
  <c r="S20" i="280"/>
  <c r="R20" i="280"/>
  <c r="Q20" i="280"/>
  <c r="P20" i="280"/>
  <c r="S19" i="280"/>
  <c r="R19" i="280"/>
  <c r="Q19" i="280"/>
  <c r="P19" i="280"/>
  <c r="S17" i="280"/>
  <c r="R17" i="280"/>
  <c r="Q17" i="280"/>
  <c r="P17" i="280"/>
  <c r="S13" i="280"/>
  <c r="R13" i="280"/>
  <c r="Q13" i="280"/>
  <c r="P13" i="280"/>
  <c r="S12" i="280"/>
  <c r="R12" i="280"/>
  <c r="Q12" i="280"/>
  <c r="P12" i="280"/>
  <c r="S10" i="280"/>
  <c r="R10" i="280"/>
  <c r="Q10" i="280"/>
  <c r="P10" i="280"/>
  <c r="S328" i="277"/>
  <c r="R328" i="277"/>
  <c r="Q328" i="277"/>
  <c r="P328" i="277"/>
  <c r="S325" i="277"/>
  <c r="R325" i="277"/>
  <c r="Q325" i="277"/>
  <c r="P325" i="277"/>
  <c r="S324" i="277"/>
  <c r="R324" i="277"/>
  <c r="Q324" i="277"/>
  <c r="P324" i="277"/>
  <c r="S323" i="277"/>
  <c r="R323" i="277"/>
  <c r="Q323" i="277"/>
  <c r="P323" i="277"/>
  <c r="S313" i="277"/>
  <c r="R313" i="277"/>
  <c r="Q313" i="277"/>
  <c r="P313" i="277"/>
  <c r="S312" i="277"/>
  <c r="R312" i="277"/>
  <c r="Q312" i="277"/>
  <c r="P312" i="277"/>
  <c r="S311" i="277"/>
  <c r="R311" i="277"/>
  <c r="Q311" i="277"/>
  <c r="P311" i="277"/>
  <c r="S310" i="277"/>
  <c r="R310" i="277"/>
  <c r="Q310" i="277"/>
  <c r="P310" i="277"/>
  <c r="S309" i="277"/>
  <c r="R309" i="277"/>
  <c r="Q309" i="277"/>
  <c r="P309" i="277"/>
  <c r="S308" i="277"/>
  <c r="R308" i="277"/>
  <c r="Q308" i="277"/>
  <c r="P308" i="277"/>
  <c r="S307" i="277"/>
  <c r="R307" i="277"/>
  <c r="Q307" i="277"/>
  <c r="P307" i="277"/>
  <c r="S302" i="277"/>
  <c r="R302" i="277"/>
  <c r="Q302" i="277"/>
  <c r="P302" i="277"/>
  <c r="S301" i="277"/>
  <c r="R301" i="277"/>
  <c r="Q301" i="277"/>
  <c r="P301" i="277"/>
  <c r="S300" i="277"/>
  <c r="R300" i="277"/>
  <c r="Q300" i="277"/>
  <c r="P300" i="277"/>
  <c r="S299" i="277"/>
  <c r="R299" i="277"/>
  <c r="Q299" i="277"/>
  <c r="P299" i="277"/>
  <c r="S294" i="277"/>
  <c r="R294" i="277"/>
  <c r="Q294" i="277"/>
  <c r="P294" i="277"/>
  <c r="S293" i="277"/>
  <c r="R293" i="277"/>
  <c r="Q293" i="277"/>
  <c r="P293" i="277"/>
  <c r="S286" i="277"/>
  <c r="R286" i="277"/>
  <c r="Q286" i="277"/>
  <c r="P286" i="277"/>
  <c r="S285" i="277"/>
  <c r="R285" i="277"/>
  <c r="Q285" i="277"/>
  <c r="P285" i="277"/>
  <c r="S284" i="277"/>
  <c r="R284" i="277"/>
  <c r="Q284" i="277"/>
  <c r="P284" i="277"/>
  <c r="S283" i="277"/>
  <c r="R283" i="277"/>
  <c r="Q283" i="277"/>
  <c r="P283" i="277"/>
  <c r="S282" i="277"/>
  <c r="R282" i="277"/>
  <c r="Q282" i="277"/>
  <c r="P282" i="277"/>
  <c r="S281" i="277"/>
  <c r="R281" i="277"/>
  <c r="Q281" i="277"/>
  <c r="P281" i="277"/>
  <c r="S280" i="277"/>
  <c r="R280" i="277"/>
  <c r="Q280" i="277"/>
  <c r="P280" i="277"/>
  <c r="S279" i="277"/>
  <c r="R279" i="277"/>
  <c r="Q279" i="277"/>
  <c r="P279" i="277"/>
  <c r="S278" i="277"/>
  <c r="R278" i="277"/>
  <c r="Q278" i="277"/>
  <c r="P278" i="277"/>
  <c r="S277" i="277"/>
  <c r="R277" i="277"/>
  <c r="Q277" i="277"/>
  <c r="P277" i="277"/>
  <c r="S276" i="277"/>
  <c r="R276" i="277"/>
  <c r="Q276" i="277"/>
  <c r="P276" i="277"/>
  <c r="S275" i="277"/>
  <c r="R275" i="277"/>
  <c r="Q275" i="277"/>
  <c r="P275" i="277"/>
  <c r="S274" i="277"/>
  <c r="R274" i="277"/>
  <c r="Q274" i="277"/>
  <c r="P274" i="277"/>
  <c r="S273" i="277"/>
  <c r="R273" i="277"/>
  <c r="Q273" i="277"/>
  <c r="P273" i="277"/>
  <c r="S272" i="277"/>
  <c r="R272" i="277"/>
  <c r="Q272" i="277"/>
  <c r="P272" i="277"/>
  <c r="S271" i="277"/>
  <c r="R271" i="277"/>
  <c r="Q271" i="277"/>
  <c r="P271" i="277"/>
  <c r="S270" i="277"/>
  <c r="R270" i="277"/>
  <c r="Q270" i="277"/>
  <c r="P270" i="277"/>
  <c r="S269" i="277"/>
  <c r="R269" i="277"/>
  <c r="Q269" i="277"/>
  <c r="P269" i="277"/>
  <c r="S262" i="277"/>
  <c r="R262" i="277"/>
  <c r="Q262" i="277"/>
  <c r="P262" i="277"/>
  <c r="S261" i="277"/>
  <c r="R261" i="277"/>
  <c r="Q261" i="277"/>
  <c r="P261" i="277"/>
  <c r="S260" i="277"/>
  <c r="R260" i="277"/>
  <c r="Q260" i="277"/>
  <c r="P260" i="277"/>
  <c r="S259" i="277"/>
  <c r="R259" i="277"/>
  <c r="Q259" i="277"/>
  <c r="P259" i="277"/>
  <c r="S258" i="277"/>
  <c r="R258" i="277"/>
  <c r="Q258" i="277"/>
  <c r="P258" i="277"/>
  <c r="S257" i="277"/>
  <c r="R257" i="277"/>
  <c r="Q257" i="277"/>
  <c r="P257" i="277"/>
  <c r="S256" i="277"/>
  <c r="R256" i="277"/>
  <c r="Q256" i="277"/>
  <c r="P256" i="277"/>
  <c r="S255" i="277"/>
  <c r="R255" i="277"/>
  <c r="Q255" i="277"/>
  <c r="P255" i="277"/>
  <c r="S254" i="277"/>
  <c r="R254" i="277"/>
  <c r="Q254" i="277"/>
  <c r="P254" i="277"/>
  <c r="S253" i="277"/>
  <c r="R253" i="277"/>
  <c r="Q253" i="277"/>
  <c r="P253" i="277"/>
  <c r="S252" i="277"/>
  <c r="R252" i="277"/>
  <c r="Q252" i="277"/>
  <c r="P252" i="277"/>
  <c r="S251" i="277"/>
  <c r="R251" i="277"/>
  <c r="Q251" i="277"/>
  <c r="P251" i="277"/>
  <c r="S250" i="277"/>
  <c r="R250" i="277"/>
  <c r="Q250" i="277"/>
  <c r="P250" i="277"/>
  <c r="S249" i="277"/>
  <c r="R249" i="277"/>
  <c r="Q249" i="277"/>
  <c r="P249" i="277"/>
  <c r="S248" i="277"/>
  <c r="R248" i="277"/>
  <c r="Q248" i="277"/>
  <c r="P248" i="277"/>
  <c r="S247" i="277"/>
  <c r="R247" i="277"/>
  <c r="Q247" i="277"/>
  <c r="P247" i="277"/>
  <c r="S246" i="277"/>
  <c r="R246" i="277"/>
  <c r="Q246" i="277"/>
  <c r="P246" i="277"/>
  <c r="S245" i="277"/>
  <c r="R245" i="277"/>
  <c r="Q245" i="277"/>
  <c r="P245" i="277"/>
  <c r="S244" i="277"/>
  <c r="R244" i="277"/>
  <c r="Q244" i="277"/>
  <c r="P244" i="277"/>
  <c r="S243" i="277"/>
  <c r="R243" i="277"/>
  <c r="Q243" i="277"/>
  <c r="P243" i="277"/>
  <c r="S242" i="277"/>
  <c r="R242" i="277"/>
  <c r="Q242" i="277"/>
  <c r="P242" i="277"/>
  <c r="S241" i="277"/>
  <c r="R241" i="277"/>
  <c r="Q241" i="277"/>
  <c r="P241" i="277"/>
  <c r="S240" i="277"/>
  <c r="R240" i="277"/>
  <c r="Q240" i="277"/>
  <c r="P240" i="277"/>
  <c r="S239" i="277"/>
  <c r="R239" i="277"/>
  <c r="Q239" i="277"/>
  <c r="P239" i="277"/>
  <c r="S234" i="277"/>
  <c r="R234" i="277"/>
  <c r="Q234" i="277"/>
  <c r="P234" i="277"/>
  <c r="S231" i="277"/>
  <c r="R231" i="277"/>
  <c r="Q231" i="277"/>
  <c r="P231" i="277"/>
  <c r="S228" i="277"/>
  <c r="R228" i="277"/>
  <c r="Q228" i="277"/>
  <c r="P228" i="277"/>
  <c r="S224" i="277"/>
  <c r="R224" i="277"/>
  <c r="Q224" i="277"/>
  <c r="P224" i="277"/>
  <c r="S219" i="277"/>
  <c r="R219" i="277"/>
  <c r="Q219" i="277"/>
  <c r="P219" i="277"/>
  <c r="S218" i="277"/>
  <c r="R218" i="277"/>
  <c r="Q218" i="277"/>
  <c r="P218" i="277"/>
  <c r="S217" i="277"/>
  <c r="R217" i="277"/>
  <c r="Q217" i="277"/>
  <c r="P217" i="277"/>
  <c r="S216" i="277"/>
  <c r="R216" i="277"/>
  <c r="Q216" i="277"/>
  <c r="P216" i="277"/>
  <c r="S215" i="277"/>
  <c r="R215" i="277"/>
  <c r="Q215" i="277"/>
  <c r="P215" i="277"/>
  <c r="S214" i="277"/>
  <c r="R214" i="277"/>
  <c r="Q214" i="277"/>
  <c r="P214" i="277"/>
  <c r="S213" i="277"/>
  <c r="R213" i="277"/>
  <c r="Q213" i="277"/>
  <c r="P213" i="277"/>
  <c r="S212" i="277"/>
  <c r="R212" i="277"/>
  <c r="Q212" i="277"/>
  <c r="P212" i="277"/>
  <c r="S211" i="277"/>
  <c r="R211" i="277"/>
  <c r="Q211" i="277"/>
  <c r="P211" i="277"/>
  <c r="S210" i="277"/>
  <c r="R210" i="277"/>
  <c r="Q210" i="277"/>
  <c r="P210" i="277"/>
  <c r="S209" i="277"/>
  <c r="R209" i="277"/>
  <c r="Q209" i="277"/>
  <c r="P209" i="277"/>
  <c r="S208" i="277"/>
  <c r="R208" i="277"/>
  <c r="Q208" i="277"/>
  <c r="P208" i="277"/>
  <c r="S207" i="277"/>
  <c r="R207" i="277"/>
  <c r="Q207" i="277"/>
  <c r="P207" i="277"/>
  <c r="S202" i="277"/>
  <c r="R202" i="277"/>
  <c r="Q202" i="277"/>
  <c r="P202" i="277"/>
  <c r="S201" i="277"/>
  <c r="R201" i="277"/>
  <c r="Q201" i="277"/>
  <c r="P201" i="277"/>
  <c r="S200" i="277"/>
  <c r="R200" i="277"/>
  <c r="Q200" i="277"/>
  <c r="P200" i="277"/>
  <c r="S199" i="277"/>
  <c r="R199" i="277"/>
  <c r="Q199" i="277"/>
  <c r="P199" i="277"/>
  <c r="S198" i="277"/>
  <c r="R198" i="277"/>
  <c r="Q198" i="277"/>
  <c r="P198" i="277"/>
  <c r="S197" i="277"/>
  <c r="R197" i="277"/>
  <c r="Q197" i="277"/>
  <c r="P197" i="277"/>
  <c r="S196" i="277"/>
  <c r="R196" i="277"/>
  <c r="Q196" i="277"/>
  <c r="P196" i="277"/>
  <c r="S195" i="277"/>
  <c r="R195" i="277"/>
  <c r="Q195" i="277"/>
  <c r="P195" i="277"/>
  <c r="S189" i="277"/>
  <c r="R189" i="277"/>
  <c r="Q189" i="277"/>
  <c r="P189" i="277"/>
  <c r="S188" i="277"/>
  <c r="R188" i="277"/>
  <c r="Q188" i="277"/>
  <c r="P188" i="277"/>
  <c r="S186" i="277"/>
  <c r="R186" i="277"/>
  <c r="Q186" i="277"/>
  <c r="P186" i="277"/>
  <c r="S185" i="277"/>
  <c r="R185" i="277"/>
  <c r="Q185" i="277"/>
  <c r="P185" i="277"/>
  <c r="S184" i="277"/>
  <c r="R184" i="277"/>
  <c r="Q184" i="277"/>
  <c r="P184" i="277"/>
  <c r="S183" i="277"/>
  <c r="R183" i="277"/>
  <c r="Q183" i="277"/>
  <c r="P183" i="277"/>
  <c r="S182" i="277"/>
  <c r="R182" i="277"/>
  <c r="Q182" i="277"/>
  <c r="P182" i="277"/>
  <c r="S181" i="277"/>
  <c r="R181" i="277"/>
  <c r="Q181" i="277"/>
  <c r="P181" i="277"/>
  <c r="S180" i="277"/>
  <c r="R180" i="277"/>
  <c r="Q180" i="277"/>
  <c r="P180" i="277"/>
  <c r="S169" i="277"/>
  <c r="R169" i="277"/>
  <c r="Q169" i="277"/>
  <c r="P169" i="277"/>
  <c r="S168" i="277"/>
  <c r="R168" i="277"/>
  <c r="Q168" i="277"/>
  <c r="P168" i="277"/>
  <c r="S167" i="277"/>
  <c r="R167" i="277"/>
  <c r="Q167" i="277"/>
  <c r="P167" i="277"/>
  <c r="S166" i="277"/>
  <c r="R166" i="277"/>
  <c r="Q166" i="277"/>
  <c r="P166" i="277"/>
  <c r="S165" i="277"/>
  <c r="R165" i="277"/>
  <c r="Q165" i="277"/>
  <c r="P165" i="277"/>
  <c r="S164" i="277"/>
  <c r="R164" i="277"/>
  <c r="Q164" i="277"/>
  <c r="P164" i="277"/>
  <c r="S163" i="277"/>
  <c r="R163" i="277"/>
  <c r="Q163" i="277"/>
  <c r="P163" i="277"/>
  <c r="S162" i="277"/>
  <c r="R162" i="277"/>
  <c r="Q162" i="277"/>
  <c r="P162" i="277"/>
  <c r="S161" i="277"/>
  <c r="R161" i="277"/>
  <c r="Q161" i="277"/>
  <c r="P161" i="277"/>
  <c r="S160" i="277"/>
  <c r="R160" i="277"/>
  <c r="Q160" i="277"/>
  <c r="P160" i="277"/>
  <c r="S159" i="277"/>
  <c r="R159" i="277"/>
  <c r="Q159" i="277"/>
  <c r="P159" i="277"/>
  <c r="S158" i="277"/>
  <c r="R158" i="277"/>
  <c r="Q158" i="277"/>
  <c r="P158" i="277"/>
  <c r="S157" i="277"/>
  <c r="R157" i="277"/>
  <c r="Q157" i="277"/>
  <c r="P157" i="277"/>
  <c r="S156" i="277"/>
  <c r="R156" i="277"/>
  <c r="Q156" i="277"/>
  <c r="P156" i="277"/>
  <c r="S155" i="277"/>
  <c r="R155" i="277"/>
  <c r="Q155" i="277"/>
  <c r="P155" i="277"/>
  <c r="S154" i="277"/>
  <c r="R154" i="277"/>
  <c r="Q154" i="277"/>
  <c r="P154" i="277"/>
  <c r="S153" i="277"/>
  <c r="R153" i="277"/>
  <c r="Q153" i="277"/>
  <c r="P153" i="277"/>
  <c r="S152" i="277"/>
  <c r="R152" i="277"/>
  <c r="Q152" i="277"/>
  <c r="P152" i="277"/>
  <c r="S151" i="277"/>
  <c r="R151" i="277"/>
  <c r="Q151" i="277"/>
  <c r="P151" i="277"/>
  <c r="S150" i="277"/>
  <c r="R150" i="277"/>
  <c r="Q150" i="277"/>
  <c r="P150" i="277"/>
  <c r="S149" i="277"/>
  <c r="R149" i="277"/>
  <c r="Q149" i="277"/>
  <c r="P149" i="277"/>
  <c r="S148" i="277"/>
  <c r="R148" i="277"/>
  <c r="Q148" i="277"/>
  <c r="P148" i="277"/>
  <c r="S147" i="277"/>
  <c r="R147" i="277"/>
  <c r="Q147" i="277"/>
  <c r="P147" i="277"/>
  <c r="S146" i="277"/>
  <c r="R146" i="277"/>
  <c r="Q146" i="277"/>
  <c r="P146" i="277"/>
  <c r="S145" i="277"/>
  <c r="R145" i="277"/>
  <c r="Q145" i="277"/>
  <c r="P145" i="277"/>
  <c r="S144" i="277"/>
  <c r="R144" i="277"/>
  <c r="Q144" i="277"/>
  <c r="P144" i="277"/>
  <c r="S143" i="277"/>
  <c r="R143" i="277"/>
  <c r="Q143" i="277"/>
  <c r="P143" i="277"/>
  <c r="S142" i="277"/>
  <c r="R142" i="277"/>
  <c r="Q142" i="277"/>
  <c r="P142" i="277"/>
  <c r="S141" i="277"/>
  <c r="R141" i="277"/>
  <c r="Q141" i="277"/>
  <c r="P141" i="277"/>
  <c r="S140" i="277"/>
  <c r="R140" i="277"/>
  <c r="Q140" i="277"/>
  <c r="P140" i="277"/>
  <c r="S139" i="277"/>
  <c r="R139" i="277"/>
  <c r="Q139" i="277"/>
  <c r="P139" i="277"/>
  <c r="S138" i="277"/>
  <c r="R138" i="277"/>
  <c r="Q138" i="277"/>
  <c r="P138" i="277"/>
  <c r="S137" i="277"/>
  <c r="R137" i="277"/>
  <c r="Q137" i="277"/>
  <c r="P137" i="277"/>
  <c r="S136" i="277"/>
  <c r="R136" i="277"/>
  <c r="Q136" i="277"/>
  <c r="P136" i="277"/>
  <c r="S135" i="277"/>
  <c r="R135" i="277"/>
  <c r="Q135" i="277"/>
  <c r="P135" i="277"/>
  <c r="S134" i="277"/>
  <c r="R134" i="277"/>
  <c r="Q134" i="277"/>
  <c r="P134" i="277"/>
  <c r="S133" i="277"/>
  <c r="R133" i="277"/>
  <c r="Q133" i="277"/>
  <c r="P133" i="277"/>
  <c r="S132" i="277"/>
  <c r="R132" i="277"/>
  <c r="Q132" i="277"/>
  <c r="P132" i="277"/>
  <c r="S131" i="277"/>
  <c r="R131" i="277"/>
  <c r="Q131" i="277"/>
  <c r="P131" i="277"/>
  <c r="S130" i="277"/>
  <c r="R130" i="277"/>
  <c r="Q130" i="277"/>
  <c r="P130" i="277"/>
  <c r="S129" i="277"/>
  <c r="R129" i="277"/>
  <c r="Q129" i="277"/>
  <c r="P129" i="277"/>
  <c r="S128" i="277"/>
  <c r="R128" i="277"/>
  <c r="Q128" i="277"/>
  <c r="P128" i="277"/>
  <c r="S127" i="277"/>
  <c r="R127" i="277"/>
  <c r="Q127" i="277"/>
  <c r="P127" i="277"/>
  <c r="S126" i="277"/>
  <c r="R126" i="277"/>
  <c r="Q126" i="277"/>
  <c r="P126" i="277"/>
  <c r="S125" i="277"/>
  <c r="R125" i="277"/>
  <c r="Q125" i="277"/>
  <c r="P125" i="277"/>
  <c r="S124" i="277"/>
  <c r="R124" i="277"/>
  <c r="Q124" i="277"/>
  <c r="P124" i="277"/>
  <c r="S123" i="277"/>
  <c r="R123" i="277"/>
  <c r="Q123" i="277"/>
  <c r="P123" i="277"/>
  <c r="S122" i="277"/>
  <c r="R122" i="277"/>
  <c r="Q122" i="277"/>
  <c r="P122" i="277"/>
  <c r="S121" i="277"/>
  <c r="R121" i="277"/>
  <c r="Q121" i="277"/>
  <c r="P121" i="277"/>
  <c r="S120" i="277"/>
  <c r="R120" i="277"/>
  <c r="Q120" i="277"/>
  <c r="P120" i="277"/>
  <c r="S119" i="277"/>
  <c r="R119" i="277"/>
  <c r="Q119" i="277"/>
  <c r="P119" i="277"/>
  <c r="S118" i="277"/>
  <c r="R118" i="277"/>
  <c r="Q118" i="277"/>
  <c r="P118" i="277"/>
  <c r="S117" i="277"/>
  <c r="R117" i="277"/>
  <c r="Q117" i="277"/>
  <c r="P117" i="277"/>
  <c r="S116" i="277"/>
  <c r="R116" i="277"/>
  <c r="Q116" i="277"/>
  <c r="P116" i="277"/>
  <c r="S115" i="277"/>
  <c r="R115" i="277"/>
  <c r="Q115" i="277"/>
  <c r="P115" i="277"/>
  <c r="S114" i="277"/>
  <c r="R114" i="277"/>
  <c r="Q114" i="277"/>
  <c r="P114" i="277"/>
  <c r="S113" i="277"/>
  <c r="R113" i="277"/>
  <c r="Q113" i="277"/>
  <c r="P113" i="277"/>
  <c r="S112" i="277"/>
  <c r="R112" i="277"/>
  <c r="Q112" i="277"/>
  <c r="P112" i="277"/>
  <c r="S111" i="277"/>
  <c r="R111" i="277"/>
  <c r="Q111" i="277"/>
  <c r="P111" i="277"/>
  <c r="S110" i="277"/>
  <c r="R110" i="277"/>
  <c r="Q110" i="277"/>
  <c r="P110" i="277"/>
  <c r="S109" i="277"/>
  <c r="R109" i="277"/>
  <c r="Q109" i="277"/>
  <c r="P109" i="277"/>
  <c r="S108" i="277"/>
  <c r="R108" i="277"/>
  <c r="Q108" i="277"/>
  <c r="P108" i="277"/>
  <c r="S107" i="277"/>
  <c r="R107" i="277"/>
  <c r="Q107" i="277"/>
  <c r="P107" i="277"/>
  <c r="S106" i="277"/>
  <c r="R106" i="277"/>
  <c r="Q106" i="277"/>
  <c r="P106" i="277"/>
  <c r="S105" i="277"/>
  <c r="R105" i="277"/>
  <c r="Q105" i="277"/>
  <c r="P105" i="277"/>
  <c r="S104" i="277"/>
  <c r="R104" i="277"/>
  <c r="Q104" i="277"/>
  <c r="P104" i="277"/>
  <c r="S99" i="277"/>
  <c r="R99" i="277"/>
  <c r="Q99" i="277"/>
  <c r="P99" i="277"/>
  <c r="S98" i="277"/>
  <c r="R98" i="277"/>
  <c r="Q98" i="277"/>
  <c r="P98" i="277"/>
  <c r="S97" i="277"/>
  <c r="R97" i="277"/>
  <c r="Q97" i="277"/>
  <c r="P97" i="277"/>
  <c r="S96" i="277"/>
  <c r="R96" i="277"/>
  <c r="Q96" i="277"/>
  <c r="P96" i="277"/>
  <c r="S95" i="277"/>
  <c r="R95" i="277"/>
  <c r="Q95" i="277"/>
  <c r="P95" i="277"/>
  <c r="S94" i="277"/>
  <c r="R94" i="277"/>
  <c r="Q94" i="277"/>
  <c r="P94" i="277"/>
  <c r="S89" i="277"/>
  <c r="R89" i="277"/>
  <c r="Q89" i="277"/>
  <c r="P89" i="277"/>
  <c r="S88" i="277"/>
  <c r="R88" i="277"/>
  <c r="Q88" i="277"/>
  <c r="P88" i="277"/>
  <c r="S87" i="277"/>
  <c r="R87" i="277"/>
  <c r="Q87" i="277"/>
  <c r="P87" i="277"/>
  <c r="S86" i="277"/>
  <c r="R86" i="277"/>
  <c r="Q86" i="277"/>
  <c r="P86" i="277"/>
  <c r="S85" i="277"/>
  <c r="R85" i="277"/>
  <c r="Q85" i="277"/>
  <c r="P85" i="277"/>
  <c r="S84" i="277"/>
  <c r="R84" i="277"/>
  <c r="Q84" i="277"/>
  <c r="P84" i="277"/>
  <c r="S77" i="277"/>
  <c r="R77" i="277"/>
  <c r="Q77" i="277"/>
  <c r="P77" i="277"/>
  <c r="S76" i="277"/>
  <c r="R76" i="277"/>
  <c r="Q76" i="277"/>
  <c r="P76" i="277"/>
  <c r="S75" i="277"/>
  <c r="R75" i="277"/>
  <c r="Q75" i="277"/>
  <c r="P75" i="277"/>
  <c r="S74" i="277"/>
  <c r="R74" i="277"/>
  <c r="Q74" i="277"/>
  <c r="P74" i="277"/>
  <c r="S72" i="277"/>
  <c r="R72" i="277"/>
  <c r="Q72" i="277"/>
  <c r="P72" i="277"/>
  <c r="S71" i="277"/>
  <c r="R71" i="277"/>
  <c r="Q71" i="277"/>
  <c r="P71" i="277"/>
  <c r="S70" i="277"/>
  <c r="R70" i="277"/>
  <c r="Q70" i="277"/>
  <c r="P70" i="277"/>
  <c r="S63" i="277"/>
  <c r="R63" i="277"/>
  <c r="Q63" i="277"/>
  <c r="P63" i="277"/>
  <c r="S62" i="277"/>
  <c r="R62" i="277"/>
  <c r="Q62" i="277"/>
  <c r="P62" i="277"/>
  <c r="S60" i="277"/>
  <c r="R60" i="277"/>
  <c r="Q60" i="277"/>
  <c r="P60" i="277"/>
  <c r="S59" i="277"/>
  <c r="R59" i="277"/>
  <c r="Q59" i="277"/>
  <c r="P59" i="277"/>
  <c r="S58" i="277"/>
  <c r="R58" i="277"/>
  <c r="Q58" i="277"/>
  <c r="P58" i="277"/>
  <c r="S57" i="277"/>
  <c r="R57" i="277"/>
  <c r="Q57" i="277"/>
  <c r="P57" i="277"/>
  <c r="S56" i="277"/>
  <c r="R56" i="277"/>
  <c r="Q56" i="277"/>
  <c r="P56" i="277"/>
  <c r="S51" i="277"/>
  <c r="R51" i="277"/>
  <c r="Q51" i="277"/>
  <c r="P51" i="277"/>
  <c r="S50" i="277"/>
  <c r="R50" i="277"/>
  <c r="Q50" i="277"/>
  <c r="P50" i="277"/>
  <c r="S49" i="277"/>
  <c r="R49" i="277"/>
  <c r="Q49" i="277"/>
  <c r="P49" i="277"/>
  <c r="S48" i="277"/>
  <c r="R48" i="277"/>
  <c r="Q48" i="277"/>
  <c r="P48" i="277"/>
  <c r="S47" i="277"/>
  <c r="R47" i="277"/>
  <c r="Q47" i="277"/>
  <c r="P47" i="277"/>
  <c r="S41" i="277"/>
  <c r="R41" i="277"/>
  <c r="Q41" i="277"/>
  <c r="P41" i="277"/>
  <c r="S38" i="277"/>
  <c r="R38" i="277"/>
  <c r="Q38" i="277"/>
  <c r="P38" i="277"/>
  <c r="S37" i="277"/>
  <c r="R37" i="277"/>
  <c r="Q37" i="277"/>
  <c r="P37" i="277"/>
  <c r="S32" i="277"/>
  <c r="R32" i="277"/>
  <c r="Q32" i="277"/>
  <c r="P32" i="277"/>
  <c r="S31" i="277"/>
  <c r="R31" i="277"/>
  <c r="Q31" i="277"/>
  <c r="P31" i="277"/>
  <c r="S30" i="277"/>
  <c r="R30" i="277"/>
  <c r="Q30" i="277"/>
  <c r="P30" i="277"/>
  <c r="S25" i="277"/>
  <c r="R25" i="277"/>
  <c r="Q25" i="277"/>
  <c r="P25" i="277"/>
  <c r="S24" i="277"/>
  <c r="R24" i="277"/>
  <c r="Q24" i="277"/>
  <c r="P24" i="277"/>
  <c r="S20" i="277"/>
  <c r="R20" i="277"/>
  <c r="Q20" i="277"/>
  <c r="P20" i="277"/>
  <c r="S19" i="277"/>
  <c r="R19" i="277"/>
  <c r="Q19" i="277"/>
  <c r="P19" i="277"/>
  <c r="S18" i="277"/>
  <c r="R18" i="277"/>
  <c r="Q18" i="277"/>
  <c r="P18" i="277"/>
  <c r="S17" i="277"/>
  <c r="R17" i="277"/>
  <c r="Q17" i="277"/>
  <c r="P17" i="277"/>
  <c r="S14" i="277"/>
  <c r="R14" i="277"/>
  <c r="Q14" i="277"/>
  <c r="P14" i="277"/>
  <c r="S12" i="277"/>
  <c r="R12" i="277"/>
  <c r="Q12" i="277"/>
  <c r="P12" i="277"/>
  <c r="S11" i="277"/>
  <c r="R11" i="277"/>
  <c r="Q11" i="277"/>
  <c r="P11" i="277"/>
  <c r="S10" i="277"/>
  <c r="R10" i="277"/>
  <c r="Q10" i="277"/>
  <c r="P10" i="277"/>
  <c r="O29" i="280" l="1"/>
  <c r="S29" i="280" s="1"/>
  <c r="N29" i="280"/>
  <c r="R29" i="280" s="1"/>
  <c r="M29" i="280"/>
  <c r="Q29" i="280" s="1"/>
  <c r="L29" i="280"/>
  <c r="P29" i="280" s="1"/>
  <c r="O21" i="280"/>
  <c r="S21" i="280" s="1"/>
  <c r="N21" i="280"/>
  <c r="R21" i="280" s="1"/>
  <c r="M21" i="280"/>
  <c r="Q21" i="280" s="1"/>
  <c r="L21" i="280"/>
  <c r="P21" i="280" s="1"/>
  <c r="O39" i="277"/>
  <c r="N39" i="277"/>
  <c r="M39" i="277"/>
  <c r="L39" i="277"/>
  <c r="O14" i="280"/>
  <c r="S14" i="280" s="1"/>
  <c r="N14" i="280"/>
  <c r="R14" i="280" s="1"/>
  <c r="M14" i="280"/>
  <c r="Q14" i="280" s="1"/>
  <c r="L14" i="280"/>
  <c r="P14" i="280" s="1"/>
  <c r="S22" i="277"/>
  <c r="R22" i="277"/>
  <c r="Q22" i="277"/>
  <c r="P22" i="277"/>
  <c r="O15" i="277"/>
  <c r="S15" i="277" s="1"/>
  <c r="N15" i="277"/>
  <c r="R15" i="277" s="1"/>
  <c r="M15" i="277"/>
  <c r="Q15" i="277" s="1"/>
  <c r="L15" i="277"/>
  <c r="E17" i="270"/>
  <c r="O223" i="280"/>
  <c r="S223" i="280" s="1"/>
  <c r="N223" i="280"/>
  <c r="R223" i="280" s="1"/>
  <c r="M223" i="280"/>
  <c r="Q223" i="280" s="1"/>
  <c r="L223" i="280"/>
  <c r="P223" i="280" s="1"/>
  <c r="G223" i="280"/>
  <c r="F223" i="280"/>
  <c r="E223" i="280"/>
  <c r="D223" i="280"/>
  <c r="E16" i="270"/>
  <c r="O217" i="280"/>
  <c r="S217" i="280" s="1"/>
  <c r="N217" i="280"/>
  <c r="R217" i="280" s="1"/>
  <c r="M217" i="280"/>
  <c r="Q217" i="280" s="1"/>
  <c r="L217" i="280"/>
  <c r="P217" i="280" s="1"/>
  <c r="G217" i="280"/>
  <c r="F217" i="280"/>
  <c r="E217" i="280"/>
  <c r="D217" i="280"/>
  <c r="E26" i="270" s="1"/>
  <c r="O207" i="280"/>
  <c r="S207" i="280" s="1"/>
  <c r="N207" i="280"/>
  <c r="R207" i="280" s="1"/>
  <c r="M207" i="280"/>
  <c r="Q207" i="280" s="1"/>
  <c r="L207" i="280"/>
  <c r="P207" i="280" s="1"/>
  <c r="G207" i="280"/>
  <c r="F207" i="280"/>
  <c r="E207" i="280"/>
  <c r="D207" i="280"/>
  <c r="E15" i="270" s="1"/>
  <c r="O189" i="280"/>
  <c r="S189" i="280" s="1"/>
  <c r="N189" i="280"/>
  <c r="R189" i="280" s="1"/>
  <c r="M189" i="280"/>
  <c r="Q189" i="280" s="1"/>
  <c r="L189" i="280"/>
  <c r="P189" i="280" s="1"/>
  <c r="G189" i="280"/>
  <c r="F189" i="280"/>
  <c r="E189" i="280"/>
  <c r="D189" i="280"/>
  <c r="O183" i="280"/>
  <c r="S183" i="280" s="1"/>
  <c r="N183" i="280"/>
  <c r="R183" i="280" s="1"/>
  <c r="M183" i="280"/>
  <c r="Q183" i="280" s="1"/>
  <c r="L183" i="280"/>
  <c r="P183" i="280" s="1"/>
  <c r="G183" i="280"/>
  <c r="F183" i="280"/>
  <c r="E183" i="280"/>
  <c r="D183" i="280"/>
  <c r="E25" i="270" s="1"/>
  <c r="O175" i="280"/>
  <c r="S175" i="280" s="1"/>
  <c r="N175" i="280"/>
  <c r="R175" i="280" s="1"/>
  <c r="M175" i="280"/>
  <c r="Q175" i="280" s="1"/>
  <c r="L175" i="280"/>
  <c r="P175" i="280" s="1"/>
  <c r="G175" i="280"/>
  <c r="F175" i="280"/>
  <c r="E175" i="280"/>
  <c r="D175" i="280"/>
  <c r="E24" i="270" s="1"/>
  <c r="O170" i="280"/>
  <c r="N170" i="280"/>
  <c r="M170" i="280"/>
  <c r="L170" i="280"/>
  <c r="G170" i="280"/>
  <c r="G177" i="280" s="1"/>
  <c r="F170" i="280"/>
  <c r="F177" i="280" s="1"/>
  <c r="E170" i="280"/>
  <c r="E177" i="280" s="1"/>
  <c r="D170" i="280"/>
  <c r="D177" i="280" s="1"/>
  <c r="O160" i="280"/>
  <c r="S160" i="280" s="1"/>
  <c r="N160" i="280"/>
  <c r="R160" i="280" s="1"/>
  <c r="M160" i="280"/>
  <c r="Q160" i="280" s="1"/>
  <c r="L160" i="280"/>
  <c r="P160" i="280" s="1"/>
  <c r="G160" i="280"/>
  <c r="F160" i="280"/>
  <c r="E160" i="280"/>
  <c r="D160" i="280"/>
  <c r="E23" i="270" s="1"/>
  <c r="O145" i="280"/>
  <c r="N145" i="280"/>
  <c r="M145" i="280"/>
  <c r="L145" i="280"/>
  <c r="G145" i="280"/>
  <c r="G162" i="280" s="1"/>
  <c r="F145" i="280"/>
  <c r="F162" i="280" s="1"/>
  <c r="E145" i="280"/>
  <c r="E162" i="280" s="1"/>
  <c r="D145" i="280"/>
  <c r="D162" i="280" s="1"/>
  <c r="O122" i="280"/>
  <c r="S122" i="280" s="1"/>
  <c r="N122" i="280"/>
  <c r="R122" i="280" s="1"/>
  <c r="M122" i="280"/>
  <c r="Q122" i="280" s="1"/>
  <c r="L122" i="280"/>
  <c r="P122" i="280" s="1"/>
  <c r="G122" i="280"/>
  <c r="F122" i="280"/>
  <c r="E122" i="280"/>
  <c r="D122" i="280"/>
  <c r="O110" i="280"/>
  <c r="S110" i="280" s="1"/>
  <c r="N110" i="280"/>
  <c r="R110" i="280" s="1"/>
  <c r="M110" i="280"/>
  <c r="Q110" i="280" s="1"/>
  <c r="L110" i="280"/>
  <c r="P110" i="280" s="1"/>
  <c r="G110" i="280"/>
  <c r="F110" i="280"/>
  <c r="E110" i="280"/>
  <c r="D110" i="280"/>
  <c r="O105" i="280"/>
  <c r="S105" i="280" s="1"/>
  <c r="N105" i="280"/>
  <c r="R105" i="280" s="1"/>
  <c r="M105" i="280"/>
  <c r="Q105" i="280" s="1"/>
  <c r="L105" i="280"/>
  <c r="P105" i="280" s="1"/>
  <c r="G105" i="280"/>
  <c r="F105" i="280"/>
  <c r="E105" i="280"/>
  <c r="D105" i="280"/>
  <c r="E22" i="270" s="1"/>
  <c r="S100" i="280"/>
  <c r="R100" i="280"/>
  <c r="Q100" i="280"/>
  <c r="P100" i="280"/>
  <c r="G100" i="280"/>
  <c r="F100" i="280"/>
  <c r="E100" i="280"/>
  <c r="D100" i="280"/>
  <c r="Q94" i="280"/>
  <c r="P94" i="280"/>
  <c r="G94" i="280"/>
  <c r="F94" i="280"/>
  <c r="E94" i="280"/>
  <c r="D88" i="280"/>
  <c r="D94" i="280" s="1"/>
  <c r="O80" i="280"/>
  <c r="S80" i="280" s="1"/>
  <c r="N80" i="280"/>
  <c r="R80" i="280" s="1"/>
  <c r="M80" i="280"/>
  <c r="Q80" i="280" s="1"/>
  <c r="L80" i="280"/>
  <c r="P80" i="280" s="1"/>
  <c r="G80" i="280"/>
  <c r="F80" i="280"/>
  <c r="E80" i="280"/>
  <c r="D80" i="280"/>
  <c r="O75" i="280"/>
  <c r="N75" i="280"/>
  <c r="M75" i="280"/>
  <c r="L75" i="280"/>
  <c r="G75" i="280"/>
  <c r="F75" i="280"/>
  <c r="E75" i="280"/>
  <c r="E82" i="280" s="1"/>
  <c r="D75" i="280"/>
  <c r="D82" i="280" s="1"/>
  <c r="O67" i="280"/>
  <c r="S67" i="280" s="1"/>
  <c r="N67" i="280"/>
  <c r="R67" i="280" s="1"/>
  <c r="M67" i="280"/>
  <c r="Q67" i="280" s="1"/>
  <c r="L67" i="280"/>
  <c r="P67" i="280" s="1"/>
  <c r="G67" i="280"/>
  <c r="F67" i="280"/>
  <c r="E67" i="280"/>
  <c r="D67" i="280"/>
  <c r="O47" i="280"/>
  <c r="S47" i="280" s="1"/>
  <c r="N47" i="280"/>
  <c r="R47" i="280" s="1"/>
  <c r="M47" i="280"/>
  <c r="Q47" i="280" s="1"/>
  <c r="L47" i="280"/>
  <c r="G47" i="280"/>
  <c r="G51" i="280" s="1"/>
  <c r="F47" i="280"/>
  <c r="F51" i="280" s="1"/>
  <c r="E47" i="280"/>
  <c r="E51" i="280" s="1"/>
  <c r="D47" i="280"/>
  <c r="D51" i="280" s="1"/>
  <c r="O39" i="280"/>
  <c r="S39" i="280" s="1"/>
  <c r="N39" i="280"/>
  <c r="R39" i="280" s="1"/>
  <c r="M39" i="280"/>
  <c r="Q39" i="280" s="1"/>
  <c r="L39" i="280"/>
  <c r="P39" i="280" s="1"/>
  <c r="G39" i="280"/>
  <c r="F39" i="280"/>
  <c r="E39" i="280"/>
  <c r="D39" i="280"/>
  <c r="G29" i="280"/>
  <c r="F29" i="280"/>
  <c r="E29" i="280"/>
  <c r="D29" i="280"/>
  <c r="G21" i="280"/>
  <c r="F21" i="280"/>
  <c r="E21" i="280"/>
  <c r="D21" i="280"/>
  <c r="G14" i="280"/>
  <c r="F14" i="280"/>
  <c r="E14" i="280"/>
  <c r="D14" i="280"/>
  <c r="K17" i="270"/>
  <c r="O326" i="277"/>
  <c r="S326" i="277" s="1"/>
  <c r="N326" i="277"/>
  <c r="R326" i="277" s="1"/>
  <c r="M326" i="277"/>
  <c r="Q326" i="277" s="1"/>
  <c r="L326" i="277"/>
  <c r="P326" i="277" s="1"/>
  <c r="G326" i="277"/>
  <c r="F326" i="277"/>
  <c r="E326" i="277"/>
  <c r="D326" i="277"/>
  <c r="K14" i="270"/>
  <c r="K23" i="270"/>
  <c r="O315" i="277"/>
  <c r="S315" i="277" s="1"/>
  <c r="N315" i="277"/>
  <c r="R315" i="277" s="1"/>
  <c r="M315" i="277"/>
  <c r="Q315" i="277" s="1"/>
  <c r="L315" i="277"/>
  <c r="P315" i="277" s="1"/>
  <c r="G315" i="277"/>
  <c r="F315" i="277"/>
  <c r="E315" i="277"/>
  <c r="D315" i="277"/>
  <c r="O304" i="277"/>
  <c r="S304" i="277" s="1"/>
  <c r="N304" i="277"/>
  <c r="R304" i="277" s="1"/>
  <c r="M304" i="277"/>
  <c r="Q304" i="277" s="1"/>
  <c r="L304" i="277"/>
  <c r="P304" i="277" s="1"/>
  <c r="G304" i="277"/>
  <c r="F304" i="277"/>
  <c r="E304" i="277"/>
  <c r="D304" i="277"/>
  <c r="O296" i="277"/>
  <c r="N296" i="277"/>
  <c r="M296" i="277"/>
  <c r="L296" i="277"/>
  <c r="G296" i="277"/>
  <c r="G317" i="277" s="1"/>
  <c r="F296" i="277"/>
  <c r="F317" i="277" s="1"/>
  <c r="E296" i="277"/>
  <c r="E317" i="277" s="1"/>
  <c r="D296" i="277"/>
  <c r="D317" i="277" s="1"/>
  <c r="O289" i="277"/>
  <c r="S289" i="277" s="1"/>
  <c r="N289" i="277"/>
  <c r="R289" i="277" s="1"/>
  <c r="M289" i="277"/>
  <c r="Q289" i="277" s="1"/>
  <c r="L289" i="277"/>
  <c r="P289" i="277" s="1"/>
  <c r="G289" i="277"/>
  <c r="F289" i="277"/>
  <c r="E289" i="277"/>
  <c r="D289" i="277"/>
  <c r="O266" i="277"/>
  <c r="S266" i="277" s="1"/>
  <c r="N266" i="277"/>
  <c r="R266" i="277" s="1"/>
  <c r="M266" i="277"/>
  <c r="Q266" i="277" s="1"/>
  <c r="L266" i="277"/>
  <c r="P266" i="277" s="1"/>
  <c r="G266" i="277"/>
  <c r="F266" i="277"/>
  <c r="E266" i="277"/>
  <c r="D266" i="277"/>
  <c r="K15" i="270"/>
  <c r="K16" i="270"/>
  <c r="O226" i="277"/>
  <c r="S226" i="277" s="1"/>
  <c r="N226" i="277"/>
  <c r="R226" i="277" s="1"/>
  <c r="M226" i="277"/>
  <c r="Q226" i="277" s="1"/>
  <c r="L226" i="277"/>
  <c r="P226" i="277" s="1"/>
  <c r="G226" i="277"/>
  <c r="F226" i="277"/>
  <c r="E226" i="277"/>
  <c r="D226" i="277"/>
  <c r="O222" i="277"/>
  <c r="S222" i="277" s="1"/>
  <c r="N222" i="277"/>
  <c r="R222" i="277" s="1"/>
  <c r="M222" i="277"/>
  <c r="Q222" i="277" s="1"/>
  <c r="L222" i="277"/>
  <c r="P222" i="277" s="1"/>
  <c r="G222" i="277"/>
  <c r="F222" i="277"/>
  <c r="E222" i="277"/>
  <c r="D222" i="277"/>
  <c r="O204" i="277"/>
  <c r="N204" i="277"/>
  <c r="M204" i="277"/>
  <c r="L204" i="277"/>
  <c r="G204" i="277"/>
  <c r="G236" i="277" s="1"/>
  <c r="F204" i="277"/>
  <c r="F236" i="277" s="1"/>
  <c r="E204" i="277"/>
  <c r="E236" i="277" s="1"/>
  <c r="D204" i="277"/>
  <c r="D236" i="277" s="1"/>
  <c r="O191" i="277"/>
  <c r="S191" i="277" s="1"/>
  <c r="N191" i="277"/>
  <c r="R191" i="277" s="1"/>
  <c r="M191" i="277"/>
  <c r="Q191" i="277" s="1"/>
  <c r="L191" i="277"/>
  <c r="P191" i="277" s="1"/>
  <c r="G191" i="277"/>
  <c r="F191" i="277"/>
  <c r="E191" i="277"/>
  <c r="D191" i="277"/>
  <c r="O176" i="277"/>
  <c r="S176" i="277" s="1"/>
  <c r="N176" i="277"/>
  <c r="R176" i="277" s="1"/>
  <c r="M176" i="277"/>
  <c r="Q176" i="277" s="1"/>
  <c r="L176" i="277"/>
  <c r="P176" i="277" s="1"/>
  <c r="G176" i="277"/>
  <c r="F176" i="277"/>
  <c r="E176" i="277"/>
  <c r="D176" i="277"/>
  <c r="O101" i="277"/>
  <c r="S101" i="277" s="1"/>
  <c r="N101" i="277"/>
  <c r="R101" i="277" s="1"/>
  <c r="M101" i="277"/>
  <c r="Q101" i="277" s="1"/>
  <c r="L101" i="277"/>
  <c r="P101" i="277" s="1"/>
  <c r="G101" i="277"/>
  <c r="F101" i="277"/>
  <c r="E101" i="277"/>
  <c r="D101" i="277"/>
  <c r="O91" i="277"/>
  <c r="S91" i="277" s="1"/>
  <c r="N91" i="277"/>
  <c r="R91" i="277" s="1"/>
  <c r="M91" i="277"/>
  <c r="Q91" i="277" s="1"/>
  <c r="L91" i="277"/>
  <c r="P91" i="277" s="1"/>
  <c r="G91" i="277"/>
  <c r="F91" i="277"/>
  <c r="E91" i="277"/>
  <c r="D91" i="277"/>
  <c r="O78" i="277"/>
  <c r="N78" i="277"/>
  <c r="M78" i="277"/>
  <c r="L78" i="277"/>
  <c r="G78" i="277"/>
  <c r="F78" i="277"/>
  <c r="F80" i="277" s="1"/>
  <c r="E78" i="277"/>
  <c r="E80" i="277" s="1"/>
  <c r="D78" i="277"/>
  <c r="D80" i="277" s="1"/>
  <c r="O64" i="277"/>
  <c r="S64" i="277" s="1"/>
  <c r="N64" i="277"/>
  <c r="R64" i="277" s="1"/>
  <c r="M64" i="277"/>
  <c r="Q64" i="277" s="1"/>
  <c r="L64" i="277"/>
  <c r="P64" i="277" s="1"/>
  <c r="G64" i="277"/>
  <c r="F64" i="277"/>
  <c r="E64" i="277"/>
  <c r="D64" i="277"/>
  <c r="O61" i="277"/>
  <c r="S61" i="277" s="1"/>
  <c r="N61" i="277"/>
  <c r="M61" i="277"/>
  <c r="Q61" i="277" s="1"/>
  <c r="L61" i="277"/>
  <c r="G61" i="277"/>
  <c r="F61" i="277"/>
  <c r="F65" i="277" s="1"/>
  <c r="E61" i="277"/>
  <c r="D61" i="277"/>
  <c r="D65" i="277" s="1"/>
  <c r="O52" i="277"/>
  <c r="N52" i="277"/>
  <c r="M52" i="277"/>
  <c r="L52" i="277"/>
  <c r="G52" i="277"/>
  <c r="G53" i="277" s="1"/>
  <c r="F52" i="277"/>
  <c r="F53" i="277" s="1"/>
  <c r="E52" i="277"/>
  <c r="E53" i="277" s="1"/>
  <c r="D52" i="277"/>
  <c r="D53" i="277" s="1"/>
  <c r="O42" i="277"/>
  <c r="S42" i="277" s="1"/>
  <c r="N42" i="277"/>
  <c r="R42" i="277" s="1"/>
  <c r="M42" i="277"/>
  <c r="Q42" i="277" s="1"/>
  <c r="L42" i="277"/>
  <c r="P42" i="277" s="1"/>
  <c r="G42" i="277"/>
  <c r="F42" i="277"/>
  <c r="E42" i="277"/>
  <c r="D42" i="277"/>
  <c r="G39" i="277"/>
  <c r="F39" i="277"/>
  <c r="E39" i="277"/>
  <c r="D39" i="277"/>
  <c r="O26" i="277"/>
  <c r="S26" i="277" s="1"/>
  <c r="N26" i="277"/>
  <c r="R26" i="277" s="1"/>
  <c r="M26" i="277"/>
  <c r="Q26" i="277" s="1"/>
  <c r="L26" i="277"/>
  <c r="P26" i="277" s="1"/>
  <c r="G26" i="277"/>
  <c r="F26" i="277"/>
  <c r="E26" i="277"/>
  <c r="D26" i="277"/>
  <c r="G22" i="277"/>
  <c r="F22" i="277"/>
  <c r="E22" i="277"/>
  <c r="D22" i="277"/>
  <c r="Q12" i="257"/>
  <c r="O12" i="257"/>
  <c r="M12" i="257"/>
  <c r="K12" i="257"/>
  <c r="I12" i="257"/>
  <c r="G12" i="257"/>
  <c r="E12" i="257"/>
  <c r="C12" i="257"/>
  <c r="S8" i="257"/>
  <c r="S9" i="257"/>
  <c r="S10" i="257"/>
  <c r="S11" i="257"/>
  <c r="S39" i="277" l="1"/>
  <c r="O44" i="277"/>
  <c r="S44" i="277" s="1"/>
  <c r="R39" i="277"/>
  <c r="N44" i="277"/>
  <c r="Q39" i="277"/>
  <c r="M44" i="277"/>
  <c r="Q44" i="277" s="1"/>
  <c r="P39" i="277"/>
  <c r="L44" i="277"/>
  <c r="P44" i="277" s="1"/>
  <c r="K25" i="270"/>
  <c r="G112" i="280"/>
  <c r="N27" i="277"/>
  <c r="R27" i="277" s="1"/>
  <c r="K13" i="270"/>
  <c r="M27" i="277"/>
  <c r="Q27" i="277" s="1"/>
  <c r="O177" i="280"/>
  <c r="S177" i="280" s="1"/>
  <c r="S170" i="280"/>
  <c r="N51" i="280"/>
  <c r="R51" i="280" s="1"/>
  <c r="M82" i="280"/>
  <c r="Q82" i="280" s="1"/>
  <c r="Q75" i="280"/>
  <c r="M177" i="280"/>
  <c r="Q177" i="280" s="1"/>
  <c r="Q170" i="280"/>
  <c r="N82" i="280"/>
  <c r="R82" i="280" s="1"/>
  <c r="R75" i="280"/>
  <c r="N177" i="280"/>
  <c r="R177" i="280" s="1"/>
  <c r="R170" i="280"/>
  <c r="M51" i="280"/>
  <c r="Q51" i="280" s="1"/>
  <c r="O82" i="280"/>
  <c r="S82" i="280" s="1"/>
  <c r="S75" i="280"/>
  <c r="L51" i="280"/>
  <c r="P51" i="280" s="1"/>
  <c r="P47" i="280"/>
  <c r="E9" i="270" s="1"/>
  <c r="L82" i="280"/>
  <c r="P82" i="280" s="1"/>
  <c r="E10" i="270" s="1"/>
  <c r="P75" i="280"/>
  <c r="L177" i="280"/>
  <c r="P177" i="280" s="1"/>
  <c r="P170" i="280"/>
  <c r="E13" i="270" s="1"/>
  <c r="O51" i="280"/>
  <c r="S51" i="280" s="1"/>
  <c r="O27" i="277"/>
  <c r="S27" i="277" s="1"/>
  <c r="N65" i="277"/>
  <c r="R65" i="277" s="1"/>
  <c r="R61" i="277"/>
  <c r="P15" i="277"/>
  <c r="L65" i="277"/>
  <c r="P65" i="277" s="1"/>
  <c r="P61" i="277"/>
  <c r="M162" i="280"/>
  <c r="Q162" i="280" s="1"/>
  <c r="Q145" i="280"/>
  <c r="O162" i="280"/>
  <c r="S162" i="280" s="1"/>
  <c r="S145" i="280"/>
  <c r="N162" i="280"/>
  <c r="R162" i="280" s="1"/>
  <c r="R145" i="280"/>
  <c r="L162" i="280"/>
  <c r="P162" i="280" s="1"/>
  <c r="P145" i="280"/>
  <c r="E12" i="270" s="1"/>
  <c r="N112" i="280"/>
  <c r="R112" i="280" s="1"/>
  <c r="R94" i="280"/>
  <c r="O112" i="280"/>
  <c r="S112" i="280" s="1"/>
  <c r="S94" i="280"/>
  <c r="M41" i="280"/>
  <c r="Q41" i="280" s="1"/>
  <c r="L317" i="277"/>
  <c r="P317" i="277" s="1"/>
  <c r="P296" i="277"/>
  <c r="K24" i="270" s="1"/>
  <c r="M317" i="277"/>
  <c r="Q317" i="277" s="1"/>
  <c r="Q296" i="277"/>
  <c r="N317" i="277"/>
  <c r="R317" i="277" s="1"/>
  <c r="R296" i="277"/>
  <c r="O317" i="277"/>
  <c r="S317" i="277" s="1"/>
  <c r="S296" i="277"/>
  <c r="N236" i="277"/>
  <c r="R236" i="277" s="1"/>
  <c r="R204" i="277"/>
  <c r="O236" i="277"/>
  <c r="S236" i="277" s="1"/>
  <c r="S204" i="277"/>
  <c r="M236" i="277"/>
  <c r="Q236" i="277" s="1"/>
  <c r="Q204" i="277"/>
  <c r="L236" i="277"/>
  <c r="P236" i="277" s="1"/>
  <c r="P204" i="277"/>
  <c r="O80" i="277"/>
  <c r="S80" i="277" s="1"/>
  <c r="S78" i="277"/>
  <c r="N80" i="277"/>
  <c r="R80" i="277" s="1"/>
  <c r="R78" i="277"/>
  <c r="L80" i="277"/>
  <c r="P80" i="277" s="1"/>
  <c r="P78" i="277"/>
  <c r="M80" i="277"/>
  <c r="Q80" i="277" s="1"/>
  <c r="Q78" i="277"/>
  <c r="M53" i="277"/>
  <c r="Q53" i="277" s="1"/>
  <c r="Q52" i="277"/>
  <c r="N53" i="277"/>
  <c r="R53" i="277" s="1"/>
  <c r="R52" i="277"/>
  <c r="L53" i="277"/>
  <c r="P53" i="277" s="1"/>
  <c r="P52" i="277"/>
  <c r="O53" i="277"/>
  <c r="S53" i="277" s="1"/>
  <c r="S52" i="277"/>
  <c r="E27" i="277"/>
  <c r="K10" i="270"/>
  <c r="K11" i="270"/>
  <c r="E21" i="270"/>
  <c r="E29" i="270" s="1"/>
  <c r="L112" i="280"/>
  <c r="P112" i="280" s="1"/>
  <c r="G82" i="280"/>
  <c r="L41" i="280"/>
  <c r="P41" i="280" s="1"/>
  <c r="D41" i="280"/>
  <c r="E41" i="280"/>
  <c r="N41" i="280"/>
  <c r="R41" i="280" s="1"/>
  <c r="D191" i="280"/>
  <c r="F41" i="280"/>
  <c r="F191" i="280"/>
  <c r="N191" i="280"/>
  <c r="R191" i="280" s="1"/>
  <c r="L191" i="280"/>
  <c r="P191" i="280" s="1"/>
  <c r="M191" i="280"/>
  <c r="Q191" i="280" s="1"/>
  <c r="G41" i="280"/>
  <c r="O41" i="280"/>
  <c r="S41" i="280" s="1"/>
  <c r="E112" i="280"/>
  <c r="M112" i="280"/>
  <c r="G191" i="280"/>
  <c r="O191" i="280"/>
  <c r="L27" i="277"/>
  <c r="P27" i="277" s="1"/>
  <c r="D27" i="277"/>
  <c r="F27" i="277"/>
  <c r="D44" i="277"/>
  <c r="F44" i="277"/>
  <c r="G27" i="277"/>
  <c r="G44" i="277"/>
  <c r="G80" i="277"/>
  <c r="G65" i="277"/>
  <c r="O65" i="277"/>
  <c r="S65" i="277" s="1"/>
  <c r="D319" i="277"/>
  <c r="E319" i="277"/>
  <c r="E44" i="277"/>
  <c r="E65" i="277"/>
  <c r="M65" i="277"/>
  <c r="Q65" i="277" s="1"/>
  <c r="F82" i="280"/>
  <c r="D112" i="280"/>
  <c r="E11" i="270"/>
  <c r="E191" i="280"/>
  <c r="F112" i="280"/>
  <c r="E14" i="270"/>
  <c r="F319" i="277"/>
  <c r="G319" i="277"/>
  <c r="K9" i="270"/>
  <c r="S12" i="257"/>
  <c r="K19" i="270" l="1"/>
  <c r="N193" i="280"/>
  <c r="R193" i="280" s="1"/>
  <c r="O319" i="277"/>
  <c r="S319" i="277" s="1"/>
  <c r="O193" i="280"/>
  <c r="S193" i="280" s="1"/>
  <c r="S191" i="280"/>
  <c r="M193" i="280"/>
  <c r="Q193" i="280" s="1"/>
  <c r="Q112" i="280"/>
  <c r="E19" i="270"/>
  <c r="E32" i="270" s="1"/>
  <c r="L193" i="280"/>
  <c r="P193" i="280" s="1"/>
  <c r="M319" i="277"/>
  <c r="Q319" i="277" s="1"/>
  <c r="N319" i="277"/>
  <c r="R319" i="277" s="1"/>
  <c r="L319" i="277"/>
  <c r="P319" i="277" s="1"/>
  <c r="N67" i="277"/>
  <c r="R67" i="277" s="1"/>
  <c r="R44" i="277"/>
  <c r="K22" i="270"/>
  <c r="K21" i="270"/>
  <c r="D67" i="277"/>
  <c r="D330" i="277" s="1"/>
  <c r="G193" i="280"/>
  <c r="G196" i="280" s="1"/>
  <c r="G227" i="280" s="1"/>
  <c r="F193" i="280"/>
  <c r="F67" i="277"/>
  <c r="E193" i="280"/>
  <c r="E196" i="280" s="1"/>
  <c r="L67" i="277"/>
  <c r="M67" i="277"/>
  <c r="E67" i="277"/>
  <c r="G67" i="277"/>
  <c r="G330" i="277" s="1"/>
  <c r="O67" i="277"/>
  <c r="D193" i="280"/>
  <c r="O196" i="280" l="1"/>
  <c r="O227" i="280" s="1"/>
  <c r="S227" i="280" s="1"/>
  <c r="N196" i="280"/>
  <c r="R196" i="280" s="1"/>
  <c r="M196" i="280"/>
  <c r="M227" i="280" s="1"/>
  <c r="Q227" i="280" s="1"/>
  <c r="L196" i="280"/>
  <c r="L227" i="280" s="1"/>
  <c r="P227" i="280" s="1"/>
  <c r="S196" i="280"/>
  <c r="N330" i="277"/>
  <c r="R330" i="277" s="1"/>
  <c r="K29" i="270"/>
  <c r="K32" i="270" s="1"/>
  <c r="M330" i="277"/>
  <c r="Q330" i="277" s="1"/>
  <c r="Q67" i="277"/>
  <c r="O330" i="277"/>
  <c r="S330" i="277" s="1"/>
  <c r="S67" i="277"/>
  <c r="L330" i="277"/>
  <c r="P330" i="277" s="1"/>
  <c r="P67" i="277"/>
  <c r="F330" i="277"/>
  <c r="F196" i="280"/>
  <c r="F227" i="280" s="1"/>
  <c r="E330" i="277"/>
  <c r="D196" i="280"/>
  <c r="E227" i="280"/>
  <c r="N227" i="280" l="1"/>
  <c r="R227" i="280" s="1"/>
  <c r="Q196" i="280"/>
  <c r="P196" i="280"/>
  <c r="D227" i="280"/>
  <c r="I29" i="270" l="1"/>
  <c r="I19" i="270"/>
  <c r="C29" i="270"/>
  <c r="C19" i="270"/>
  <c r="C32" i="270" l="1"/>
  <c r="I32" i="270"/>
  <c r="H29" i="270"/>
  <c r="H19" i="270"/>
  <c r="H32" i="270" s="1"/>
  <c r="B29" i="270"/>
  <c r="B19" i="270"/>
  <c r="B32" i="270" l="1"/>
  <c r="D12" i="257" l="1"/>
  <c r="R9" i="257"/>
  <c r="R10" i="257"/>
  <c r="R11" i="257"/>
  <c r="F12" i="257"/>
  <c r="H12" i="257"/>
  <c r="J12" i="257"/>
  <c r="L12" i="257"/>
  <c r="N12" i="257"/>
  <c r="P12" i="257"/>
  <c r="R8" i="257" l="1"/>
  <c r="R12" i="257" s="1"/>
  <c r="B12" i="257"/>
</calcChain>
</file>

<file path=xl/sharedStrings.xml><?xml version="1.0" encoding="utf-8"?>
<sst xmlns="http://schemas.openxmlformats.org/spreadsheetml/2006/main" count="660" uniqueCount="443">
  <si>
    <t>1. Informatikai eszközök, szoftverek beszerzése</t>
  </si>
  <si>
    <t>2.1. Dombóvári Város- és Lakásgazdálkodási Nkft. tagi kölcsön</t>
  </si>
  <si>
    <t>Kölcsönök visszatérülése</t>
  </si>
  <si>
    <t xml:space="preserve"> </t>
  </si>
  <si>
    <t xml:space="preserve">Önkormányzat </t>
  </si>
  <si>
    <t>Cím</t>
  </si>
  <si>
    <t>Alcím</t>
  </si>
  <si>
    <t>Cím neve</t>
  </si>
  <si>
    <t>I.</t>
  </si>
  <si>
    <t>IV.</t>
  </si>
  <si>
    <t>101. cím összesen:</t>
  </si>
  <si>
    <t>104. cím összesen:</t>
  </si>
  <si>
    <t>105. cím összesen:</t>
  </si>
  <si>
    <t>II.</t>
  </si>
  <si>
    <t>III.</t>
  </si>
  <si>
    <t>1. Tárgyi eszköz, ingatlanértékesítés</t>
  </si>
  <si>
    <t>V.</t>
  </si>
  <si>
    <t>Mindösszesen:</t>
  </si>
  <si>
    <t>103. cím összesen:</t>
  </si>
  <si>
    <t>VI.</t>
  </si>
  <si>
    <t>Felújítások</t>
  </si>
  <si>
    <t>VII.</t>
  </si>
  <si>
    <t>Személyi juttatások</t>
  </si>
  <si>
    <t>Kiadás összesen</t>
  </si>
  <si>
    <t>Összesen:</t>
  </si>
  <si>
    <t>eFt</t>
  </si>
  <si>
    <t>összesen:</t>
  </si>
  <si>
    <t>Dologi kiadások</t>
  </si>
  <si>
    <t>Önkormányzat költségvetési támogatása</t>
  </si>
  <si>
    <t>VIII.</t>
  </si>
  <si>
    <t>102. cím összesen:</t>
  </si>
  <si>
    <t>Önkormányzat</t>
  </si>
  <si>
    <t>1. Polgármesteri keret</t>
  </si>
  <si>
    <t>1. Helyi önkormányzat általános működésének és ágazati feladatainak támogatása</t>
  </si>
  <si>
    <t>I. alcím összesen:</t>
  </si>
  <si>
    <t>II. alcím összesen:</t>
  </si>
  <si>
    <t>III. alcím összesen:</t>
  </si>
  <si>
    <t>IV. alcím összesen:</t>
  </si>
  <si>
    <t>VI. alcím összesen:</t>
  </si>
  <si>
    <t>VII. alcím összesen:</t>
  </si>
  <si>
    <t>VIII. alcím összesen:</t>
  </si>
  <si>
    <t>KÖH Dombóvár</t>
  </si>
  <si>
    <t>kötelező
feladat</t>
  </si>
  <si>
    <t>önként vállalt
feladat</t>
  </si>
  <si>
    <t>eredeti ei.</t>
  </si>
  <si>
    <t>Integrált Önkormányzati Szolgáltató Szervezet</t>
  </si>
  <si>
    <t>Dombóvári Közös Önkormányzati Hivatal</t>
  </si>
  <si>
    <t>104. cím összesen</t>
  </si>
  <si>
    <t>Ellátottak pénzbeli juttatásai</t>
  </si>
  <si>
    <t>Egyéb működési célú kiadások</t>
  </si>
  <si>
    <t>Beruházások</t>
  </si>
  <si>
    <t>Egyéb felhalmozási célú kiadások</t>
  </si>
  <si>
    <t>Beruházások összesen:</t>
  </si>
  <si>
    <t>1. Egyéb működési célú támogatások államháztartáson belülre</t>
  </si>
  <si>
    <t>2. Egyéb működési célú támogatások államháztartáson kívülre</t>
  </si>
  <si>
    <t>Munkaadókat terh. járulékok és szoc. hozzájár. adó</t>
  </si>
  <si>
    <t>V. alcím összesen:</t>
  </si>
  <si>
    <t>4. Általános tartalék</t>
  </si>
  <si>
    <t>Átvett pénzeszközök</t>
  </si>
  <si>
    <t>Közhatalmi bevételek</t>
  </si>
  <si>
    <t>1. Felhalmozási célú kölcsönök visszatérülése</t>
  </si>
  <si>
    <t>1. Helyi adók</t>
  </si>
  <si>
    <t>VI. alcím összesen</t>
  </si>
  <si>
    <t>IX.</t>
  </si>
  <si>
    <t>3. Céltartalék felhalmozási célú</t>
  </si>
  <si>
    <t>3. Céltartalék működési célú</t>
  </si>
  <si>
    <t>Felhalmozási bevételek</t>
  </si>
  <si>
    <t>1.2. Építményadó</t>
  </si>
  <si>
    <t>1.3. Idegenforgalmi adó</t>
  </si>
  <si>
    <t>1.1. Magánszemélyek kommunális adója</t>
  </si>
  <si>
    <t>1.4. Iparűzési adó</t>
  </si>
  <si>
    <t>1. Működési célú átvett pénzeszközök államháztartáson kívülről</t>
  </si>
  <si>
    <t>2. Felhalmozási célú átvett pénzeszközök államháztartáson kívülről</t>
  </si>
  <si>
    <t>2. Működési célú kölcsönök visszatérülése</t>
  </si>
  <si>
    <t>1. Egyéb felhalmozási célú támogatások államháztartáson belülre</t>
  </si>
  <si>
    <t>2. Egyéb felhalmozási célú támogatások államháztartáson kívülre</t>
  </si>
  <si>
    <t>KÖH Szakcsi Kirendeltsége</t>
  </si>
  <si>
    <t>Munkaadókat terhelő járulékok és szociális hozzájárulási adó</t>
  </si>
  <si>
    <t>1.1. Működési hitel</t>
  </si>
  <si>
    <t>1.2. Beruházási hitel</t>
  </si>
  <si>
    <t>1.3. Likvid hitel</t>
  </si>
  <si>
    <t>Finanszírozási kiadások</t>
  </si>
  <si>
    <t>1. Hitelek, kölcsönök törlesztése</t>
  </si>
  <si>
    <t>2. Államháztartáson belüli megelőlegezések visszafizetése</t>
  </si>
  <si>
    <t>2. Intézményi vagyonbiztosítás és felelősségbiztosítás</t>
  </si>
  <si>
    <t>1. Települési támogatás</t>
  </si>
  <si>
    <t>1.1. Lakhatáshoz kapcsolódó rendszeres kiadások viseléséhez</t>
  </si>
  <si>
    <t>2. Köztemetés</t>
  </si>
  <si>
    <t>3. Kiegészítő gyermekvédelmi támogatás</t>
  </si>
  <si>
    <t>Működési bevételek</t>
  </si>
  <si>
    <t>1. Dombóvár</t>
  </si>
  <si>
    <t>2. Szakcsi Kirendeltség</t>
  </si>
  <si>
    <t>2. Önkormányzati vagyon bérbeadás</t>
  </si>
  <si>
    <t>2.1. Víziközmű bérleti díj</t>
  </si>
  <si>
    <t>2.1.1. Szennyvízhálózat</t>
  </si>
  <si>
    <t>2.1.2. Ivóvízhálózat</t>
  </si>
  <si>
    <t>1.4. Közös Önkormányzati Hivatal működtetéséhez hozzájárulás</t>
  </si>
  <si>
    <t>1.4.1. Közös Önkormányzati Hivatal működtetéséhez hozzájárulás Szakcs</t>
  </si>
  <si>
    <t>1.4.2. Közös Önkormányzati Hivatal működtetéséhez hozzájárulás Lápafő</t>
  </si>
  <si>
    <t>1.4.3. Közös Önkormányzati Hivatal működtetéséhez hozzájárulás Várong</t>
  </si>
  <si>
    <t>1.1. Lakásszerzési támogatás, szociális kölcsön</t>
  </si>
  <si>
    <t>Működési és fejlesztési célú bevételek és kiadások mérlege</t>
  </si>
  <si>
    <t>Bevételek megnevezése</t>
  </si>
  <si>
    <t>Kiadások megnevezése</t>
  </si>
  <si>
    <t>Intézményi működési bevételek</t>
  </si>
  <si>
    <t>Munkaadókat terh. jár. és szoc. hozzáj. adó</t>
  </si>
  <si>
    <t>Állami hozzájárulások és támogatások</t>
  </si>
  <si>
    <t>Működési célú kölcsönök visszatérülése</t>
  </si>
  <si>
    <t>Rövidlejáratú hitel visszafizetése</t>
  </si>
  <si>
    <t>Működési célú maradvány</t>
  </si>
  <si>
    <t>Működési célú hitelfelvétel</t>
  </si>
  <si>
    <t>Működési célú kölcsönnyújtás</t>
  </si>
  <si>
    <t>Államháztartáson belüli megelőlegezések</t>
  </si>
  <si>
    <t>Céltartalék, általános tartalék (működési)</t>
  </si>
  <si>
    <t>Működési célú bevételek összesen:</t>
  </si>
  <si>
    <t>Működési célú kiadások összesen:</t>
  </si>
  <si>
    <t>Felhalmozási célú támogatás államháztartáson belülről</t>
  </si>
  <si>
    <t>Felhalmozási célú kölcsönök visszatérülése</t>
  </si>
  <si>
    <t>Felhalmozási célú maradvány</t>
  </si>
  <si>
    <t>Felhalmozási célú hitelfelvétel</t>
  </si>
  <si>
    <t>Felhalmozási célú kölcsönnyújtás</t>
  </si>
  <si>
    <t>Felhalmozási célú bevételek összesen:</t>
  </si>
  <si>
    <t>Felhalmozási célú kiadások összesen:</t>
  </si>
  <si>
    <t>Önkormányzati bevételek</t>
  </si>
  <si>
    <t>Önkormányzati kiadások</t>
  </si>
  <si>
    <t>Államháztartáson belüli megelőleg. visszafizetése</t>
  </si>
  <si>
    <t>Felújítások összesen:</t>
  </si>
  <si>
    <t>Felhalmozási célú hitel törlesztés</t>
  </si>
  <si>
    <t>3. Foglalkoztatás eü. szolg.</t>
  </si>
  <si>
    <t>4. Intézményi gáz</t>
  </si>
  <si>
    <t>5. Város- és községgazdálkodás</t>
  </si>
  <si>
    <t>1.1. Ingatlanok értékesítése</t>
  </si>
  <si>
    <t>1.2. Biztos Kezdet Gyerekház működtetésére</t>
  </si>
  <si>
    <t>1.3. Fogorvosi rendelő fenntartásához hozzájárulás</t>
  </si>
  <si>
    <t>1. Kisértékű tárgyi eszköz beszerzés</t>
  </si>
  <si>
    <t>1.1. Nemzeti Egészségbiztosítási Alapkezelőtől finanszírozás (védőnői ellátás, iskola eü.)</t>
  </si>
  <si>
    <t>1.2. Integrált Önkormányzati Szolgáltató Szervezet</t>
  </si>
  <si>
    <t>2.2. Integrált Önkormányzati Szolgáltató Szervezet</t>
  </si>
  <si>
    <t>2.4. Dombóvári Közös Önkormányzati Hivatal</t>
  </si>
  <si>
    <t>Céltartalék (felhalmozási)</t>
  </si>
  <si>
    <t>Egyéb felhalmozási célú kiadások Áht-n belülre, Áht-n kívülre</t>
  </si>
  <si>
    <t>Egyéb működési célú kiadások Áht-n belülre, Áht-n kívülre</t>
  </si>
  <si>
    <t>1. Működési célú maradvány</t>
  </si>
  <si>
    <t>2. Felhalmozási célú maradvány</t>
  </si>
  <si>
    <t>Felhalmozási célú állami támogatás</t>
  </si>
  <si>
    <t>1.1. Általános feladatok támogatása (B111)</t>
  </si>
  <si>
    <t>1.2. Egyes köznevelési feladatok támogatása (B112)</t>
  </si>
  <si>
    <t>1.3. Szociális, gyermekjóléti és gyermekétkeztetési feladatok támogatása (B113)</t>
  </si>
  <si>
    <t>1.4. Kulturális feladatok támogatása (B114)</t>
  </si>
  <si>
    <t>2.1. Tinódi Ház Nkft. működésére</t>
  </si>
  <si>
    <t>6. Helyi utak fenntartása</t>
  </si>
  <si>
    <t>2.2. Sporttámogatások sportszervezeteknek</t>
  </si>
  <si>
    <t>Dombóvári Százszorszép Óvoda és Bölcsőde</t>
  </si>
  <si>
    <t>106. cím összesen:</t>
  </si>
  <si>
    <t>Finanaszírozási bevételek</t>
  </si>
  <si>
    <t>3. Hitelek</t>
  </si>
  <si>
    <t>3.1. Működési hitel</t>
  </si>
  <si>
    <t>3.2. Beruházási hitel</t>
  </si>
  <si>
    <t>3.3. Likvid hitel</t>
  </si>
  <si>
    <t>Támogatások államháztartáson belülről</t>
  </si>
  <si>
    <t>1. Egyéb működési célú támogatások államháztartáson belülről</t>
  </si>
  <si>
    <t>2. Egyéb felhalmozási célú támogatások államháztartáson belülről</t>
  </si>
  <si>
    <t>1.4.4. Közös Önkormányzati Hivatal működtetéséhez hozzájárulás Csikóstőttős</t>
  </si>
  <si>
    <t>1.4.5. Közös Önkormányzati Hivatal működtetéséhez hozzájárulás Attala</t>
  </si>
  <si>
    <t>KÖH Attalai Kirendeltsége</t>
  </si>
  <si>
    <t>KÖH Csikóstőttősi Kirendeltsége</t>
  </si>
  <si>
    <t xml:space="preserve">Működési bevételek </t>
  </si>
  <si>
    <t>101-104. intézmények összesen</t>
  </si>
  <si>
    <t>1. Választott tisztségviselők juttatásai</t>
  </si>
  <si>
    <t>3. Farkas Attila Uszoda</t>
  </si>
  <si>
    <t>4. Egyéb foglalkoztatottak személyi juttatásai</t>
  </si>
  <si>
    <t>4. Egyéb foglalkoztatottak</t>
  </si>
  <si>
    <t>5. A helyi önkormányzatok előző évi elszámolásából származó kiadások</t>
  </si>
  <si>
    <t>2. Ingatlanvásárlás</t>
  </si>
  <si>
    <t>Működési célú támogatások államháztartáson belülről</t>
  </si>
  <si>
    <t>105. cím összesen</t>
  </si>
  <si>
    <t>1.6.1. Önkormányzat</t>
  </si>
  <si>
    <t>1.5. Dombóvári Közös Önkormányzati Hivatal</t>
  </si>
  <si>
    <t xml:space="preserve">1.1. Dombóvári Szivárvány Óvoda </t>
  </si>
  <si>
    <t>2. Működési célú költségvetési támogatások és kiegészítő támogatások (B115)</t>
  </si>
  <si>
    <t>1. Közfoglalkoztatás támogatása</t>
  </si>
  <si>
    <t>2.3. Dombóvári Művelődési Ház, Könyvtár és Helytörténeti Gyűjtemény</t>
  </si>
  <si>
    <t>1.3. Dombóvári Művelődési Ház, Könyvtár és Helytörténeti Gyűjtemény</t>
  </si>
  <si>
    <t>2.1. Dombóvári Szivárvány Óvoda</t>
  </si>
  <si>
    <t>1.6.2. Önkormányzat (állami támogatás)</t>
  </si>
  <si>
    <t>Dombóvári Művelődési Ház, Könyvtár és Helytörténeti Gyűjtemény</t>
  </si>
  <si>
    <t>2. Közvetített szolgáltatások ellenértéke (intézményi gázfűtés miatt, háziorvosi rendelők, tábor, gyermekétkeztetés)</t>
  </si>
  <si>
    <t>1. Intézményi működési bevétel (segélyek visszafizetése, köztemetés, közig. bírság végrehajtásából, egyéb bevételek)</t>
  </si>
  <si>
    <t>21. Testvérvárosi kapcsolat kialakítása Gyergyószentmiklós településsel (pályázat)</t>
  </si>
  <si>
    <t>50. Tagdíj Kapos-menti Terület- és Vidékfejlesztési Társulásnak</t>
  </si>
  <si>
    <t>1.2. Rendkívüli települési támogatás temetési költségek finanszírozásához</t>
  </si>
  <si>
    <t>1.3. Rendkívüli települési támogatás megélhetésre</t>
  </si>
  <si>
    <t>1.4. Iskolakezdési támogatás</t>
  </si>
  <si>
    <t>1.5. Utazási támogatás</t>
  </si>
  <si>
    <t>1.6. Gyermek születésének támogatása</t>
  </si>
  <si>
    <t>1.1. Dombóvári Szociális és Gyermekjóléti Intézményfenntartó Társulás működésre átadott pénzeszköz</t>
  </si>
  <si>
    <t>1.2. Dombóvári Illyés Gyula Gimnázium Tehetséggondozó Program támogatása</t>
  </si>
  <si>
    <t>1.4. Bursa Hungarica felsőoktatási ösztöndíj pályázat</t>
  </si>
  <si>
    <t>2.11. Dombóvári Városgazdálkodási Nkft. részére önerő közfoglalkoztatáshoz</t>
  </si>
  <si>
    <t>1. Szőlőhegyre vezető kerékpárútnál híd megépítése</t>
  </si>
  <si>
    <t>3. Közvilágítás bővítése, korszerűsítése, fejlesztése</t>
  </si>
  <si>
    <t>4. Intézményi informatikai beszerzés</t>
  </si>
  <si>
    <t>5. Térfigyelő kamerarendszer bővítése</t>
  </si>
  <si>
    <t>2.1. Helyi védelem alatt álló épületek felújítására</t>
  </si>
  <si>
    <t>2.2. A Dombóvári Városgazdálkodási Nonprofit Kft. eszközvásárlásának támogatása</t>
  </si>
  <si>
    <t>2.3. TAO-s támogatáshoz önrész biztosítása</t>
  </si>
  <si>
    <t>3. Lakásgazdálkodás, bérleményhasznosítás - bérleti díj bevételek</t>
  </si>
  <si>
    <t>4. Közterület használati díj</t>
  </si>
  <si>
    <t>5. Terület bérbeadás</t>
  </si>
  <si>
    <t>6. Távhő vagyon bérbeadásából származó bevételek</t>
  </si>
  <si>
    <t>7. Farkas Attila Uszoda bevétele</t>
  </si>
  <si>
    <t>8. Balatonfenyvesi Ifjúsági Tábor bérbeadása</t>
  </si>
  <si>
    <t>2. Egyéb közhatalmi bevételek</t>
  </si>
  <si>
    <t>2.1. pótlék, bírság</t>
  </si>
  <si>
    <t>2.2. talajterhelési díj</t>
  </si>
  <si>
    <t>1.6. Nyári diákmunka támogatása</t>
  </si>
  <si>
    <t>1.7. Kiegészítő gyermekvédelmi támogatás</t>
  </si>
  <si>
    <t>1.8. EFOP-3.9.2-16-2017-00047 Humán kapacitások fejlesztése a Dombóvári járásban</t>
  </si>
  <si>
    <t>2.1. Döbrököztől szennyvízcsatlakozáshoz hozzájárulás</t>
  </si>
  <si>
    <t>2.2. Farkas Attila Uszoda vizesblokk és öltöző felújítására</t>
  </si>
  <si>
    <t>1. Szivárvány Óvodában megvalósuló beruházások</t>
  </si>
  <si>
    <t>2. Zöld Liget Tagóvodában megvalósuló beruházások</t>
  </si>
  <si>
    <t>1. Szivárvány Óvodában megvalósuló felújítások</t>
  </si>
  <si>
    <t>1. Kisértékű tárgyi eszköz beszerzés óvodába</t>
  </si>
  <si>
    <t>1. Óvodában megvalósuló felújítások</t>
  </si>
  <si>
    <t>2.5.1. Önkormányzat (pályázatok)</t>
  </si>
  <si>
    <t>2.5.2. Önkormányzat (bérlakások kiadásaira elkülönített)</t>
  </si>
  <si>
    <t>4. Elszámolásból származó bevételek (B116)</t>
  </si>
  <si>
    <t>9. Gunarasi gyerektábor</t>
  </si>
  <si>
    <t>1.3. Régészeti tárgyú pályázathoz önrész biztosítása</t>
  </si>
  <si>
    <t>2021. mód. ei.</t>
  </si>
  <si>
    <t>4. Államháztartáson belüli megelőlegezések (B814)</t>
  </si>
  <si>
    <t>3. Felhalmozási célú költségvetési támogatások (B21)</t>
  </si>
  <si>
    <t>2.1. Lakosságtól szennyvízhozzájárulás</t>
  </si>
  <si>
    <t>2. Sportpályák (Szuhay Sportcentrum)</t>
  </si>
  <si>
    <t>1.5. Közfoglalkozatás támogatás, EFOP támogatás</t>
  </si>
  <si>
    <t>államig.
feladat</t>
  </si>
  <si>
    <t>3. melléklet az .../2022. (....) önkormányzati rendelethez</t>
  </si>
  <si>
    <t>2020. tény</t>
  </si>
  <si>
    <t>2022. eredeti</t>
  </si>
  <si>
    <t>2020-22. év</t>
  </si>
  <si>
    <t>4. melléklet az .../2022. (....) önkormányzati rendelethez</t>
  </si>
  <si>
    <t>2022. évi kiemelt kiadási előirányzata</t>
  </si>
  <si>
    <t>1. Bértámogatás</t>
  </si>
  <si>
    <t>2.1. Iparűzési adóhoz kapcsolódó kiegészítő támogatás</t>
  </si>
  <si>
    <t>4.1. 2021. évi elszámolás alapján keletkezett pótigény</t>
  </si>
  <si>
    <t>1.9. TOP-5.2.1-15-TL1-2016-00002 Szigetsor</t>
  </si>
  <si>
    <t>1.10. TOP-5.2.1-15-TL1-2016-00003 Kakasdomb-Erzsébet utca</t>
  </si>
  <si>
    <t>1.11. Kaposmenti Társulástól kapott támogatás</t>
  </si>
  <si>
    <t>2.3. TOP-7.1.1-16-H-ERFA-2018-00032  Szigeterdei Közösségi Tér kialakítása</t>
  </si>
  <si>
    <t>2.4. TOP-1.1.1-16-TL1-2017-00002  Tüskei iparterület fejlesztése és új iparterület kialakítása</t>
  </si>
  <si>
    <t>2.5. TOP-3.2.1-16-TL1-2019-00029 Dombóvári József Attila Általános Iskola energetikai korszerűsítése</t>
  </si>
  <si>
    <t>2.6. TOP-4.3.1-15-TL1-2016-00002 Mászlony - oázis az agrársivatagban</t>
  </si>
  <si>
    <t>2.7. TOP-4.3.1-15-TL1-2016-00003 A dombóvári Szigetsor-Vasút szegregátumok rehabilitációja</t>
  </si>
  <si>
    <t>2.8. TOP-4.3.1-15-TL1-2016-00004 DARK projekt</t>
  </si>
  <si>
    <t>2.9. Országos Bringapark Program 2022 pályázat</t>
  </si>
  <si>
    <t>1.1. Dombóvári HACS Egyesületnek nyújtott visszatérítendő támogatás</t>
  </si>
  <si>
    <t>1.2. Hamulyák Közalapítványnak nyújtott visszatérítendő támogatás</t>
  </si>
  <si>
    <t>2022. évi bevételek</t>
  </si>
  <si>
    <t>2022. évi kiadások</t>
  </si>
  <si>
    <t>3. Szivárvány Óvoda uszodájába kisértékű tárgyi eszköz beszerzés</t>
  </si>
  <si>
    <t>2. Szivárvány Óvoda uszodájában vízmelegítő rendszer javítása, csőcsere</t>
  </si>
  <si>
    <t>1. Művelődési Ház lift akkumulátor csere</t>
  </si>
  <si>
    <t>2. Kisértékű tárgyi eszköz beszerzés</t>
  </si>
  <si>
    <t>3. Kisértékű tárgyi eszköz beszerzés Szakcs</t>
  </si>
  <si>
    <t>5. TOP-7.1.1-16-H-ERFA-2018-00032  Szigeterdei Közösségi Tér kialakítása</t>
  </si>
  <si>
    <t>8. Útburkolati jelek festése</t>
  </si>
  <si>
    <t>7. Megsüllyedt közműaknafedlapok szintre emelése</t>
  </si>
  <si>
    <t>9. Belvízvédelem, települési vízellátás</t>
  </si>
  <si>
    <t>10. Ingatlanok üzemeltetése</t>
  </si>
  <si>
    <t>11. Köztisztaság, parkfenntartás</t>
  </si>
  <si>
    <t>12. Közterületen lévő fák, fasorok cseréje, telepítése, rendezése, nyesése, eseti fakivágások, növénybeszerzés</t>
  </si>
  <si>
    <t>13. Temetőfenntartás</t>
  </si>
  <si>
    <t>14. Közvilágítás - üzemeltetés, karbantartás, bérleti díj</t>
  </si>
  <si>
    <t>15. Katasztrófavédelemmel, közbiztonsággal kapcsolatos feladatok</t>
  </si>
  <si>
    <t>16. Környezet- és természetvédelmi feladatok</t>
  </si>
  <si>
    <t>17. Kamatfizetés</t>
  </si>
  <si>
    <t>17.1. Működési hitel után</t>
  </si>
  <si>
    <t>17.2. Beruházási hitel után</t>
  </si>
  <si>
    <t xml:space="preserve">18. Központi orvosi ügyelet </t>
  </si>
  <si>
    <t>19. Jogi tanácsadás</t>
  </si>
  <si>
    <t>20. Városi rendezvények</t>
  </si>
  <si>
    <t>22. Önkormányzati jogalkotás kiadásai</t>
  </si>
  <si>
    <t>23. Pandémia miatti védekezés kiadásai</t>
  </si>
  <si>
    <t>24. Helyi tömegközlekedés biztosítása</t>
  </si>
  <si>
    <t>25. Városmarketing és kommunikációs feladatok</t>
  </si>
  <si>
    <t>26. Balatonfenyvesi és Gunarasi Ifjúsági Tábor üzemeltetése</t>
  </si>
  <si>
    <t>26.1. Balatonfenyves</t>
  </si>
  <si>
    <t>26.2. Gunaras</t>
  </si>
  <si>
    <t>27. ÁFA befizetés (építési telkek, víziközmű bérleti díj)</t>
  </si>
  <si>
    <t>28. Sportpályák üzemeltetése</t>
  </si>
  <si>
    <t>29. Hulladékudvar üzemeltetése</t>
  </si>
  <si>
    <t>30. Településrendezési eszközök felülvizsgálata és módosítása</t>
  </si>
  <si>
    <t>31. Karácsonyi díszkivilágítás felszerelése, leszerelése</t>
  </si>
  <si>
    <t>32. TOP-5.2.1-15-TL1-2016-00001 A dombóvári Mászlony szegregátumban élők társadalmi integrációjának helyi szintű komplex programja</t>
  </si>
  <si>
    <t>33. TOP-5.2.1-15-TL1-2016-00002 pályázat A dombóvári Szigetsor-Vasút szegregátumban élők társadalmi integrációjának helyi szintű komplex programja</t>
  </si>
  <si>
    <t>34. TOP-5.2.1-15-TL1-2016-00003 A dombóvári Kakasdomb-Erzsébet utca szegregációval veszélyeztetett területén élők társadalmi integrációjának helyi szintű komplex programja</t>
  </si>
  <si>
    <t>35. TOP-4.3.1-15-TL1-2016-00002 Mászlony - oázis az agrársivatagban</t>
  </si>
  <si>
    <t>36. TOP-4.3.1-15-TL1-2016-00003 A dombóvári Szigetsor-Vasút szegregátumok rehabilitációja</t>
  </si>
  <si>
    <t>37. TOP-4.3.1-15-TL1-2016-00004 DARK projekt</t>
  </si>
  <si>
    <t>38. TOP-3.2.1-16-TL1-2018-00029 Dombóvári József Attila Általános Iskola energetikai korszerűsítése</t>
  </si>
  <si>
    <t>39. TOP-7.1.1-16-H-ERFA-2018-00032  Szigeterdei Közösségi Tér kialakítása</t>
  </si>
  <si>
    <t>40. KEHOP-5.4.1-16-2016-00131 Energiatudatos Dombóvár</t>
  </si>
  <si>
    <t>41. TOP-4.1.1-15-TL1-2020-00028 Dombóvár, Szabadság u. 2. szám alatti orvosi rendelő felújítása</t>
  </si>
  <si>
    <t>42. TOP-1.1.1-16-TL1-2017-00002  Tüskei iparterület fejlesztése és új iparterület kialakítása</t>
  </si>
  <si>
    <t>43. TOP-2.1.3-16-TL1-2021-00023 Dombóvár, Ady Endre utca csapadékvízelvezető rendszer rekonstrukciója</t>
  </si>
  <si>
    <t>44. TOP-2.1.3-16-TL1-2021-00024 Dombóvár, Fő utca csapadékvíz-elvezető rendszer rekonstrukciója I. ütem – nyugati utcarész</t>
  </si>
  <si>
    <t>45. TOP-2.1.3-16-TL1-2021-00025 Dombóvár, Fő utca csapadékvíz-elvezető rendszer rekonstrukciója II. ütem – keleti utcarész</t>
  </si>
  <si>
    <t>46. Farkas Attila Uszoda üzemeltetése</t>
  </si>
  <si>
    <t>47. Járdaprogram (1000m)</t>
  </si>
  <si>
    <t>48. Szúnyoggyérítés Dombóvár város közigazgatási területén</t>
  </si>
  <si>
    <t>49. Új közlekedési jelző- és utcanév táblák beszerzése</t>
  </si>
  <si>
    <t>51. Gyermekétkeztetés kiadásai</t>
  </si>
  <si>
    <t>52. Dombóvári Városgazdálkodási Nkft.-nek közszolgáltatási szerződés alapján fizetendő</t>
  </si>
  <si>
    <t>53. Dombóvár város grafikai arculatának terve</t>
  </si>
  <si>
    <t>54. Befejezetlen újdombóvári utcanyitásokhoz kapcsolódó tervezési feladatok</t>
  </si>
  <si>
    <t>55. Fenntartható Városfejlesztési Stratégia (FVS) stratégia kidolgozása</t>
  </si>
  <si>
    <t>56. Játszóterek felülvizsgálata, a szükséges és lehetséges javítási, felújítási munkák elvégzése</t>
  </si>
  <si>
    <t>57. Iskola egészségügyi feladat</t>
  </si>
  <si>
    <t>58. Dombóvári Belvárosi Általános Iskola aulájában található Színforgó című alkotás restaurálásához hozzájárulás</t>
  </si>
  <si>
    <t>59. Tanulmánytervek készítése</t>
  </si>
  <si>
    <t>1.7. Krízishelyzeti támogatás</t>
  </si>
  <si>
    <t>1.5. TOP-5.2.1-15-TL1-2016-00001 pályázat támogatási előleg visszafizetése</t>
  </si>
  <si>
    <t>1.6. Nemzetiségi önkormányzatok támogatása</t>
  </si>
  <si>
    <t>2.3. Mecsek Dráva Önkormányzati Társulás 2016. évi hozzájárulás</t>
  </si>
  <si>
    <t>2.4. Mecsek Dráva Önkormányzati Társulás 2022. évi hozzájárulás</t>
  </si>
  <si>
    <t>2.5. Civil szervezetek támogatása</t>
  </si>
  <si>
    <t>2.6. Kapos Alapítvány támogatása</t>
  </si>
  <si>
    <t>2.7. Dombóvári Városszépítő és Városvédő Egyesület támogatása</t>
  </si>
  <si>
    <t>2.8. Dombóvári Polgárőr Egyesület támogatása</t>
  </si>
  <si>
    <t>2.9. Dombóvári Ifjúsági Fúvószenekar támogatása</t>
  </si>
  <si>
    <t>2.10. Help-Dombóvár Egyesület támogatása</t>
  </si>
  <si>
    <t>2.12. Visszatérítendő támogatás Dombóvári HACS Egyesület részére</t>
  </si>
  <si>
    <t>2.13. Szociális konyha szolgáltatás bevétellel nem fedezett kiadásaira Magyar Máltai Szeretetszolgálat Egyesületnek</t>
  </si>
  <si>
    <t>5.1. 2021. évi állami támogatások elszámolása</t>
  </si>
  <si>
    <t>6. TOP-4.3.1-15-TL1-2016-00002 Mászlony - oázis az agrársivatagban</t>
  </si>
  <si>
    <t>7. TOP-4.3.1-15-TL1-2016-00003 A dombóvári Szigetsor-Vasút szegregátumok rehabilitációja</t>
  </si>
  <si>
    <t>8. TOP-4.3.1-15-TL1-2016-00004 DARK projekt</t>
  </si>
  <si>
    <t>9. TOP-7.1.1-16-H-ERFA-2018-00032  Szigeterdei Közösségi Tér kialakítása</t>
  </si>
  <si>
    <t>10. TOP-3.2.1-16-TL1-2018-00029 Dombóvári József Attila Általános Iskola energetikai korszerűsítése</t>
  </si>
  <si>
    <t>11. TOP-1.1.1-16-TL1-2017-00002  Tüskei iparterület fejlesztése és új iparterület kialakítása</t>
  </si>
  <si>
    <t>12. TOP-2.1.3-16-TL1-2021-00023 Dombóvár, Ady Endre utca csapadékvízelvezető rendszer rekonstrukciója</t>
  </si>
  <si>
    <t>13. TOP-2.1.3-16-TL1-2021-00024 Dombóvár, Fő utca csapadékvíz-elvezető rendszer rekonstrukciója I. ütem – nyugati utcarész</t>
  </si>
  <si>
    <t>14. TOP-2.1.3-16-TL1-2021-00025 Dombóvár, Fő utca csapadékvíz-elvezető rendszer rekonstrukciója II. ütem – keleti utcarész</t>
  </si>
  <si>
    <t>15. Parkoló kialakítása Járási Hivatal mögött, a rendőrség mellett</t>
  </si>
  <si>
    <t>16. Térségi Szabadidő- és Sportcentrum kialakítása</t>
  </si>
  <si>
    <t>17. Tüskei tónál pihenő ház tervezése, kivitelezése</t>
  </si>
  <si>
    <t>18. Bölcsődei fejlesztési program</t>
  </si>
  <si>
    <t>19. Új játszótér kialakítása</t>
  </si>
  <si>
    <t>20. Szuhay Sportcentrum világítás korszerűsítés</t>
  </si>
  <si>
    <t>21. Országos Bringapark Program 2022 pályázat</t>
  </si>
  <si>
    <t>1. Játszóterek felülvizsgálata, a szükséges és lehetséges javítási, felújítási munkák elvégzése</t>
  </si>
  <si>
    <t>3. TOP-4.1.1-15-TL1-2020-00028 Dombóvár, Szabadság u. 2. szám alatti orvosi rendelő felújítása</t>
  </si>
  <si>
    <t>4. TOP-4.3.1-15-TL1-2016-00002 Mászlony - oázis az agrársivatagban</t>
  </si>
  <si>
    <t>5. TOP-4.3.1-15-TL1-2016-00003 A dombóvári Szigetsor-Vasút szegregátumok rehabilitációja</t>
  </si>
  <si>
    <t>6. TOP-4.3.1-15-TL1-2016-00004 DARK projekt</t>
  </si>
  <si>
    <t>7. Víziközmű fejlesztés</t>
  </si>
  <si>
    <t>8. Pannónia út 7. szám alatti önkormányzati lakóépület felújítása</t>
  </si>
  <si>
    <t>9. Platán tér 1-3-5. épület villamos hálózat felújítás</t>
  </si>
  <si>
    <t>10. Teleki u. 14. sz. alatti önkormányzati lakóépület nyílászáróinak cseréje</t>
  </si>
  <si>
    <t>11. Új térkőburkolatú járda építése az Erzsébet utcában</t>
  </si>
  <si>
    <t>12. JAM csarnoknál új személyi bejárat kialakítás (Kinizsi u. 37.)</t>
  </si>
  <si>
    <t>13. Bölcsődei fejlesztési program</t>
  </si>
  <si>
    <t>14. Kiviteli terv a volt zeneiskola épületének felújítására</t>
  </si>
  <si>
    <t>1.1. Német Nemzetiségi Önkormányzat részére pályázati önrész biztosítása</t>
  </si>
  <si>
    <t>3.1. TOP-7.1.1-16-H-ERFA-2018-00032  Szigeterdei Közösségi Tér kialakítása tartalék</t>
  </si>
  <si>
    <t>3.2. TOP-1.1.1-16-TL1-2017-00002  Tüskei iparterület fejlesztése és új iparterület kialakítása tartalék</t>
  </si>
  <si>
    <t>3.3. TOP-2.1.3-16-TL1-2021-00023 Dombóvár, Ady Endre utca csapadékvízelvezető rendszer rekonstrukciója</t>
  </si>
  <si>
    <t>3.4. TOP-2.1.3-16-TL1-2021-00024 Dombóvár, Fő utca csapadékvíz-elvezető rendszer rekonstrukciója I. ütem – nyugati utcarész</t>
  </si>
  <si>
    <t>3.5. TOP-2.1.3-16-TL1-2021-00025 Dombóvár, Fő utca csapadékvíz-elvezető rendszer rekonstrukciója II. ütem – keleti utcarész</t>
  </si>
  <si>
    <t>3.6. Önerő - önkormányzati feladatellátást szolgáló fejlesztések 2022. évi pályázathoz</t>
  </si>
  <si>
    <t>3.7. Önrész KEHOP-2.1.11. pályázathoz</t>
  </si>
  <si>
    <t>Felhalmozási célú átvett pénzeszközök</t>
  </si>
  <si>
    <t>Működési célú átvett pénzeszközök</t>
  </si>
  <si>
    <t>1. melléklet a .../2022. (....) önkormányzati rendelethez</t>
  </si>
  <si>
    <t>2. melléklet a .../2022. (....) önkormányzati rendelethez</t>
  </si>
  <si>
    <t>2.5.3. Önkormányzat (víziközmű)</t>
  </si>
  <si>
    <t>Eredeti előirányzat</t>
  </si>
  <si>
    <t>22. Wifi4EU pályázat</t>
  </si>
  <si>
    <t>2.10. Wifi4EU pályázat</t>
  </si>
  <si>
    <t>3.1. Belterületi utak felújítása</t>
  </si>
  <si>
    <t>15. Belterületi utak felújítása</t>
  </si>
  <si>
    <t>1.12. Társulás nettósítási különbözet</t>
  </si>
  <si>
    <t>16. Platán tér 1-3-5. tetőtéri nyílászáróinak cseréje</t>
  </si>
  <si>
    <t>17. József Attila Általános Iskola étkező hidegburkolási munkái</t>
  </si>
  <si>
    <t>18. Szuhay SC tető vízszigetelési és bádogozási munkái</t>
  </si>
  <si>
    <t>23. Befejezetlen újdombóvári utcanyitásokhoz kapcsolódó tervezési feladatok</t>
  </si>
  <si>
    <t>60. Szuhay Sportcentrum világítás korszerűsítés</t>
  </si>
  <si>
    <t>61. Térzene Dombóváron pályázat kiadásai</t>
  </si>
  <si>
    <t>2.4. Dombó-Land Kft. részére pótbefizetés</t>
  </si>
  <si>
    <t>1.2. TOP-3.2.1-15-TL1-2016-00025 pályázat támogatás visszafizetés</t>
  </si>
  <si>
    <t>2.11. TOP-3.2.1-15-TL1-2016-00025 pályázat támogatás visszafizetésre Tamási Tankerületi Központtól</t>
  </si>
  <si>
    <t>1.7. Társulás nettósítási különbözet</t>
  </si>
  <si>
    <t>1.8. Humanitárius segély a kárpátaljai magyarok, ukrajnai menekültek megsegítésére</t>
  </si>
  <si>
    <t>6. Működési célú visszatérítendő támogatások, kölcsönök nyújtása államháztartáson kívülre</t>
  </si>
  <si>
    <t>6.1. Dombó-Land Kft. részére kamatmentes tagi kölcsön</t>
  </si>
  <si>
    <t>2.2. Dombó-Land Kft. tagi kölcsön visszafizetés</t>
  </si>
  <si>
    <t>1.3.1. Szociális ágazati összevont pótlék kifizetéséhez támogatás</t>
  </si>
  <si>
    <t>1.3.2. Egészségügyi kiegészítő pótlék kifizetéséhez támogatás</t>
  </si>
  <si>
    <t>6. Védőnők</t>
  </si>
  <si>
    <t>62. Védőnőkkel kapcsolatos dologi kiadások</t>
  </si>
  <si>
    <t>2. Választási bizottság tag átlagbér támogatás</t>
  </si>
  <si>
    <t>3. Közfoglalkoztatás támogatása</t>
  </si>
  <si>
    <t>4. Kormányhivatal bértámogatás</t>
  </si>
  <si>
    <t>5. NKA pályázat támogatás</t>
  </si>
  <si>
    <t>mód. ei.</t>
  </si>
  <si>
    <t>4. Országgyűlési választás kisértékű tárgyi eszköz</t>
  </si>
  <si>
    <t>24. Útépítés (2888/5. hrsz)</t>
  </si>
  <si>
    <t>1. Közfoglalkoztatás támogatás visszafizetése</t>
  </si>
  <si>
    <t>Egyéb működési célú kiadások összesen:</t>
  </si>
  <si>
    <t>4. Konyha kisértékű tárgyi eszköz</t>
  </si>
  <si>
    <t>2. Konyha kisértékű tárgyi eszköz</t>
  </si>
  <si>
    <t>1. Országgyűlési választásra</t>
  </si>
  <si>
    <t>2. Népszámlálásra</t>
  </si>
  <si>
    <t>"1. melléklet a 4/2022. (II. 14.) önkormányzati rendelethez"</t>
  </si>
  <si>
    <t>"2. melléklet a 4/2022. (II. 14.) önkormányzati rendelethez"</t>
  </si>
  <si>
    <t>"2.a. melléklet az 4/2022. (II. 14.) önkormányzati rendelethez"</t>
  </si>
  <si>
    <t>"4. melléklet az 4/2022. (II. 14.) önkormányzati rendelethez"</t>
  </si>
  <si>
    <t>2. sz. módosítás</t>
  </si>
  <si>
    <t>2. TOP-3.2.1-16-TL1-2018-00029 Dombóvári József Attila Általános Iskola energetikai korszerűsítése</t>
  </si>
  <si>
    <t>63. „Rádió PLUSZ Dombóvár” rádiószolgáltatás költségei</t>
  </si>
  <si>
    <t>1.3. Hospital Alapítvány önkormányzatnak átadott vagyona</t>
  </si>
  <si>
    <t>2.14. Hospital Alapítvány végelszámolása után juttatott vagyon átadása</t>
  </si>
  <si>
    <t>1.4.1. Könyvtári célú érdekeltségnövelő támogatás</t>
  </si>
  <si>
    <t>1.8. Szennyvízcsatorna rákötés költségeinek támogatása</t>
  </si>
  <si>
    <t>25. Lidl áruháznál kijelölt gyalogos átkelőhely létesítése</t>
  </si>
  <si>
    <t>2.2. Az Ukrajnában kialakult fegyveres konfliktussal összefüggésben felmerült önkormányzati kiadások ellentételezése</t>
  </si>
  <si>
    <t>64. Térségi Szabadidő- és Sportcentrum kialakítása</t>
  </si>
  <si>
    <t>19. Dombóvári Belvárosi Általános Iskola aulájában található Színforgó című alkotás restaurálása</t>
  </si>
  <si>
    <t>10. Erzsébet tábor</t>
  </si>
  <si>
    <t>65. Erzsébet tábor</t>
  </si>
  <si>
    <t>26. Uszoda kisértékű tárgyi eszközök</t>
  </si>
  <si>
    <t>1.13. Mobil emlőszűrő állomás kitelepülési költségeinek finanszírozásához hozzájárulás</t>
  </si>
  <si>
    <t>11. Gyermekétkeztetés bevétele</t>
  </si>
  <si>
    <t>66. Mobil emlőszűrő állomás kitelepülési költségeinek finanszírozása</t>
  </si>
  <si>
    <t>1.4. Dombóvári Szászorszép Óvoda és Bölcsőde</t>
  </si>
  <si>
    <t>5. Százszorszép Tagóvodában megvalósuló beruházások</t>
  </si>
  <si>
    <t>Dombóvári Szivárvány Óvoda (2022.08.31-ig)
Dombóvári Szivárvány
Óvoda és Bölcsőde (2022.09.01-től)</t>
  </si>
  <si>
    <t>1. Záró pénzkészlet átadása</t>
  </si>
  <si>
    <t>67. Orvosi rendelő felújítása miatt jelentkező bérleti díjak</t>
  </si>
  <si>
    <t>Módosított előirányzat (1)</t>
  </si>
  <si>
    <t>Módosított előirányzat (2)</t>
  </si>
  <si>
    <t>2022. mód. ei.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</si>
</sst>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&quot;Ft&quot;_-;\-* #,##0\ &quot;Ft&quot;_-;_-* &quot;-&quot;??\ &quot;Ft&quot;_-;_-@_-"/>
  </numFmts>
  <fonts count="4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3"/>
      <name val="Times New Roman"/>
      <family val="1"/>
      <charset val="238"/>
    </font>
    <font>
      <i/>
      <sz val="13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5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6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39" fillId="0" borderId="0"/>
    <xf numFmtId="0" fontId="5" fillId="0" borderId="0"/>
    <xf numFmtId="0" fontId="5" fillId="0" borderId="0"/>
    <xf numFmtId="0" fontId="6" fillId="0" borderId="0" applyBorder="0"/>
    <xf numFmtId="0" fontId="32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0" fontId="6" fillId="0" borderId="0"/>
    <xf numFmtId="9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44" fontId="44" fillId="0" borderId="0" applyFont="0" applyFill="0" applyBorder="0" applyAlignment="0" applyProtection="0"/>
  </cellStyleXfs>
  <cellXfs count="307">
    <xf numFmtId="0" fontId="0" fillId="0" borderId="0" xfId="0"/>
    <xf numFmtId="0" fontId="24" fillId="0" borderId="0" xfId="53" applyFont="1"/>
    <xf numFmtId="0" fontId="27" fillId="0" borderId="0" xfId="53" applyFont="1"/>
    <xf numFmtId="0" fontId="31" fillId="0" borderId="11" xfId="53" applyFont="1" applyBorder="1" applyAlignment="1">
      <alignment horizontal="center"/>
    </xf>
    <xf numFmtId="0" fontId="28" fillId="0" borderId="11" xfId="53" applyFont="1" applyBorder="1" applyAlignment="1">
      <alignment horizontal="right"/>
    </xf>
    <xf numFmtId="0" fontId="24" fillId="0" borderId="0" xfId="53" applyFont="1" applyAlignment="1">
      <alignment vertical="center"/>
    </xf>
    <xf numFmtId="0" fontId="28" fillId="0" borderId="0" xfId="53" applyFont="1"/>
    <xf numFmtId="0" fontId="28" fillId="0" borderId="0" xfId="53" applyFont="1" applyBorder="1" applyAlignment="1">
      <alignment horizontal="right"/>
    </xf>
    <xf numFmtId="0" fontId="5" fillId="0" borderId="0" xfId="51"/>
    <xf numFmtId="0" fontId="35" fillId="0" borderId="0" xfId="53" applyFont="1" applyBorder="1" applyAlignment="1">
      <alignment horizontal="right"/>
    </xf>
    <xf numFmtId="0" fontId="5" fillId="0" borderId="10" xfId="51" applyBorder="1"/>
    <xf numFmtId="0" fontId="24" fillId="0" borderId="0" xfId="53" applyFont="1" applyAlignment="1">
      <alignment wrapText="1"/>
    </xf>
    <xf numFmtId="0" fontId="26" fillId="0" borderId="0" xfId="53" applyFont="1"/>
    <xf numFmtId="0" fontId="34" fillId="0" borderId="0" xfId="53" applyFont="1" applyBorder="1" applyAlignment="1">
      <alignment horizontal="right"/>
    </xf>
    <xf numFmtId="0" fontId="41" fillId="0" borderId="0" xfId="59" applyFont="1" applyAlignment="1">
      <alignment wrapText="1"/>
    </xf>
    <xf numFmtId="0" fontId="33" fillId="0" borderId="0" xfId="52" applyFont="1"/>
    <xf numFmtId="0" fontId="5" fillId="0" borderId="0" xfId="52"/>
    <xf numFmtId="3" fontId="30" fillId="0" borderId="10" xfId="53" applyNumberFormat="1" applyFont="1" applyBorder="1"/>
    <xf numFmtId="3" fontId="28" fillId="0" borderId="10" xfId="53" applyNumberFormat="1" applyFont="1" applyBorder="1"/>
    <xf numFmtId="0" fontId="29" fillId="0" borderId="0" xfId="53" applyFont="1" applyBorder="1"/>
    <xf numFmtId="0" fontId="42" fillId="0" borderId="10" xfId="59" applyFont="1" applyBorder="1" applyAlignment="1">
      <alignment wrapText="1"/>
    </xf>
    <xf numFmtId="0" fontId="43" fillId="0" borderId="10" xfId="59" applyFont="1" applyBorder="1" applyAlignment="1">
      <alignment wrapText="1"/>
    </xf>
    <xf numFmtId="0" fontId="41" fillId="0" borderId="10" xfId="59" applyFont="1" applyBorder="1" applyAlignment="1">
      <alignment wrapText="1"/>
    </xf>
    <xf numFmtId="0" fontId="40" fillId="0" borderId="10" xfId="51" applyFont="1" applyBorder="1" applyAlignment="1">
      <alignment wrapText="1"/>
    </xf>
    <xf numFmtId="0" fontId="43" fillId="0" borderId="10" xfId="59" applyFont="1" applyBorder="1" applyAlignment="1">
      <alignment vertical="center"/>
    </xf>
    <xf numFmtId="0" fontId="34" fillId="0" borderId="10" xfId="53" applyFont="1" applyBorder="1"/>
    <xf numFmtId="0" fontId="34" fillId="0" borderId="0" xfId="53" applyFont="1" applyBorder="1"/>
    <xf numFmtId="0" fontId="36" fillId="0" borderId="0" xfId="53" applyFont="1" applyBorder="1" applyAlignment="1">
      <alignment horizontal="center"/>
    </xf>
    <xf numFmtId="3" fontId="36" fillId="0" borderId="15" xfId="53" applyNumberFormat="1" applyFont="1" applyBorder="1" applyAlignment="1">
      <alignment horizontal="center"/>
    </xf>
    <xf numFmtId="3" fontId="36" fillId="0" borderId="16" xfId="53" applyNumberFormat="1" applyFont="1" applyBorder="1" applyAlignment="1">
      <alignment horizontal="center"/>
    </xf>
    <xf numFmtId="3" fontId="36" fillId="0" borderId="17" xfId="53" applyNumberFormat="1" applyFont="1" applyBorder="1" applyAlignment="1">
      <alignment horizontal="center"/>
    </xf>
    <xf numFmtId="1" fontId="36" fillId="0" borderId="27" xfId="53" applyNumberFormat="1" applyFont="1" applyBorder="1" applyAlignment="1">
      <alignment horizontal="center" vertical="center"/>
    </xf>
    <xf numFmtId="0" fontId="36" fillId="0" borderId="22" xfId="53" applyFont="1" applyBorder="1" applyAlignment="1">
      <alignment horizontal="center" vertical="center"/>
    </xf>
    <xf numFmtId="0" fontId="34" fillId="0" borderId="24" xfId="53" applyFont="1" applyBorder="1" applyAlignment="1">
      <alignment horizontal="center" vertical="center"/>
    </xf>
    <xf numFmtId="0" fontId="36" fillId="0" borderId="33" xfId="53" applyFont="1" applyBorder="1" applyAlignment="1">
      <alignment horizontal="center" vertical="center"/>
    </xf>
    <xf numFmtId="0" fontId="36" fillId="0" borderId="25" xfId="53" applyFont="1" applyBorder="1" applyAlignment="1">
      <alignment horizontal="center"/>
    </xf>
    <xf numFmtId="0" fontId="36" fillId="0" borderId="26" xfId="53" applyFont="1" applyBorder="1" applyAlignment="1">
      <alignment horizontal="center"/>
    </xf>
    <xf numFmtId="0" fontId="36" fillId="0" borderId="27" xfId="53" applyFont="1" applyBorder="1"/>
    <xf numFmtId="0" fontId="36" fillId="0" borderId="19" xfId="53" applyFont="1" applyBorder="1" applyAlignment="1">
      <alignment horizontal="center"/>
    </xf>
    <xf numFmtId="0" fontId="36" fillId="0" borderId="20" xfId="53" applyFont="1" applyBorder="1" applyAlignment="1">
      <alignment horizontal="center"/>
    </xf>
    <xf numFmtId="0" fontId="36" fillId="0" borderId="31" xfId="53" applyFont="1" applyBorder="1"/>
    <xf numFmtId="0" fontId="36" fillId="0" borderId="35" xfId="53" applyFont="1" applyBorder="1" applyAlignment="1">
      <alignment horizontal="center"/>
    </xf>
    <xf numFmtId="0" fontId="36" fillId="0" borderId="21" xfId="53" applyFont="1" applyBorder="1" applyAlignment="1">
      <alignment wrapText="1"/>
    </xf>
    <xf numFmtId="0" fontId="34" fillId="0" borderId="13" xfId="53" applyFont="1" applyBorder="1"/>
    <xf numFmtId="0" fontId="28" fillId="0" borderId="10" xfId="53" applyFont="1" applyBorder="1" applyAlignment="1">
      <alignment vertical="center" wrapText="1"/>
    </xf>
    <xf numFmtId="3" fontId="28" fillId="0" borderId="10" xfId="53" applyNumberFormat="1" applyFont="1" applyBorder="1" applyAlignment="1">
      <alignment wrapText="1"/>
    </xf>
    <xf numFmtId="3" fontId="30" fillId="0" borderId="10" xfId="53" applyNumberFormat="1" applyFont="1" applyBorder="1" applyAlignment="1">
      <alignment wrapText="1"/>
    </xf>
    <xf numFmtId="0" fontId="28" fillId="0" borderId="10" xfId="53" applyFont="1" applyBorder="1" applyAlignment="1">
      <alignment horizontal="center" vertical="center" wrapText="1"/>
    </xf>
    <xf numFmtId="3" fontId="36" fillId="0" borderId="20" xfId="53" applyNumberFormat="1" applyFont="1" applyBorder="1"/>
    <xf numFmtId="0" fontId="41" fillId="0" borderId="10" xfId="51" applyFont="1" applyBorder="1"/>
    <xf numFmtId="0" fontId="41" fillId="0" borderId="10" xfId="59" applyFont="1" applyBorder="1" applyAlignment="1">
      <alignment horizontal="center" wrapText="1"/>
    </xf>
    <xf numFmtId="0" fontId="41" fillId="0" borderId="10" xfId="59" applyFont="1" applyBorder="1" applyAlignment="1">
      <alignment vertical="center" wrapText="1"/>
    </xf>
    <xf numFmtId="0" fontId="41" fillId="0" borderId="10" xfId="51" applyFont="1" applyBorder="1" applyAlignment="1">
      <alignment wrapText="1"/>
    </xf>
    <xf numFmtId="0" fontId="24" fillId="0" borderId="0" xfId="51" applyFont="1" applyAlignment="1">
      <alignment horizontal="right"/>
    </xf>
    <xf numFmtId="0" fontId="41" fillId="0" borderId="0" xfId="59" applyFont="1"/>
    <xf numFmtId="0" fontId="41" fillId="0" borderId="0" xfId="51" applyFont="1"/>
    <xf numFmtId="3" fontId="43" fillId="0" borderId="10" xfId="59" applyNumberFormat="1" applyFont="1" applyBorder="1" applyAlignment="1">
      <alignment horizontal="right"/>
    </xf>
    <xf numFmtId="0" fontId="41" fillId="0" borderId="10" xfId="59" applyFont="1" applyBorder="1"/>
    <xf numFmtId="0" fontId="41" fillId="0" borderId="10" xfId="59" applyFont="1" applyBorder="1" applyAlignment="1">
      <alignment horizontal="center" vertical="center"/>
    </xf>
    <xf numFmtId="0" fontId="41" fillId="0" borderId="10" xfId="59" applyFont="1" applyBorder="1" applyAlignment="1">
      <alignment vertical="center"/>
    </xf>
    <xf numFmtId="3" fontId="41" fillId="0" borderId="10" xfId="59" applyNumberFormat="1" applyFont="1" applyBorder="1" applyAlignment="1">
      <alignment horizontal="center"/>
    </xf>
    <xf numFmtId="0" fontId="41" fillId="0" borderId="10" xfId="59" applyFont="1" applyBorder="1" applyAlignment="1">
      <alignment horizontal="center"/>
    </xf>
    <xf numFmtId="3" fontId="41" fillId="0" borderId="10" xfId="59" applyNumberFormat="1" applyFont="1" applyBorder="1"/>
    <xf numFmtId="3" fontId="41" fillId="0" borderId="10" xfId="51" applyNumberFormat="1" applyFont="1" applyBorder="1"/>
    <xf numFmtId="3" fontId="43" fillId="0" borderId="10" xfId="59" applyNumberFormat="1" applyFont="1" applyBorder="1"/>
    <xf numFmtId="0" fontId="43" fillId="0" borderId="10" xfId="51" applyFont="1" applyBorder="1"/>
    <xf numFmtId="3" fontId="43" fillId="0" borderId="10" xfId="51" applyNumberFormat="1" applyFont="1" applyBorder="1"/>
    <xf numFmtId="3" fontId="41" fillId="0" borderId="10" xfId="59" applyNumberFormat="1" applyFont="1" applyBorder="1" applyAlignment="1">
      <alignment vertical="center"/>
    </xf>
    <xf numFmtId="3" fontId="42" fillId="0" borderId="10" xfId="51" applyNumberFormat="1" applyFont="1" applyBorder="1"/>
    <xf numFmtId="3" fontId="34" fillId="0" borderId="29" xfId="53" applyNumberFormat="1" applyFont="1" applyBorder="1" applyAlignment="1">
      <alignment horizontal="center" wrapText="1"/>
    </xf>
    <xf numFmtId="0" fontId="34" fillId="0" borderId="29" xfId="53" applyFont="1" applyBorder="1" applyAlignment="1">
      <alignment horizontal="center" wrapText="1"/>
    </xf>
    <xf numFmtId="0" fontId="24" fillId="0" borderId="10" xfId="53" applyFont="1" applyBorder="1"/>
    <xf numFmtId="3" fontId="36" fillId="0" borderId="10" xfId="53" applyNumberFormat="1" applyFont="1" applyBorder="1"/>
    <xf numFmtId="0" fontId="24" fillId="0" borderId="0" xfId="53" applyFont="1" applyBorder="1"/>
    <xf numFmtId="0" fontId="24" fillId="0" borderId="0" xfId="53" applyFont="1" applyBorder="1" applyAlignment="1">
      <alignment horizontal="right"/>
    </xf>
    <xf numFmtId="3" fontId="36" fillId="0" borderId="31" xfId="53" applyNumberFormat="1" applyFont="1" applyBorder="1"/>
    <xf numFmtId="3" fontId="36" fillId="0" borderId="35" xfId="53" applyNumberFormat="1" applyFont="1" applyBorder="1"/>
    <xf numFmtId="3" fontId="34" fillId="0" borderId="37" xfId="53" applyNumberFormat="1" applyFont="1" applyBorder="1" applyAlignment="1">
      <alignment horizontal="right"/>
    </xf>
    <xf numFmtId="3" fontId="36" fillId="0" borderId="43" xfId="53" applyNumberFormat="1" applyFont="1" applyBorder="1"/>
    <xf numFmtId="0" fontId="34" fillId="0" borderId="39" xfId="53" applyFont="1" applyBorder="1" applyAlignment="1">
      <alignment horizontal="center" wrapText="1"/>
    </xf>
    <xf numFmtId="3" fontId="36" fillId="0" borderId="44" xfId="53" applyNumberFormat="1" applyFont="1" applyBorder="1"/>
    <xf numFmtId="3" fontId="36" fillId="0" borderId="12" xfId="53" applyNumberFormat="1" applyFont="1" applyBorder="1"/>
    <xf numFmtId="3" fontId="24" fillId="0" borderId="0" xfId="53" applyNumberFormat="1" applyFont="1"/>
    <xf numFmtId="0" fontId="25" fillId="0" borderId="0" xfId="53" applyFont="1" applyBorder="1" applyAlignment="1">
      <alignment horizontal="right"/>
    </xf>
    <xf numFmtId="3" fontId="36" fillId="0" borderId="11" xfId="53" applyNumberFormat="1" applyFont="1" applyBorder="1"/>
    <xf numFmtId="3" fontId="36" fillId="0" borderId="34" xfId="53" applyNumberFormat="1" applyFont="1" applyBorder="1"/>
    <xf numFmtId="0" fontId="34" fillId="0" borderId="46" xfId="53" applyFont="1" applyBorder="1" applyAlignment="1">
      <alignment horizontal="center" wrapText="1"/>
    </xf>
    <xf numFmtId="3" fontId="36" fillId="0" borderId="16" xfId="53" applyNumberFormat="1" applyFont="1" applyBorder="1"/>
    <xf numFmtId="3" fontId="36" fillId="0" borderId="32" xfId="53" applyNumberFormat="1" applyFont="1" applyBorder="1"/>
    <xf numFmtId="3" fontId="36" fillId="0" borderId="17" xfId="53" applyNumberFormat="1" applyFont="1" applyBorder="1"/>
    <xf numFmtId="3" fontId="36" fillId="0" borderId="19" xfId="53" applyNumberFormat="1" applyFont="1" applyBorder="1"/>
    <xf numFmtId="0" fontId="41" fillId="0" borderId="10" xfId="59" applyFont="1" applyBorder="1" applyAlignment="1">
      <alignment horizontal="center" vertical="center" wrapText="1"/>
    </xf>
    <xf numFmtId="1" fontId="36" fillId="0" borderId="42" xfId="53" applyNumberFormat="1" applyFont="1" applyBorder="1" applyAlignment="1">
      <alignment horizontal="center" wrapText="1"/>
    </xf>
    <xf numFmtId="0" fontId="5" fillId="0" borderId="42" xfId="51" applyBorder="1" applyAlignment="1">
      <alignment horizontal="center" wrapText="1"/>
    </xf>
    <xf numFmtId="1" fontId="36" fillId="0" borderId="37" xfId="53" applyNumberFormat="1" applyFont="1" applyBorder="1" applyAlignment="1">
      <alignment horizontal="center" wrapText="1"/>
    </xf>
    <xf numFmtId="1" fontId="36" fillId="0" borderId="38" xfId="53" applyNumberFormat="1" applyFont="1" applyBorder="1" applyAlignment="1">
      <alignment horizontal="center" wrapText="1"/>
    </xf>
    <xf numFmtId="1" fontId="36" fillId="0" borderId="39" xfId="53" applyNumberFormat="1" applyFont="1" applyBorder="1" applyAlignment="1">
      <alignment horizontal="center" wrapText="1"/>
    </xf>
    <xf numFmtId="1" fontId="36" fillId="0" borderId="37" xfId="53" applyNumberFormat="1" applyFont="1" applyBorder="1" applyAlignment="1">
      <alignment horizontal="center"/>
    </xf>
    <xf numFmtId="0" fontId="5" fillId="0" borderId="38" xfId="51" applyBorder="1" applyAlignment="1">
      <alignment horizontal="center"/>
    </xf>
    <xf numFmtId="0" fontId="5" fillId="0" borderId="39" xfId="51" applyBorder="1" applyAlignment="1">
      <alignment horizontal="center"/>
    </xf>
    <xf numFmtId="0" fontId="28" fillId="0" borderId="36" xfId="53" applyFont="1" applyBorder="1" applyAlignment="1">
      <alignment horizontal="center" vertical="center" wrapText="1"/>
    </xf>
    <xf numFmtId="0" fontId="28" fillId="0" borderId="13" xfId="53" applyFont="1" applyBorder="1" applyAlignment="1">
      <alignment horizontal="center" vertical="center" wrapText="1"/>
    </xf>
    <xf numFmtId="0" fontId="30" fillId="0" borderId="10" xfId="53" applyFont="1" applyBorder="1" applyAlignment="1">
      <alignment horizontal="center" vertical="center" wrapText="1"/>
    </xf>
    <xf numFmtId="0" fontId="31" fillId="0" borderId="0" xfId="53" applyFont="1" applyBorder="1" applyAlignment="1">
      <alignment horizontal="center" wrapText="1"/>
    </xf>
    <xf numFmtId="0" fontId="5" fillId="0" borderId="0" xfId="52"/>
    <xf numFmtId="0" fontId="42" fillId="0" borderId="0" xfId="59" applyFont="1" applyAlignment="1">
      <alignment horizontal="center" wrapText="1"/>
    </xf>
    <xf numFmtId="0" fontId="42" fillId="0" borderId="0" xfId="59" applyFont="1" applyAlignment="1">
      <alignment horizontal="center" vertical="center" wrapText="1"/>
    </xf>
    <xf numFmtId="0" fontId="34" fillId="0" borderId="19" xfId="53" applyFont="1" applyFill="1" applyBorder="1"/>
    <xf numFmtId="0" fontId="34" fillId="0" borderId="34" xfId="53" applyFont="1" applyFill="1" applyBorder="1" applyAlignment="1">
      <alignment horizontal="center"/>
    </xf>
    <xf numFmtId="0" fontId="34" fillId="0" borderId="31" xfId="53" applyFont="1" applyFill="1" applyBorder="1"/>
    <xf numFmtId="3" fontId="34" fillId="0" borderId="31" xfId="53" applyNumberFormat="1" applyFont="1" applyFill="1" applyBorder="1"/>
    <xf numFmtId="3" fontId="34" fillId="0" borderId="10" xfId="53" applyNumberFormat="1" applyFont="1" applyFill="1" applyBorder="1"/>
    <xf numFmtId="3" fontId="34" fillId="0" borderId="34" xfId="53" applyNumberFormat="1" applyFont="1" applyFill="1" applyBorder="1"/>
    <xf numFmtId="3" fontId="34" fillId="0" borderId="19" xfId="53" applyNumberFormat="1" applyFont="1" applyFill="1" applyBorder="1"/>
    <xf numFmtId="3" fontId="34" fillId="0" borderId="20" xfId="53" applyNumberFormat="1" applyFont="1" applyFill="1" applyBorder="1"/>
    <xf numFmtId="3" fontId="34" fillId="0" borderId="35" xfId="53" applyNumberFormat="1" applyFont="1" applyFill="1" applyBorder="1"/>
    <xf numFmtId="0" fontId="0" fillId="0" borderId="0" xfId="0" applyFill="1"/>
    <xf numFmtId="0" fontId="34" fillId="0" borderId="35" xfId="53" applyFont="1" applyFill="1" applyBorder="1" applyAlignment="1">
      <alignment horizontal="center"/>
    </xf>
    <xf numFmtId="0" fontId="35" fillId="0" borderId="19" xfId="53" applyFont="1" applyFill="1" applyBorder="1"/>
    <xf numFmtId="0" fontId="35" fillId="0" borderId="34" xfId="53" applyFont="1" applyFill="1" applyBorder="1" applyAlignment="1">
      <alignment horizontal="center"/>
    </xf>
    <xf numFmtId="0" fontId="35" fillId="0" borderId="31" xfId="53" applyFont="1" applyFill="1" applyBorder="1"/>
    <xf numFmtId="3" fontId="35" fillId="0" borderId="31" xfId="53" applyNumberFormat="1" applyFont="1" applyFill="1" applyBorder="1"/>
    <xf numFmtId="3" fontId="35" fillId="0" borderId="10" xfId="53" applyNumberFormat="1" applyFont="1" applyFill="1" applyBorder="1"/>
    <xf numFmtId="3" fontId="35" fillId="0" borderId="34" xfId="53" applyNumberFormat="1" applyFont="1" applyFill="1" applyBorder="1"/>
    <xf numFmtId="3" fontId="35" fillId="0" borderId="19" xfId="53" applyNumberFormat="1" applyFont="1" applyFill="1" applyBorder="1"/>
    <xf numFmtId="3" fontId="35" fillId="0" borderId="20" xfId="53" applyNumberFormat="1" applyFont="1" applyFill="1" applyBorder="1"/>
    <xf numFmtId="3" fontId="35" fillId="0" borderId="35" xfId="53" applyNumberFormat="1" applyFont="1" applyFill="1" applyBorder="1"/>
    <xf numFmtId="0" fontId="33" fillId="0" borderId="0" xfId="0" applyFont="1" applyFill="1"/>
    <xf numFmtId="0" fontId="34" fillId="0" borderId="19" xfId="53" applyFont="1" applyFill="1" applyBorder="1" applyAlignment="1">
      <alignment horizontal="center"/>
    </xf>
    <xf numFmtId="0" fontId="35" fillId="0" borderId="19" xfId="53" applyFont="1" applyFill="1" applyBorder="1" applyAlignment="1">
      <alignment horizontal="center"/>
    </xf>
    <xf numFmtId="0" fontId="35" fillId="0" borderId="35" xfId="53" applyFont="1" applyFill="1" applyBorder="1" applyAlignment="1">
      <alignment horizontal="center"/>
    </xf>
    <xf numFmtId="0" fontId="36" fillId="0" borderId="31" xfId="53" applyFont="1" applyFill="1" applyBorder="1"/>
    <xf numFmtId="3" fontId="36" fillId="0" borderId="31" xfId="53" applyNumberFormat="1" applyFont="1" applyFill="1" applyBorder="1" applyAlignment="1">
      <alignment horizontal="right"/>
    </xf>
    <xf numFmtId="3" fontId="36" fillId="0" borderId="10" xfId="53" applyNumberFormat="1" applyFont="1" applyFill="1" applyBorder="1" applyAlignment="1">
      <alignment horizontal="right"/>
    </xf>
    <xf numFmtId="3" fontId="36" fillId="0" borderId="34" xfId="53" applyNumberFormat="1" applyFont="1" applyFill="1" applyBorder="1" applyAlignment="1">
      <alignment horizontal="right"/>
    </xf>
    <xf numFmtId="3" fontId="36" fillId="0" borderId="19" xfId="53" applyNumberFormat="1" applyFont="1" applyFill="1" applyBorder="1" applyAlignment="1">
      <alignment horizontal="right"/>
    </xf>
    <xf numFmtId="3" fontId="36" fillId="0" borderId="20" xfId="53" applyNumberFormat="1" applyFont="1" applyFill="1" applyBorder="1" applyAlignment="1">
      <alignment horizontal="right"/>
    </xf>
    <xf numFmtId="3" fontId="36" fillId="0" borderId="35" xfId="53" applyNumberFormat="1" applyFont="1" applyFill="1" applyBorder="1" applyAlignment="1">
      <alignment horizontal="right"/>
    </xf>
    <xf numFmtId="0" fontId="36" fillId="0" borderId="19" xfId="53" applyFont="1" applyFill="1" applyBorder="1" applyAlignment="1">
      <alignment horizontal="center"/>
    </xf>
    <xf numFmtId="0" fontId="36" fillId="0" borderId="35" xfId="53" applyFont="1" applyFill="1" applyBorder="1" applyAlignment="1">
      <alignment horizontal="center"/>
    </xf>
    <xf numFmtId="0" fontId="36" fillId="0" borderId="31" xfId="53" applyFont="1" applyFill="1" applyBorder="1" applyAlignment="1">
      <alignment wrapText="1"/>
    </xf>
    <xf numFmtId="3" fontId="36" fillId="0" borderId="31" xfId="53" applyNumberFormat="1" applyFont="1" applyFill="1" applyBorder="1"/>
    <xf numFmtId="3" fontId="36" fillId="0" borderId="10" xfId="53" applyNumberFormat="1" applyFont="1" applyFill="1" applyBorder="1"/>
    <xf numFmtId="3" fontId="36" fillId="0" borderId="34" xfId="53" applyNumberFormat="1" applyFont="1" applyFill="1" applyBorder="1"/>
    <xf numFmtId="3" fontId="36" fillId="0" borderId="19" xfId="53" applyNumberFormat="1" applyFont="1" applyFill="1" applyBorder="1"/>
    <xf numFmtId="3" fontId="36" fillId="0" borderId="20" xfId="53" applyNumberFormat="1" applyFont="1" applyFill="1" applyBorder="1"/>
    <xf numFmtId="3" fontId="36" fillId="0" borderId="35" xfId="53" applyNumberFormat="1" applyFont="1" applyFill="1" applyBorder="1"/>
    <xf numFmtId="0" fontId="34" fillId="0" borderId="31" xfId="53" applyFont="1" applyFill="1" applyBorder="1" applyAlignment="1">
      <alignment wrapText="1"/>
    </xf>
    <xf numFmtId="0" fontId="34" fillId="0" borderId="34" xfId="53" applyFont="1" applyFill="1" applyBorder="1"/>
    <xf numFmtId="0" fontId="37" fillId="0" borderId="31" xfId="53" applyFont="1" applyFill="1" applyBorder="1"/>
    <xf numFmtId="3" fontId="37" fillId="0" borderId="31" xfId="53" applyNumberFormat="1" applyFont="1" applyFill="1" applyBorder="1"/>
    <xf numFmtId="3" fontId="37" fillId="0" borderId="10" xfId="53" applyNumberFormat="1" applyFont="1" applyFill="1" applyBorder="1"/>
    <xf numFmtId="3" fontId="37" fillId="0" borderId="34" xfId="53" applyNumberFormat="1" applyFont="1" applyFill="1" applyBorder="1"/>
    <xf numFmtId="3" fontId="37" fillId="0" borderId="19" xfId="53" applyNumberFormat="1" applyFont="1" applyFill="1" applyBorder="1"/>
    <xf numFmtId="3" fontId="37" fillId="0" borderId="20" xfId="53" applyNumberFormat="1" applyFont="1" applyFill="1" applyBorder="1"/>
    <xf numFmtId="3" fontId="37" fillId="0" borderId="35" xfId="53" applyNumberFormat="1" applyFont="1" applyFill="1" applyBorder="1"/>
    <xf numFmtId="0" fontId="34" fillId="0" borderId="13" xfId="53" applyFont="1" applyFill="1" applyBorder="1"/>
    <xf numFmtId="3" fontId="34" fillId="0" borderId="31" xfId="53" applyNumberFormat="1" applyFont="1" applyFill="1" applyBorder="1" applyAlignment="1">
      <alignment wrapText="1"/>
    </xf>
    <xf numFmtId="3" fontId="34" fillId="0" borderId="10" xfId="53" applyNumberFormat="1" applyFont="1" applyFill="1" applyBorder="1" applyAlignment="1">
      <alignment wrapText="1"/>
    </xf>
    <xf numFmtId="3" fontId="34" fillId="0" borderId="34" xfId="53" applyNumberFormat="1" applyFont="1" applyFill="1" applyBorder="1" applyAlignment="1">
      <alignment wrapText="1"/>
    </xf>
    <xf numFmtId="3" fontId="34" fillId="0" borderId="19" xfId="53" applyNumberFormat="1" applyFont="1" applyFill="1" applyBorder="1" applyAlignment="1">
      <alignment wrapText="1"/>
    </xf>
    <xf numFmtId="3" fontId="34" fillId="0" borderId="20" xfId="53" applyNumberFormat="1" applyFont="1" applyFill="1" applyBorder="1" applyAlignment="1">
      <alignment wrapText="1"/>
    </xf>
    <xf numFmtId="3" fontId="34" fillId="0" borderId="35" xfId="53" applyNumberFormat="1" applyFont="1" applyFill="1" applyBorder="1" applyAlignment="1">
      <alignment wrapText="1"/>
    </xf>
    <xf numFmtId="16" fontId="34" fillId="0" borderId="31" xfId="53" applyNumberFormat="1" applyFont="1" applyFill="1" applyBorder="1" applyAlignment="1">
      <alignment wrapText="1"/>
    </xf>
    <xf numFmtId="3" fontId="24" fillId="0" borderId="31" xfId="53" applyNumberFormat="1" applyFont="1" applyFill="1" applyBorder="1"/>
    <xf numFmtId="3" fontId="24" fillId="0" borderId="10" xfId="53" applyNumberFormat="1" applyFont="1" applyFill="1" applyBorder="1"/>
    <xf numFmtId="3" fontId="24" fillId="0" borderId="34" xfId="53" applyNumberFormat="1" applyFont="1" applyFill="1" applyBorder="1"/>
    <xf numFmtId="3" fontId="24" fillId="0" borderId="19" xfId="53" applyNumberFormat="1" applyFont="1" applyFill="1" applyBorder="1"/>
    <xf numFmtId="3" fontId="24" fillId="0" borderId="20" xfId="53" applyNumberFormat="1" applyFont="1" applyFill="1" applyBorder="1"/>
    <xf numFmtId="3" fontId="24" fillId="0" borderId="35" xfId="53" applyNumberFormat="1" applyFont="1" applyFill="1" applyBorder="1"/>
    <xf numFmtId="0" fontId="34" fillId="0" borderId="19" xfId="53" applyFont="1" applyFill="1" applyBorder="1" applyAlignment="1">
      <alignment horizontal="center" wrapText="1"/>
    </xf>
    <xf numFmtId="0" fontId="37" fillId="0" borderId="35" xfId="53" applyFont="1" applyFill="1" applyBorder="1" applyAlignment="1">
      <alignment horizontal="center"/>
    </xf>
    <xf numFmtId="16" fontId="34" fillId="0" borderId="31" xfId="53" applyNumberFormat="1" applyFont="1" applyFill="1" applyBorder="1"/>
    <xf numFmtId="0" fontId="36" fillId="0" borderId="19" xfId="53" applyFont="1" applyFill="1" applyBorder="1"/>
    <xf numFmtId="0" fontId="34" fillId="0" borderId="35" xfId="53" applyFont="1" applyFill="1" applyBorder="1" applyAlignment="1">
      <alignment horizontal="center" wrapText="1"/>
    </xf>
    <xf numFmtId="0" fontId="34" fillId="0" borderId="21" xfId="53" applyFont="1" applyFill="1" applyBorder="1" applyAlignment="1">
      <alignment wrapText="1"/>
    </xf>
    <xf numFmtId="0" fontId="38" fillId="0" borderId="35" xfId="53" applyFont="1" applyFill="1" applyBorder="1"/>
    <xf numFmtId="0" fontId="38" fillId="0" borderId="31" xfId="53" applyFont="1" applyFill="1" applyBorder="1"/>
    <xf numFmtId="0" fontId="34" fillId="0" borderId="21" xfId="53" applyFont="1" applyFill="1" applyBorder="1"/>
    <xf numFmtId="0" fontId="34" fillId="0" borderId="35" xfId="53" applyFont="1" applyFill="1" applyBorder="1"/>
    <xf numFmtId="0" fontId="34" fillId="0" borderId="22" xfId="53" applyFont="1" applyFill="1" applyBorder="1"/>
    <xf numFmtId="0" fontId="34" fillId="0" borderId="40" xfId="53" applyFont="1" applyFill="1" applyBorder="1"/>
    <xf numFmtId="0" fontId="36" fillId="0" borderId="33" xfId="53" applyFont="1" applyFill="1" applyBorder="1"/>
    <xf numFmtId="3" fontId="36" fillId="0" borderId="33" xfId="53" applyNumberFormat="1" applyFont="1" applyFill="1" applyBorder="1"/>
    <xf numFmtId="3" fontId="36" fillId="0" borderId="41" xfId="53" applyNumberFormat="1" applyFont="1" applyFill="1" applyBorder="1"/>
    <xf numFmtId="3" fontId="36" fillId="0" borderId="45" xfId="53" applyNumberFormat="1" applyFont="1" applyFill="1" applyBorder="1"/>
    <xf numFmtId="3" fontId="36" fillId="0" borderId="22" xfId="53" applyNumberFormat="1" applyFont="1" applyFill="1" applyBorder="1"/>
    <xf numFmtId="3" fontId="36" fillId="0" borderId="24" xfId="53" applyNumberFormat="1" applyFont="1" applyFill="1" applyBorder="1"/>
    <xf numFmtId="3" fontId="36" fillId="0" borderId="40" xfId="53" applyNumberFormat="1" applyFont="1" applyFill="1" applyBorder="1"/>
    <xf numFmtId="0" fontId="34" fillId="0" borderId="14" xfId="53" applyFont="1" applyFill="1" applyBorder="1"/>
    <xf numFmtId="0" fontId="34" fillId="0" borderId="12" xfId="53" applyFont="1" applyFill="1" applyBorder="1"/>
    <xf numFmtId="0" fontId="34" fillId="0" borderId="10" xfId="53" applyFont="1" applyFill="1" applyBorder="1"/>
    <xf numFmtId="0" fontId="24" fillId="0" borderId="12" xfId="53" applyFont="1" applyFill="1" applyBorder="1"/>
    <xf numFmtId="0" fontId="24" fillId="0" borderId="10" xfId="53" applyFont="1" applyFill="1" applyBorder="1"/>
    <xf numFmtId="0" fontId="24" fillId="0" borderId="0" xfId="53" applyFont="1" applyFill="1" applyBorder="1"/>
    <xf numFmtId="0" fontId="24" fillId="0" borderId="0" xfId="53" applyFont="1" applyFill="1" applyBorder="1" applyAlignment="1">
      <alignment horizontal="right"/>
    </xf>
    <xf numFmtId="0" fontId="34" fillId="0" borderId="0" xfId="53" applyFont="1" applyFill="1" applyBorder="1"/>
    <xf numFmtId="0" fontId="24" fillId="0" borderId="0" xfId="51" applyFont="1" applyFill="1" applyAlignment="1">
      <alignment horizontal="right"/>
    </xf>
    <xf numFmtId="0" fontId="25" fillId="0" borderId="0" xfId="51" applyFont="1" applyFill="1" applyAlignment="1">
      <alignment horizontal="right"/>
    </xf>
    <xf numFmtId="0" fontId="36" fillId="0" borderId="0" xfId="53" applyFont="1" applyFill="1" applyBorder="1" applyAlignment="1">
      <alignment horizontal="center"/>
    </xf>
    <xf numFmtId="0" fontId="36" fillId="0" borderId="15" xfId="53" applyFont="1" applyFill="1" applyBorder="1" applyAlignment="1">
      <alignment horizontal="center"/>
    </xf>
    <xf numFmtId="0" fontId="24" fillId="0" borderId="15" xfId="53" applyFont="1" applyFill="1" applyBorder="1"/>
    <xf numFmtId="0" fontId="36" fillId="0" borderId="16" xfId="53" applyFont="1" applyFill="1" applyBorder="1" applyAlignment="1">
      <alignment horizontal="center"/>
    </xf>
    <xf numFmtId="0" fontId="36" fillId="0" borderId="17" xfId="53" applyFont="1" applyFill="1" applyBorder="1" applyAlignment="1">
      <alignment horizontal="center"/>
    </xf>
    <xf numFmtId="0" fontId="36" fillId="0" borderId="18" xfId="53" applyFont="1" applyFill="1" applyBorder="1" applyAlignment="1">
      <alignment horizontal="center"/>
    </xf>
    <xf numFmtId="1" fontId="36" fillId="0" borderId="42" xfId="53" applyNumberFormat="1" applyFont="1" applyFill="1" applyBorder="1" applyAlignment="1">
      <alignment horizontal="center" wrapText="1"/>
    </xf>
    <xf numFmtId="0" fontId="5" fillId="0" borderId="42" xfId="51" applyFill="1" applyBorder="1" applyAlignment="1">
      <alignment horizontal="center" wrapText="1"/>
    </xf>
    <xf numFmtId="1" fontId="36" fillId="0" borderId="37" xfId="53" applyNumberFormat="1" applyFont="1" applyFill="1" applyBorder="1" applyAlignment="1">
      <alignment horizontal="center"/>
    </xf>
    <xf numFmtId="0" fontId="5" fillId="0" borderId="38" xfId="51" applyFill="1" applyBorder="1" applyAlignment="1">
      <alignment horizontal="center"/>
    </xf>
    <xf numFmtId="0" fontId="5" fillId="0" borderId="39" xfId="51" applyFill="1" applyBorder="1" applyAlignment="1">
      <alignment horizontal="center"/>
    </xf>
    <xf numFmtId="1" fontId="36" fillId="0" borderId="37" xfId="53" applyNumberFormat="1" applyFont="1" applyFill="1" applyBorder="1" applyAlignment="1">
      <alignment horizontal="center" wrapText="1"/>
    </xf>
    <xf numFmtId="1" fontId="36" fillId="0" borderId="38" xfId="53" applyNumberFormat="1" applyFont="1" applyFill="1" applyBorder="1" applyAlignment="1">
      <alignment horizontal="center" wrapText="1"/>
    </xf>
    <xf numFmtId="1" fontId="36" fillId="0" borderId="39" xfId="53" applyNumberFormat="1" applyFont="1" applyFill="1" applyBorder="1" applyAlignment="1">
      <alignment horizontal="center" wrapText="1"/>
    </xf>
    <xf numFmtId="0" fontId="34" fillId="0" borderId="24" xfId="53" applyFont="1" applyFill="1" applyBorder="1" applyAlignment="1">
      <alignment horizontal="right"/>
    </xf>
    <xf numFmtId="0" fontId="34" fillId="0" borderId="23" xfId="53" applyFont="1" applyFill="1" applyBorder="1"/>
    <xf numFmtId="3" fontId="34" fillId="0" borderId="28" xfId="53" applyNumberFormat="1" applyFont="1" applyFill="1" applyBorder="1" applyAlignment="1">
      <alignment horizontal="right"/>
    </xf>
    <xf numFmtId="3" fontId="34" fillId="0" borderId="29" xfId="53" applyNumberFormat="1" applyFont="1" applyFill="1" applyBorder="1" applyAlignment="1">
      <alignment horizontal="center" wrapText="1"/>
    </xf>
    <xf numFmtId="0" fontId="34" fillId="0" borderId="29" xfId="53" applyFont="1" applyFill="1" applyBorder="1" applyAlignment="1">
      <alignment horizontal="center" wrapText="1"/>
    </xf>
    <xf numFmtId="0" fontId="34" fillId="0" borderId="30" xfId="53" applyFont="1" applyFill="1" applyBorder="1" applyAlignment="1">
      <alignment horizontal="center" wrapText="1"/>
    </xf>
    <xf numFmtId="0" fontId="34" fillId="0" borderId="46" xfId="53" applyFont="1" applyFill="1" applyBorder="1" applyAlignment="1">
      <alignment horizontal="center" wrapText="1"/>
    </xf>
    <xf numFmtId="0" fontId="36" fillId="0" borderId="16" xfId="53" applyFont="1" applyFill="1" applyBorder="1"/>
    <xf numFmtId="0" fontId="36" fillId="0" borderId="17" xfId="53" applyFont="1" applyFill="1" applyBorder="1" applyAlignment="1">
      <alignment horizontal="right"/>
    </xf>
    <xf numFmtId="0" fontId="36" fillId="0" borderId="18" xfId="53" applyFont="1" applyFill="1" applyBorder="1"/>
    <xf numFmtId="0" fontId="36" fillId="0" borderId="32" xfId="53" applyFont="1" applyFill="1" applyBorder="1"/>
    <xf numFmtId="0" fontId="36" fillId="0" borderId="47" xfId="53" applyFont="1" applyFill="1" applyBorder="1"/>
    <xf numFmtId="0" fontId="36" fillId="0" borderId="17" xfId="53" applyFont="1" applyFill="1" applyBorder="1"/>
    <xf numFmtId="0" fontId="36" fillId="0" borderId="49" xfId="53" applyFont="1" applyFill="1" applyBorder="1"/>
    <xf numFmtId="0" fontId="34" fillId="0" borderId="35" xfId="53" applyFont="1" applyFill="1" applyBorder="1" applyAlignment="1">
      <alignment horizontal="right"/>
    </xf>
    <xf numFmtId="3" fontId="34" fillId="0" borderId="36" xfId="53" applyNumberFormat="1" applyFont="1" applyFill="1" applyBorder="1"/>
    <xf numFmtId="3" fontId="34" fillId="0" borderId="13" xfId="53" applyNumberFormat="1" applyFont="1" applyFill="1" applyBorder="1"/>
    <xf numFmtId="0" fontId="36" fillId="0" borderId="21" xfId="53" applyFont="1" applyFill="1" applyBorder="1" applyAlignment="1">
      <alignment wrapText="1"/>
    </xf>
    <xf numFmtId="3" fontId="36" fillId="0" borderId="36" xfId="53" applyNumberFormat="1" applyFont="1" applyFill="1" applyBorder="1"/>
    <xf numFmtId="0" fontId="34" fillId="0" borderId="19" xfId="53" applyFont="1" applyFill="1" applyBorder="1" applyAlignment="1">
      <alignment wrapText="1"/>
    </xf>
    <xf numFmtId="0" fontId="34" fillId="0" borderId="35" xfId="53" applyFont="1" applyFill="1" applyBorder="1" applyAlignment="1">
      <alignment wrapText="1"/>
    </xf>
    <xf numFmtId="3" fontId="34" fillId="0" borderId="36" xfId="53" applyNumberFormat="1" applyFont="1" applyFill="1" applyBorder="1" applyAlignment="1">
      <alignment wrapText="1"/>
    </xf>
    <xf numFmtId="0" fontId="36" fillId="0" borderId="21" xfId="53" applyFont="1" applyFill="1" applyBorder="1"/>
    <xf numFmtId="0" fontId="36" fillId="0" borderId="35" xfId="53" applyFont="1" applyFill="1" applyBorder="1" applyAlignment="1">
      <alignment horizontal="right"/>
    </xf>
    <xf numFmtId="0" fontId="35" fillId="0" borderId="35" xfId="53" applyFont="1" applyFill="1" applyBorder="1" applyAlignment="1">
      <alignment horizontal="right"/>
    </xf>
    <xf numFmtId="0" fontId="35" fillId="0" borderId="21" xfId="53" applyFont="1" applyFill="1" applyBorder="1"/>
    <xf numFmtId="3" fontId="35" fillId="0" borderId="36" xfId="53" applyNumberFormat="1" applyFont="1" applyFill="1" applyBorder="1"/>
    <xf numFmtId="3" fontId="36" fillId="0" borderId="31" xfId="53" applyNumberFormat="1" applyFont="1" applyFill="1" applyBorder="1" applyAlignment="1">
      <alignment wrapText="1"/>
    </xf>
    <xf numFmtId="3" fontId="36" fillId="0" borderId="10" xfId="53" applyNumberFormat="1" applyFont="1" applyFill="1" applyBorder="1" applyAlignment="1">
      <alignment wrapText="1"/>
    </xf>
    <xf numFmtId="3" fontId="36" fillId="0" borderId="36" xfId="53" applyNumberFormat="1" applyFont="1" applyFill="1" applyBorder="1" applyAlignment="1">
      <alignment wrapText="1"/>
    </xf>
    <xf numFmtId="3" fontId="36" fillId="0" borderId="19" xfId="53" applyNumberFormat="1" applyFont="1" applyFill="1" applyBorder="1" applyAlignment="1">
      <alignment wrapText="1"/>
    </xf>
    <xf numFmtId="3" fontId="36" fillId="0" borderId="20" xfId="53" applyNumberFormat="1" applyFont="1" applyFill="1" applyBorder="1" applyAlignment="1">
      <alignment wrapText="1"/>
    </xf>
    <xf numFmtId="3" fontId="36" fillId="0" borderId="34" xfId="53" applyNumberFormat="1" applyFont="1" applyFill="1" applyBorder="1" applyAlignment="1">
      <alignment wrapText="1"/>
    </xf>
    <xf numFmtId="49" fontId="34" fillId="0" borderId="21" xfId="53" quotePrefix="1" applyNumberFormat="1" applyFont="1" applyFill="1" applyBorder="1" applyAlignment="1">
      <alignment wrapText="1"/>
    </xf>
    <xf numFmtId="0" fontId="34" fillId="0" borderId="21" xfId="53" quotePrefix="1" applyFont="1" applyFill="1" applyBorder="1" applyAlignment="1">
      <alignment wrapText="1"/>
    </xf>
    <xf numFmtId="0" fontId="37" fillId="0" borderId="21" xfId="53" applyFont="1" applyFill="1" applyBorder="1" applyAlignment="1">
      <alignment wrapText="1"/>
    </xf>
    <xf numFmtId="3" fontId="37" fillId="0" borderId="31" xfId="53" applyNumberFormat="1" applyFont="1" applyFill="1" applyBorder="1" applyAlignment="1">
      <alignment wrapText="1"/>
    </xf>
    <xf numFmtId="3" fontId="37" fillId="0" borderId="10" xfId="53" applyNumberFormat="1" applyFont="1" applyFill="1" applyBorder="1" applyAlignment="1">
      <alignment wrapText="1"/>
    </xf>
    <xf numFmtId="3" fontId="37" fillId="0" borderId="36" xfId="53" applyNumberFormat="1" applyFont="1" applyFill="1" applyBorder="1" applyAlignment="1">
      <alignment wrapText="1"/>
    </xf>
    <xf numFmtId="3" fontId="37" fillId="0" borderId="19" xfId="53" applyNumberFormat="1" applyFont="1" applyFill="1" applyBorder="1" applyAlignment="1">
      <alignment wrapText="1"/>
    </xf>
    <xf numFmtId="3" fontId="37" fillId="0" borderId="20" xfId="53" applyNumberFormat="1" applyFont="1" applyFill="1" applyBorder="1" applyAlignment="1">
      <alignment wrapText="1"/>
    </xf>
    <xf numFmtId="3" fontId="37" fillId="0" borderId="34" xfId="53" applyNumberFormat="1" applyFont="1" applyFill="1" applyBorder="1" applyAlignment="1">
      <alignment wrapText="1"/>
    </xf>
    <xf numFmtId="0" fontId="35" fillId="0" borderId="21" xfId="53" applyFont="1" applyFill="1" applyBorder="1" applyAlignment="1">
      <alignment wrapText="1"/>
    </xf>
    <xf numFmtId="3" fontId="35" fillId="0" borderId="31" xfId="53" applyNumberFormat="1" applyFont="1" applyFill="1" applyBorder="1" applyAlignment="1">
      <alignment wrapText="1"/>
    </xf>
    <xf numFmtId="3" fontId="35" fillId="0" borderId="10" xfId="53" applyNumberFormat="1" applyFont="1" applyFill="1" applyBorder="1" applyAlignment="1">
      <alignment wrapText="1"/>
    </xf>
    <xf numFmtId="3" fontId="35" fillId="0" borderId="36" xfId="53" applyNumberFormat="1" applyFont="1" applyFill="1" applyBorder="1" applyAlignment="1">
      <alignment wrapText="1"/>
    </xf>
    <xf numFmtId="3" fontId="35" fillId="0" borderId="19" xfId="53" applyNumberFormat="1" applyFont="1" applyFill="1" applyBorder="1" applyAlignment="1">
      <alignment wrapText="1"/>
    </xf>
    <xf numFmtId="3" fontId="35" fillId="0" borderId="20" xfId="53" applyNumberFormat="1" applyFont="1" applyFill="1" applyBorder="1" applyAlignment="1">
      <alignment wrapText="1"/>
    </xf>
    <xf numFmtId="3" fontId="35" fillId="0" borderId="34" xfId="53" applyNumberFormat="1" applyFont="1" applyFill="1" applyBorder="1" applyAlignment="1">
      <alignment wrapText="1"/>
    </xf>
    <xf numFmtId="0" fontId="37" fillId="0" borderId="19" xfId="53" applyFont="1" applyFill="1" applyBorder="1"/>
    <xf numFmtId="0" fontId="24" fillId="0" borderId="13" xfId="53" applyFont="1" applyFill="1" applyBorder="1" applyAlignment="1">
      <alignment horizontal="right"/>
    </xf>
    <xf numFmtId="164" fontId="0" fillId="0" borderId="0" xfId="66" applyNumberFormat="1" applyFont="1" applyFill="1"/>
    <xf numFmtId="0" fontId="35" fillId="0" borderId="19" xfId="53" applyFont="1" applyFill="1" applyBorder="1" applyAlignment="1">
      <alignment wrapText="1"/>
    </xf>
    <xf numFmtId="0" fontId="35" fillId="0" borderId="35" xfId="53" applyFont="1" applyFill="1" applyBorder="1" applyAlignment="1">
      <alignment wrapText="1"/>
    </xf>
    <xf numFmtId="0" fontId="37" fillId="0" borderId="19" xfId="53" applyFont="1" applyFill="1" applyBorder="1" applyAlignment="1">
      <alignment wrapText="1"/>
    </xf>
    <xf numFmtId="0" fontId="37" fillId="0" borderId="35" xfId="53" applyFont="1" applyFill="1" applyBorder="1" applyAlignment="1">
      <alignment wrapText="1"/>
    </xf>
    <xf numFmtId="3" fontId="37" fillId="0" borderId="13" xfId="53" applyNumberFormat="1" applyFont="1" applyFill="1" applyBorder="1"/>
    <xf numFmtId="0" fontId="34" fillId="0" borderId="35" xfId="53" applyFont="1" applyFill="1" applyBorder="1" applyAlignment="1">
      <alignment horizontal="right" wrapText="1"/>
    </xf>
    <xf numFmtId="16" fontId="34" fillId="0" borderId="21" xfId="53" applyNumberFormat="1" applyFont="1" applyFill="1" applyBorder="1" applyAlignment="1">
      <alignment wrapText="1"/>
    </xf>
    <xf numFmtId="3" fontId="35" fillId="0" borderId="35" xfId="53" applyNumberFormat="1" applyFont="1" applyFill="1" applyBorder="1" applyAlignment="1">
      <alignment wrapText="1"/>
    </xf>
    <xf numFmtId="0" fontId="25" fillId="0" borderId="13" xfId="53" applyFont="1" applyFill="1" applyBorder="1"/>
    <xf numFmtId="3" fontId="37" fillId="0" borderId="35" xfId="53" applyNumberFormat="1" applyFont="1" applyFill="1" applyBorder="1" applyAlignment="1">
      <alignment wrapText="1"/>
    </xf>
    <xf numFmtId="0" fontId="37" fillId="0" borderId="35" xfId="53" applyFont="1" applyFill="1" applyBorder="1" applyAlignment="1">
      <alignment horizontal="right"/>
    </xf>
    <xf numFmtId="0" fontId="26" fillId="0" borderId="19" xfId="53" applyFont="1" applyFill="1" applyBorder="1"/>
    <xf numFmtId="0" fontId="36" fillId="0" borderId="34" xfId="53" applyFont="1" applyFill="1" applyBorder="1" applyAlignment="1">
      <alignment horizontal="right"/>
    </xf>
    <xf numFmtId="0" fontId="24" fillId="0" borderId="13" xfId="53" applyFont="1" applyFill="1" applyBorder="1"/>
    <xf numFmtId="0" fontId="34" fillId="0" borderId="20" xfId="53" applyFont="1" applyFill="1" applyBorder="1"/>
    <xf numFmtId="3" fontId="36" fillId="0" borderId="35" xfId="53" applyNumberFormat="1" applyFont="1" applyFill="1" applyBorder="1" applyAlignment="1">
      <alignment wrapText="1"/>
    </xf>
    <xf numFmtId="0" fontId="5" fillId="0" borderId="34" xfId="51" applyFill="1" applyBorder="1"/>
    <xf numFmtId="0" fontId="5" fillId="0" borderId="35" xfId="51" applyFill="1" applyBorder="1"/>
    <xf numFmtId="3" fontId="36" fillId="0" borderId="31" xfId="51" applyNumberFormat="1" applyFont="1" applyFill="1" applyBorder="1"/>
    <xf numFmtId="3" fontId="36" fillId="0" borderId="10" xfId="51" applyNumberFormat="1" applyFont="1" applyFill="1" applyBorder="1"/>
    <xf numFmtId="3" fontId="36" fillId="0" borderId="34" xfId="51" applyNumberFormat="1" applyFont="1" applyFill="1" applyBorder="1"/>
    <xf numFmtId="3" fontId="36" fillId="0" borderId="19" xfId="51" applyNumberFormat="1" applyFont="1" applyFill="1" applyBorder="1"/>
    <xf numFmtId="3" fontId="36" fillId="0" borderId="20" xfId="51" applyNumberFormat="1" applyFont="1" applyFill="1" applyBorder="1"/>
    <xf numFmtId="3" fontId="36" fillId="0" borderId="35" xfId="51" applyNumberFormat="1" applyFont="1" applyFill="1" applyBorder="1"/>
    <xf numFmtId="0" fontId="36" fillId="0" borderId="20" xfId="53" applyFont="1" applyFill="1" applyBorder="1" applyAlignment="1">
      <alignment horizontal="right"/>
    </xf>
    <xf numFmtId="0" fontId="34" fillId="0" borderId="20" xfId="53" applyFont="1" applyFill="1" applyBorder="1" applyAlignment="1">
      <alignment horizontal="right" vertical="center"/>
    </xf>
    <xf numFmtId="0" fontId="34" fillId="0" borderId="21" xfId="53" applyFont="1" applyFill="1" applyBorder="1" applyAlignment="1">
      <alignment vertical="top" wrapText="1"/>
    </xf>
    <xf numFmtId="3" fontId="34" fillId="0" borderId="31" xfId="53" applyNumberFormat="1" applyFont="1" applyFill="1" applyBorder="1" applyAlignment="1">
      <alignment vertical="top" wrapText="1"/>
    </xf>
    <xf numFmtId="3" fontId="34" fillId="0" borderId="10" xfId="53" applyNumberFormat="1" applyFont="1" applyFill="1" applyBorder="1" applyAlignment="1">
      <alignment vertical="top" wrapText="1"/>
    </xf>
    <xf numFmtId="3" fontId="34" fillId="0" borderId="34" xfId="53" applyNumberFormat="1" applyFont="1" applyFill="1" applyBorder="1" applyAlignment="1">
      <alignment vertical="top" wrapText="1"/>
    </xf>
    <xf numFmtId="3" fontId="34" fillId="0" borderId="19" xfId="53" applyNumberFormat="1" applyFont="1" applyFill="1" applyBorder="1" applyAlignment="1">
      <alignment vertical="top" wrapText="1"/>
    </xf>
    <xf numFmtId="3" fontId="34" fillId="0" borderId="20" xfId="53" applyNumberFormat="1" applyFont="1" applyFill="1" applyBorder="1" applyAlignment="1">
      <alignment vertical="top" wrapText="1"/>
    </xf>
    <xf numFmtId="3" fontId="34" fillId="0" borderId="35" xfId="53" applyNumberFormat="1" applyFont="1" applyFill="1" applyBorder="1" applyAlignment="1">
      <alignment vertical="top" wrapText="1"/>
    </xf>
    <xf numFmtId="0" fontId="34" fillId="0" borderId="20" xfId="53" applyFont="1" applyFill="1" applyBorder="1" applyAlignment="1">
      <alignment horizontal="right"/>
    </xf>
    <xf numFmtId="0" fontId="35" fillId="0" borderId="20" xfId="53" applyFont="1" applyFill="1" applyBorder="1" applyAlignment="1">
      <alignment horizontal="right"/>
    </xf>
    <xf numFmtId="0" fontId="35" fillId="0" borderId="25" xfId="53" applyFont="1" applyFill="1" applyBorder="1"/>
    <xf numFmtId="0" fontId="37" fillId="0" borderId="20" xfId="53" applyFont="1" applyFill="1" applyBorder="1" applyAlignment="1">
      <alignment horizontal="right"/>
    </xf>
    <xf numFmtId="0" fontId="36" fillId="0" borderId="23" xfId="53" applyFont="1" applyFill="1" applyBorder="1"/>
    <xf numFmtId="3" fontId="36" fillId="0" borderId="48" xfId="53" applyNumberFormat="1" applyFont="1" applyFill="1" applyBorder="1"/>
    <xf numFmtId="0" fontId="24" fillId="0" borderId="14" xfId="53" applyFont="1" applyFill="1" applyBorder="1"/>
    <xf numFmtId="0" fontId="24" fillId="0" borderId="12" xfId="53" applyFont="1" applyFill="1" applyBorder="1" applyAlignment="1">
      <alignment horizontal="right"/>
    </xf>
    <xf numFmtId="0" fontId="24" fillId="0" borderId="10" xfId="53" applyFont="1" applyFill="1" applyBorder="1" applyAlignment="1">
      <alignment horizontal="right"/>
    </xf>
  </cellXfs>
  <cellStyles count="67">
    <cellStyle name="20% - 1. jelölőszín" xfId="1" builtinId="30" customBuiltin="1"/>
    <cellStyle name="20% - 1. jelölőszín 2" xfId="2" xr:uid="{00000000-0005-0000-0000-000001000000}"/>
    <cellStyle name="20% - 2. jelölőszín" xfId="3" builtinId="34" customBuiltin="1"/>
    <cellStyle name="20% - 2. jelölőszín 2" xfId="4" xr:uid="{00000000-0005-0000-0000-000003000000}"/>
    <cellStyle name="20% - 3. jelölőszín" xfId="5" builtinId="38" customBuiltin="1"/>
    <cellStyle name="20% - 3. jelölőszín 2" xfId="6" xr:uid="{00000000-0005-0000-0000-000005000000}"/>
    <cellStyle name="20% - 4. jelölőszín" xfId="7" builtinId="42" customBuiltin="1"/>
    <cellStyle name="20% - 4. jelölőszín 2" xfId="8" xr:uid="{00000000-0005-0000-0000-000007000000}"/>
    <cellStyle name="20% - 5. jelölőszín" xfId="9" builtinId="46" customBuiltin="1"/>
    <cellStyle name="20% - 5. jelölőszín 2" xfId="10" xr:uid="{00000000-0005-0000-0000-000009000000}"/>
    <cellStyle name="20% - 6. jelölőszín" xfId="11" builtinId="50" customBuiltin="1"/>
    <cellStyle name="20% - 6. jelölőszín 2" xfId="12" xr:uid="{00000000-0005-0000-0000-00000B000000}"/>
    <cellStyle name="40% - 1. jelölőszín" xfId="13" builtinId="31" customBuiltin="1"/>
    <cellStyle name="40% - 1. jelölőszín 2" xfId="14" xr:uid="{00000000-0005-0000-0000-00000D000000}"/>
    <cellStyle name="40% - 2. jelölőszín" xfId="15" builtinId="35" customBuiltin="1"/>
    <cellStyle name="40% - 2. jelölőszín 2" xfId="16" xr:uid="{00000000-0005-0000-0000-00000F000000}"/>
    <cellStyle name="40% - 3. jelölőszín" xfId="17" builtinId="39" customBuiltin="1"/>
    <cellStyle name="40% - 3. jelölőszín 2" xfId="18" xr:uid="{00000000-0005-0000-0000-000011000000}"/>
    <cellStyle name="40% - 4. jelölőszín" xfId="19" builtinId="43" customBuiltin="1"/>
    <cellStyle name="40% - 4. jelölőszín 2" xfId="20" xr:uid="{00000000-0005-0000-0000-000013000000}"/>
    <cellStyle name="40% - 5. jelölőszín" xfId="21" builtinId="47" customBuiltin="1"/>
    <cellStyle name="40% - 5. jelölőszín 2" xfId="22" xr:uid="{00000000-0005-0000-0000-000015000000}"/>
    <cellStyle name="40% - 6. jelölőszín" xfId="23" builtinId="51" customBuiltin="1"/>
    <cellStyle name="40% - 6. jelölőszín 2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Bevitel" xfId="31" builtinId="20" customBuiltin="1"/>
    <cellStyle name="Cím" xfId="32" builtinId="15" customBuiltin="1"/>
    <cellStyle name="Címsor 1" xfId="33" builtinId="16" customBuiltin="1"/>
    <cellStyle name="Címsor 2" xfId="34" builtinId="17" customBuiltin="1"/>
    <cellStyle name="Címsor 3" xfId="35" builtinId="18" customBuiltin="1"/>
    <cellStyle name="Címsor 4" xfId="36" builtinId="19" customBuiltin="1"/>
    <cellStyle name="Ellenőrzőcella" xfId="37" builtinId="23" customBuiltin="1"/>
    <cellStyle name="Ezres 2" xfId="63" xr:uid="{DBEA88C1-A741-4FA8-BA78-29E5B1D27846}"/>
    <cellStyle name="Figyelmeztetés" xfId="38" builtinId="11" customBuiltin="1"/>
    <cellStyle name="Hivatkozott cella" xfId="39" builtinId="24" customBuiltin="1"/>
    <cellStyle name="Jegyzet" xfId="40" builtinId="10" customBuiltin="1"/>
    <cellStyle name="Jelölőszín 1" xfId="41" builtinId="29" customBuiltin="1"/>
    <cellStyle name="Jelölőszín 2" xfId="42" builtinId="33" customBuiltin="1"/>
    <cellStyle name="Jelölőszín 3" xfId="43" builtinId="37" customBuiltin="1"/>
    <cellStyle name="Jelölőszín 4" xfId="44" builtinId="41" customBuiltin="1"/>
    <cellStyle name="Jelölőszín 5" xfId="45" builtinId="45" customBuiltin="1"/>
    <cellStyle name="Jelölőszín 6" xfId="46" builtinId="49" customBuiltin="1"/>
    <cellStyle name="Jó" xfId="47" builtinId="26" customBuiltin="1"/>
    <cellStyle name="Kimenet" xfId="48" builtinId="21" customBuiltin="1"/>
    <cellStyle name="Magyarázó szöveg" xfId="49" builtinId="53" customBuiltin="1"/>
    <cellStyle name="Normál" xfId="0" builtinId="0"/>
    <cellStyle name="Normál 2" xfId="50" xr:uid="{00000000-0005-0000-0000-000033000000}"/>
    <cellStyle name="Normál 2 2" xfId="51" xr:uid="{00000000-0005-0000-0000-000034000000}"/>
    <cellStyle name="Normál 3" xfId="52" xr:uid="{00000000-0005-0000-0000-000035000000}"/>
    <cellStyle name="Normál 4" xfId="61" xr:uid="{00000000-0005-0000-0000-000036000000}"/>
    <cellStyle name="Normál 4 2" xfId="64" xr:uid="{EC972123-2987-46FC-8607-96D9209D7C41}"/>
    <cellStyle name="Normál_2005. 4. számú melléklet" xfId="59" xr:uid="{00000000-0005-0000-0000-000037000000}"/>
    <cellStyle name="Normál_2009. ktv.rendelet" xfId="53" xr:uid="{00000000-0005-0000-0000-00003B000000}"/>
    <cellStyle name="Normal_KTRSZJ" xfId="54" xr:uid="{00000000-0005-0000-0000-000040000000}"/>
    <cellStyle name="Összesen" xfId="55" builtinId="25" customBuiltin="1"/>
    <cellStyle name="Pénznem" xfId="66" builtinId="4"/>
    <cellStyle name="Pénznem 2" xfId="62" xr:uid="{00000000-0005-0000-0000-000043000000}"/>
    <cellStyle name="Pénznem 3" xfId="65" xr:uid="{064FD446-604F-4AE4-BFA8-C40527429D16}"/>
    <cellStyle name="Rossz" xfId="56" builtinId="27" customBuiltin="1"/>
    <cellStyle name="Semleges" xfId="57" builtinId="28" customBuiltin="1"/>
    <cellStyle name="Számítás" xfId="58" builtinId="22" customBuiltin="1"/>
    <cellStyle name="Százalék 2" xfId="60" xr:uid="{00000000-0005-0000-0000-00004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BE8AA-5B7C-4ACE-92A1-EAA79713FB2C}">
  <sheetPr>
    <pageSetUpPr fitToPage="1"/>
  </sheetPr>
  <dimension ref="A1:U281"/>
  <sheetViews>
    <sheetView view="pageBreakPreview" topLeftCell="E4" zoomScaleNormal="100" zoomScaleSheetLayoutView="100" workbookViewId="0">
      <selection activeCell="A4" sqref="A1:XFD1048576"/>
    </sheetView>
  </sheetViews>
  <sheetFormatPr defaultRowHeight="16.8" x14ac:dyDescent="0.3"/>
  <cols>
    <col min="1" max="1" width="5.44140625" style="278" customWidth="1"/>
    <col min="2" max="2" width="7.33203125" style="306" customWidth="1"/>
    <col min="3" max="3" width="64.5546875" style="191" customWidth="1"/>
    <col min="4" max="4" width="11.109375" style="193" bestFit="1" customWidth="1"/>
    <col min="5" max="5" width="10.44140625" style="193" customWidth="1"/>
    <col min="6" max="7" width="9.109375" style="193"/>
    <col min="8" max="9" width="10.6640625" style="193" bestFit="1" customWidth="1"/>
    <col min="10" max="11" width="9.109375" style="193"/>
    <col min="12" max="12" width="11.109375" style="193" bestFit="1" customWidth="1"/>
    <col min="13" max="13" width="10.44140625" style="193" customWidth="1"/>
    <col min="14" max="15" width="9.109375" style="193"/>
    <col min="16" max="16" width="11.44140625" style="193" bestFit="1" customWidth="1"/>
    <col min="17" max="17" width="10.44140625" style="193" customWidth="1"/>
    <col min="18" max="19" width="9.109375" style="193"/>
    <col min="20" max="20" width="8.88671875" style="116"/>
    <col min="21" max="21" width="17.44140625" style="116" bestFit="1" customWidth="1"/>
    <col min="22" max="16384" width="8.88671875" style="116"/>
  </cols>
  <sheetData>
    <row r="1" spans="1:19" x14ac:dyDescent="0.3">
      <c r="A1" s="194"/>
      <c r="B1" s="195"/>
      <c r="C1" s="196"/>
      <c r="D1" s="194"/>
      <c r="E1" s="194"/>
      <c r="F1" s="194"/>
      <c r="G1" s="197"/>
      <c r="H1" s="197"/>
      <c r="I1" s="197"/>
      <c r="J1" s="197"/>
      <c r="K1" s="197"/>
      <c r="L1" s="194"/>
      <c r="M1" s="194"/>
      <c r="N1" s="194"/>
      <c r="O1" s="197"/>
      <c r="P1" s="194"/>
      <c r="Q1" s="194"/>
      <c r="R1" s="194"/>
      <c r="S1" s="197" t="s">
        <v>374</v>
      </c>
    </row>
    <row r="2" spans="1:19" x14ac:dyDescent="0.3">
      <c r="A2" s="194"/>
      <c r="B2" s="196"/>
      <c r="C2" s="196"/>
      <c r="D2" s="196"/>
      <c r="E2" s="194"/>
      <c r="F2" s="194"/>
      <c r="G2" s="194"/>
      <c r="H2" s="194"/>
      <c r="I2" s="194"/>
      <c r="J2" s="194"/>
      <c r="K2" s="194"/>
      <c r="L2" s="196"/>
      <c r="M2" s="194"/>
      <c r="N2" s="194"/>
      <c r="O2" s="194"/>
      <c r="P2" s="196"/>
      <c r="Q2" s="194"/>
      <c r="R2" s="194"/>
      <c r="S2" s="198" t="s">
        <v>414</v>
      </c>
    </row>
    <row r="3" spans="1:19" x14ac:dyDescent="0.3">
      <c r="A3" s="199"/>
      <c r="B3" s="199"/>
      <c r="C3" s="199" t="s">
        <v>4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1:19" ht="17.399999999999999" thickBot="1" x14ac:dyDescent="0.35">
      <c r="A4" s="200"/>
      <c r="B4" s="200"/>
      <c r="C4" s="200" t="s">
        <v>258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</row>
    <row r="5" spans="1:19" ht="14.4" thickBot="1" x14ac:dyDescent="0.3">
      <c r="A5" s="202"/>
      <c r="B5" s="203"/>
      <c r="C5" s="204"/>
      <c r="D5" s="205" t="s">
        <v>377</v>
      </c>
      <c r="E5" s="206"/>
      <c r="F5" s="206"/>
      <c r="G5" s="206"/>
      <c r="H5" s="207" t="s">
        <v>440</v>
      </c>
      <c r="I5" s="208"/>
      <c r="J5" s="208"/>
      <c r="K5" s="209"/>
      <c r="L5" s="210" t="s">
        <v>418</v>
      </c>
      <c r="M5" s="211"/>
      <c r="N5" s="211"/>
      <c r="O5" s="212"/>
      <c r="P5" s="207" t="s">
        <v>441</v>
      </c>
      <c r="Q5" s="208"/>
      <c r="R5" s="208"/>
      <c r="S5" s="209"/>
    </row>
    <row r="6" spans="1:19" ht="42" thickBot="1" x14ac:dyDescent="0.3">
      <c r="A6" s="180"/>
      <c r="B6" s="213"/>
      <c r="C6" s="214"/>
      <c r="D6" s="215" t="s">
        <v>25</v>
      </c>
      <c r="E6" s="216" t="s">
        <v>42</v>
      </c>
      <c r="F6" s="217" t="s">
        <v>43</v>
      </c>
      <c r="G6" s="218" t="s">
        <v>236</v>
      </c>
      <c r="H6" s="219" t="s">
        <v>25</v>
      </c>
      <c r="I6" s="219" t="s">
        <v>42</v>
      </c>
      <c r="J6" s="219" t="s">
        <v>43</v>
      </c>
      <c r="K6" s="219" t="s">
        <v>236</v>
      </c>
      <c r="L6" s="215" t="s">
        <v>25</v>
      </c>
      <c r="M6" s="216" t="s">
        <v>42</v>
      </c>
      <c r="N6" s="217" t="s">
        <v>43</v>
      </c>
      <c r="O6" s="218" t="s">
        <v>236</v>
      </c>
      <c r="P6" s="215" t="s">
        <v>25</v>
      </c>
      <c r="Q6" s="216" t="s">
        <v>42</v>
      </c>
      <c r="R6" s="217" t="s">
        <v>43</v>
      </c>
      <c r="S6" s="218" t="s">
        <v>236</v>
      </c>
    </row>
    <row r="7" spans="1:19" ht="13.8" x14ac:dyDescent="0.25">
      <c r="A7" s="220" t="s">
        <v>5</v>
      </c>
      <c r="B7" s="221" t="s">
        <v>6</v>
      </c>
      <c r="C7" s="222" t="s">
        <v>7</v>
      </c>
      <c r="D7" s="220"/>
      <c r="E7" s="223"/>
      <c r="F7" s="223"/>
      <c r="G7" s="224"/>
      <c r="H7" s="220"/>
      <c r="I7" s="223"/>
      <c r="J7" s="223"/>
      <c r="K7" s="225"/>
      <c r="L7" s="226"/>
      <c r="M7" s="223"/>
      <c r="N7" s="223"/>
      <c r="O7" s="225"/>
      <c r="P7" s="220"/>
      <c r="Q7" s="223"/>
      <c r="R7" s="223"/>
      <c r="S7" s="225"/>
    </row>
    <row r="8" spans="1:19" ht="13.8" x14ac:dyDescent="0.25">
      <c r="A8" s="107"/>
      <c r="B8" s="227"/>
      <c r="C8" s="178"/>
      <c r="D8" s="113"/>
      <c r="E8" s="111"/>
      <c r="F8" s="111"/>
      <c r="G8" s="228"/>
      <c r="H8" s="113"/>
      <c r="I8" s="111"/>
      <c r="J8" s="111"/>
      <c r="K8" s="114"/>
      <c r="L8" s="229"/>
      <c r="M8" s="111"/>
      <c r="N8" s="111"/>
      <c r="O8" s="114"/>
      <c r="P8" s="113"/>
      <c r="Q8" s="111"/>
      <c r="R8" s="111"/>
      <c r="S8" s="114"/>
    </row>
    <row r="9" spans="1:19" ht="41.4" x14ac:dyDescent="0.25">
      <c r="A9" s="173">
        <v>101</v>
      </c>
      <c r="B9" s="227"/>
      <c r="C9" s="230" t="s">
        <v>437</v>
      </c>
      <c r="D9" s="141"/>
      <c r="E9" s="142"/>
      <c r="F9" s="142"/>
      <c r="G9" s="231"/>
      <c r="H9" s="144"/>
      <c r="I9" s="142"/>
      <c r="J9" s="142"/>
      <c r="K9" s="145"/>
      <c r="L9" s="143"/>
      <c r="M9" s="142"/>
      <c r="N9" s="142"/>
      <c r="O9" s="145"/>
      <c r="P9" s="141"/>
      <c r="Q9" s="142"/>
      <c r="R9" s="142"/>
      <c r="S9" s="145"/>
    </row>
    <row r="10" spans="1:19" ht="13.8" x14ac:dyDescent="0.25">
      <c r="A10" s="173"/>
      <c r="B10" s="227" t="s">
        <v>8</v>
      </c>
      <c r="C10" s="178" t="s">
        <v>89</v>
      </c>
      <c r="D10" s="110">
        <v>3000</v>
      </c>
      <c r="E10" s="111">
        <v>3000</v>
      </c>
      <c r="F10" s="111"/>
      <c r="G10" s="228"/>
      <c r="H10" s="113">
        <v>3000</v>
      </c>
      <c r="I10" s="111">
        <v>3000</v>
      </c>
      <c r="J10" s="111">
        <v>0</v>
      </c>
      <c r="K10" s="114">
        <v>0</v>
      </c>
      <c r="L10" s="112">
        <v>1800</v>
      </c>
      <c r="M10" s="111">
        <v>1800</v>
      </c>
      <c r="N10" s="111">
        <v>0</v>
      </c>
      <c r="O10" s="114">
        <v>0</v>
      </c>
      <c r="P10" s="110">
        <f>H10+L10</f>
        <v>4800</v>
      </c>
      <c r="Q10" s="111">
        <f t="shared" ref="Q10:S10" si="0">I10+M10</f>
        <v>4800</v>
      </c>
      <c r="R10" s="111">
        <f t="shared" si="0"/>
        <v>0</v>
      </c>
      <c r="S10" s="114">
        <f t="shared" si="0"/>
        <v>0</v>
      </c>
    </row>
    <row r="11" spans="1:19" ht="13.8" x14ac:dyDescent="0.25">
      <c r="A11" s="173"/>
      <c r="B11" s="227" t="s">
        <v>16</v>
      </c>
      <c r="C11" s="175" t="s">
        <v>159</v>
      </c>
      <c r="D11" s="110"/>
      <c r="E11" s="111"/>
      <c r="F11" s="111"/>
      <c r="G11" s="228"/>
      <c r="H11" s="113"/>
      <c r="I11" s="111"/>
      <c r="J11" s="111"/>
      <c r="K11" s="114"/>
      <c r="L11" s="112"/>
      <c r="M11" s="111"/>
      <c r="N11" s="111"/>
      <c r="O11" s="114"/>
      <c r="P11" s="110"/>
      <c r="Q11" s="111"/>
      <c r="R11" s="111"/>
      <c r="S11" s="114"/>
    </row>
    <row r="12" spans="1:19" ht="13.8" x14ac:dyDescent="0.25">
      <c r="A12" s="232"/>
      <c r="B12" s="233"/>
      <c r="C12" s="175" t="s">
        <v>180</v>
      </c>
      <c r="D12" s="157">
        <v>0</v>
      </c>
      <c r="E12" s="158">
        <v>0</v>
      </c>
      <c r="F12" s="158"/>
      <c r="G12" s="234"/>
      <c r="H12" s="160">
        <v>0</v>
      </c>
      <c r="I12" s="158">
        <v>0</v>
      </c>
      <c r="J12" s="158">
        <v>0</v>
      </c>
      <c r="K12" s="161">
        <v>0</v>
      </c>
      <c r="L12" s="159"/>
      <c r="M12" s="158"/>
      <c r="N12" s="158"/>
      <c r="O12" s="161"/>
      <c r="P12" s="157">
        <f t="shared" ref="P12:P75" si="1">H12+L12</f>
        <v>0</v>
      </c>
      <c r="Q12" s="158">
        <f t="shared" ref="Q12:Q75" si="2">I12+M12</f>
        <v>0</v>
      </c>
      <c r="R12" s="158">
        <f t="shared" ref="R12:R75" si="3">J12+N12</f>
        <v>0</v>
      </c>
      <c r="S12" s="161">
        <f t="shared" ref="S12:S75" si="4">K12+O12</f>
        <v>0</v>
      </c>
    </row>
    <row r="13" spans="1:19" ht="13.8" x14ac:dyDescent="0.25">
      <c r="A13" s="232"/>
      <c r="B13" s="233"/>
      <c r="C13" s="175" t="s">
        <v>401</v>
      </c>
      <c r="D13" s="157"/>
      <c r="E13" s="158"/>
      <c r="F13" s="158"/>
      <c r="G13" s="234"/>
      <c r="H13" s="160">
        <v>58</v>
      </c>
      <c r="I13" s="158">
        <v>58</v>
      </c>
      <c r="J13" s="158">
        <v>0</v>
      </c>
      <c r="K13" s="161">
        <v>0</v>
      </c>
      <c r="L13" s="159">
        <v>268</v>
      </c>
      <c r="M13" s="158">
        <v>268</v>
      </c>
      <c r="N13" s="158">
        <v>0</v>
      </c>
      <c r="O13" s="161">
        <v>0</v>
      </c>
      <c r="P13" s="157">
        <f t="shared" si="1"/>
        <v>326</v>
      </c>
      <c r="Q13" s="158">
        <f t="shared" si="2"/>
        <v>326</v>
      </c>
      <c r="R13" s="158">
        <f t="shared" si="3"/>
        <v>0</v>
      </c>
      <c r="S13" s="161">
        <f t="shared" si="4"/>
        <v>0</v>
      </c>
    </row>
    <row r="14" spans="1:19" ht="13.8" x14ac:dyDescent="0.25">
      <c r="A14" s="107"/>
      <c r="B14" s="227"/>
      <c r="C14" s="235" t="s">
        <v>10</v>
      </c>
      <c r="D14" s="141">
        <f>D10+D12</f>
        <v>3000</v>
      </c>
      <c r="E14" s="142">
        <f t="shared" ref="E14:G14" si="5">E10+E12</f>
        <v>3000</v>
      </c>
      <c r="F14" s="142">
        <f t="shared" si="5"/>
        <v>0</v>
      </c>
      <c r="G14" s="231">
        <f t="shared" si="5"/>
        <v>0</v>
      </c>
      <c r="H14" s="144">
        <v>3058</v>
      </c>
      <c r="I14" s="142">
        <v>3058</v>
      </c>
      <c r="J14" s="142">
        <v>0</v>
      </c>
      <c r="K14" s="145">
        <v>0</v>
      </c>
      <c r="L14" s="143">
        <f>L10+L12+L13</f>
        <v>2068</v>
      </c>
      <c r="M14" s="142">
        <f t="shared" ref="M14:O14" si="6">M10+M12+M13</f>
        <v>2068</v>
      </c>
      <c r="N14" s="142">
        <f t="shared" si="6"/>
        <v>0</v>
      </c>
      <c r="O14" s="145">
        <f t="shared" si="6"/>
        <v>0</v>
      </c>
      <c r="P14" s="141">
        <f t="shared" si="1"/>
        <v>5126</v>
      </c>
      <c r="Q14" s="142">
        <f t="shared" si="2"/>
        <v>5126</v>
      </c>
      <c r="R14" s="142">
        <f t="shared" si="3"/>
        <v>0</v>
      </c>
      <c r="S14" s="145">
        <f t="shared" si="4"/>
        <v>0</v>
      </c>
    </row>
    <row r="15" spans="1:19" ht="13.8" x14ac:dyDescent="0.25">
      <c r="A15" s="107"/>
      <c r="B15" s="227"/>
      <c r="C15" s="235"/>
      <c r="D15" s="141"/>
      <c r="E15" s="142"/>
      <c r="F15" s="142"/>
      <c r="G15" s="231"/>
      <c r="H15" s="144"/>
      <c r="I15" s="142"/>
      <c r="J15" s="142"/>
      <c r="K15" s="145"/>
      <c r="L15" s="143"/>
      <c r="M15" s="142"/>
      <c r="N15" s="142"/>
      <c r="O15" s="145"/>
      <c r="P15" s="141"/>
      <c r="Q15" s="142"/>
      <c r="R15" s="142"/>
      <c r="S15" s="145"/>
    </row>
    <row r="16" spans="1:19" ht="13.8" x14ac:dyDescent="0.25">
      <c r="A16" s="173">
        <v>102</v>
      </c>
      <c r="B16" s="227"/>
      <c r="C16" s="140" t="s">
        <v>152</v>
      </c>
      <c r="D16" s="141"/>
      <c r="E16" s="142"/>
      <c r="F16" s="142"/>
      <c r="G16" s="231"/>
      <c r="H16" s="144"/>
      <c r="I16" s="142"/>
      <c r="J16" s="142"/>
      <c r="K16" s="145"/>
      <c r="L16" s="143"/>
      <c r="M16" s="142"/>
      <c r="N16" s="142"/>
      <c r="O16" s="145"/>
      <c r="P16" s="141"/>
      <c r="Q16" s="142"/>
      <c r="R16" s="142"/>
      <c r="S16" s="145"/>
    </row>
    <row r="17" spans="1:19" ht="13.8" x14ac:dyDescent="0.25">
      <c r="A17" s="173"/>
      <c r="B17" s="227" t="s">
        <v>8</v>
      </c>
      <c r="C17" s="178" t="s">
        <v>166</v>
      </c>
      <c r="D17" s="110">
        <v>5060</v>
      </c>
      <c r="E17" s="111">
        <v>5060</v>
      </c>
      <c r="F17" s="111"/>
      <c r="G17" s="228"/>
      <c r="H17" s="113">
        <v>5060</v>
      </c>
      <c r="I17" s="111">
        <v>5060</v>
      </c>
      <c r="J17" s="111">
        <v>0</v>
      </c>
      <c r="K17" s="114">
        <v>0</v>
      </c>
      <c r="L17" s="112">
        <v>-1800</v>
      </c>
      <c r="M17" s="111">
        <v>-1800</v>
      </c>
      <c r="N17" s="111">
        <v>0</v>
      </c>
      <c r="O17" s="114">
        <v>0</v>
      </c>
      <c r="P17" s="110">
        <f t="shared" si="1"/>
        <v>3260</v>
      </c>
      <c r="Q17" s="111">
        <f t="shared" si="2"/>
        <v>3260</v>
      </c>
      <c r="R17" s="111">
        <f t="shared" si="3"/>
        <v>0</v>
      </c>
      <c r="S17" s="114">
        <f t="shared" si="4"/>
        <v>0</v>
      </c>
    </row>
    <row r="18" spans="1:19" ht="13.8" x14ac:dyDescent="0.25">
      <c r="A18" s="173"/>
      <c r="B18" s="227" t="s">
        <v>16</v>
      </c>
      <c r="C18" s="175" t="s">
        <v>159</v>
      </c>
      <c r="D18" s="110"/>
      <c r="E18" s="111"/>
      <c r="F18" s="111"/>
      <c r="G18" s="228"/>
      <c r="H18" s="113"/>
      <c r="I18" s="111"/>
      <c r="J18" s="111"/>
      <c r="K18" s="114"/>
      <c r="L18" s="112"/>
      <c r="M18" s="111"/>
      <c r="N18" s="111"/>
      <c r="O18" s="114"/>
      <c r="P18" s="110"/>
      <c r="Q18" s="111"/>
      <c r="R18" s="111"/>
      <c r="S18" s="114"/>
    </row>
    <row r="19" spans="1:19" ht="13.8" x14ac:dyDescent="0.25">
      <c r="A19" s="173"/>
      <c r="B19" s="227"/>
      <c r="C19" s="175" t="s">
        <v>180</v>
      </c>
      <c r="D19" s="110">
        <v>0</v>
      </c>
      <c r="E19" s="111">
        <v>0</v>
      </c>
      <c r="F19" s="111"/>
      <c r="G19" s="228"/>
      <c r="H19" s="113">
        <v>244</v>
      </c>
      <c r="I19" s="111">
        <v>244</v>
      </c>
      <c r="J19" s="111">
        <v>0</v>
      </c>
      <c r="K19" s="114">
        <v>0</v>
      </c>
      <c r="L19" s="112">
        <v>80</v>
      </c>
      <c r="M19" s="111">
        <v>80</v>
      </c>
      <c r="N19" s="111">
        <v>0</v>
      </c>
      <c r="O19" s="114">
        <v>0</v>
      </c>
      <c r="P19" s="110">
        <f t="shared" si="1"/>
        <v>324</v>
      </c>
      <c r="Q19" s="111">
        <f t="shared" si="2"/>
        <v>324</v>
      </c>
      <c r="R19" s="111">
        <f t="shared" si="3"/>
        <v>0</v>
      </c>
      <c r="S19" s="114">
        <f t="shared" si="4"/>
        <v>0</v>
      </c>
    </row>
    <row r="20" spans="1:19" ht="13.8" x14ac:dyDescent="0.25">
      <c r="A20" s="173"/>
      <c r="B20" s="227"/>
      <c r="C20" s="175" t="s">
        <v>401</v>
      </c>
      <c r="D20" s="110"/>
      <c r="E20" s="111"/>
      <c r="F20" s="111"/>
      <c r="G20" s="228"/>
      <c r="H20" s="113">
        <v>17</v>
      </c>
      <c r="I20" s="111">
        <v>17</v>
      </c>
      <c r="J20" s="111">
        <v>0</v>
      </c>
      <c r="K20" s="114">
        <v>0</v>
      </c>
      <c r="L20" s="112"/>
      <c r="M20" s="111"/>
      <c r="N20" s="111"/>
      <c r="O20" s="114"/>
      <c r="P20" s="110">
        <f t="shared" si="1"/>
        <v>17</v>
      </c>
      <c r="Q20" s="111">
        <f t="shared" si="2"/>
        <v>17</v>
      </c>
      <c r="R20" s="111">
        <f t="shared" si="3"/>
        <v>0</v>
      </c>
      <c r="S20" s="114">
        <f t="shared" si="4"/>
        <v>0</v>
      </c>
    </row>
    <row r="21" spans="1:19" ht="13.8" x14ac:dyDescent="0.25">
      <c r="A21" s="107"/>
      <c r="B21" s="227"/>
      <c r="C21" s="235" t="s">
        <v>30</v>
      </c>
      <c r="D21" s="141">
        <f>D17+D19</f>
        <v>5060</v>
      </c>
      <c r="E21" s="142">
        <f t="shared" ref="E21:G21" si="7">E17+E19</f>
        <v>5060</v>
      </c>
      <c r="F21" s="142">
        <f t="shared" si="7"/>
        <v>0</v>
      </c>
      <c r="G21" s="231">
        <f t="shared" si="7"/>
        <v>0</v>
      </c>
      <c r="H21" s="144">
        <v>5321</v>
      </c>
      <c r="I21" s="142">
        <v>5321</v>
      </c>
      <c r="J21" s="142">
        <v>0</v>
      </c>
      <c r="K21" s="145">
        <v>0</v>
      </c>
      <c r="L21" s="143">
        <f>L17+L19+L20</f>
        <v>-1720</v>
      </c>
      <c r="M21" s="142">
        <f t="shared" ref="M21:O21" si="8">M17+M19+M20</f>
        <v>-1720</v>
      </c>
      <c r="N21" s="142">
        <f t="shared" si="8"/>
        <v>0</v>
      </c>
      <c r="O21" s="145">
        <f t="shared" si="8"/>
        <v>0</v>
      </c>
      <c r="P21" s="141">
        <f t="shared" si="1"/>
        <v>3601</v>
      </c>
      <c r="Q21" s="142">
        <f t="shared" si="2"/>
        <v>3601</v>
      </c>
      <c r="R21" s="142">
        <f t="shared" si="3"/>
        <v>0</v>
      </c>
      <c r="S21" s="145">
        <f t="shared" si="4"/>
        <v>0</v>
      </c>
    </row>
    <row r="22" spans="1:19" ht="13.8" x14ac:dyDescent="0.25">
      <c r="A22" s="107"/>
      <c r="B22" s="227"/>
      <c r="C22" s="175"/>
      <c r="D22" s="141"/>
      <c r="E22" s="142"/>
      <c r="F22" s="142"/>
      <c r="G22" s="231"/>
      <c r="H22" s="144"/>
      <c r="I22" s="142"/>
      <c r="J22" s="142"/>
      <c r="K22" s="145"/>
      <c r="L22" s="143"/>
      <c r="M22" s="142"/>
      <c r="N22" s="142"/>
      <c r="O22" s="145"/>
      <c r="P22" s="141"/>
      <c r="Q22" s="142"/>
      <c r="R22" s="142"/>
      <c r="S22" s="145"/>
    </row>
    <row r="23" spans="1:19" ht="13.8" x14ac:dyDescent="0.25">
      <c r="A23" s="173">
        <v>103</v>
      </c>
      <c r="B23" s="227"/>
      <c r="C23" s="235" t="s">
        <v>45</v>
      </c>
      <c r="D23" s="141"/>
      <c r="E23" s="142"/>
      <c r="F23" s="142"/>
      <c r="G23" s="231"/>
      <c r="H23" s="144"/>
      <c r="I23" s="142"/>
      <c r="J23" s="142"/>
      <c r="K23" s="145"/>
      <c r="L23" s="143"/>
      <c r="M23" s="142"/>
      <c r="N23" s="142"/>
      <c r="O23" s="145"/>
      <c r="P23" s="141"/>
      <c r="Q23" s="142"/>
      <c r="R23" s="142"/>
      <c r="S23" s="145"/>
    </row>
    <row r="24" spans="1:19" ht="13.8" x14ac:dyDescent="0.25">
      <c r="A24" s="173"/>
      <c r="B24" s="227" t="s">
        <v>8</v>
      </c>
      <c r="C24" s="178" t="s">
        <v>89</v>
      </c>
      <c r="D24" s="110">
        <v>73175</v>
      </c>
      <c r="E24" s="111">
        <v>73175</v>
      </c>
      <c r="F24" s="111"/>
      <c r="G24" s="228"/>
      <c r="H24" s="113">
        <v>73175</v>
      </c>
      <c r="I24" s="111">
        <v>73175</v>
      </c>
      <c r="J24" s="111">
        <v>0</v>
      </c>
      <c r="K24" s="114">
        <v>0</v>
      </c>
      <c r="L24" s="112">
        <v>-26962</v>
      </c>
      <c r="M24" s="111">
        <v>-26962</v>
      </c>
      <c r="N24" s="111">
        <v>0</v>
      </c>
      <c r="O24" s="114">
        <v>0</v>
      </c>
      <c r="P24" s="110">
        <f t="shared" si="1"/>
        <v>46213</v>
      </c>
      <c r="Q24" s="111">
        <f t="shared" si="2"/>
        <v>46213</v>
      </c>
      <c r="R24" s="111">
        <f t="shared" si="3"/>
        <v>0</v>
      </c>
      <c r="S24" s="114">
        <f t="shared" si="4"/>
        <v>0</v>
      </c>
    </row>
    <row r="25" spans="1:19" ht="13.8" x14ac:dyDescent="0.25">
      <c r="A25" s="173"/>
      <c r="B25" s="227" t="s">
        <v>9</v>
      </c>
      <c r="C25" s="178" t="s">
        <v>66</v>
      </c>
      <c r="D25" s="110"/>
      <c r="E25" s="111"/>
      <c r="F25" s="111"/>
      <c r="G25" s="228"/>
      <c r="H25" s="113">
        <v>0</v>
      </c>
      <c r="I25" s="111">
        <v>0</v>
      </c>
      <c r="J25" s="111">
        <v>0</v>
      </c>
      <c r="K25" s="114">
        <v>0</v>
      </c>
      <c r="L25" s="112"/>
      <c r="M25" s="111"/>
      <c r="N25" s="111"/>
      <c r="O25" s="114"/>
      <c r="P25" s="110">
        <f t="shared" si="1"/>
        <v>0</v>
      </c>
      <c r="Q25" s="111">
        <f t="shared" si="2"/>
        <v>0</v>
      </c>
      <c r="R25" s="111">
        <f t="shared" si="3"/>
        <v>0</v>
      </c>
      <c r="S25" s="114">
        <f t="shared" si="4"/>
        <v>0</v>
      </c>
    </row>
    <row r="26" spans="1:19" ht="13.8" x14ac:dyDescent="0.25">
      <c r="A26" s="173"/>
      <c r="B26" s="227" t="s">
        <v>16</v>
      </c>
      <c r="C26" s="175" t="s">
        <v>159</v>
      </c>
      <c r="D26" s="110"/>
      <c r="E26" s="111"/>
      <c r="F26" s="111"/>
      <c r="G26" s="228"/>
      <c r="H26" s="113"/>
      <c r="I26" s="111"/>
      <c r="J26" s="111"/>
      <c r="K26" s="114"/>
      <c r="L26" s="112"/>
      <c r="M26" s="111"/>
      <c r="N26" s="111"/>
      <c r="O26" s="114"/>
      <c r="P26" s="110"/>
      <c r="Q26" s="111"/>
      <c r="R26" s="111"/>
      <c r="S26" s="114"/>
    </row>
    <row r="27" spans="1:19" ht="13.8" x14ac:dyDescent="0.25">
      <c r="A27" s="173"/>
      <c r="B27" s="227"/>
      <c r="C27" s="175" t="s">
        <v>180</v>
      </c>
      <c r="D27" s="110">
        <v>0</v>
      </c>
      <c r="E27" s="111">
        <v>0</v>
      </c>
      <c r="F27" s="111"/>
      <c r="G27" s="228"/>
      <c r="H27" s="113">
        <v>0</v>
      </c>
      <c r="I27" s="111">
        <v>0</v>
      </c>
      <c r="J27" s="111">
        <v>0</v>
      </c>
      <c r="K27" s="114">
        <v>0</v>
      </c>
      <c r="L27" s="112"/>
      <c r="M27" s="111"/>
      <c r="N27" s="111"/>
      <c r="O27" s="114"/>
      <c r="P27" s="110">
        <f t="shared" si="1"/>
        <v>0</v>
      </c>
      <c r="Q27" s="111">
        <f t="shared" si="2"/>
        <v>0</v>
      </c>
      <c r="R27" s="111">
        <f t="shared" si="3"/>
        <v>0</v>
      </c>
      <c r="S27" s="114">
        <f t="shared" si="4"/>
        <v>0</v>
      </c>
    </row>
    <row r="28" spans="1:19" ht="13.8" x14ac:dyDescent="0.25">
      <c r="A28" s="173"/>
      <c r="B28" s="227"/>
      <c r="C28" s="175" t="s">
        <v>401</v>
      </c>
      <c r="D28" s="110"/>
      <c r="E28" s="111"/>
      <c r="F28" s="111"/>
      <c r="G28" s="228"/>
      <c r="H28" s="113">
        <v>45</v>
      </c>
      <c r="I28" s="111">
        <v>45</v>
      </c>
      <c r="J28" s="111">
        <v>0</v>
      </c>
      <c r="K28" s="114">
        <v>0</v>
      </c>
      <c r="L28" s="112"/>
      <c r="M28" s="111"/>
      <c r="N28" s="111"/>
      <c r="O28" s="114"/>
      <c r="P28" s="110">
        <f t="shared" si="1"/>
        <v>45</v>
      </c>
      <c r="Q28" s="111">
        <f t="shared" si="2"/>
        <v>45</v>
      </c>
      <c r="R28" s="111">
        <f t="shared" si="3"/>
        <v>0</v>
      </c>
      <c r="S28" s="114">
        <f t="shared" si="4"/>
        <v>0</v>
      </c>
    </row>
    <row r="29" spans="1:19" ht="13.8" x14ac:dyDescent="0.25">
      <c r="A29" s="107"/>
      <c r="B29" s="227"/>
      <c r="C29" s="235" t="s">
        <v>18</v>
      </c>
      <c r="D29" s="141">
        <f t="shared" ref="D29:G29" si="9">D24+D27</f>
        <v>73175</v>
      </c>
      <c r="E29" s="142">
        <f t="shared" si="9"/>
        <v>73175</v>
      </c>
      <c r="F29" s="142">
        <f t="shared" si="9"/>
        <v>0</v>
      </c>
      <c r="G29" s="231">
        <f t="shared" si="9"/>
        <v>0</v>
      </c>
      <c r="H29" s="144">
        <v>73220</v>
      </c>
      <c r="I29" s="142">
        <v>73220</v>
      </c>
      <c r="J29" s="142">
        <v>0</v>
      </c>
      <c r="K29" s="145">
        <v>0</v>
      </c>
      <c r="L29" s="143">
        <f>L24+L27+L28</f>
        <v>-26962</v>
      </c>
      <c r="M29" s="142">
        <f t="shared" ref="M29:O29" si="10">M24+M27+M28</f>
        <v>-26962</v>
      </c>
      <c r="N29" s="142">
        <f t="shared" si="10"/>
        <v>0</v>
      </c>
      <c r="O29" s="145">
        <f t="shared" si="10"/>
        <v>0</v>
      </c>
      <c r="P29" s="141">
        <f t="shared" si="1"/>
        <v>46258</v>
      </c>
      <c r="Q29" s="142">
        <f t="shared" si="2"/>
        <v>46258</v>
      </c>
      <c r="R29" s="142">
        <f t="shared" si="3"/>
        <v>0</v>
      </c>
      <c r="S29" s="145">
        <f t="shared" si="4"/>
        <v>0</v>
      </c>
    </row>
    <row r="30" spans="1:19" ht="13.8" x14ac:dyDescent="0.25">
      <c r="A30" s="107"/>
      <c r="B30" s="236"/>
      <c r="C30" s="178" t="s">
        <v>3</v>
      </c>
      <c r="D30" s="110"/>
      <c r="E30" s="111"/>
      <c r="F30" s="111"/>
      <c r="G30" s="228"/>
      <c r="H30" s="113"/>
      <c r="I30" s="111"/>
      <c r="J30" s="111"/>
      <c r="K30" s="114"/>
      <c r="L30" s="112"/>
      <c r="M30" s="111"/>
      <c r="N30" s="111"/>
      <c r="O30" s="114"/>
      <c r="P30" s="110"/>
      <c r="Q30" s="111"/>
      <c r="R30" s="111"/>
      <c r="S30" s="114"/>
    </row>
    <row r="31" spans="1:19" ht="13.8" x14ac:dyDescent="0.25">
      <c r="A31" s="173">
        <v>104</v>
      </c>
      <c r="B31" s="227"/>
      <c r="C31" s="131" t="s">
        <v>185</v>
      </c>
      <c r="D31" s="141"/>
      <c r="E31" s="142"/>
      <c r="F31" s="142"/>
      <c r="G31" s="231"/>
      <c r="H31" s="144"/>
      <c r="I31" s="142"/>
      <c r="J31" s="142"/>
      <c r="K31" s="145"/>
      <c r="L31" s="143"/>
      <c r="M31" s="142"/>
      <c r="N31" s="142"/>
      <c r="O31" s="145"/>
      <c r="P31" s="141"/>
      <c r="Q31" s="142"/>
      <c r="R31" s="142"/>
      <c r="S31" s="145"/>
    </row>
    <row r="32" spans="1:19" ht="13.8" x14ac:dyDescent="0.25">
      <c r="A32" s="107"/>
      <c r="B32" s="227" t="s">
        <v>8</v>
      </c>
      <c r="C32" s="178" t="s">
        <v>89</v>
      </c>
      <c r="D32" s="110">
        <v>20000</v>
      </c>
      <c r="E32" s="111">
        <v>20000</v>
      </c>
      <c r="F32" s="111"/>
      <c r="G32" s="228"/>
      <c r="H32" s="113">
        <v>20000</v>
      </c>
      <c r="I32" s="111">
        <v>20000</v>
      </c>
      <c r="J32" s="111">
        <v>0</v>
      </c>
      <c r="K32" s="114">
        <v>0</v>
      </c>
      <c r="L32" s="112"/>
      <c r="M32" s="111"/>
      <c r="N32" s="111"/>
      <c r="O32" s="114"/>
      <c r="P32" s="110">
        <f t="shared" si="1"/>
        <v>20000</v>
      </c>
      <c r="Q32" s="111">
        <f t="shared" si="2"/>
        <v>20000</v>
      </c>
      <c r="R32" s="111">
        <f t="shared" si="3"/>
        <v>0</v>
      </c>
      <c r="S32" s="114">
        <f t="shared" si="4"/>
        <v>0</v>
      </c>
    </row>
    <row r="33" spans="1:19" ht="13.8" x14ac:dyDescent="0.25">
      <c r="A33" s="107"/>
      <c r="B33" s="227" t="s">
        <v>16</v>
      </c>
      <c r="C33" s="175" t="s">
        <v>159</v>
      </c>
      <c r="D33" s="110"/>
      <c r="E33" s="111"/>
      <c r="F33" s="111"/>
      <c r="G33" s="228"/>
      <c r="H33" s="113"/>
      <c r="I33" s="111"/>
      <c r="J33" s="111"/>
      <c r="K33" s="114"/>
      <c r="L33" s="112"/>
      <c r="M33" s="111"/>
      <c r="N33" s="111"/>
      <c r="O33" s="114"/>
      <c r="P33" s="110"/>
      <c r="Q33" s="111"/>
      <c r="R33" s="111"/>
      <c r="S33" s="114"/>
    </row>
    <row r="34" spans="1:19" ht="13.8" x14ac:dyDescent="0.25">
      <c r="A34" s="107"/>
      <c r="B34" s="227"/>
      <c r="C34" s="175" t="s">
        <v>243</v>
      </c>
      <c r="D34" s="110">
        <v>13040</v>
      </c>
      <c r="E34" s="111">
        <v>13040</v>
      </c>
      <c r="F34" s="111"/>
      <c r="G34" s="228"/>
      <c r="H34" s="113">
        <v>13040</v>
      </c>
      <c r="I34" s="111">
        <v>13040</v>
      </c>
      <c r="J34" s="111">
        <v>0</v>
      </c>
      <c r="K34" s="114">
        <v>0</v>
      </c>
      <c r="L34" s="112"/>
      <c r="M34" s="111"/>
      <c r="N34" s="111"/>
      <c r="O34" s="114"/>
      <c r="P34" s="110">
        <f t="shared" si="1"/>
        <v>13040</v>
      </c>
      <c r="Q34" s="111">
        <f t="shared" si="2"/>
        <v>13040</v>
      </c>
      <c r="R34" s="111">
        <f t="shared" si="3"/>
        <v>0</v>
      </c>
      <c r="S34" s="114">
        <f t="shared" si="4"/>
        <v>0</v>
      </c>
    </row>
    <row r="35" spans="1:19" ht="13.8" x14ac:dyDescent="0.25">
      <c r="A35" s="107"/>
      <c r="B35" s="227"/>
      <c r="C35" s="175" t="s">
        <v>401</v>
      </c>
      <c r="D35" s="110"/>
      <c r="E35" s="111"/>
      <c r="F35" s="111"/>
      <c r="G35" s="228"/>
      <c r="H35" s="113">
        <v>16</v>
      </c>
      <c r="I35" s="111">
        <v>16</v>
      </c>
      <c r="J35" s="111">
        <v>0</v>
      </c>
      <c r="K35" s="114">
        <v>0</v>
      </c>
      <c r="L35" s="112"/>
      <c r="M35" s="111"/>
      <c r="N35" s="111"/>
      <c r="O35" s="114"/>
      <c r="P35" s="110">
        <f t="shared" si="1"/>
        <v>16</v>
      </c>
      <c r="Q35" s="111">
        <f t="shared" si="2"/>
        <v>16</v>
      </c>
      <c r="R35" s="111">
        <f t="shared" si="3"/>
        <v>0</v>
      </c>
      <c r="S35" s="114">
        <f t="shared" si="4"/>
        <v>0</v>
      </c>
    </row>
    <row r="36" spans="1:19" ht="13.8" x14ac:dyDescent="0.25">
      <c r="A36" s="107"/>
      <c r="B36" s="227"/>
      <c r="C36" s="175" t="s">
        <v>402</v>
      </c>
      <c r="D36" s="110"/>
      <c r="E36" s="111"/>
      <c r="F36" s="111"/>
      <c r="G36" s="228"/>
      <c r="H36" s="113">
        <v>318</v>
      </c>
      <c r="I36" s="111">
        <v>318</v>
      </c>
      <c r="J36" s="111">
        <v>0</v>
      </c>
      <c r="K36" s="114">
        <v>0</v>
      </c>
      <c r="L36" s="112"/>
      <c r="M36" s="111"/>
      <c r="N36" s="111"/>
      <c r="O36" s="114"/>
      <c r="P36" s="110">
        <f t="shared" si="1"/>
        <v>318</v>
      </c>
      <c r="Q36" s="111">
        <f t="shared" si="2"/>
        <v>318</v>
      </c>
      <c r="R36" s="111">
        <f t="shared" si="3"/>
        <v>0</v>
      </c>
      <c r="S36" s="114">
        <f t="shared" si="4"/>
        <v>0</v>
      </c>
    </row>
    <row r="37" spans="1:19" ht="13.8" x14ac:dyDescent="0.25">
      <c r="A37" s="107"/>
      <c r="B37" s="227"/>
      <c r="C37" s="175" t="s">
        <v>403</v>
      </c>
      <c r="D37" s="110"/>
      <c r="E37" s="111"/>
      <c r="F37" s="111"/>
      <c r="G37" s="228"/>
      <c r="H37" s="113">
        <v>882</v>
      </c>
      <c r="I37" s="111">
        <v>882</v>
      </c>
      <c r="J37" s="111">
        <v>0</v>
      </c>
      <c r="K37" s="114">
        <v>0</v>
      </c>
      <c r="L37" s="112">
        <v>294</v>
      </c>
      <c r="M37" s="111">
        <v>294</v>
      </c>
      <c r="N37" s="111">
        <v>0</v>
      </c>
      <c r="O37" s="114">
        <v>0</v>
      </c>
      <c r="P37" s="110">
        <f t="shared" si="1"/>
        <v>1176</v>
      </c>
      <c r="Q37" s="111">
        <f t="shared" si="2"/>
        <v>1176</v>
      </c>
      <c r="R37" s="111">
        <f t="shared" si="3"/>
        <v>0</v>
      </c>
      <c r="S37" s="114">
        <f t="shared" si="4"/>
        <v>0</v>
      </c>
    </row>
    <row r="38" spans="1:19" ht="13.8" x14ac:dyDescent="0.25">
      <c r="A38" s="107"/>
      <c r="B38" s="227"/>
      <c r="C38" s="175" t="s">
        <v>404</v>
      </c>
      <c r="D38" s="110"/>
      <c r="E38" s="111"/>
      <c r="F38" s="111"/>
      <c r="G38" s="228"/>
      <c r="H38" s="113">
        <v>350</v>
      </c>
      <c r="I38" s="111">
        <v>350</v>
      </c>
      <c r="J38" s="111">
        <v>0</v>
      </c>
      <c r="K38" s="114">
        <v>0</v>
      </c>
      <c r="L38" s="112"/>
      <c r="M38" s="111"/>
      <c r="N38" s="111"/>
      <c r="O38" s="114"/>
      <c r="P38" s="110">
        <f t="shared" si="1"/>
        <v>350</v>
      </c>
      <c r="Q38" s="111">
        <f t="shared" si="2"/>
        <v>350</v>
      </c>
      <c r="R38" s="111">
        <f t="shared" si="3"/>
        <v>0</v>
      </c>
      <c r="S38" s="114">
        <f t="shared" si="4"/>
        <v>0</v>
      </c>
    </row>
    <row r="39" spans="1:19" ht="13.8" x14ac:dyDescent="0.25">
      <c r="A39" s="107"/>
      <c r="B39" s="227"/>
      <c r="C39" s="235" t="s">
        <v>11</v>
      </c>
      <c r="D39" s="141">
        <f>D32+D34</f>
        <v>33040</v>
      </c>
      <c r="E39" s="142">
        <f>E32+E34</f>
        <v>33040</v>
      </c>
      <c r="F39" s="142">
        <f>F32+F34</f>
        <v>0</v>
      </c>
      <c r="G39" s="231">
        <f>G32+G34</f>
        <v>0</v>
      </c>
      <c r="H39" s="144">
        <v>34606</v>
      </c>
      <c r="I39" s="142">
        <v>34606</v>
      </c>
      <c r="J39" s="142">
        <v>0</v>
      </c>
      <c r="K39" s="145">
        <v>0</v>
      </c>
      <c r="L39" s="143">
        <f>L32+L34+L35+L36+L37+L38</f>
        <v>294</v>
      </c>
      <c r="M39" s="142">
        <f>M32+M34+M35+M36+M37+M38</f>
        <v>294</v>
      </c>
      <c r="N39" s="142">
        <f>N32+N34+N35+N36+N37+N38</f>
        <v>0</v>
      </c>
      <c r="O39" s="145">
        <f>O32+O34+O35+O36+O37+O38</f>
        <v>0</v>
      </c>
      <c r="P39" s="141">
        <f t="shared" si="1"/>
        <v>34900</v>
      </c>
      <c r="Q39" s="142">
        <f t="shared" si="2"/>
        <v>34900</v>
      </c>
      <c r="R39" s="142">
        <f t="shared" si="3"/>
        <v>0</v>
      </c>
      <c r="S39" s="145">
        <f t="shared" si="4"/>
        <v>0</v>
      </c>
    </row>
    <row r="40" spans="1:19" ht="13.8" x14ac:dyDescent="0.25">
      <c r="A40" s="107"/>
      <c r="B40" s="227"/>
      <c r="C40" s="178"/>
      <c r="D40" s="110"/>
      <c r="E40" s="111"/>
      <c r="F40" s="111"/>
      <c r="G40" s="228"/>
      <c r="H40" s="113"/>
      <c r="I40" s="111"/>
      <c r="J40" s="111"/>
      <c r="K40" s="114"/>
      <c r="L40" s="112"/>
      <c r="M40" s="111"/>
      <c r="N40" s="111"/>
      <c r="O40" s="114"/>
      <c r="P40" s="110"/>
      <c r="Q40" s="111"/>
      <c r="R40" s="111"/>
      <c r="S40" s="114"/>
    </row>
    <row r="41" spans="1:19" ht="13.8" x14ac:dyDescent="0.25">
      <c r="A41" s="173"/>
      <c r="B41" s="236"/>
      <c r="C41" s="235" t="s">
        <v>167</v>
      </c>
      <c r="D41" s="141">
        <f t="shared" ref="D41:O41" si="11">D14+D29+D39+D21</f>
        <v>114275</v>
      </c>
      <c r="E41" s="142">
        <f t="shared" si="11"/>
        <v>114275</v>
      </c>
      <c r="F41" s="142">
        <f t="shared" si="11"/>
        <v>0</v>
      </c>
      <c r="G41" s="231">
        <f t="shared" si="11"/>
        <v>0</v>
      </c>
      <c r="H41" s="144">
        <v>116205</v>
      </c>
      <c r="I41" s="142">
        <v>116205</v>
      </c>
      <c r="J41" s="142">
        <v>0</v>
      </c>
      <c r="K41" s="145">
        <v>0</v>
      </c>
      <c r="L41" s="143">
        <f t="shared" si="11"/>
        <v>-26320</v>
      </c>
      <c r="M41" s="142">
        <f t="shared" si="11"/>
        <v>-26320</v>
      </c>
      <c r="N41" s="142">
        <f t="shared" si="11"/>
        <v>0</v>
      </c>
      <c r="O41" s="145">
        <f t="shared" si="11"/>
        <v>0</v>
      </c>
      <c r="P41" s="141">
        <f t="shared" si="1"/>
        <v>89885</v>
      </c>
      <c r="Q41" s="142">
        <f t="shared" si="2"/>
        <v>89885</v>
      </c>
      <c r="R41" s="142">
        <f t="shared" si="3"/>
        <v>0</v>
      </c>
      <c r="S41" s="145">
        <f t="shared" si="4"/>
        <v>0</v>
      </c>
    </row>
    <row r="42" spans="1:19" ht="13.8" x14ac:dyDescent="0.25">
      <c r="A42" s="107"/>
      <c r="B42" s="227"/>
      <c r="C42" s="178"/>
      <c r="D42" s="110"/>
      <c r="E42" s="111"/>
      <c r="F42" s="111"/>
      <c r="G42" s="228"/>
      <c r="H42" s="113"/>
      <c r="I42" s="111"/>
      <c r="J42" s="111"/>
      <c r="K42" s="114"/>
      <c r="L42" s="112"/>
      <c r="M42" s="111"/>
      <c r="N42" s="111"/>
      <c r="O42" s="114"/>
      <c r="P42" s="110"/>
      <c r="Q42" s="111"/>
      <c r="R42" s="111"/>
      <c r="S42" s="114"/>
    </row>
    <row r="43" spans="1:19" ht="13.8" x14ac:dyDescent="0.25">
      <c r="A43" s="138">
        <v>105</v>
      </c>
      <c r="B43" s="117"/>
      <c r="C43" s="235" t="s">
        <v>46</v>
      </c>
      <c r="D43" s="141"/>
      <c r="E43" s="142"/>
      <c r="F43" s="142"/>
      <c r="G43" s="231"/>
      <c r="H43" s="144"/>
      <c r="I43" s="142"/>
      <c r="J43" s="142"/>
      <c r="K43" s="145"/>
      <c r="L43" s="143"/>
      <c r="M43" s="142"/>
      <c r="N43" s="142"/>
      <c r="O43" s="145"/>
      <c r="P43" s="141"/>
      <c r="Q43" s="142"/>
      <c r="R43" s="142"/>
      <c r="S43" s="145"/>
    </row>
    <row r="44" spans="1:19" ht="13.8" x14ac:dyDescent="0.25">
      <c r="A44" s="173"/>
      <c r="B44" s="227" t="s">
        <v>8</v>
      </c>
      <c r="C44" s="178" t="s">
        <v>89</v>
      </c>
      <c r="D44" s="110"/>
      <c r="E44" s="111"/>
      <c r="F44" s="111"/>
      <c r="G44" s="228"/>
      <c r="H44" s="113"/>
      <c r="I44" s="111"/>
      <c r="J44" s="111"/>
      <c r="K44" s="114"/>
      <c r="L44" s="112"/>
      <c r="M44" s="111"/>
      <c r="N44" s="111"/>
      <c r="O44" s="114"/>
      <c r="P44" s="110"/>
      <c r="Q44" s="111"/>
      <c r="R44" s="111"/>
      <c r="S44" s="114"/>
    </row>
    <row r="45" spans="1:19" ht="13.8" x14ac:dyDescent="0.25">
      <c r="A45" s="173"/>
      <c r="B45" s="227"/>
      <c r="C45" s="178" t="s">
        <v>90</v>
      </c>
      <c r="D45" s="110">
        <v>7000</v>
      </c>
      <c r="E45" s="111">
        <v>7000</v>
      </c>
      <c r="F45" s="111"/>
      <c r="G45" s="228"/>
      <c r="H45" s="113">
        <v>7000</v>
      </c>
      <c r="I45" s="111">
        <v>7000</v>
      </c>
      <c r="J45" s="111">
        <v>0</v>
      </c>
      <c r="K45" s="114">
        <v>0</v>
      </c>
      <c r="L45" s="112"/>
      <c r="M45" s="111"/>
      <c r="N45" s="111"/>
      <c r="O45" s="114"/>
      <c r="P45" s="110">
        <f t="shared" si="1"/>
        <v>7000</v>
      </c>
      <c r="Q45" s="111">
        <f t="shared" si="2"/>
        <v>7000</v>
      </c>
      <c r="R45" s="111">
        <f t="shared" si="3"/>
        <v>0</v>
      </c>
      <c r="S45" s="114">
        <f t="shared" si="4"/>
        <v>0</v>
      </c>
    </row>
    <row r="46" spans="1:19" ht="13.8" x14ac:dyDescent="0.25">
      <c r="A46" s="173"/>
      <c r="B46" s="227"/>
      <c r="C46" s="178" t="s">
        <v>91</v>
      </c>
      <c r="D46" s="110">
        <v>0</v>
      </c>
      <c r="E46" s="111">
        <v>0</v>
      </c>
      <c r="F46" s="111"/>
      <c r="G46" s="228"/>
      <c r="H46" s="113">
        <v>0</v>
      </c>
      <c r="I46" s="111">
        <v>0</v>
      </c>
      <c r="J46" s="111">
        <v>0</v>
      </c>
      <c r="K46" s="114">
        <v>0</v>
      </c>
      <c r="L46" s="112"/>
      <c r="M46" s="111"/>
      <c r="N46" s="111"/>
      <c r="O46" s="114"/>
      <c r="P46" s="110">
        <f t="shared" si="1"/>
        <v>0</v>
      </c>
      <c r="Q46" s="111">
        <f t="shared" si="2"/>
        <v>0</v>
      </c>
      <c r="R46" s="111">
        <f t="shared" si="3"/>
        <v>0</v>
      </c>
      <c r="S46" s="114">
        <f t="shared" si="4"/>
        <v>0</v>
      </c>
    </row>
    <row r="47" spans="1:19" ht="13.8" x14ac:dyDescent="0.25">
      <c r="A47" s="118"/>
      <c r="B47" s="237"/>
      <c r="C47" s="238" t="s">
        <v>26</v>
      </c>
      <c r="D47" s="121">
        <f t="shared" ref="D47:G47" si="12">SUM(D45:D46)</f>
        <v>7000</v>
      </c>
      <c r="E47" s="122">
        <f t="shared" si="12"/>
        <v>7000</v>
      </c>
      <c r="F47" s="122">
        <f t="shared" si="12"/>
        <v>0</v>
      </c>
      <c r="G47" s="239">
        <f t="shared" si="12"/>
        <v>0</v>
      </c>
      <c r="H47" s="124">
        <v>7000</v>
      </c>
      <c r="I47" s="122">
        <v>7000</v>
      </c>
      <c r="J47" s="122">
        <v>0</v>
      </c>
      <c r="K47" s="125">
        <v>0</v>
      </c>
      <c r="L47" s="123">
        <f t="shared" ref="L47:O47" si="13">SUM(L45:L46)</f>
        <v>0</v>
      </c>
      <c r="M47" s="122">
        <f t="shared" si="13"/>
        <v>0</v>
      </c>
      <c r="N47" s="122">
        <f t="shared" si="13"/>
        <v>0</v>
      </c>
      <c r="O47" s="125">
        <f t="shared" si="13"/>
        <v>0</v>
      </c>
      <c r="P47" s="121">
        <f t="shared" si="1"/>
        <v>7000</v>
      </c>
      <c r="Q47" s="122">
        <f t="shared" si="2"/>
        <v>7000</v>
      </c>
      <c r="R47" s="122">
        <f t="shared" si="3"/>
        <v>0</v>
      </c>
      <c r="S47" s="125">
        <f t="shared" si="4"/>
        <v>0</v>
      </c>
    </row>
    <row r="48" spans="1:19" ht="13.8" x14ac:dyDescent="0.25">
      <c r="A48" s="118"/>
      <c r="B48" s="227" t="s">
        <v>16</v>
      </c>
      <c r="C48" s="175" t="s">
        <v>159</v>
      </c>
      <c r="D48" s="121"/>
      <c r="E48" s="122"/>
      <c r="F48" s="122"/>
      <c r="G48" s="239"/>
      <c r="H48" s="124"/>
      <c r="I48" s="122"/>
      <c r="J48" s="122"/>
      <c r="K48" s="125"/>
      <c r="L48" s="123"/>
      <c r="M48" s="122"/>
      <c r="N48" s="122"/>
      <c r="O48" s="125"/>
      <c r="P48" s="121"/>
      <c r="Q48" s="122"/>
      <c r="R48" s="122"/>
      <c r="S48" s="125"/>
    </row>
    <row r="49" spans="1:19" ht="13.8" x14ac:dyDescent="0.25">
      <c r="A49" s="118"/>
      <c r="B49" s="227"/>
      <c r="C49" s="175" t="s">
        <v>412</v>
      </c>
      <c r="D49" s="110"/>
      <c r="E49" s="111"/>
      <c r="F49" s="111"/>
      <c r="G49" s="228"/>
      <c r="H49" s="113">
        <v>17733</v>
      </c>
      <c r="I49" s="111">
        <v>17733</v>
      </c>
      <c r="J49" s="111">
        <v>0</v>
      </c>
      <c r="K49" s="114">
        <v>0</v>
      </c>
      <c r="L49" s="112"/>
      <c r="M49" s="111"/>
      <c r="N49" s="111"/>
      <c r="O49" s="114"/>
      <c r="P49" s="110">
        <f t="shared" si="1"/>
        <v>17733</v>
      </c>
      <c r="Q49" s="111">
        <f t="shared" si="2"/>
        <v>17733</v>
      </c>
      <c r="R49" s="111">
        <f t="shared" si="3"/>
        <v>0</v>
      </c>
      <c r="S49" s="114">
        <f t="shared" si="4"/>
        <v>0</v>
      </c>
    </row>
    <row r="50" spans="1:19" ht="13.8" x14ac:dyDescent="0.25">
      <c r="A50" s="118"/>
      <c r="B50" s="227"/>
      <c r="C50" s="175" t="s">
        <v>413</v>
      </c>
      <c r="D50" s="110"/>
      <c r="E50" s="111"/>
      <c r="F50" s="111"/>
      <c r="G50" s="228"/>
      <c r="H50" s="113">
        <v>17815</v>
      </c>
      <c r="I50" s="111">
        <v>17815</v>
      </c>
      <c r="J50" s="111">
        <v>0</v>
      </c>
      <c r="K50" s="114">
        <v>0</v>
      </c>
      <c r="L50" s="112"/>
      <c r="M50" s="111"/>
      <c r="N50" s="111"/>
      <c r="O50" s="114"/>
      <c r="P50" s="110">
        <f t="shared" si="1"/>
        <v>17815</v>
      </c>
      <c r="Q50" s="111">
        <f t="shared" si="2"/>
        <v>17815</v>
      </c>
      <c r="R50" s="111">
        <f t="shared" si="3"/>
        <v>0</v>
      </c>
      <c r="S50" s="114">
        <f t="shared" si="4"/>
        <v>0</v>
      </c>
    </row>
    <row r="51" spans="1:19" ht="13.8" x14ac:dyDescent="0.25">
      <c r="A51" s="173"/>
      <c r="B51" s="227"/>
      <c r="C51" s="235" t="s">
        <v>175</v>
      </c>
      <c r="D51" s="141">
        <f>D47</f>
        <v>7000</v>
      </c>
      <c r="E51" s="142">
        <f>E47</f>
        <v>7000</v>
      </c>
      <c r="F51" s="142">
        <f>F47</f>
        <v>0</v>
      </c>
      <c r="G51" s="231">
        <f>G47</f>
        <v>0</v>
      </c>
      <c r="H51" s="144">
        <v>42548</v>
      </c>
      <c r="I51" s="142">
        <v>42548</v>
      </c>
      <c r="J51" s="142">
        <v>0</v>
      </c>
      <c r="K51" s="145">
        <v>0</v>
      </c>
      <c r="L51" s="143">
        <f>L47+L49+L50</f>
        <v>0</v>
      </c>
      <c r="M51" s="142">
        <f t="shared" ref="M51:O51" si="14">M47+M49+M50</f>
        <v>0</v>
      </c>
      <c r="N51" s="142">
        <f t="shared" si="14"/>
        <v>0</v>
      </c>
      <c r="O51" s="145">
        <f t="shared" si="14"/>
        <v>0</v>
      </c>
      <c r="P51" s="141">
        <f t="shared" si="1"/>
        <v>42548</v>
      </c>
      <c r="Q51" s="142">
        <f t="shared" si="2"/>
        <v>42548</v>
      </c>
      <c r="R51" s="142">
        <f t="shared" si="3"/>
        <v>0</v>
      </c>
      <c r="S51" s="145">
        <f t="shared" si="4"/>
        <v>0</v>
      </c>
    </row>
    <row r="52" spans="1:19" ht="13.8" x14ac:dyDescent="0.25">
      <c r="A52" s="107"/>
      <c r="B52" s="227"/>
      <c r="C52" s="178"/>
      <c r="D52" s="110"/>
      <c r="E52" s="111"/>
      <c r="F52" s="111"/>
      <c r="G52" s="228"/>
      <c r="H52" s="113"/>
      <c r="I52" s="111"/>
      <c r="J52" s="111"/>
      <c r="K52" s="114"/>
      <c r="L52" s="112"/>
      <c r="M52" s="111"/>
      <c r="N52" s="111"/>
      <c r="O52" s="114"/>
      <c r="P52" s="110"/>
      <c r="Q52" s="111"/>
      <c r="R52" s="111"/>
      <c r="S52" s="114"/>
    </row>
    <row r="53" spans="1:19" ht="13.8" x14ac:dyDescent="0.25">
      <c r="A53" s="173">
        <v>106</v>
      </c>
      <c r="B53" s="236"/>
      <c r="C53" s="230" t="s">
        <v>31</v>
      </c>
      <c r="D53" s="240"/>
      <c r="E53" s="241"/>
      <c r="F53" s="241"/>
      <c r="G53" s="242"/>
      <c r="H53" s="243"/>
      <c r="I53" s="241"/>
      <c r="J53" s="241"/>
      <c r="K53" s="244"/>
      <c r="L53" s="245"/>
      <c r="M53" s="241"/>
      <c r="N53" s="241"/>
      <c r="O53" s="244"/>
      <c r="P53" s="240"/>
      <c r="Q53" s="241"/>
      <c r="R53" s="241"/>
      <c r="S53" s="244"/>
    </row>
    <row r="54" spans="1:19" ht="13.8" x14ac:dyDescent="0.25">
      <c r="A54" s="107"/>
      <c r="B54" s="227" t="s">
        <v>8</v>
      </c>
      <c r="C54" s="178" t="s">
        <v>89</v>
      </c>
      <c r="D54" s="157"/>
      <c r="E54" s="158"/>
      <c r="F54" s="158"/>
      <c r="G54" s="234"/>
      <c r="H54" s="160"/>
      <c r="I54" s="158"/>
      <c r="J54" s="158"/>
      <c r="K54" s="161"/>
      <c r="L54" s="159"/>
      <c r="M54" s="158"/>
      <c r="N54" s="158"/>
      <c r="O54" s="161"/>
      <c r="P54" s="157"/>
      <c r="Q54" s="158"/>
      <c r="R54" s="158"/>
      <c r="S54" s="161"/>
    </row>
    <row r="55" spans="1:19" ht="27.6" x14ac:dyDescent="0.25">
      <c r="A55" s="107"/>
      <c r="B55" s="227"/>
      <c r="C55" s="175" t="s">
        <v>187</v>
      </c>
      <c r="D55" s="157">
        <v>10000</v>
      </c>
      <c r="E55" s="158">
        <v>10000</v>
      </c>
      <c r="F55" s="158"/>
      <c r="G55" s="234"/>
      <c r="H55" s="160">
        <v>10000</v>
      </c>
      <c r="I55" s="158">
        <v>10000</v>
      </c>
      <c r="J55" s="158">
        <v>0</v>
      </c>
      <c r="K55" s="161">
        <v>0</v>
      </c>
      <c r="L55" s="159"/>
      <c r="M55" s="158"/>
      <c r="N55" s="158"/>
      <c r="O55" s="161"/>
      <c r="P55" s="157">
        <f t="shared" si="1"/>
        <v>10000</v>
      </c>
      <c r="Q55" s="158">
        <f t="shared" si="2"/>
        <v>10000</v>
      </c>
      <c r="R55" s="158">
        <f t="shared" si="3"/>
        <v>0</v>
      </c>
      <c r="S55" s="161">
        <f t="shared" si="4"/>
        <v>0</v>
      </c>
    </row>
    <row r="56" spans="1:19" ht="27.6" x14ac:dyDescent="0.25">
      <c r="A56" s="232"/>
      <c r="B56" s="233"/>
      <c r="C56" s="175" t="s">
        <v>186</v>
      </c>
      <c r="D56" s="157">
        <v>380484</v>
      </c>
      <c r="E56" s="158">
        <v>380484</v>
      </c>
      <c r="F56" s="158"/>
      <c r="G56" s="234"/>
      <c r="H56" s="160">
        <v>188168</v>
      </c>
      <c r="I56" s="158">
        <v>188168</v>
      </c>
      <c r="J56" s="158">
        <v>0</v>
      </c>
      <c r="K56" s="161">
        <v>0</v>
      </c>
      <c r="L56" s="159">
        <v>11832</v>
      </c>
      <c r="M56" s="158">
        <v>11832</v>
      </c>
      <c r="N56" s="158">
        <v>0</v>
      </c>
      <c r="O56" s="161">
        <v>0</v>
      </c>
      <c r="P56" s="157">
        <f t="shared" si="1"/>
        <v>200000</v>
      </c>
      <c r="Q56" s="158">
        <f t="shared" si="2"/>
        <v>200000</v>
      </c>
      <c r="R56" s="158">
        <f t="shared" si="3"/>
        <v>0</v>
      </c>
      <c r="S56" s="161">
        <f t="shared" si="4"/>
        <v>0</v>
      </c>
    </row>
    <row r="57" spans="1:19" ht="13.8" x14ac:dyDescent="0.25">
      <c r="A57" s="107"/>
      <c r="B57" s="237"/>
      <c r="C57" s="175" t="s">
        <v>206</v>
      </c>
      <c r="D57" s="157">
        <v>55000</v>
      </c>
      <c r="E57" s="158">
        <v>55000</v>
      </c>
      <c r="F57" s="158"/>
      <c r="G57" s="234"/>
      <c r="H57" s="160">
        <v>55000</v>
      </c>
      <c r="I57" s="158">
        <v>55000</v>
      </c>
      <c r="J57" s="158">
        <v>0</v>
      </c>
      <c r="K57" s="161">
        <v>0</v>
      </c>
      <c r="L57" s="159"/>
      <c r="M57" s="158"/>
      <c r="N57" s="158"/>
      <c r="O57" s="161"/>
      <c r="P57" s="157">
        <f t="shared" si="1"/>
        <v>55000</v>
      </c>
      <c r="Q57" s="158">
        <f t="shared" si="2"/>
        <v>55000</v>
      </c>
      <c r="R57" s="158">
        <f t="shared" si="3"/>
        <v>0</v>
      </c>
      <c r="S57" s="161">
        <f t="shared" si="4"/>
        <v>0</v>
      </c>
    </row>
    <row r="58" spans="1:19" ht="13.8" x14ac:dyDescent="0.25">
      <c r="A58" s="107"/>
      <c r="B58" s="237"/>
      <c r="C58" s="246" t="s">
        <v>207</v>
      </c>
      <c r="D58" s="157">
        <v>5000</v>
      </c>
      <c r="E58" s="158">
        <v>5000</v>
      </c>
      <c r="F58" s="158"/>
      <c r="G58" s="234"/>
      <c r="H58" s="160">
        <v>5000</v>
      </c>
      <c r="I58" s="158">
        <v>5000</v>
      </c>
      <c r="J58" s="158">
        <v>0</v>
      </c>
      <c r="K58" s="161">
        <v>0</v>
      </c>
      <c r="L58" s="159"/>
      <c r="M58" s="158"/>
      <c r="N58" s="158"/>
      <c r="O58" s="161"/>
      <c r="P58" s="157">
        <f t="shared" si="1"/>
        <v>5000</v>
      </c>
      <c r="Q58" s="158">
        <f t="shared" si="2"/>
        <v>5000</v>
      </c>
      <c r="R58" s="158">
        <f t="shared" si="3"/>
        <v>0</v>
      </c>
      <c r="S58" s="161">
        <f t="shared" si="4"/>
        <v>0</v>
      </c>
    </row>
    <row r="59" spans="1:19" ht="13.8" x14ac:dyDescent="0.25">
      <c r="A59" s="107"/>
      <c r="B59" s="237"/>
      <c r="C59" s="247" t="s">
        <v>208</v>
      </c>
      <c r="D59" s="157">
        <v>4000</v>
      </c>
      <c r="E59" s="158">
        <v>4000</v>
      </c>
      <c r="F59" s="158"/>
      <c r="G59" s="234"/>
      <c r="H59" s="160">
        <v>4000</v>
      </c>
      <c r="I59" s="158">
        <v>4000</v>
      </c>
      <c r="J59" s="158">
        <v>0</v>
      </c>
      <c r="K59" s="161">
        <v>0</v>
      </c>
      <c r="L59" s="159"/>
      <c r="M59" s="158"/>
      <c r="N59" s="158"/>
      <c r="O59" s="161"/>
      <c r="P59" s="157">
        <f t="shared" si="1"/>
        <v>4000</v>
      </c>
      <c r="Q59" s="158">
        <f t="shared" si="2"/>
        <v>4000</v>
      </c>
      <c r="R59" s="158">
        <f t="shared" si="3"/>
        <v>0</v>
      </c>
      <c r="S59" s="161">
        <f t="shared" si="4"/>
        <v>0</v>
      </c>
    </row>
    <row r="60" spans="1:19" ht="13.8" x14ac:dyDescent="0.25">
      <c r="A60" s="107"/>
      <c r="B60" s="237"/>
      <c r="C60" s="247" t="s">
        <v>209</v>
      </c>
      <c r="D60" s="157">
        <v>29592</v>
      </c>
      <c r="E60" s="158">
        <v>29592</v>
      </c>
      <c r="F60" s="158"/>
      <c r="G60" s="234"/>
      <c r="H60" s="160">
        <v>29592</v>
      </c>
      <c r="I60" s="158">
        <v>29592</v>
      </c>
      <c r="J60" s="158">
        <v>0</v>
      </c>
      <c r="K60" s="161">
        <v>0</v>
      </c>
      <c r="L60" s="159"/>
      <c r="M60" s="158"/>
      <c r="N60" s="158"/>
      <c r="O60" s="161"/>
      <c r="P60" s="157">
        <f t="shared" si="1"/>
        <v>29592</v>
      </c>
      <c r="Q60" s="158">
        <f t="shared" si="2"/>
        <v>29592</v>
      </c>
      <c r="R60" s="158">
        <f t="shared" si="3"/>
        <v>0</v>
      </c>
      <c r="S60" s="161">
        <f t="shared" si="4"/>
        <v>0</v>
      </c>
    </row>
    <row r="61" spans="1:19" ht="13.8" x14ac:dyDescent="0.25">
      <c r="A61" s="107"/>
      <c r="B61" s="237"/>
      <c r="C61" s="247" t="s">
        <v>210</v>
      </c>
      <c r="D61" s="157">
        <v>9000</v>
      </c>
      <c r="E61" s="158"/>
      <c r="F61" s="158">
        <v>9000</v>
      </c>
      <c r="G61" s="234"/>
      <c r="H61" s="160">
        <v>9000</v>
      </c>
      <c r="I61" s="158">
        <v>0</v>
      </c>
      <c r="J61" s="158">
        <v>9000</v>
      </c>
      <c r="K61" s="161">
        <v>0</v>
      </c>
      <c r="L61" s="159"/>
      <c r="M61" s="158"/>
      <c r="N61" s="158"/>
      <c r="O61" s="161"/>
      <c r="P61" s="157">
        <f t="shared" si="1"/>
        <v>9000</v>
      </c>
      <c r="Q61" s="158">
        <f t="shared" si="2"/>
        <v>0</v>
      </c>
      <c r="R61" s="158">
        <f t="shared" si="3"/>
        <v>9000</v>
      </c>
      <c r="S61" s="161">
        <f t="shared" si="4"/>
        <v>0</v>
      </c>
    </row>
    <row r="62" spans="1:19" ht="13.8" x14ac:dyDescent="0.25">
      <c r="A62" s="232"/>
      <c r="B62" s="233"/>
      <c r="C62" s="175" t="s">
        <v>211</v>
      </c>
      <c r="D62" s="157">
        <v>1200</v>
      </c>
      <c r="E62" s="158"/>
      <c r="F62" s="158">
        <v>1200</v>
      </c>
      <c r="G62" s="234"/>
      <c r="H62" s="160">
        <v>1200</v>
      </c>
      <c r="I62" s="158">
        <v>0</v>
      </c>
      <c r="J62" s="158">
        <v>1200</v>
      </c>
      <c r="K62" s="161">
        <v>0</v>
      </c>
      <c r="L62" s="159"/>
      <c r="M62" s="158"/>
      <c r="N62" s="158"/>
      <c r="O62" s="161"/>
      <c r="P62" s="157">
        <f t="shared" si="1"/>
        <v>1200</v>
      </c>
      <c r="Q62" s="158">
        <f t="shared" si="2"/>
        <v>0</v>
      </c>
      <c r="R62" s="158">
        <f t="shared" si="3"/>
        <v>1200</v>
      </c>
      <c r="S62" s="161">
        <f t="shared" si="4"/>
        <v>0</v>
      </c>
    </row>
    <row r="63" spans="1:19" ht="13.8" x14ac:dyDescent="0.25">
      <c r="A63" s="232"/>
      <c r="B63" s="233"/>
      <c r="C63" s="175" t="s">
        <v>228</v>
      </c>
      <c r="D63" s="157">
        <v>1000</v>
      </c>
      <c r="E63" s="158">
        <v>0</v>
      </c>
      <c r="F63" s="158">
        <v>1000</v>
      </c>
      <c r="G63" s="234"/>
      <c r="H63" s="160">
        <v>1000</v>
      </c>
      <c r="I63" s="158">
        <v>0</v>
      </c>
      <c r="J63" s="158">
        <v>1000</v>
      </c>
      <c r="K63" s="161">
        <v>0</v>
      </c>
      <c r="L63" s="159"/>
      <c r="M63" s="158"/>
      <c r="N63" s="158"/>
      <c r="O63" s="161"/>
      <c r="P63" s="157">
        <f t="shared" si="1"/>
        <v>1000</v>
      </c>
      <c r="Q63" s="158">
        <f t="shared" si="2"/>
        <v>0</v>
      </c>
      <c r="R63" s="158">
        <f t="shared" si="3"/>
        <v>1000</v>
      </c>
      <c r="S63" s="161">
        <f t="shared" si="4"/>
        <v>0</v>
      </c>
    </row>
    <row r="64" spans="1:19" ht="13.8" x14ac:dyDescent="0.25">
      <c r="A64" s="232"/>
      <c r="B64" s="233"/>
      <c r="C64" s="175" t="s">
        <v>429</v>
      </c>
      <c r="D64" s="157"/>
      <c r="E64" s="158"/>
      <c r="F64" s="158"/>
      <c r="G64" s="234"/>
      <c r="H64" s="160"/>
      <c r="I64" s="158"/>
      <c r="J64" s="158"/>
      <c r="K64" s="161"/>
      <c r="L64" s="159">
        <v>2032</v>
      </c>
      <c r="M64" s="158">
        <v>0</v>
      </c>
      <c r="N64" s="158">
        <v>2032</v>
      </c>
      <c r="O64" s="161">
        <v>0</v>
      </c>
      <c r="P64" s="157">
        <f t="shared" ref="P64" si="15">H64+L64</f>
        <v>2032</v>
      </c>
      <c r="Q64" s="158">
        <f t="shared" ref="Q64" si="16">I64+M64</f>
        <v>0</v>
      </c>
      <c r="R64" s="158">
        <f t="shared" ref="R64" si="17">J64+N64</f>
        <v>2032</v>
      </c>
      <c r="S64" s="161">
        <f t="shared" ref="S64" si="18">K64+O64</f>
        <v>0</v>
      </c>
    </row>
    <row r="65" spans="1:19" ht="13.8" x14ac:dyDescent="0.25">
      <c r="A65" s="232"/>
      <c r="B65" s="233"/>
      <c r="C65" s="175" t="s">
        <v>433</v>
      </c>
      <c r="D65" s="157"/>
      <c r="E65" s="158"/>
      <c r="F65" s="158"/>
      <c r="G65" s="234"/>
      <c r="H65" s="160"/>
      <c r="I65" s="158"/>
      <c r="J65" s="158"/>
      <c r="K65" s="161"/>
      <c r="L65" s="159">
        <v>26962</v>
      </c>
      <c r="M65" s="158">
        <v>26962</v>
      </c>
      <c r="N65" s="158">
        <v>0</v>
      </c>
      <c r="O65" s="161">
        <v>0</v>
      </c>
      <c r="P65" s="157">
        <f t="shared" ref="P65" si="19">H65+L65</f>
        <v>26962</v>
      </c>
      <c r="Q65" s="158">
        <f t="shared" ref="Q65" si="20">I65+M65</f>
        <v>26962</v>
      </c>
      <c r="R65" s="158">
        <f t="shared" ref="R65" si="21">J65+N65</f>
        <v>0</v>
      </c>
      <c r="S65" s="161">
        <f t="shared" ref="S65" si="22">K65+O65</f>
        <v>0</v>
      </c>
    </row>
    <row r="66" spans="1:19" ht="13.8" x14ac:dyDescent="0.25">
      <c r="A66" s="107"/>
      <c r="B66" s="237"/>
      <c r="C66" s="247"/>
      <c r="D66" s="157"/>
      <c r="E66" s="158"/>
      <c r="F66" s="158"/>
      <c r="G66" s="234"/>
      <c r="H66" s="160"/>
      <c r="I66" s="158"/>
      <c r="J66" s="158"/>
      <c r="K66" s="161"/>
      <c r="L66" s="159"/>
      <c r="M66" s="158"/>
      <c r="N66" s="158"/>
      <c r="O66" s="161"/>
      <c r="P66" s="157"/>
      <c r="Q66" s="158"/>
      <c r="R66" s="158"/>
      <c r="S66" s="161"/>
    </row>
    <row r="67" spans="1:19" ht="14.4" x14ac:dyDescent="0.3">
      <c r="A67" s="107"/>
      <c r="B67" s="227"/>
      <c r="C67" s="248" t="s">
        <v>34</v>
      </c>
      <c r="D67" s="249">
        <f t="shared" ref="D67:O67" si="23">SUM(D55:D66)</f>
        <v>495276</v>
      </c>
      <c r="E67" s="250">
        <f t="shared" si="23"/>
        <v>484076</v>
      </c>
      <c r="F67" s="250">
        <f t="shared" si="23"/>
        <v>11200</v>
      </c>
      <c r="G67" s="251">
        <f t="shared" si="23"/>
        <v>0</v>
      </c>
      <c r="H67" s="252">
        <v>302960</v>
      </c>
      <c r="I67" s="250">
        <v>291760</v>
      </c>
      <c r="J67" s="250">
        <v>11200</v>
      </c>
      <c r="K67" s="253">
        <v>0</v>
      </c>
      <c r="L67" s="254">
        <f t="shared" si="23"/>
        <v>40826</v>
      </c>
      <c r="M67" s="250">
        <f t="shared" si="23"/>
        <v>38794</v>
      </c>
      <c r="N67" s="250">
        <f t="shared" si="23"/>
        <v>2032</v>
      </c>
      <c r="O67" s="253">
        <f t="shared" si="23"/>
        <v>0</v>
      </c>
      <c r="P67" s="249">
        <f t="shared" si="1"/>
        <v>343786</v>
      </c>
      <c r="Q67" s="250">
        <f t="shared" si="2"/>
        <v>330554</v>
      </c>
      <c r="R67" s="250">
        <f t="shared" si="3"/>
        <v>13232</v>
      </c>
      <c r="S67" s="253">
        <f t="shared" si="4"/>
        <v>0</v>
      </c>
    </row>
    <row r="68" spans="1:19" ht="13.8" x14ac:dyDescent="0.25">
      <c r="A68" s="107"/>
      <c r="B68" s="227"/>
      <c r="C68" s="175"/>
      <c r="D68" s="157"/>
      <c r="E68" s="158"/>
      <c r="F68" s="158"/>
      <c r="G68" s="234"/>
      <c r="H68" s="160"/>
      <c r="I68" s="158"/>
      <c r="J68" s="158"/>
      <c r="K68" s="161"/>
      <c r="L68" s="159"/>
      <c r="M68" s="158"/>
      <c r="N68" s="158"/>
      <c r="O68" s="161"/>
      <c r="P68" s="157"/>
      <c r="Q68" s="158"/>
      <c r="R68" s="158"/>
      <c r="S68" s="161"/>
    </row>
    <row r="69" spans="1:19" ht="13.8" x14ac:dyDescent="0.25">
      <c r="A69" s="107"/>
      <c r="B69" s="227" t="s">
        <v>13</v>
      </c>
      <c r="C69" s="175" t="s">
        <v>59</v>
      </c>
      <c r="D69" s="157"/>
      <c r="E69" s="158"/>
      <c r="F69" s="158"/>
      <c r="G69" s="234"/>
      <c r="H69" s="160"/>
      <c r="I69" s="158"/>
      <c r="J69" s="158"/>
      <c r="K69" s="161"/>
      <c r="L69" s="159"/>
      <c r="M69" s="158"/>
      <c r="N69" s="158"/>
      <c r="O69" s="161"/>
      <c r="P69" s="157"/>
      <c r="Q69" s="158"/>
      <c r="R69" s="158"/>
      <c r="S69" s="161"/>
    </row>
    <row r="70" spans="1:19" ht="13.8" x14ac:dyDescent="0.25">
      <c r="A70" s="107"/>
      <c r="B70" s="227"/>
      <c r="C70" s="175" t="s">
        <v>61</v>
      </c>
      <c r="D70" s="157"/>
      <c r="E70" s="158"/>
      <c r="F70" s="158"/>
      <c r="G70" s="234"/>
      <c r="H70" s="160"/>
      <c r="I70" s="158"/>
      <c r="J70" s="158"/>
      <c r="K70" s="161"/>
      <c r="L70" s="159"/>
      <c r="M70" s="158"/>
      <c r="N70" s="158"/>
      <c r="O70" s="161"/>
      <c r="P70" s="157"/>
      <c r="Q70" s="158"/>
      <c r="R70" s="158"/>
      <c r="S70" s="161"/>
    </row>
    <row r="71" spans="1:19" ht="13.8" x14ac:dyDescent="0.25">
      <c r="A71" s="107"/>
      <c r="B71" s="227"/>
      <c r="C71" s="175" t="s">
        <v>69</v>
      </c>
      <c r="D71" s="157">
        <v>66000</v>
      </c>
      <c r="E71" s="158">
        <v>66000</v>
      </c>
      <c r="F71" s="158"/>
      <c r="G71" s="234"/>
      <c r="H71" s="160">
        <v>66000</v>
      </c>
      <c r="I71" s="158">
        <v>66000</v>
      </c>
      <c r="J71" s="158">
        <v>0</v>
      </c>
      <c r="K71" s="161">
        <v>0</v>
      </c>
      <c r="L71" s="159"/>
      <c r="M71" s="158"/>
      <c r="N71" s="158"/>
      <c r="O71" s="161"/>
      <c r="P71" s="157">
        <f t="shared" si="1"/>
        <v>66000</v>
      </c>
      <c r="Q71" s="158">
        <f t="shared" si="2"/>
        <v>66000</v>
      </c>
      <c r="R71" s="158">
        <f t="shared" si="3"/>
        <v>0</v>
      </c>
      <c r="S71" s="161">
        <f t="shared" si="4"/>
        <v>0</v>
      </c>
    </row>
    <row r="72" spans="1:19" ht="13.8" x14ac:dyDescent="0.25">
      <c r="A72" s="107"/>
      <c r="B72" s="227"/>
      <c r="C72" s="175" t="s">
        <v>67</v>
      </c>
      <c r="D72" s="157">
        <v>134000</v>
      </c>
      <c r="E72" s="158">
        <v>134000</v>
      </c>
      <c r="F72" s="158"/>
      <c r="G72" s="234"/>
      <c r="H72" s="160">
        <v>134000</v>
      </c>
      <c r="I72" s="158">
        <v>134000</v>
      </c>
      <c r="J72" s="158">
        <v>0</v>
      </c>
      <c r="K72" s="161">
        <v>0</v>
      </c>
      <c r="L72" s="159"/>
      <c r="M72" s="158"/>
      <c r="N72" s="158"/>
      <c r="O72" s="161"/>
      <c r="P72" s="157">
        <f t="shared" si="1"/>
        <v>134000</v>
      </c>
      <c r="Q72" s="158">
        <f t="shared" si="2"/>
        <v>134000</v>
      </c>
      <c r="R72" s="158">
        <f t="shared" si="3"/>
        <v>0</v>
      </c>
      <c r="S72" s="161">
        <f t="shared" si="4"/>
        <v>0</v>
      </c>
    </row>
    <row r="73" spans="1:19" ht="13.8" x14ac:dyDescent="0.25">
      <c r="A73" s="232"/>
      <c r="B73" s="233"/>
      <c r="C73" s="175" t="s">
        <v>68</v>
      </c>
      <c r="D73" s="157">
        <v>12000</v>
      </c>
      <c r="E73" s="158">
        <v>12000</v>
      </c>
      <c r="F73" s="158"/>
      <c r="G73" s="234"/>
      <c r="H73" s="160">
        <v>12000</v>
      </c>
      <c r="I73" s="158">
        <v>12000</v>
      </c>
      <c r="J73" s="158">
        <v>0</v>
      </c>
      <c r="K73" s="161">
        <v>0</v>
      </c>
      <c r="L73" s="159"/>
      <c r="M73" s="158"/>
      <c r="N73" s="158"/>
      <c r="O73" s="161"/>
      <c r="P73" s="157">
        <f t="shared" si="1"/>
        <v>12000</v>
      </c>
      <c r="Q73" s="158">
        <f t="shared" si="2"/>
        <v>12000</v>
      </c>
      <c r="R73" s="158">
        <f t="shared" si="3"/>
        <v>0</v>
      </c>
      <c r="S73" s="161">
        <f t="shared" si="4"/>
        <v>0</v>
      </c>
    </row>
    <row r="74" spans="1:19" ht="13.8" x14ac:dyDescent="0.25">
      <c r="A74" s="232"/>
      <c r="B74" s="233"/>
      <c r="C74" s="175" t="s">
        <v>70</v>
      </c>
      <c r="D74" s="157">
        <v>589000</v>
      </c>
      <c r="E74" s="158">
        <v>589000</v>
      </c>
      <c r="F74" s="158"/>
      <c r="G74" s="234"/>
      <c r="H74" s="160">
        <v>589000</v>
      </c>
      <c r="I74" s="158">
        <v>589000</v>
      </c>
      <c r="J74" s="158">
        <v>0</v>
      </c>
      <c r="K74" s="161">
        <v>0</v>
      </c>
      <c r="L74" s="159"/>
      <c r="M74" s="158"/>
      <c r="N74" s="158"/>
      <c r="O74" s="161"/>
      <c r="P74" s="157">
        <f t="shared" si="1"/>
        <v>589000</v>
      </c>
      <c r="Q74" s="158">
        <f t="shared" si="2"/>
        <v>589000</v>
      </c>
      <c r="R74" s="158">
        <f t="shared" si="3"/>
        <v>0</v>
      </c>
      <c r="S74" s="161">
        <f t="shared" si="4"/>
        <v>0</v>
      </c>
    </row>
    <row r="75" spans="1:19" ht="14.4" x14ac:dyDescent="0.3">
      <c r="A75" s="107"/>
      <c r="B75" s="227"/>
      <c r="C75" s="255" t="s">
        <v>26</v>
      </c>
      <c r="D75" s="249">
        <f t="shared" ref="D75:O75" si="24">SUM(D71:D74)</f>
        <v>801000</v>
      </c>
      <c r="E75" s="250">
        <f t="shared" si="24"/>
        <v>801000</v>
      </c>
      <c r="F75" s="250">
        <f t="shared" si="24"/>
        <v>0</v>
      </c>
      <c r="G75" s="251">
        <f t="shared" si="24"/>
        <v>0</v>
      </c>
      <c r="H75" s="252">
        <v>801000</v>
      </c>
      <c r="I75" s="250">
        <v>801000</v>
      </c>
      <c r="J75" s="250">
        <v>0</v>
      </c>
      <c r="K75" s="253">
        <v>0</v>
      </c>
      <c r="L75" s="254">
        <f t="shared" si="24"/>
        <v>0</v>
      </c>
      <c r="M75" s="250">
        <f t="shared" si="24"/>
        <v>0</v>
      </c>
      <c r="N75" s="250">
        <f t="shared" si="24"/>
        <v>0</v>
      </c>
      <c r="O75" s="253">
        <f t="shared" si="24"/>
        <v>0</v>
      </c>
      <c r="P75" s="249">
        <f t="shared" si="1"/>
        <v>801000</v>
      </c>
      <c r="Q75" s="250">
        <f t="shared" si="2"/>
        <v>801000</v>
      </c>
      <c r="R75" s="250">
        <f t="shared" si="3"/>
        <v>0</v>
      </c>
      <c r="S75" s="253">
        <f t="shared" si="4"/>
        <v>0</v>
      </c>
    </row>
    <row r="76" spans="1:19" ht="13.8" x14ac:dyDescent="0.25">
      <c r="A76" s="107"/>
      <c r="B76" s="227"/>
      <c r="C76" s="255"/>
      <c r="D76" s="256"/>
      <c r="E76" s="257"/>
      <c r="F76" s="257"/>
      <c r="G76" s="258"/>
      <c r="H76" s="259"/>
      <c r="I76" s="257"/>
      <c r="J76" s="257"/>
      <c r="K76" s="260"/>
      <c r="L76" s="261"/>
      <c r="M76" s="257"/>
      <c r="N76" s="257"/>
      <c r="O76" s="260"/>
      <c r="P76" s="256"/>
      <c r="Q76" s="257"/>
      <c r="R76" s="257"/>
      <c r="S76" s="260"/>
    </row>
    <row r="77" spans="1:19" ht="13.8" x14ac:dyDescent="0.25">
      <c r="A77" s="118"/>
      <c r="B77" s="237"/>
      <c r="C77" s="175" t="s">
        <v>212</v>
      </c>
      <c r="D77" s="157"/>
      <c r="E77" s="158"/>
      <c r="F77" s="158"/>
      <c r="G77" s="234"/>
      <c r="H77" s="160"/>
      <c r="I77" s="158"/>
      <c r="J77" s="158"/>
      <c r="K77" s="161"/>
      <c r="L77" s="159"/>
      <c r="M77" s="158"/>
      <c r="N77" s="158"/>
      <c r="O77" s="161"/>
      <c r="P77" s="157"/>
      <c r="Q77" s="158"/>
      <c r="R77" s="158"/>
      <c r="S77" s="161"/>
    </row>
    <row r="78" spans="1:19" ht="13.8" x14ac:dyDescent="0.25">
      <c r="A78" s="232"/>
      <c r="B78" s="233"/>
      <c r="C78" s="175" t="s">
        <v>213</v>
      </c>
      <c r="D78" s="157">
        <v>4000</v>
      </c>
      <c r="E78" s="158">
        <v>4000</v>
      </c>
      <c r="F78" s="158"/>
      <c r="G78" s="234"/>
      <c r="H78" s="160">
        <v>4000</v>
      </c>
      <c r="I78" s="158">
        <v>4000</v>
      </c>
      <c r="J78" s="158">
        <v>0</v>
      </c>
      <c r="K78" s="161">
        <v>0</v>
      </c>
      <c r="L78" s="159"/>
      <c r="M78" s="158"/>
      <c r="N78" s="158"/>
      <c r="O78" s="161"/>
      <c r="P78" s="157">
        <f t="shared" ref="P78:P142" si="25">H78+L78</f>
        <v>4000</v>
      </c>
      <c r="Q78" s="158">
        <f t="shared" ref="Q78:Q142" si="26">I78+M78</f>
        <v>4000</v>
      </c>
      <c r="R78" s="158">
        <f t="shared" ref="R78:R142" si="27">J78+N78</f>
        <v>0</v>
      </c>
      <c r="S78" s="161">
        <f t="shared" ref="S78:S142" si="28">K78+O78</f>
        <v>0</v>
      </c>
    </row>
    <row r="79" spans="1:19" ht="13.8" x14ac:dyDescent="0.25">
      <c r="A79" s="118"/>
      <c r="B79" s="237"/>
      <c r="C79" s="247" t="s">
        <v>214</v>
      </c>
      <c r="D79" s="157">
        <v>4000</v>
      </c>
      <c r="E79" s="158">
        <v>4000</v>
      </c>
      <c r="F79" s="158"/>
      <c r="G79" s="234"/>
      <c r="H79" s="160">
        <v>4000</v>
      </c>
      <c r="I79" s="158">
        <v>4000</v>
      </c>
      <c r="J79" s="158">
        <v>0</v>
      </c>
      <c r="K79" s="161">
        <v>0</v>
      </c>
      <c r="L79" s="159"/>
      <c r="M79" s="158"/>
      <c r="N79" s="158"/>
      <c r="O79" s="161"/>
      <c r="P79" s="157">
        <f t="shared" si="25"/>
        <v>4000</v>
      </c>
      <c r="Q79" s="158">
        <f t="shared" si="26"/>
        <v>4000</v>
      </c>
      <c r="R79" s="158">
        <f t="shared" si="27"/>
        <v>0</v>
      </c>
      <c r="S79" s="161">
        <f t="shared" si="28"/>
        <v>0</v>
      </c>
    </row>
    <row r="80" spans="1:19" ht="14.4" x14ac:dyDescent="0.3">
      <c r="A80" s="262"/>
      <c r="B80" s="237"/>
      <c r="C80" s="255" t="s">
        <v>26</v>
      </c>
      <c r="D80" s="256">
        <f t="shared" ref="D80:O80" si="29">SUM(D78:D79)</f>
        <v>8000</v>
      </c>
      <c r="E80" s="257">
        <f t="shared" si="29"/>
        <v>8000</v>
      </c>
      <c r="F80" s="257">
        <f t="shared" si="29"/>
        <v>0</v>
      </c>
      <c r="G80" s="258">
        <f t="shared" si="29"/>
        <v>0</v>
      </c>
      <c r="H80" s="259">
        <v>8000</v>
      </c>
      <c r="I80" s="257">
        <v>8000</v>
      </c>
      <c r="J80" s="257">
        <v>0</v>
      </c>
      <c r="K80" s="260">
        <v>0</v>
      </c>
      <c r="L80" s="261">
        <f t="shared" si="29"/>
        <v>0</v>
      </c>
      <c r="M80" s="257">
        <f t="shared" si="29"/>
        <v>0</v>
      </c>
      <c r="N80" s="257">
        <f t="shared" si="29"/>
        <v>0</v>
      </c>
      <c r="O80" s="260">
        <f t="shared" si="29"/>
        <v>0</v>
      </c>
      <c r="P80" s="256">
        <f t="shared" si="25"/>
        <v>8000</v>
      </c>
      <c r="Q80" s="257">
        <f t="shared" si="26"/>
        <v>8000</v>
      </c>
      <c r="R80" s="257">
        <f t="shared" si="27"/>
        <v>0</v>
      </c>
      <c r="S80" s="260">
        <f t="shared" si="28"/>
        <v>0</v>
      </c>
    </row>
    <row r="81" spans="1:21" ht="14.4" x14ac:dyDescent="0.3">
      <c r="A81" s="262"/>
      <c r="B81" s="237"/>
      <c r="C81" s="255"/>
      <c r="D81" s="256"/>
      <c r="E81" s="257"/>
      <c r="F81" s="257"/>
      <c r="G81" s="258"/>
      <c r="H81" s="259"/>
      <c r="I81" s="257"/>
      <c r="J81" s="257"/>
      <c r="K81" s="260"/>
      <c r="L81" s="261"/>
      <c r="M81" s="257"/>
      <c r="N81" s="257"/>
      <c r="O81" s="260"/>
      <c r="P81" s="256"/>
      <c r="Q81" s="257"/>
      <c r="R81" s="257"/>
      <c r="S81" s="260"/>
    </row>
    <row r="82" spans="1:21" ht="14.4" x14ac:dyDescent="0.3">
      <c r="A82" s="107"/>
      <c r="B82" s="227"/>
      <c r="C82" s="248" t="s">
        <v>35</v>
      </c>
      <c r="D82" s="249">
        <f>D75+D80</f>
        <v>809000</v>
      </c>
      <c r="E82" s="250">
        <f t="shared" ref="E82:G82" si="30">E75+E80</f>
        <v>809000</v>
      </c>
      <c r="F82" s="250">
        <f t="shared" si="30"/>
        <v>0</v>
      </c>
      <c r="G82" s="251">
        <f t="shared" si="30"/>
        <v>0</v>
      </c>
      <c r="H82" s="252">
        <v>809000</v>
      </c>
      <c r="I82" s="250">
        <v>809000</v>
      </c>
      <c r="J82" s="250">
        <v>0</v>
      </c>
      <c r="K82" s="253">
        <v>0</v>
      </c>
      <c r="L82" s="254">
        <f>L75+L80</f>
        <v>0</v>
      </c>
      <c r="M82" s="250">
        <f t="shared" ref="M82:O82" si="31">M75+M80</f>
        <v>0</v>
      </c>
      <c r="N82" s="250">
        <f t="shared" si="31"/>
        <v>0</v>
      </c>
      <c r="O82" s="253">
        <f t="shared" si="31"/>
        <v>0</v>
      </c>
      <c r="P82" s="249">
        <f t="shared" si="25"/>
        <v>809000</v>
      </c>
      <c r="Q82" s="250">
        <f t="shared" si="26"/>
        <v>809000</v>
      </c>
      <c r="R82" s="250">
        <f t="shared" si="27"/>
        <v>0</v>
      </c>
      <c r="S82" s="253">
        <f t="shared" si="28"/>
        <v>0</v>
      </c>
    </row>
    <row r="83" spans="1:21" x14ac:dyDescent="0.3">
      <c r="A83" s="107"/>
      <c r="B83" s="263"/>
      <c r="C83" s="175"/>
      <c r="D83" s="157"/>
      <c r="E83" s="158"/>
      <c r="F83" s="158"/>
      <c r="G83" s="234"/>
      <c r="H83" s="160"/>
      <c r="I83" s="158"/>
      <c r="J83" s="158"/>
      <c r="K83" s="161"/>
      <c r="L83" s="159"/>
      <c r="M83" s="158"/>
      <c r="N83" s="158"/>
      <c r="O83" s="161"/>
      <c r="P83" s="157"/>
      <c r="Q83" s="158"/>
      <c r="R83" s="158"/>
      <c r="S83" s="161"/>
    </row>
    <row r="84" spans="1:21" ht="13.8" x14ac:dyDescent="0.25">
      <c r="A84" s="107"/>
      <c r="B84" s="227" t="s">
        <v>14</v>
      </c>
      <c r="C84" s="175" t="s">
        <v>28</v>
      </c>
      <c r="D84" s="157"/>
      <c r="E84" s="158"/>
      <c r="F84" s="158"/>
      <c r="G84" s="234"/>
      <c r="H84" s="160"/>
      <c r="I84" s="158"/>
      <c r="J84" s="158"/>
      <c r="K84" s="161"/>
      <c r="L84" s="159"/>
      <c r="M84" s="158"/>
      <c r="N84" s="158"/>
      <c r="O84" s="161"/>
      <c r="P84" s="157"/>
      <c r="Q84" s="158"/>
      <c r="R84" s="158"/>
      <c r="S84" s="161"/>
    </row>
    <row r="85" spans="1:21" ht="27.6" x14ac:dyDescent="0.25">
      <c r="A85" s="107"/>
      <c r="B85" s="227"/>
      <c r="C85" s="175" t="s">
        <v>33</v>
      </c>
      <c r="D85" s="110"/>
      <c r="E85" s="111"/>
      <c r="F85" s="111"/>
      <c r="G85" s="228"/>
      <c r="H85" s="113"/>
      <c r="I85" s="111"/>
      <c r="J85" s="111"/>
      <c r="K85" s="114"/>
      <c r="L85" s="112"/>
      <c r="M85" s="111"/>
      <c r="N85" s="111"/>
      <c r="O85" s="114"/>
      <c r="P85" s="110"/>
      <c r="Q85" s="111"/>
      <c r="R85" s="111"/>
      <c r="S85" s="114"/>
    </row>
    <row r="86" spans="1:21" ht="13.8" x14ac:dyDescent="0.25">
      <c r="A86" s="107"/>
      <c r="B86" s="227"/>
      <c r="C86" s="175" t="s">
        <v>145</v>
      </c>
      <c r="D86" s="110">
        <v>458801</v>
      </c>
      <c r="E86" s="111">
        <v>458801</v>
      </c>
      <c r="F86" s="111"/>
      <c r="G86" s="228"/>
      <c r="H86" s="113">
        <v>458801</v>
      </c>
      <c r="I86" s="111">
        <v>458801</v>
      </c>
      <c r="J86" s="111">
        <v>0</v>
      </c>
      <c r="K86" s="114">
        <v>0</v>
      </c>
      <c r="L86" s="112"/>
      <c r="M86" s="111"/>
      <c r="N86" s="111"/>
      <c r="O86" s="114"/>
      <c r="P86" s="110">
        <f t="shared" si="25"/>
        <v>458801</v>
      </c>
      <c r="Q86" s="111">
        <f t="shared" si="26"/>
        <v>458801</v>
      </c>
      <c r="R86" s="111">
        <f t="shared" si="27"/>
        <v>0</v>
      </c>
      <c r="S86" s="114">
        <f t="shared" si="28"/>
        <v>0</v>
      </c>
      <c r="U86" s="264"/>
    </row>
    <row r="87" spans="1:21" ht="13.8" x14ac:dyDescent="0.25">
      <c r="A87" s="232"/>
      <c r="B87" s="233"/>
      <c r="C87" s="175" t="s">
        <v>146</v>
      </c>
      <c r="D87" s="110">
        <v>332166</v>
      </c>
      <c r="E87" s="111">
        <v>332166</v>
      </c>
      <c r="F87" s="158"/>
      <c r="G87" s="234"/>
      <c r="H87" s="160">
        <v>332166</v>
      </c>
      <c r="I87" s="158">
        <v>332166</v>
      </c>
      <c r="J87" s="158">
        <v>0</v>
      </c>
      <c r="K87" s="161">
        <v>0</v>
      </c>
      <c r="L87" s="112">
        <f>1741+5182</f>
        <v>6923</v>
      </c>
      <c r="M87" s="111">
        <v>6923</v>
      </c>
      <c r="N87" s="158">
        <v>0</v>
      </c>
      <c r="O87" s="161">
        <v>0</v>
      </c>
      <c r="P87" s="110">
        <f t="shared" si="25"/>
        <v>339089</v>
      </c>
      <c r="Q87" s="111">
        <f t="shared" si="26"/>
        <v>339089</v>
      </c>
      <c r="R87" s="158">
        <f t="shared" si="27"/>
        <v>0</v>
      </c>
      <c r="S87" s="161">
        <f t="shared" si="28"/>
        <v>0</v>
      </c>
      <c r="U87" s="264"/>
    </row>
    <row r="88" spans="1:21" ht="27.6" x14ac:dyDescent="0.25">
      <c r="A88" s="232"/>
      <c r="B88" s="233"/>
      <c r="C88" s="175" t="s">
        <v>147</v>
      </c>
      <c r="D88" s="110">
        <f>SUM(E88:G88)</f>
        <v>795446</v>
      </c>
      <c r="E88" s="111">
        <v>649774</v>
      </c>
      <c r="F88" s="111">
        <v>125972</v>
      </c>
      <c r="G88" s="234">
        <v>19700</v>
      </c>
      <c r="H88" s="160">
        <v>795446</v>
      </c>
      <c r="I88" s="158">
        <v>649774</v>
      </c>
      <c r="J88" s="158">
        <v>125972</v>
      </c>
      <c r="K88" s="161">
        <v>19700</v>
      </c>
      <c r="L88" s="112">
        <v>21194</v>
      </c>
      <c r="M88" s="111">
        <v>21194</v>
      </c>
      <c r="N88" s="111">
        <v>0</v>
      </c>
      <c r="O88" s="161">
        <v>0</v>
      </c>
      <c r="P88" s="110">
        <f t="shared" si="25"/>
        <v>816640</v>
      </c>
      <c r="Q88" s="111">
        <f t="shared" si="26"/>
        <v>670968</v>
      </c>
      <c r="R88" s="111">
        <f t="shared" si="27"/>
        <v>125972</v>
      </c>
      <c r="S88" s="161">
        <f t="shared" si="28"/>
        <v>19700</v>
      </c>
      <c r="U88" s="264"/>
    </row>
    <row r="89" spans="1:21" ht="13.8" x14ac:dyDescent="0.25">
      <c r="A89" s="232"/>
      <c r="B89" s="233"/>
      <c r="C89" s="175" t="s">
        <v>397</v>
      </c>
      <c r="D89" s="110"/>
      <c r="E89" s="111"/>
      <c r="F89" s="111"/>
      <c r="G89" s="234"/>
      <c r="H89" s="160">
        <v>35424</v>
      </c>
      <c r="I89" s="158">
        <v>35424</v>
      </c>
      <c r="J89" s="158">
        <v>0</v>
      </c>
      <c r="K89" s="161">
        <v>0</v>
      </c>
      <c r="L89" s="112">
        <v>28153</v>
      </c>
      <c r="M89" s="111">
        <v>28153</v>
      </c>
      <c r="N89" s="111">
        <v>0</v>
      </c>
      <c r="O89" s="161">
        <v>0</v>
      </c>
      <c r="P89" s="110">
        <f t="shared" si="25"/>
        <v>63577</v>
      </c>
      <c r="Q89" s="111">
        <f t="shared" si="26"/>
        <v>63577</v>
      </c>
      <c r="R89" s="111">
        <f t="shared" si="27"/>
        <v>0</v>
      </c>
      <c r="S89" s="161">
        <f t="shared" si="28"/>
        <v>0</v>
      </c>
      <c r="U89" s="264"/>
    </row>
    <row r="90" spans="1:21" ht="13.8" x14ac:dyDescent="0.25">
      <c r="A90" s="232"/>
      <c r="B90" s="233"/>
      <c r="C90" s="175" t="s">
        <v>398</v>
      </c>
      <c r="D90" s="110"/>
      <c r="E90" s="111"/>
      <c r="F90" s="111"/>
      <c r="G90" s="234"/>
      <c r="H90" s="160">
        <v>1641</v>
      </c>
      <c r="I90" s="158">
        <v>1641</v>
      </c>
      <c r="J90" s="158">
        <v>0</v>
      </c>
      <c r="K90" s="161">
        <v>0</v>
      </c>
      <c r="L90" s="112">
        <v>1315</v>
      </c>
      <c r="M90" s="111">
        <v>1315</v>
      </c>
      <c r="N90" s="111">
        <v>0</v>
      </c>
      <c r="O90" s="161">
        <v>0</v>
      </c>
      <c r="P90" s="110">
        <f t="shared" si="25"/>
        <v>2956</v>
      </c>
      <c r="Q90" s="111">
        <f t="shared" si="26"/>
        <v>2956</v>
      </c>
      <c r="R90" s="111">
        <f t="shared" si="27"/>
        <v>0</v>
      </c>
      <c r="S90" s="161">
        <f t="shared" si="28"/>
        <v>0</v>
      </c>
      <c r="U90" s="264"/>
    </row>
    <row r="91" spans="1:21" ht="13.8" x14ac:dyDescent="0.25">
      <c r="A91" s="232"/>
      <c r="B91" s="233"/>
      <c r="C91" s="175" t="s">
        <v>148</v>
      </c>
      <c r="D91" s="110">
        <v>40443</v>
      </c>
      <c r="E91" s="111">
        <v>40443</v>
      </c>
      <c r="F91" s="158"/>
      <c r="G91" s="234"/>
      <c r="H91" s="160">
        <v>40443</v>
      </c>
      <c r="I91" s="158">
        <v>40443</v>
      </c>
      <c r="J91" s="158">
        <v>0</v>
      </c>
      <c r="K91" s="161">
        <v>0</v>
      </c>
      <c r="L91" s="112"/>
      <c r="M91" s="111"/>
      <c r="N91" s="158"/>
      <c r="O91" s="161"/>
      <c r="P91" s="110">
        <f t="shared" si="25"/>
        <v>40443</v>
      </c>
      <c r="Q91" s="111">
        <f t="shared" si="26"/>
        <v>40443</v>
      </c>
      <c r="R91" s="158">
        <f t="shared" si="27"/>
        <v>0</v>
      </c>
      <c r="S91" s="161">
        <f t="shared" si="28"/>
        <v>0</v>
      </c>
      <c r="U91" s="264"/>
    </row>
    <row r="92" spans="1:21" ht="13.8" x14ac:dyDescent="0.25">
      <c r="A92" s="232"/>
      <c r="B92" s="233"/>
      <c r="C92" s="175" t="s">
        <v>423</v>
      </c>
      <c r="D92" s="110"/>
      <c r="E92" s="111"/>
      <c r="F92" s="158"/>
      <c r="G92" s="234"/>
      <c r="H92" s="160"/>
      <c r="I92" s="158"/>
      <c r="J92" s="158"/>
      <c r="K92" s="161"/>
      <c r="L92" s="112">
        <v>2591</v>
      </c>
      <c r="M92" s="111">
        <v>2591</v>
      </c>
      <c r="N92" s="158">
        <v>0</v>
      </c>
      <c r="O92" s="161">
        <v>0</v>
      </c>
      <c r="P92" s="110">
        <f t="shared" ref="P92" si="32">H92+L92</f>
        <v>2591</v>
      </c>
      <c r="Q92" s="111">
        <f t="shared" ref="Q92" si="33">I92+M92</f>
        <v>2591</v>
      </c>
      <c r="R92" s="158">
        <f t="shared" ref="R92" si="34">J92+N92</f>
        <v>0</v>
      </c>
      <c r="S92" s="161">
        <f t="shared" ref="S92" si="35">K92+O92</f>
        <v>0</v>
      </c>
      <c r="U92" s="264"/>
    </row>
    <row r="93" spans="1:21" ht="13.8" x14ac:dyDescent="0.25">
      <c r="A93" s="232"/>
      <c r="B93" s="233"/>
      <c r="C93" s="175"/>
      <c r="D93" s="157"/>
      <c r="E93" s="158"/>
      <c r="F93" s="158"/>
      <c r="G93" s="234"/>
      <c r="H93" s="160"/>
      <c r="I93" s="158"/>
      <c r="J93" s="158"/>
      <c r="K93" s="161"/>
      <c r="L93" s="159"/>
      <c r="M93" s="158"/>
      <c r="N93" s="158"/>
      <c r="O93" s="161"/>
      <c r="P93" s="157"/>
      <c r="Q93" s="158"/>
      <c r="R93" s="158"/>
      <c r="S93" s="161"/>
    </row>
    <row r="94" spans="1:21" ht="13.8" x14ac:dyDescent="0.25">
      <c r="A94" s="107"/>
      <c r="B94" s="227"/>
      <c r="C94" s="255" t="s">
        <v>26</v>
      </c>
      <c r="D94" s="121">
        <f t="shared" ref="D94:G94" si="36">SUM(D85:D91)</f>
        <v>1626856</v>
      </c>
      <c r="E94" s="122">
        <f t="shared" si="36"/>
        <v>1481184</v>
      </c>
      <c r="F94" s="122">
        <f t="shared" si="36"/>
        <v>125972</v>
      </c>
      <c r="G94" s="239">
        <f t="shared" si="36"/>
        <v>19700</v>
      </c>
      <c r="H94" s="124">
        <v>1663921</v>
      </c>
      <c r="I94" s="122">
        <v>1518249</v>
      </c>
      <c r="J94" s="122">
        <v>125972</v>
      </c>
      <c r="K94" s="125">
        <v>19700</v>
      </c>
      <c r="L94" s="123">
        <f>SUM(L85:L93)</f>
        <v>60176</v>
      </c>
      <c r="M94" s="122">
        <f t="shared" ref="M94:O94" si="37">SUM(M85:M93)</f>
        <v>60176</v>
      </c>
      <c r="N94" s="122">
        <f t="shared" si="37"/>
        <v>0</v>
      </c>
      <c r="O94" s="125">
        <f t="shared" si="37"/>
        <v>0</v>
      </c>
      <c r="P94" s="121">
        <f t="shared" si="25"/>
        <v>1724097</v>
      </c>
      <c r="Q94" s="122">
        <f t="shared" si="26"/>
        <v>1578425</v>
      </c>
      <c r="R94" s="122">
        <f t="shared" si="27"/>
        <v>125972</v>
      </c>
      <c r="S94" s="125">
        <f t="shared" si="28"/>
        <v>19700</v>
      </c>
    </row>
    <row r="95" spans="1:21" ht="13.8" x14ac:dyDescent="0.25">
      <c r="A95" s="107"/>
      <c r="B95" s="227"/>
      <c r="C95" s="255"/>
      <c r="D95" s="121"/>
      <c r="E95" s="122"/>
      <c r="F95" s="122"/>
      <c r="G95" s="239"/>
      <c r="H95" s="124"/>
      <c r="I95" s="122"/>
      <c r="J95" s="122"/>
      <c r="K95" s="125"/>
      <c r="L95" s="123"/>
      <c r="M95" s="122"/>
      <c r="N95" s="122"/>
      <c r="O95" s="125"/>
      <c r="P95" s="121"/>
      <c r="Q95" s="122"/>
      <c r="R95" s="122"/>
      <c r="S95" s="125"/>
    </row>
    <row r="96" spans="1:21" ht="13.8" x14ac:dyDescent="0.25">
      <c r="A96" s="107"/>
      <c r="B96" s="227"/>
      <c r="C96" s="178" t="s">
        <v>179</v>
      </c>
      <c r="D96" s="110"/>
      <c r="E96" s="111"/>
      <c r="F96" s="111"/>
      <c r="G96" s="228"/>
      <c r="H96" s="113"/>
      <c r="I96" s="111"/>
      <c r="J96" s="111"/>
      <c r="K96" s="114"/>
      <c r="L96" s="112"/>
      <c r="M96" s="111"/>
      <c r="N96" s="111"/>
      <c r="O96" s="114"/>
      <c r="P96" s="110"/>
      <c r="Q96" s="111"/>
      <c r="R96" s="111"/>
      <c r="S96" s="114"/>
    </row>
    <row r="97" spans="1:19" ht="13.8" x14ac:dyDescent="0.25">
      <c r="A97" s="232"/>
      <c r="B97" s="233"/>
      <c r="C97" s="175" t="s">
        <v>244</v>
      </c>
      <c r="D97" s="157">
        <v>132499</v>
      </c>
      <c r="E97" s="158">
        <v>132499</v>
      </c>
      <c r="F97" s="158"/>
      <c r="G97" s="234"/>
      <c r="H97" s="160">
        <v>132499</v>
      </c>
      <c r="I97" s="158">
        <v>132499</v>
      </c>
      <c r="J97" s="158">
        <v>0</v>
      </c>
      <c r="K97" s="161">
        <v>0</v>
      </c>
      <c r="L97" s="159"/>
      <c r="M97" s="158"/>
      <c r="N97" s="158"/>
      <c r="O97" s="161"/>
      <c r="P97" s="157">
        <f t="shared" si="25"/>
        <v>132499</v>
      </c>
      <c r="Q97" s="158">
        <f t="shared" si="26"/>
        <v>132499</v>
      </c>
      <c r="R97" s="158">
        <f t="shared" si="27"/>
        <v>0</v>
      </c>
      <c r="S97" s="161">
        <f t="shared" si="28"/>
        <v>0</v>
      </c>
    </row>
    <row r="98" spans="1:19" ht="27.6" x14ac:dyDescent="0.25">
      <c r="A98" s="232"/>
      <c r="B98" s="233"/>
      <c r="C98" s="175" t="s">
        <v>426</v>
      </c>
      <c r="D98" s="157"/>
      <c r="E98" s="158"/>
      <c r="F98" s="158"/>
      <c r="G98" s="234"/>
      <c r="H98" s="160"/>
      <c r="I98" s="158"/>
      <c r="J98" s="158"/>
      <c r="K98" s="161"/>
      <c r="L98" s="159">
        <v>936</v>
      </c>
      <c r="M98" s="158">
        <v>936</v>
      </c>
      <c r="N98" s="158">
        <v>0</v>
      </c>
      <c r="O98" s="161">
        <v>0</v>
      </c>
      <c r="P98" s="157">
        <f t="shared" ref="P98" si="38">H98+L98</f>
        <v>936</v>
      </c>
      <c r="Q98" s="158">
        <f t="shared" ref="Q98" si="39">I98+M98</f>
        <v>936</v>
      </c>
      <c r="R98" s="158">
        <f t="shared" ref="R98" si="40">J98+N98</f>
        <v>0</v>
      </c>
      <c r="S98" s="161">
        <f t="shared" ref="S98" si="41">K98+O98</f>
        <v>0</v>
      </c>
    </row>
    <row r="99" spans="1:19" ht="13.8" x14ac:dyDescent="0.25">
      <c r="A99" s="232"/>
      <c r="B99" s="233"/>
      <c r="C99" s="175"/>
      <c r="D99" s="157"/>
      <c r="E99" s="158"/>
      <c r="F99" s="158"/>
      <c r="G99" s="234"/>
      <c r="H99" s="160"/>
      <c r="I99" s="158"/>
      <c r="J99" s="158"/>
      <c r="K99" s="161"/>
      <c r="L99" s="159"/>
      <c r="M99" s="158"/>
      <c r="N99" s="158"/>
      <c r="O99" s="161"/>
      <c r="P99" s="157"/>
      <c r="Q99" s="158"/>
      <c r="R99" s="158"/>
      <c r="S99" s="161"/>
    </row>
    <row r="100" spans="1:19" ht="13.8" x14ac:dyDescent="0.25">
      <c r="A100" s="265"/>
      <c r="B100" s="266"/>
      <c r="C100" s="255" t="s">
        <v>26</v>
      </c>
      <c r="D100" s="256">
        <f t="shared" ref="D100:G100" si="42">SUM(D97:D97)</f>
        <v>132499</v>
      </c>
      <c r="E100" s="257">
        <f t="shared" si="42"/>
        <v>132499</v>
      </c>
      <c r="F100" s="257">
        <f t="shared" si="42"/>
        <v>0</v>
      </c>
      <c r="G100" s="258">
        <f t="shared" si="42"/>
        <v>0</v>
      </c>
      <c r="H100" s="259">
        <v>132499</v>
      </c>
      <c r="I100" s="257">
        <v>132499</v>
      </c>
      <c r="J100" s="257">
        <v>0</v>
      </c>
      <c r="K100" s="260">
        <v>0</v>
      </c>
      <c r="L100" s="261">
        <f>SUM(L97:L99)</f>
        <v>936</v>
      </c>
      <c r="M100" s="257">
        <f t="shared" ref="M100:O100" si="43">SUM(M97:M99)</f>
        <v>936</v>
      </c>
      <c r="N100" s="257">
        <f t="shared" si="43"/>
        <v>0</v>
      </c>
      <c r="O100" s="260">
        <f t="shared" si="43"/>
        <v>0</v>
      </c>
      <c r="P100" s="256">
        <f t="shared" si="25"/>
        <v>133435</v>
      </c>
      <c r="Q100" s="257">
        <f t="shared" si="26"/>
        <v>133435</v>
      </c>
      <c r="R100" s="257">
        <f t="shared" si="27"/>
        <v>0</v>
      </c>
      <c r="S100" s="260">
        <f t="shared" si="28"/>
        <v>0</v>
      </c>
    </row>
    <row r="101" spans="1:19" ht="13.8" x14ac:dyDescent="0.25">
      <c r="A101" s="265"/>
      <c r="B101" s="266"/>
      <c r="C101" s="255"/>
      <c r="D101" s="256"/>
      <c r="E101" s="257"/>
      <c r="F101" s="257"/>
      <c r="G101" s="258"/>
      <c r="H101" s="259"/>
      <c r="I101" s="257"/>
      <c r="J101" s="257"/>
      <c r="K101" s="260"/>
      <c r="L101" s="261"/>
      <c r="M101" s="257"/>
      <c r="N101" s="257"/>
      <c r="O101" s="260"/>
      <c r="P101" s="256"/>
      <c r="Q101" s="257"/>
      <c r="R101" s="257"/>
      <c r="S101" s="260"/>
    </row>
    <row r="102" spans="1:19" ht="13.8" x14ac:dyDescent="0.25">
      <c r="A102" s="232"/>
      <c r="B102" s="233"/>
      <c r="C102" s="175" t="s">
        <v>232</v>
      </c>
      <c r="D102" s="157"/>
      <c r="E102" s="158"/>
      <c r="F102" s="158"/>
      <c r="G102" s="234"/>
      <c r="H102" s="160"/>
      <c r="I102" s="158"/>
      <c r="J102" s="158"/>
      <c r="K102" s="161"/>
      <c r="L102" s="159"/>
      <c r="M102" s="158"/>
      <c r="N102" s="158"/>
      <c r="O102" s="161"/>
      <c r="P102" s="157"/>
      <c r="Q102" s="158"/>
      <c r="R102" s="158"/>
      <c r="S102" s="161"/>
    </row>
    <row r="103" spans="1:19" ht="13.8" x14ac:dyDescent="0.25">
      <c r="A103" s="232"/>
      <c r="B103" s="233"/>
      <c r="C103" s="175" t="s">
        <v>380</v>
      </c>
      <c r="D103" s="157"/>
      <c r="E103" s="158"/>
      <c r="F103" s="158"/>
      <c r="G103" s="234"/>
      <c r="H103" s="160">
        <v>40000</v>
      </c>
      <c r="I103" s="158">
        <v>40000</v>
      </c>
      <c r="J103" s="158">
        <v>0</v>
      </c>
      <c r="K103" s="161">
        <v>0</v>
      </c>
      <c r="L103" s="159"/>
      <c r="M103" s="158"/>
      <c r="N103" s="158"/>
      <c r="O103" s="161"/>
      <c r="P103" s="157">
        <f t="shared" si="25"/>
        <v>40000</v>
      </c>
      <c r="Q103" s="158">
        <f t="shared" si="26"/>
        <v>40000</v>
      </c>
      <c r="R103" s="158">
        <f t="shared" si="27"/>
        <v>0</v>
      </c>
      <c r="S103" s="161">
        <f t="shared" si="28"/>
        <v>0</v>
      </c>
    </row>
    <row r="104" spans="1:19" ht="13.8" x14ac:dyDescent="0.25">
      <c r="A104" s="232"/>
      <c r="B104" s="233"/>
      <c r="C104" s="175"/>
      <c r="D104" s="157"/>
      <c r="E104" s="158"/>
      <c r="F104" s="158"/>
      <c r="G104" s="234"/>
      <c r="H104" s="160"/>
      <c r="I104" s="158"/>
      <c r="J104" s="158"/>
      <c r="K104" s="161"/>
      <c r="L104" s="159"/>
      <c r="M104" s="158"/>
      <c r="N104" s="158"/>
      <c r="O104" s="161"/>
      <c r="P104" s="157"/>
      <c r="Q104" s="158"/>
      <c r="R104" s="158"/>
      <c r="S104" s="161"/>
    </row>
    <row r="105" spans="1:19" ht="13.8" x14ac:dyDescent="0.25">
      <c r="A105" s="107"/>
      <c r="B105" s="227"/>
      <c r="C105" s="255" t="s">
        <v>26</v>
      </c>
      <c r="D105" s="121">
        <f t="shared" ref="D105:G105" si="44">SUM(D104:D104)</f>
        <v>0</v>
      </c>
      <c r="E105" s="122">
        <f t="shared" si="44"/>
        <v>0</v>
      </c>
      <c r="F105" s="122">
        <f t="shared" si="44"/>
        <v>0</v>
      </c>
      <c r="G105" s="239">
        <f t="shared" si="44"/>
        <v>0</v>
      </c>
      <c r="H105" s="124">
        <v>40000</v>
      </c>
      <c r="I105" s="122">
        <v>40000</v>
      </c>
      <c r="J105" s="122">
        <v>0</v>
      </c>
      <c r="K105" s="125">
        <v>0</v>
      </c>
      <c r="L105" s="123">
        <f>SUM(L103:L104)</f>
        <v>0</v>
      </c>
      <c r="M105" s="122">
        <f t="shared" ref="M105:O105" si="45">SUM(M103:M104)</f>
        <v>0</v>
      </c>
      <c r="N105" s="122">
        <f t="shared" si="45"/>
        <v>0</v>
      </c>
      <c r="O105" s="125">
        <f t="shared" si="45"/>
        <v>0</v>
      </c>
      <c r="P105" s="121">
        <f t="shared" si="25"/>
        <v>40000</v>
      </c>
      <c r="Q105" s="122">
        <f t="shared" si="26"/>
        <v>40000</v>
      </c>
      <c r="R105" s="122">
        <f t="shared" si="27"/>
        <v>0</v>
      </c>
      <c r="S105" s="125">
        <f t="shared" si="28"/>
        <v>0</v>
      </c>
    </row>
    <row r="106" spans="1:19" ht="13.8" x14ac:dyDescent="0.25">
      <c r="A106" s="107"/>
      <c r="B106" s="227"/>
      <c r="C106" s="255"/>
      <c r="D106" s="110"/>
      <c r="E106" s="111"/>
      <c r="F106" s="111"/>
      <c r="G106" s="228"/>
      <c r="H106" s="113"/>
      <c r="I106" s="111"/>
      <c r="J106" s="111"/>
      <c r="K106" s="114"/>
      <c r="L106" s="112"/>
      <c r="M106" s="111"/>
      <c r="N106" s="111"/>
      <c r="O106" s="114"/>
      <c r="P106" s="110"/>
      <c r="Q106" s="111"/>
      <c r="R106" s="111"/>
      <c r="S106" s="114"/>
    </row>
    <row r="107" spans="1:19" ht="13.8" x14ac:dyDescent="0.25">
      <c r="A107" s="107"/>
      <c r="B107" s="227"/>
      <c r="C107" s="175" t="s">
        <v>227</v>
      </c>
      <c r="D107" s="110"/>
      <c r="E107" s="111"/>
      <c r="F107" s="111"/>
      <c r="G107" s="228"/>
      <c r="H107" s="113"/>
      <c r="I107" s="111"/>
      <c r="J107" s="111"/>
      <c r="K107" s="114"/>
      <c r="L107" s="112"/>
      <c r="M107" s="111"/>
      <c r="N107" s="111"/>
      <c r="O107" s="114"/>
      <c r="P107" s="110"/>
      <c r="Q107" s="111"/>
      <c r="R107" s="111"/>
      <c r="S107" s="114"/>
    </row>
    <row r="108" spans="1:19" ht="13.8" x14ac:dyDescent="0.25">
      <c r="A108" s="107"/>
      <c r="B108" s="227"/>
      <c r="C108" s="175" t="s">
        <v>245</v>
      </c>
      <c r="D108" s="110">
        <v>0</v>
      </c>
      <c r="E108" s="111">
        <v>0</v>
      </c>
      <c r="F108" s="111">
        <v>0</v>
      </c>
      <c r="G108" s="228">
        <v>0</v>
      </c>
      <c r="H108" s="113">
        <v>0</v>
      </c>
      <c r="I108" s="111">
        <v>0</v>
      </c>
      <c r="J108" s="111">
        <v>0</v>
      </c>
      <c r="K108" s="114">
        <v>0</v>
      </c>
      <c r="L108" s="112">
        <v>0</v>
      </c>
      <c r="M108" s="111">
        <v>0</v>
      </c>
      <c r="N108" s="111">
        <v>0</v>
      </c>
      <c r="O108" s="114">
        <v>0</v>
      </c>
      <c r="P108" s="110">
        <f t="shared" si="25"/>
        <v>0</v>
      </c>
      <c r="Q108" s="111">
        <f t="shared" si="26"/>
        <v>0</v>
      </c>
      <c r="R108" s="111">
        <f t="shared" si="27"/>
        <v>0</v>
      </c>
      <c r="S108" s="114">
        <f t="shared" si="28"/>
        <v>0</v>
      </c>
    </row>
    <row r="109" spans="1:19" ht="13.8" x14ac:dyDescent="0.25">
      <c r="A109" s="107"/>
      <c r="B109" s="227"/>
      <c r="C109" s="255"/>
      <c r="D109" s="110"/>
      <c r="E109" s="111"/>
      <c r="F109" s="111"/>
      <c r="G109" s="228"/>
      <c r="H109" s="113"/>
      <c r="I109" s="111"/>
      <c r="J109" s="111"/>
      <c r="K109" s="114"/>
      <c r="L109" s="112"/>
      <c r="M109" s="111"/>
      <c r="N109" s="111"/>
      <c r="O109" s="114"/>
      <c r="P109" s="110"/>
      <c r="Q109" s="111"/>
      <c r="R109" s="111"/>
      <c r="S109" s="114"/>
    </row>
    <row r="110" spans="1:19" ht="13.8" x14ac:dyDescent="0.25">
      <c r="A110" s="107"/>
      <c r="B110" s="227"/>
      <c r="C110" s="255" t="s">
        <v>26</v>
      </c>
      <c r="D110" s="121">
        <f>SUM(D108:D109)</f>
        <v>0</v>
      </c>
      <c r="E110" s="122">
        <f t="shared" ref="E110:G110" si="46">SUM(E108:E109)</f>
        <v>0</v>
      </c>
      <c r="F110" s="122">
        <f t="shared" si="46"/>
        <v>0</v>
      </c>
      <c r="G110" s="239">
        <f t="shared" si="46"/>
        <v>0</v>
      </c>
      <c r="H110" s="124">
        <v>0</v>
      </c>
      <c r="I110" s="122">
        <v>0</v>
      </c>
      <c r="J110" s="122">
        <v>0</v>
      </c>
      <c r="K110" s="125">
        <v>0</v>
      </c>
      <c r="L110" s="123">
        <f>SUM(L108:L109)</f>
        <v>0</v>
      </c>
      <c r="M110" s="122">
        <f t="shared" ref="M110:O110" si="47">SUM(M108:M109)</f>
        <v>0</v>
      </c>
      <c r="N110" s="122">
        <f t="shared" si="47"/>
        <v>0</v>
      </c>
      <c r="O110" s="125">
        <f t="shared" si="47"/>
        <v>0</v>
      </c>
      <c r="P110" s="121">
        <f t="shared" si="25"/>
        <v>0</v>
      </c>
      <c r="Q110" s="122">
        <f t="shared" si="26"/>
        <v>0</v>
      </c>
      <c r="R110" s="122">
        <f t="shared" si="27"/>
        <v>0</v>
      </c>
      <c r="S110" s="125">
        <f t="shared" si="28"/>
        <v>0</v>
      </c>
    </row>
    <row r="111" spans="1:19" ht="13.8" x14ac:dyDescent="0.25">
      <c r="A111" s="107"/>
      <c r="B111" s="227"/>
      <c r="C111" s="175"/>
      <c r="D111" s="110"/>
      <c r="E111" s="111"/>
      <c r="F111" s="111"/>
      <c r="G111" s="228"/>
      <c r="H111" s="113"/>
      <c r="I111" s="111"/>
      <c r="J111" s="111"/>
      <c r="K111" s="114"/>
      <c r="L111" s="112"/>
      <c r="M111" s="111"/>
      <c r="N111" s="111"/>
      <c r="O111" s="114"/>
      <c r="P111" s="110"/>
      <c r="Q111" s="111"/>
      <c r="R111" s="111"/>
      <c r="S111" s="114"/>
    </row>
    <row r="112" spans="1:19" ht="14.4" x14ac:dyDescent="0.3">
      <c r="A112" s="107"/>
      <c r="B112" s="227"/>
      <c r="C112" s="248" t="s">
        <v>36</v>
      </c>
      <c r="D112" s="249">
        <f t="shared" ref="D112:O112" si="48">D94+D100+D105</f>
        <v>1759355</v>
      </c>
      <c r="E112" s="250">
        <f t="shared" si="48"/>
        <v>1613683</v>
      </c>
      <c r="F112" s="250">
        <f t="shared" si="48"/>
        <v>125972</v>
      </c>
      <c r="G112" s="251">
        <f t="shared" si="48"/>
        <v>19700</v>
      </c>
      <c r="H112" s="252">
        <v>1836420</v>
      </c>
      <c r="I112" s="250">
        <v>1690748</v>
      </c>
      <c r="J112" s="250">
        <v>125972</v>
      </c>
      <c r="K112" s="253">
        <v>19700</v>
      </c>
      <c r="L112" s="254">
        <f t="shared" si="48"/>
        <v>61112</v>
      </c>
      <c r="M112" s="250">
        <f t="shared" si="48"/>
        <v>61112</v>
      </c>
      <c r="N112" s="250">
        <f t="shared" si="48"/>
        <v>0</v>
      </c>
      <c r="O112" s="253">
        <f t="shared" si="48"/>
        <v>0</v>
      </c>
      <c r="P112" s="249">
        <f t="shared" si="25"/>
        <v>1897532</v>
      </c>
      <c r="Q112" s="250">
        <f t="shared" si="26"/>
        <v>1751860</v>
      </c>
      <c r="R112" s="250">
        <f t="shared" si="27"/>
        <v>125972</v>
      </c>
      <c r="S112" s="253">
        <f t="shared" si="28"/>
        <v>19700</v>
      </c>
    </row>
    <row r="113" spans="1:19" ht="13.8" x14ac:dyDescent="0.25">
      <c r="A113" s="107"/>
      <c r="B113" s="227"/>
      <c r="C113" s="175"/>
      <c r="D113" s="157"/>
      <c r="E113" s="158"/>
      <c r="F113" s="158"/>
      <c r="G113" s="234"/>
      <c r="H113" s="160"/>
      <c r="I113" s="158"/>
      <c r="J113" s="158"/>
      <c r="K113" s="161"/>
      <c r="L113" s="159"/>
      <c r="M113" s="158"/>
      <c r="N113" s="158"/>
      <c r="O113" s="161"/>
      <c r="P113" s="157"/>
      <c r="Q113" s="158"/>
      <c r="R113" s="158"/>
      <c r="S113" s="161"/>
    </row>
    <row r="114" spans="1:19" ht="13.8" x14ac:dyDescent="0.25">
      <c r="A114" s="107"/>
      <c r="B114" s="227" t="s">
        <v>9</v>
      </c>
      <c r="C114" s="175" t="s">
        <v>66</v>
      </c>
      <c r="D114" s="157"/>
      <c r="E114" s="158"/>
      <c r="F114" s="158"/>
      <c r="G114" s="234"/>
      <c r="H114" s="160"/>
      <c r="I114" s="158"/>
      <c r="J114" s="158"/>
      <c r="K114" s="161"/>
      <c r="L114" s="159"/>
      <c r="M114" s="158"/>
      <c r="N114" s="158"/>
      <c r="O114" s="161"/>
      <c r="P114" s="157"/>
      <c r="Q114" s="158"/>
      <c r="R114" s="158"/>
      <c r="S114" s="161"/>
    </row>
    <row r="115" spans="1:19" ht="13.8" x14ac:dyDescent="0.25">
      <c r="A115" s="107"/>
      <c r="B115" s="227"/>
      <c r="C115" s="175" t="s">
        <v>15</v>
      </c>
      <c r="D115" s="157"/>
      <c r="E115" s="158"/>
      <c r="F115" s="158"/>
      <c r="G115" s="234"/>
      <c r="H115" s="160"/>
      <c r="I115" s="158"/>
      <c r="J115" s="158"/>
      <c r="K115" s="161"/>
      <c r="L115" s="159"/>
      <c r="M115" s="158"/>
      <c r="N115" s="158"/>
      <c r="O115" s="161"/>
      <c r="P115" s="157"/>
      <c r="Q115" s="158"/>
      <c r="R115" s="158"/>
      <c r="S115" s="161"/>
    </row>
    <row r="116" spans="1:19" ht="13.8" x14ac:dyDescent="0.25">
      <c r="A116" s="232"/>
      <c r="B116" s="233"/>
      <c r="C116" s="175" t="s">
        <v>131</v>
      </c>
      <c r="D116" s="111">
        <v>177278</v>
      </c>
      <c r="E116" s="111">
        <v>177278</v>
      </c>
      <c r="F116" s="158"/>
      <c r="G116" s="234"/>
      <c r="H116" s="160">
        <v>234022</v>
      </c>
      <c r="I116" s="158">
        <v>234022</v>
      </c>
      <c r="J116" s="158">
        <v>0</v>
      </c>
      <c r="K116" s="161">
        <v>0</v>
      </c>
      <c r="L116" s="229"/>
      <c r="M116" s="111"/>
      <c r="N116" s="158"/>
      <c r="O116" s="161"/>
      <c r="P116" s="111">
        <f t="shared" si="25"/>
        <v>234022</v>
      </c>
      <c r="Q116" s="111">
        <f t="shared" si="26"/>
        <v>234022</v>
      </c>
      <c r="R116" s="158">
        <f t="shared" si="27"/>
        <v>0</v>
      </c>
      <c r="S116" s="161">
        <f t="shared" si="28"/>
        <v>0</v>
      </c>
    </row>
    <row r="117" spans="1:19" ht="13.8" x14ac:dyDescent="0.25">
      <c r="A117" s="232"/>
      <c r="B117" s="233"/>
      <c r="C117" s="175" t="s">
        <v>92</v>
      </c>
      <c r="D117" s="111"/>
      <c r="E117" s="111"/>
      <c r="F117" s="158"/>
      <c r="G117" s="234"/>
      <c r="H117" s="160">
        <v>0</v>
      </c>
      <c r="I117" s="158">
        <v>0</v>
      </c>
      <c r="J117" s="158">
        <v>0</v>
      </c>
      <c r="K117" s="161">
        <v>0</v>
      </c>
      <c r="L117" s="229"/>
      <c r="M117" s="111"/>
      <c r="N117" s="158"/>
      <c r="O117" s="161"/>
      <c r="P117" s="111">
        <f t="shared" si="25"/>
        <v>0</v>
      </c>
      <c r="Q117" s="111">
        <f t="shared" si="26"/>
        <v>0</v>
      </c>
      <c r="R117" s="158">
        <f t="shared" si="27"/>
        <v>0</v>
      </c>
      <c r="S117" s="161">
        <f t="shared" si="28"/>
        <v>0</v>
      </c>
    </row>
    <row r="118" spans="1:19" ht="13.8" x14ac:dyDescent="0.25">
      <c r="A118" s="232"/>
      <c r="B118" s="233"/>
      <c r="C118" s="175" t="s">
        <v>93</v>
      </c>
      <c r="D118" s="111"/>
      <c r="E118" s="111"/>
      <c r="F118" s="158"/>
      <c r="G118" s="234"/>
      <c r="H118" s="160">
        <v>0</v>
      </c>
      <c r="I118" s="158">
        <v>0</v>
      </c>
      <c r="J118" s="158">
        <v>0</v>
      </c>
      <c r="K118" s="161">
        <v>0</v>
      </c>
      <c r="L118" s="229"/>
      <c r="M118" s="111"/>
      <c r="N118" s="158"/>
      <c r="O118" s="161"/>
      <c r="P118" s="111">
        <f t="shared" si="25"/>
        <v>0</v>
      </c>
      <c r="Q118" s="111">
        <f t="shared" si="26"/>
        <v>0</v>
      </c>
      <c r="R118" s="158">
        <f t="shared" si="27"/>
        <v>0</v>
      </c>
      <c r="S118" s="161">
        <f t="shared" si="28"/>
        <v>0</v>
      </c>
    </row>
    <row r="119" spans="1:19" ht="13.8" x14ac:dyDescent="0.25">
      <c r="A119" s="232"/>
      <c r="B119" s="233"/>
      <c r="C119" s="175" t="s">
        <v>94</v>
      </c>
      <c r="D119" s="111">
        <v>26000</v>
      </c>
      <c r="E119" s="111">
        <v>26000</v>
      </c>
      <c r="F119" s="158"/>
      <c r="G119" s="234"/>
      <c r="H119" s="160">
        <v>26000</v>
      </c>
      <c r="I119" s="158">
        <v>26000</v>
      </c>
      <c r="J119" s="158">
        <v>0</v>
      </c>
      <c r="K119" s="161">
        <v>0</v>
      </c>
      <c r="L119" s="229"/>
      <c r="M119" s="111"/>
      <c r="N119" s="158"/>
      <c r="O119" s="161"/>
      <c r="P119" s="111">
        <f t="shared" si="25"/>
        <v>26000</v>
      </c>
      <c r="Q119" s="111">
        <f t="shared" si="26"/>
        <v>26000</v>
      </c>
      <c r="R119" s="158">
        <f t="shared" si="27"/>
        <v>0</v>
      </c>
      <c r="S119" s="161">
        <f t="shared" si="28"/>
        <v>0</v>
      </c>
    </row>
    <row r="120" spans="1:19" ht="13.8" x14ac:dyDescent="0.25">
      <c r="A120" s="232"/>
      <c r="B120" s="233"/>
      <c r="C120" s="175" t="s">
        <v>95</v>
      </c>
      <c r="D120" s="111">
        <v>56000</v>
      </c>
      <c r="E120" s="111">
        <v>56000</v>
      </c>
      <c r="F120" s="158"/>
      <c r="G120" s="234"/>
      <c r="H120" s="160">
        <v>56000</v>
      </c>
      <c r="I120" s="158">
        <v>56000</v>
      </c>
      <c r="J120" s="158">
        <v>0</v>
      </c>
      <c r="K120" s="161">
        <v>0</v>
      </c>
      <c r="L120" s="229"/>
      <c r="M120" s="111"/>
      <c r="N120" s="158"/>
      <c r="O120" s="161"/>
      <c r="P120" s="111">
        <f t="shared" si="25"/>
        <v>56000</v>
      </c>
      <c r="Q120" s="111">
        <f t="shared" si="26"/>
        <v>56000</v>
      </c>
      <c r="R120" s="158">
        <f t="shared" si="27"/>
        <v>0</v>
      </c>
      <c r="S120" s="161">
        <f t="shared" si="28"/>
        <v>0</v>
      </c>
    </row>
    <row r="121" spans="1:19" ht="13.8" x14ac:dyDescent="0.25">
      <c r="A121" s="232"/>
      <c r="B121" s="233"/>
      <c r="C121" s="175"/>
      <c r="D121" s="111"/>
      <c r="E121" s="111"/>
      <c r="F121" s="158"/>
      <c r="G121" s="234"/>
      <c r="H121" s="160"/>
      <c r="I121" s="158"/>
      <c r="J121" s="158"/>
      <c r="K121" s="161"/>
      <c r="L121" s="229"/>
      <c r="M121" s="111"/>
      <c r="N121" s="158"/>
      <c r="O121" s="161"/>
      <c r="P121" s="111"/>
      <c r="Q121" s="111"/>
      <c r="R121" s="158"/>
      <c r="S121" s="161"/>
    </row>
    <row r="122" spans="1:19" ht="14.4" x14ac:dyDescent="0.3">
      <c r="A122" s="267"/>
      <c r="B122" s="268"/>
      <c r="C122" s="248" t="s">
        <v>37</v>
      </c>
      <c r="D122" s="151">
        <f t="shared" ref="D122:O122" si="49">SUM(D115:D120)</f>
        <v>259278</v>
      </c>
      <c r="E122" s="151">
        <f t="shared" si="49"/>
        <v>259278</v>
      </c>
      <c r="F122" s="250">
        <f t="shared" si="49"/>
        <v>0</v>
      </c>
      <c r="G122" s="251">
        <f t="shared" si="49"/>
        <v>0</v>
      </c>
      <c r="H122" s="252">
        <v>316022</v>
      </c>
      <c r="I122" s="250">
        <v>316022</v>
      </c>
      <c r="J122" s="250">
        <v>0</v>
      </c>
      <c r="K122" s="253">
        <v>0</v>
      </c>
      <c r="L122" s="269">
        <f t="shared" si="49"/>
        <v>0</v>
      </c>
      <c r="M122" s="151">
        <f t="shared" si="49"/>
        <v>0</v>
      </c>
      <c r="N122" s="250">
        <f t="shared" si="49"/>
        <v>0</v>
      </c>
      <c r="O122" s="253">
        <f t="shared" si="49"/>
        <v>0</v>
      </c>
      <c r="P122" s="151">
        <f t="shared" si="25"/>
        <v>316022</v>
      </c>
      <c r="Q122" s="151">
        <f t="shared" si="26"/>
        <v>316022</v>
      </c>
      <c r="R122" s="250">
        <f t="shared" si="27"/>
        <v>0</v>
      </c>
      <c r="S122" s="253">
        <f t="shared" si="28"/>
        <v>0</v>
      </c>
    </row>
    <row r="123" spans="1:19" ht="13.8" x14ac:dyDescent="0.25">
      <c r="A123" s="232"/>
      <c r="B123" s="233"/>
      <c r="C123" s="175"/>
      <c r="D123" s="157"/>
      <c r="E123" s="158"/>
      <c r="F123" s="158"/>
      <c r="G123" s="234"/>
      <c r="H123" s="160"/>
      <c r="I123" s="158"/>
      <c r="J123" s="158"/>
      <c r="K123" s="161"/>
      <c r="L123" s="159"/>
      <c r="M123" s="158"/>
      <c r="N123" s="158"/>
      <c r="O123" s="161"/>
      <c r="P123" s="157"/>
      <c r="Q123" s="158"/>
      <c r="R123" s="158"/>
      <c r="S123" s="161"/>
    </row>
    <row r="124" spans="1:19" ht="13.8" x14ac:dyDescent="0.25">
      <c r="A124" s="232"/>
      <c r="B124" s="270" t="s">
        <v>16</v>
      </c>
      <c r="C124" s="175" t="s">
        <v>159</v>
      </c>
      <c r="D124" s="157"/>
      <c r="E124" s="158"/>
      <c r="F124" s="158"/>
      <c r="G124" s="234"/>
      <c r="H124" s="160"/>
      <c r="I124" s="158"/>
      <c r="J124" s="158"/>
      <c r="K124" s="161"/>
      <c r="L124" s="159"/>
      <c r="M124" s="158"/>
      <c r="N124" s="158"/>
      <c r="O124" s="161"/>
      <c r="P124" s="157"/>
      <c r="Q124" s="158"/>
      <c r="R124" s="158"/>
      <c r="S124" s="161"/>
    </row>
    <row r="125" spans="1:19" ht="13.8" x14ac:dyDescent="0.25">
      <c r="A125" s="232"/>
      <c r="B125" s="233"/>
      <c r="C125" s="175" t="s">
        <v>160</v>
      </c>
      <c r="D125" s="157"/>
      <c r="E125" s="158"/>
      <c r="F125" s="158"/>
      <c r="G125" s="234"/>
      <c r="H125" s="160"/>
      <c r="I125" s="158"/>
      <c r="J125" s="158"/>
      <c r="K125" s="161"/>
      <c r="L125" s="159"/>
      <c r="M125" s="158"/>
      <c r="N125" s="158"/>
      <c r="O125" s="161"/>
      <c r="P125" s="157"/>
      <c r="Q125" s="158"/>
      <c r="R125" s="158"/>
      <c r="S125" s="161"/>
    </row>
    <row r="126" spans="1:19" ht="27.6" x14ac:dyDescent="0.25">
      <c r="A126" s="232"/>
      <c r="B126" s="233"/>
      <c r="C126" s="175" t="s">
        <v>135</v>
      </c>
      <c r="D126" s="111">
        <v>80576</v>
      </c>
      <c r="E126" s="111">
        <v>80576</v>
      </c>
      <c r="F126" s="158"/>
      <c r="G126" s="234"/>
      <c r="H126" s="160">
        <v>80576</v>
      </c>
      <c r="I126" s="158">
        <v>80576</v>
      </c>
      <c r="J126" s="158">
        <v>0</v>
      </c>
      <c r="K126" s="161">
        <v>0</v>
      </c>
      <c r="L126" s="229"/>
      <c r="M126" s="111"/>
      <c r="N126" s="158"/>
      <c r="O126" s="161"/>
      <c r="P126" s="111">
        <f t="shared" si="25"/>
        <v>80576</v>
      </c>
      <c r="Q126" s="111">
        <f t="shared" si="26"/>
        <v>80576</v>
      </c>
      <c r="R126" s="158">
        <f t="shared" si="27"/>
        <v>0</v>
      </c>
      <c r="S126" s="161">
        <f t="shared" si="28"/>
        <v>0</v>
      </c>
    </row>
    <row r="127" spans="1:19" ht="14.4" x14ac:dyDescent="0.3">
      <c r="A127" s="262"/>
      <c r="B127" s="227"/>
      <c r="C127" s="175" t="s">
        <v>132</v>
      </c>
      <c r="D127" s="157">
        <v>8146</v>
      </c>
      <c r="E127" s="158"/>
      <c r="F127" s="158">
        <v>8146</v>
      </c>
      <c r="G127" s="234"/>
      <c r="H127" s="160">
        <v>9229</v>
      </c>
      <c r="I127" s="158">
        <v>0</v>
      </c>
      <c r="J127" s="158">
        <v>9229</v>
      </c>
      <c r="K127" s="161">
        <v>0</v>
      </c>
      <c r="L127" s="159"/>
      <c r="M127" s="158"/>
      <c r="N127" s="158"/>
      <c r="O127" s="161"/>
      <c r="P127" s="157">
        <f t="shared" si="25"/>
        <v>9229</v>
      </c>
      <c r="Q127" s="158">
        <f t="shared" si="26"/>
        <v>0</v>
      </c>
      <c r="R127" s="158">
        <f t="shared" si="27"/>
        <v>9229</v>
      </c>
      <c r="S127" s="161">
        <f t="shared" si="28"/>
        <v>0</v>
      </c>
    </row>
    <row r="128" spans="1:19" ht="14.4" x14ac:dyDescent="0.3">
      <c r="A128" s="262"/>
      <c r="B128" s="227"/>
      <c r="C128" s="175" t="s">
        <v>133</v>
      </c>
      <c r="D128" s="157">
        <v>405</v>
      </c>
      <c r="E128" s="158">
        <v>405</v>
      </c>
      <c r="F128" s="158"/>
      <c r="G128" s="234"/>
      <c r="H128" s="160">
        <v>405</v>
      </c>
      <c r="I128" s="158">
        <v>405</v>
      </c>
      <c r="J128" s="158">
        <v>0</v>
      </c>
      <c r="K128" s="161">
        <v>0</v>
      </c>
      <c r="L128" s="159"/>
      <c r="M128" s="158"/>
      <c r="N128" s="158"/>
      <c r="O128" s="161"/>
      <c r="P128" s="157">
        <f t="shared" si="25"/>
        <v>405</v>
      </c>
      <c r="Q128" s="158">
        <f t="shared" si="26"/>
        <v>405</v>
      </c>
      <c r="R128" s="158">
        <f t="shared" si="27"/>
        <v>0</v>
      </c>
      <c r="S128" s="161">
        <f t="shared" si="28"/>
        <v>0</v>
      </c>
    </row>
    <row r="129" spans="1:19" ht="14.4" x14ac:dyDescent="0.3">
      <c r="A129" s="262"/>
      <c r="B129" s="227"/>
      <c r="C129" s="175" t="s">
        <v>96</v>
      </c>
      <c r="D129" s="157"/>
      <c r="E129" s="158"/>
      <c r="F129" s="158"/>
      <c r="G129" s="234"/>
      <c r="H129" s="160"/>
      <c r="I129" s="158"/>
      <c r="J129" s="158"/>
      <c r="K129" s="161"/>
      <c r="L129" s="159"/>
      <c r="M129" s="158"/>
      <c r="N129" s="158"/>
      <c r="O129" s="161"/>
      <c r="P129" s="157"/>
      <c r="Q129" s="158"/>
      <c r="R129" s="158"/>
      <c r="S129" s="161"/>
    </row>
    <row r="130" spans="1:19" ht="14.4" x14ac:dyDescent="0.3">
      <c r="A130" s="262"/>
      <c r="B130" s="227"/>
      <c r="C130" s="175" t="s">
        <v>97</v>
      </c>
      <c r="D130" s="157">
        <v>10573</v>
      </c>
      <c r="E130" s="158">
        <v>10573</v>
      </c>
      <c r="F130" s="158"/>
      <c r="G130" s="234"/>
      <c r="H130" s="160">
        <v>11652</v>
      </c>
      <c r="I130" s="158">
        <v>11652</v>
      </c>
      <c r="J130" s="158">
        <v>0</v>
      </c>
      <c r="K130" s="161">
        <v>0</v>
      </c>
      <c r="L130" s="159"/>
      <c r="M130" s="158"/>
      <c r="N130" s="158"/>
      <c r="O130" s="161"/>
      <c r="P130" s="157">
        <f t="shared" si="25"/>
        <v>11652</v>
      </c>
      <c r="Q130" s="158">
        <f t="shared" si="26"/>
        <v>11652</v>
      </c>
      <c r="R130" s="158">
        <f t="shared" si="27"/>
        <v>0</v>
      </c>
      <c r="S130" s="161">
        <f t="shared" si="28"/>
        <v>0</v>
      </c>
    </row>
    <row r="131" spans="1:19" ht="14.4" x14ac:dyDescent="0.3">
      <c r="A131" s="262"/>
      <c r="B131" s="227"/>
      <c r="C131" s="175" t="s">
        <v>98</v>
      </c>
      <c r="D131" s="157">
        <v>2077</v>
      </c>
      <c r="E131" s="158">
        <v>2077</v>
      </c>
      <c r="F131" s="158"/>
      <c r="G131" s="234"/>
      <c r="H131" s="160">
        <v>2271</v>
      </c>
      <c r="I131" s="158">
        <v>2271</v>
      </c>
      <c r="J131" s="158">
        <v>0</v>
      </c>
      <c r="K131" s="161">
        <v>0</v>
      </c>
      <c r="L131" s="159"/>
      <c r="M131" s="158"/>
      <c r="N131" s="158"/>
      <c r="O131" s="161"/>
      <c r="P131" s="157">
        <f t="shared" si="25"/>
        <v>2271</v>
      </c>
      <c r="Q131" s="158">
        <f t="shared" si="26"/>
        <v>2271</v>
      </c>
      <c r="R131" s="158">
        <f t="shared" si="27"/>
        <v>0</v>
      </c>
      <c r="S131" s="161">
        <f t="shared" si="28"/>
        <v>0</v>
      </c>
    </row>
    <row r="132" spans="1:19" ht="14.4" x14ac:dyDescent="0.3">
      <c r="A132" s="262"/>
      <c r="B132" s="227"/>
      <c r="C132" s="178" t="s">
        <v>99</v>
      </c>
      <c r="D132" s="157">
        <v>1719</v>
      </c>
      <c r="E132" s="158">
        <v>1719</v>
      </c>
      <c r="F132" s="158"/>
      <c r="G132" s="234"/>
      <c r="H132" s="160">
        <v>1865</v>
      </c>
      <c r="I132" s="158">
        <v>1865</v>
      </c>
      <c r="J132" s="158">
        <v>0</v>
      </c>
      <c r="K132" s="161">
        <v>0</v>
      </c>
      <c r="L132" s="159"/>
      <c r="M132" s="158"/>
      <c r="N132" s="158"/>
      <c r="O132" s="161"/>
      <c r="P132" s="157">
        <f t="shared" si="25"/>
        <v>1865</v>
      </c>
      <c r="Q132" s="158">
        <f t="shared" si="26"/>
        <v>1865</v>
      </c>
      <c r="R132" s="158">
        <f t="shared" si="27"/>
        <v>0</v>
      </c>
      <c r="S132" s="161">
        <f t="shared" si="28"/>
        <v>0</v>
      </c>
    </row>
    <row r="133" spans="1:19" ht="28.2" x14ac:dyDescent="0.3">
      <c r="A133" s="262"/>
      <c r="B133" s="227"/>
      <c r="C133" s="175" t="s">
        <v>162</v>
      </c>
      <c r="D133" s="157">
        <v>2120</v>
      </c>
      <c r="E133" s="158">
        <v>2120</v>
      </c>
      <c r="F133" s="158"/>
      <c r="G133" s="234"/>
      <c r="H133" s="160">
        <v>2703</v>
      </c>
      <c r="I133" s="158">
        <v>2703</v>
      </c>
      <c r="J133" s="158">
        <v>0</v>
      </c>
      <c r="K133" s="161">
        <v>0</v>
      </c>
      <c r="L133" s="159"/>
      <c r="M133" s="158"/>
      <c r="N133" s="158"/>
      <c r="O133" s="161"/>
      <c r="P133" s="157">
        <f t="shared" si="25"/>
        <v>2703</v>
      </c>
      <c r="Q133" s="158">
        <f t="shared" si="26"/>
        <v>2703</v>
      </c>
      <c r="R133" s="158">
        <f t="shared" si="27"/>
        <v>0</v>
      </c>
      <c r="S133" s="161">
        <f t="shared" si="28"/>
        <v>0</v>
      </c>
    </row>
    <row r="134" spans="1:19" ht="14.4" x14ac:dyDescent="0.3">
      <c r="A134" s="262"/>
      <c r="B134" s="227"/>
      <c r="C134" s="178" t="s">
        <v>163</v>
      </c>
      <c r="D134" s="157">
        <v>3642</v>
      </c>
      <c r="E134" s="158">
        <v>3642</v>
      </c>
      <c r="F134" s="158"/>
      <c r="G134" s="234"/>
      <c r="H134" s="160">
        <v>3099</v>
      </c>
      <c r="I134" s="158">
        <v>3099</v>
      </c>
      <c r="J134" s="158">
        <v>0</v>
      </c>
      <c r="K134" s="161">
        <v>0</v>
      </c>
      <c r="L134" s="159"/>
      <c r="M134" s="158"/>
      <c r="N134" s="158"/>
      <c r="O134" s="161"/>
      <c r="P134" s="157">
        <f t="shared" si="25"/>
        <v>3099</v>
      </c>
      <c r="Q134" s="158">
        <f t="shared" si="26"/>
        <v>3099</v>
      </c>
      <c r="R134" s="158">
        <f t="shared" si="27"/>
        <v>0</v>
      </c>
      <c r="S134" s="161">
        <f t="shared" si="28"/>
        <v>0</v>
      </c>
    </row>
    <row r="135" spans="1:19" ht="14.4" x14ac:dyDescent="0.3">
      <c r="A135" s="262"/>
      <c r="B135" s="227"/>
      <c r="C135" s="271" t="s">
        <v>235</v>
      </c>
      <c r="D135" s="157">
        <v>2486</v>
      </c>
      <c r="E135" s="158"/>
      <c r="F135" s="158">
        <v>2486</v>
      </c>
      <c r="G135" s="234"/>
      <c r="H135" s="160">
        <v>2486</v>
      </c>
      <c r="I135" s="158">
        <v>0</v>
      </c>
      <c r="J135" s="158">
        <v>2486</v>
      </c>
      <c r="K135" s="161">
        <v>0</v>
      </c>
      <c r="L135" s="159"/>
      <c r="M135" s="158"/>
      <c r="N135" s="158"/>
      <c r="O135" s="161"/>
      <c r="P135" s="157">
        <f t="shared" si="25"/>
        <v>2486</v>
      </c>
      <c r="Q135" s="158">
        <f t="shared" si="26"/>
        <v>0</v>
      </c>
      <c r="R135" s="158">
        <f t="shared" si="27"/>
        <v>2486</v>
      </c>
      <c r="S135" s="161">
        <f t="shared" si="28"/>
        <v>0</v>
      </c>
    </row>
    <row r="136" spans="1:19" ht="14.4" x14ac:dyDescent="0.3">
      <c r="A136" s="262"/>
      <c r="B136" s="227"/>
      <c r="C136" s="175" t="s">
        <v>215</v>
      </c>
      <c r="D136" s="157">
        <v>5400</v>
      </c>
      <c r="E136" s="158"/>
      <c r="F136" s="158">
        <v>5400</v>
      </c>
      <c r="G136" s="234"/>
      <c r="H136" s="160">
        <v>5400</v>
      </c>
      <c r="I136" s="158">
        <v>0</v>
      </c>
      <c r="J136" s="158">
        <v>5400</v>
      </c>
      <c r="K136" s="161">
        <v>0</v>
      </c>
      <c r="L136" s="159"/>
      <c r="M136" s="158"/>
      <c r="N136" s="158"/>
      <c r="O136" s="161"/>
      <c r="P136" s="157">
        <f t="shared" si="25"/>
        <v>5400</v>
      </c>
      <c r="Q136" s="158">
        <f t="shared" si="26"/>
        <v>0</v>
      </c>
      <c r="R136" s="158">
        <f t="shared" si="27"/>
        <v>5400</v>
      </c>
      <c r="S136" s="161">
        <f t="shared" si="28"/>
        <v>0</v>
      </c>
    </row>
    <row r="137" spans="1:19" ht="13.8" x14ac:dyDescent="0.25">
      <c r="A137" s="232"/>
      <c r="B137" s="233"/>
      <c r="C137" s="175" t="s">
        <v>216</v>
      </c>
      <c r="D137" s="157">
        <v>300</v>
      </c>
      <c r="E137" s="158"/>
      <c r="F137" s="158"/>
      <c r="G137" s="234">
        <v>300</v>
      </c>
      <c r="H137" s="160">
        <v>300</v>
      </c>
      <c r="I137" s="158">
        <v>0</v>
      </c>
      <c r="J137" s="158">
        <v>0</v>
      </c>
      <c r="K137" s="161">
        <v>300</v>
      </c>
      <c r="L137" s="159"/>
      <c r="M137" s="158"/>
      <c r="N137" s="158"/>
      <c r="O137" s="161"/>
      <c r="P137" s="157">
        <f t="shared" si="25"/>
        <v>300</v>
      </c>
      <c r="Q137" s="158">
        <f t="shared" si="26"/>
        <v>0</v>
      </c>
      <c r="R137" s="158">
        <f t="shared" si="27"/>
        <v>0</v>
      </c>
      <c r="S137" s="161">
        <f t="shared" si="28"/>
        <v>300</v>
      </c>
    </row>
    <row r="138" spans="1:19" ht="28.2" x14ac:dyDescent="0.3">
      <c r="A138" s="262"/>
      <c r="B138" s="227"/>
      <c r="C138" s="175" t="s">
        <v>217</v>
      </c>
      <c r="D138" s="157">
        <v>13360</v>
      </c>
      <c r="E138" s="158">
        <v>13360</v>
      </c>
      <c r="F138" s="158"/>
      <c r="G138" s="234"/>
      <c r="H138" s="160">
        <v>13360</v>
      </c>
      <c r="I138" s="158">
        <v>13360</v>
      </c>
      <c r="J138" s="158">
        <v>0</v>
      </c>
      <c r="K138" s="161">
        <v>0</v>
      </c>
      <c r="L138" s="159"/>
      <c r="M138" s="158"/>
      <c r="N138" s="158"/>
      <c r="O138" s="161"/>
      <c r="P138" s="157">
        <f t="shared" si="25"/>
        <v>13360</v>
      </c>
      <c r="Q138" s="158">
        <f t="shared" si="26"/>
        <v>13360</v>
      </c>
      <c r="R138" s="158">
        <f t="shared" si="27"/>
        <v>0</v>
      </c>
      <c r="S138" s="161">
        <f t="shared" si="28"/>
        <v>0</v>
      </c>
    </row>
    <row r="139" spans="1:19" ht="14.4" x14ac:dyDescent="0.3">
      <c r="A139" s="262"/>
      <c r="B139" s="227"/>
      <c r="C139" s="175" t="s">
        <v>246</v>
      </c>
      <c r="D139" s="157">
        <v>535</v>
      </c>
      <c r="E139" s="158">
        <v>535</v>
      </c>
      <c r="F139" s="158"/>
      <c r="G139" s="159"/>
      <c r="H139" s="160">
        <v>535</v>
      </c>
      <c r="I139" s="158">
        <v>535</v>
      </c>
      <c r="J139" s="158">
        <v>0</v>
      </c>
      <c r="K139" s="161">
        <v>0</v>
      </c>
      <c r="L139" s="159"/>
      <c r="M139" s="158"/>
      <c r="N139" s="158"/>
      <c r="O139" s="162"/>
      <c r="P139" s="157">
        <f t="shared" si="25"/>
        <v>535</v>
      </c>
      <c r="Q139" s="158">
        <f t="shared" si="26"/>
        <v>535</v>
      </c>
      <c r="R139" s="158">
        <f t="shared" si="27"/>
        <v>0</v>
      </c>
      <c r="S139" s="162">
        <f t="shared" si="28"/>
        <v>0</v>
      </c>
    </row>
    <row r="140" spans="1:19" ht="14.4" x14ac:dyDescent="0.3">
      <c r="A140" s="262"/>
      <c r="B140" s="227"/>
      <c r="C140" s="175" t="s">
        <v>247</v>
      </c>
      <c r="D140" s="157">
        <v>2592</v>
      </c>
      <c r="E140" s="158">
        <v>2592</v>
      </c>
      <c r="F140" s="158"/>
      <c r="G140" s="159"/>
      <c r="H140" s="160">
        <v>2592</v>
      </c>
      <c r="I140" s="158">
        <v>2592</v>
      </c>
      <c r="J140" s="158">
        <v>0</v>
      </c>
      <c r="K140" s="161">
        <v>0</v>
      </c>
      <c r="L140" s="159"/>
      <c r="M140" s="158"/>
      <c r="N140" s="158"/>
      <c r="O140" s="162"/>
      <c r="P140" s="157">
        <f t="shared" si="25"/>
        <v>2592</v>
      </c>
      <c r="Q140" s="158">
        <f t="shared" si="26"/>
        <v>2592</v>
      </c>
      <c r="R140" s="158">
        <f t="shared" si="27"/>
        <v>0</v>
      </c>
      <c r="S140" s="162">
        <f t="shared" si="28"/>
        <v>0</v>
      </c>
    </row>
    <row r="141" spans="1:19" ht="14.4" x14ac:dyDescent="0.3">
      <c r="A141" s="262"/>
      <c r="B141" s="227"/>
      <c r="C141" s="271" t="s">
        <v>248</v>
      </c>
      <c r="D141" s="157">
        <v>2000</v>
      </c>
      <c r="E141" s="158">
        <v>2000</v>
      </c>
      <c r="F141" s="158"/>
      <c r="G141" s="159"/>
      <c r="H141" s="160">
        <v>2000</v>
      </c>
      <c r="I141" s="158">
        <v>2000</v>
      </c>
      <c r="J141" s="158">
        <v>0</v>
      </c>
      <c r="K141" s="161">
        <v>0</v>
      </c>
      <c r="L141" s="159"/>
      <c r="M141" s="158"/>
      <c r="N141" s="158"/>
      <c r="O141" s="162"/>
      <c r="P141" s="157">
        <f t="shared" si="25"/>
        <v>2000</v>
      </c>
      <c r="Q141" s="158">
        <f t="shared" si="26"/>
        <v>2000</v>
      </c>
      <c r="R141" s="158">
        <f t="shared" si="27"/>
        <v>0</v>
      </c>
      <c r="S141" s="162">
        <f t="shared" si="28"/>
        <v>0</v>
      </c>
    </row>
    <row r="142" spans="1:19" ht="14.4" x14ac:dyDescent="0.3">
      <c r="A142" s="262"/>
      <c r="B142" s="227"/>
      <c r="C142" s="271" t="s">
        <v>382</v>
      </c>
      <c r="D142" s="157"/>
      <c r="E142" s="158"/>
      <c r="F142" s="158"/>
      <c r="G142" s="159"/>
      <c r="H142" s="160">
        <v>3823</v>
      </c>
      <c r="I142" s="158">
        <v>3823</v>
      </c>
      <c r="J142" s="158">
        <v>0</v>
      </c>
      <c r="K142" s="161">
        <v>0</v>
      </c>
      <c r="L142" s="159">
        <v>5000</v>
      </c>
      <c r="M142" s="158">
        <v>5000</v>
      </c>
      <c r="N142" s="158">
        <v>0</v>
      </c>
      <c r="O142" s="162">
        <v>0</v>
      </c>
      <c r="P142" s="157">
        <f t="shared" si="25"/>
        <v>8823</v>
      </c>
      <c r="Q142" s="158">
        <f t="shared" si="26"/>
        <v>8823</v>
      </c>
      <c r="R142" s="158">
        <f t="shared" si="27"/>
        <v>0</v>
      </c>
      <c r="S142" s="162">
        <f t="shared" si="28"/>
        <v>0</v>
      </c>
    </row>
    <row r="143" spans="1:19" ht="28.2" x14ac:dyDescent="0.3">
      <c r="A143" s="262"/>
      <c r="B143" s="227"/>
      <c r="C143" s="271" t="s">
        <v>432</v>
      </c>
      <c r="D143" s="157"/>
      <c r="E143" s="158"/>
      <c r="F143" s="158"/>
      <c r="G143" s="159"/>
      <c r="H143" s="160"/>
      <c r="I143" s="158"/>
      <c r="J143" s="158"/>
      <c r="K143" s="161"/>
      <c r="L143" s="159">
        <v>481</v>
      </c>
      <c r="M143" s="158">
        <v>481</v>
      </c>
      <c r="N143" s="158">
        <v>0</v>
      </c>
      <c r="O143" s="162">
        <v>0</v>
      </c>
      <c r="P143" s="157">
        <f t="shared" ref="P143" si="50">H143+L143</f>
        <v>481</v>
      </c>
      <c r="Q143" s="158">
        <f t="shared" ref="Q143" si="51">I143+M143</f>
        <v>481</v>
      </c>
      <c r="R143" s="158">
        <f t="shared" ref="R143" si="52">J143+N143</f>
        <v>0</v>
      </c>
      <c r="S143" s="162">
        <f t="shared" ref="S143" si="53">K143+O143</f>
        <v>0</v>
      </c>
    </row>
    <row r="144" spans="1:19" ht="14.4" x14ac:dyDescent="0.3">
      <c r="A144" s="262"/>
      <c r="B144" s="227"/>
      <c r="C144" s="175"/>
      <c r="D144" s="157"/>
      <c r="E144" s="158"/>
      <c r="F144" s="158"/>
      <c r="G144" s="159"/>
      <c r="H144" s="160"/>
      <c r="I144" s="158"/>
      <c r="J144" s="158"/>
      <c r="K144" s="161"/>
      <c r="L144" s="159"/>
      <c r="M144" s="158"/>
      <c r="N144" s="158"/>
      <c r="O144" s="162"/>
      <c r="P144" s="157"/>
      <c r="Q144" s="158"/>
      <c r="R144" s="158"/>
      <c r="S144" s="162"/>
    </row>
    <row r="145" spans="1:19" ht="14.4" x14ac:dyDescent="0.3">
      <c r="A145" s="262"/>
      <c r="B145" s="227"/>
      <c r="C145" s="255" t="s">
        <v>26</v>
      </c>
      <c r="D145" s="121">
        <f t="shared" ref="D145:O145" si="54">SUM(D126:D144)</f>
        <v>135931</v>
      </c>
      <c r="E145" s="122">
        <f t="shared" si="54"/>
        <v>119599</v>
      </c>
      <c r="F145" s="122">
        <f t="shared" si="54"/>
        <v>16032</v>
      </c>
      <c r="G145" s="123">
        <f t="shared" si="54"/>
        <v>300</v>
      </c>
      <c r="H145" s="124">
        <v>142296</v>
      </c>
      <c r="I145" s="122">
        <v>124881</v>
      </c>
      <c r="J145" s="122">
        <v>17115</v>
      </c>
      <c r="K145" s="125">
        <v>300</v>
      </c>
      <c r="L145" s="123">
        <f t="shared" si="54"/>
        <v>5481</v>
      </c>
      <c r="M145" s="122">
        <f t="shared" si="54"/>
        <v>5481</v>
      </c>
      <c r="N145" s="122">
        <f t="shared" si="54"/>
        <v>0</v>
      </c>
      <c r="O145" s="126">
        <f t="shared" si="54"/>
        <v>0</v>
      </c>
      <c r="P145" s="121">
        <f t="shared" ref="P145:P207" si="55">H145+L145</f>
        <v>147777</v>
      </c>
      <c r="Q145" s="122">
        <f t="shared" ref="Q145:Q207" si="56">I145+M145</f>
        <v>130362</v>
      </c>
      <c r="R145" s="122">
        <f t="shared" ref="R145:R207" si="57">J145+N145</f>
        <v>17115</v>
      </c>
      <c r="S145" s="126">
        <f t="shared" ref="S145:S207" si="58">K145+O145</f>
        <v>300</v>
      </c>
    </row>
    <row r="146" spans="1:19" ht="14.4" x14ac:dyDescent="0.3">
      <c r="A146" s="262"/>
      <c r="B146" s="237"/>
      <c r="C146" s="255"/>
      <c r="D146" s="256"/>
      <c r="E146" s="257"/>
      <c r="F146" s="257"/>
      <c r="G146" s="261"/>
      <c r="H146" s="259"/>
      <c r="I146" s="257"/>
      <c r="J146" s="257"/>
      <c r="K146" s="260"/>
      <c r="L146" s="261"/>
      <c r="M146" s="257"/>
      <c r="N146" s="257"/>
      <c r="O146" s="272"/>
      <c r="P146" s="256"/>
      <c r="Q146" s="257"/>
      <c r="R146" s="257"/>
      <c r="S146" s="272"/>
    </row>
    <row r="147" spans="1:19" x14ac:dyDescent="0.3">
      <c r="A147" s="262"/>
      <c r="B147" s="273"/>
      <c r="C147" s="175" t="s">
        <v>161</v>
      </c>
      <c r="D147" s="157"/>
      <c r="E147" s="158"/>
      <c r="F147" s="158"/>
      <c r="G147" s="159"/>
      <c r="H147" s="160"/>
      <c r="I147" s="158"/>
      <c r="J147" s="158"/>
      <c r="K147" s="161"/>
      <c r="L147" s="159"/>
      <c r="M147" s="158"/>
      <c r="N147" s="158"/>
      <c r="O147" s="162"/>
      <c r="P147" s="157"/>
      <c r="Q147" s="158"/>
      <c r="R147" s="158"/>
      <c r="S147" s="162"/>
    </row>
    <row r="148" spans="1:19" ht="13.8" x14ac:dyDescent="0.25">
      <c r="A148" s="107"/>
      <c r="B148" s="237"/>
      <c r="C148" s="175" t="s">
        <v>218</v>
      </c>
      <c r="D148" s="110">
        <v>5000</v>
      </c>
      <c r="E148" s="111">
        <v>5000</v>
      </c>
      <c r="F148" s="111"/>
      <c r="G148" s="112"/>
      <c r="H148" s="113">
        <v>5000</v>
      </c>
      <c r="I148" s="111">
        <v>5000</v>
      </c>
      <c r="J148" s="111">
        <v>0</v>
      </c>
      <c r="K148" s="114">
        <v>0</v>
      </c>
      <c r="L148" s="112"/>
      <c r="M148" s="111"/>
      <c r="N148" s="111"/>
      <c r="O148" s="115"/>
      <c r="P148" s="110">
        <f t="shared" si="55"/>
        <v>5000</v>
      </c>
      <c r="Q148" s="111">
        <f t="shared" si="56"/>
        <v>5000</v>
      </c>
      <c r="R148" s="111">
        <f t="shared" si="57"/>
        <v>0</v>
      </c>
      <c r="S148" s="115">
        <f t="shared" si="58"/>
        <v>0</v>
      </c>
    </row>
    <row r="149" spans="1:19" ht="13.8" x14ac:dyDescent="0.25">
      <c r="A149" s="107"/>
      <c r="B149" s="237"/>
      <c r="C149" s="175" t="s">
        <v>219</v>
      </c>
      <c r="D149" s="110">
        <v>11000</v>
      </c>
      <c r="E149" s="111">
        <v>11000</v>
      </c>
      <c r="F149" s="111"/>
      <c r="G149" s="112"/>
      <c r="H149" s="113">
        <v>11000</v>
      </c>
      <c r="I149" s="111">
        <v>11000</v>
      </c>
      <c r="J149" s="111">
        <v>0</v>
      </c>
      <c r="K149" s="114">
        <v>0</v>
      </c>
      <c r="L149" s="112"/>
      <c r="M149" s="111"/>
      <c r="N149" s="111"/>
      <c r="O149" s="115"/>
      <c r="P149" s="110">
        <f t="shared" si="55"/>
        <v>11000</v>
      </c>
      <c r="Q149" s="111">
        <f t="shared" si="56"/>
        <v>11000</v>
      </c>
      <c r="R149" s="111">
        <f t="shared" si="57"/>
        <v>0</v>
      </c>
      <c r="S149" s="115">
        <f t="shared" si="58"/>
        <v>0</v>
      </c>
    </row>
    <row r="150" spans="1:19" ht="27.6" x14ac:dyDescent="0.25">
      <c r="A150" s="107"/>
      <c r="B150" s="237"/>
      <c r="C150" s="175" t="s">
        <v>249</v>
      </c>
      <c r="D150" s="110">
        <v>136000</v>
      </c>
      <c r="E150" s="111">
        <v>136000</v>
      </c>
      <c r="F150" s="111"/>
      <c r="G150" s="112"/>
      <c r="H150" s="113">
        <v>136000</v>
      </c>
      <c r="I150" s="111">
        <v>136000</v>
      </c>
      <c r="J150" s="111">
        <v>0</v>
      </c>
      <c r="K150" s="114">
        <v>0</v>
      </c>
      <c r="L150" s="112"/>
      <c r="M150" s="111"/>
      <c r="N150" s="111"/>
      <c r="O150" s="115"/>
      <c r="P150" s="110">
        <f t="shared" si="55"/>
        <v>136000</v>
      </c>
      <c r="Q150" s="111">
        <f t="shared" si="56"/>
        <v>136000</v>
      </c>
      <c r="R150" s="111">
        <f t="shared" si="57"/>
        <v>0</v>
      </c>
      <c r="S150" s="115">
        <f t="shared" si="58"/>
        <v>0</v>
      </c>
    </row>
    <row r="151" spans="1:19" ht="27.6" x14ac:dyDescent="0.25">
      <c r="A151" s="107"/>
      <c r="B151" s="237"/>
      <c r="C151" s="175" t="s">
        <v>250</v>
      </c>
      <c r="D151" s="157">
        <v>30342</v>
      </c>
      <c r="E151" s="158">
        <v>30342</v>
      </c>
      <c r="F151" s="158"/>
      <c r="G151" s="159"/>
      <c r="H151" s="160">
        <v>30342</v>
      </c>
      <c r="I151" s="158">
        <v>30342</v>
      </c>
      <c r="J151" s="158">
        <v>0</v>
      </c>
      <c r="K151" s="161">
        <v>0</v>
      </c>
      <c r="L151" s="159"/>
      <c r="M151" s="158"/>
      <c r="N151" s="158"/>
      <c r="O151" s="162"/>
      <c r="P151" s="157">
        <f t="shared" si="55"/>
        <v>30342</v>
      </c>
      <c r="Q151" s="158">
        <f t="shared" si="56"/>
        <v>30342</v>
      </c>
      <c r="R151" s="158">
        <f t="shared" si="57"/>
        <v>0</v>
      </c>
      <c r="S151" s="162">
        <f t="shared" si="58"/>
        <v>0</v>
      </c>
    </row>
    <row r="152" spans="1:19" ht="27.6" x14ac:dyDescent="0.25">
      <c r="A152" s="107"/>
      <c r="B152" s="237"/>
      <c r="C152" s="175" t="s">
        <v>251</v>
      </c>
      <c r="D152" s="157">
        <v>26368</v>
      </c>
      <c r="E152" s="158">
        <v>26368</v>
      </c>
      <c r="F152" s="158"/>
      <c r="G152" s="159"/>
      <c r="H152" s="160">
        <v>26368</v>
      </c>
      <c r="I152" s="158">
        <v>26368</v>
      </c>
      <c r="J152" s="158">
        <v>0</v>
      </c>
      <c r="K152" s="161">
        <v>0</v>
      </c>
      <c r="L152" s="159"/>
      <c r="M152" s="158"/>
      <c r="N152" s="158"/>
      <c r="O152" s="162"/>
      <c r="P152" s="157">
        <f t="shared" si="55"/>
        <v>26368</v>
      </c>
      <c r="Q152" s="158">
        <f t="shared" si="56"/>
        <v>26368</v>
      </c>
      <c r="R152" s="158">
        <f t="shared" si="57"/>
        <v>0</v>
      </c>
      <c r="S152" s="162">
        <f t="shared" si="58"/>
        <v>0</v>
      </c>
    </row>
    <row r="153" spans="1:19" ht="13.8" x14ac:dyDescent="0.25">
      <c r="A153" s="107"/>
      <c r="B153" s="237"/>
      <c r="C153" s="175" t="s">
        <v>252</v>
      </c>
      <c r="D153" s="157">
        <v>48080</v>
      </c>
      <c r="E153" s="158">
        <v>48080</v>
      </c>
      <c r="F153" s="158"/>
      <c r="G153" s="159"/>
      <c r="H153" s="160">
        <v>60267</v>
      </c>
      <c r="I153" s="158">
        <v>60267</v>
      </c>
      <c r="J153" s="158">
        <v>0</v>
      </c>
      <c r="K153" s="161">
        <v>0</v>
      </c>
      <c r="L153" s="159"/>
      <c r="M153" s="158"/>
      <c r="N153" s="158"/>
      <c r="O153" s="162"/>
      <c r="P153" s="157">
        <f t="shared" si="55"/>
        <v>60267</v>
      </c>
      <c r="Q153" s="158">
        <f t="shared" si="56"/>
        <v>60267</v>
      </c>
      <c r="R153" s="158">
        <f t="shared" si="57"/>
        <v>0</v>
      </c>
      <c r="S153" s="162">
        <f t="shared" si="58"/>
        <v>0</v>
      </c>
    </row>
    <row r="154" spans="1:19" ht="27.6" x14ac:dyDescent="0.25">
      <c r="A154" s="107"/>
      <c r="B154" s="237"/>
      <c r="C154" s="175" t="s">
        <v>253</v>
      </c>
      <c r="D154" s="157">
        <v>305317</v>
      </c>
      <c r="E154" s="158">
        <v>305317</v>
      </c>
      <c r="F154" s="158"/>
      <c r="G154" s="159"/>
      <c r="H154" s="160">
        <v>305317</v>
      </c>
      <c r="I154" s="158">
        <v>305317</v>
      </c>
      <c r="J154" s="158">
        <v>0</v>
      </c>
      <c r="K154" s="161">
        <v>0</v>
      </c>
      <c r="L154" s="159"/>
      <c r="M154" s="158"/>
      <c r="N154" s="158"/>
      <c r="O154" s="162"/>
      <c r="P154" s="157">
        <f t="shared" si="55"/>
        <v>305317</v>
      </c>
      <c r="Q154" s="158">
        <f t="shared" si="56"/>
        <v>305317</v>
      </c>
      <c r="R154" s="158">
        <f t="shared" si="57"/>
        <v>0</v>
      </c>
      <c r="S154" s="162">
        <f t="shared" si="58"/>
        <v>0</v>
      </c>
    </row>
    <row r="155" spans="1:19" ht="13.8" x14ac:dyDescent="0.25">
      <c r="A155" s="107"/>
      <c r="B155" s="237"/>
      <c r="C155" s="175" t="s">
        <v>254</v>
      </c>
      <c r="D155" s="157">
        <v>57213</v>
      </c>
      <c r="E155" s="158">
        <v>57213</v>
      </c>
      <c r="F155" s="158"/>
      <c r="G155" s="159"/>
      <c r="H155" s="160">
        <v>57213</v>
      </c>
      <c r="I155" s="158">
        <v>57213</v>
      </c>
      <c r="J155" s="158">
        <v>0</v>
      </c>
      <c r="K155" s="161">
        <v>0</v>
      </c>
      <c r="L155" s="159"/>
      <c r="M155" s="158"/>
      <c r="N155" s="158"/>
      <c r="O155" s="162"/>
      <c r="P155" s="157">
        <f t="shared" si="55"/>
        <v>57213</v>
      </c>
      <c r="Q155" s="158">
        <f t="shared" si="56"/>
        <v>57213</v>
      </c>
      <c r="R155" s="158">
        <f t="shared" si="57"/>
        <v>0</v>
      </c>
      <c r="S155" s="162">
        <f t="shared" si="58"/>
        <v>0</v>
      </c>
    </row>
    <row r="156" spans="1:19" ht="13.8" x14ac:dyDescent="0.25">
      <c r="A156" s="107"/>
      <c r="B156" s="237"/>
      <c r="C156" s="271" t="s">
        <v>255</v>
      </c>
      <c r="D156" s="157">
        <v>13018</v>
      </c>
      <c r="E156" s="158">
        <v>13018</v>
      </c>
      <c r="F156" s="158"/>
      <c r="G156" s="159"/>
      <c r="H156" s="160">
        <v>13018</v>
      </c>
      <c r="I156" s="158">
        <v>13018</v>
      </c>
      <c r="J156" s="158">
        <v>0</v>
      </c>
      <c r="K156" s="161">
        <v>0</v>
      </c>
      <c r="L156" s="159"/>
      <c r="M156" s="158"/>
      <c r="N156" s="158"/>
      <c r="O156" s="162"/>
      <c r="P156" s="157">
        <f t="shared" si="55"/>
        <v>13018</v>
      </c>
      <c r="Q156" s="158">
        <f t="shared" si="56"/>
        <v>13018</v>
      </c>
      <c r="R156" s="158">
        <f t="shared" si="57"/>
        <v>0</v>
      </c>
      <c r="S156" s="162">
        <f t="shared" si="58"/>
        <v>0</v>
      </c>
    </row>
    <row r="157" spans="1:19" ht="13.8" x14ac:dyDescent="0.25">
      <c r="A157" s="107"/>
      <c r="B157" s="237"/>
      <c r="C157" s="271" t="s">
        <v>379</v>
      </c>
      <c r="D157" s="157"/>
      <c r="E157" s="158"/>
      <c r="F157" s="158"/>
      <c r="G157" s="159"/>
      <c r="H157" s="160">
        <v>5722</v>
      </c>
      <c r="I157" s="158">
        <v>5722</v>
      </c>
      <c r="J157" s="158">
        <v>0</v>
      </c>
      <c r="K157" s="161">
        <v>0</v>
      </c>
      <c r="L157" s="159"/>
      <c r="M157" s="158"/>
      <c r="N157" s="158"/>
      <c r="O157" s="162"/>
      <c r="P157" s="157">
        <f t="shared" si="55"/>
        <v>5722</v>
      </c>
      <c r="Q157" s="158">
        <f t="shared" si="56"/>
        <v>5722</v>
      </c>
      <c r="R157" s="158">
        <f t="shared" si="57"/>
        <v>0</v>
      </c>
      <c r="S157" s="162">
        <f t="shared" si="58"/>
        <v>0</v>
      </c>
    </row>
    <row r="158" spans="1:19" ht="27.6" x14ac:dyDescent="0.25">
      <c r="A158" s="107"/>
      <c r="B158" s="237"/>
      <c r="C158" s="271" t="s">
        <v>391</v>
      </c>
      <c r="D158" s="157"/>
      <c r="E158" s="158"/>
      <c r="F158" s="158"/>
      <c r="G158" s="159"/>
      <c r="H158" s="160">
        <v>331</v>
      </c>
      <c r="I158" s="158">
        <v>331</v>
      </c>
      <c r="J158" s="158">
        <v>0</v>
      </c>
      <c r="K158" s="161">
        <v>0</v>
      </c>
      <c r="L158" s="159"/>
      <c r="M158" s="158"/>
      <c r="N158" s="158"/>
      <c r="O158" s="162"/>
      <c r="P158" s="157">
        <f t="shared" si="55"/>
        <v>331</v>
      </c>
      <c r="Q158" s="158">
        <f t="shared" si="56"/>
        <v>331</v>
      </c>
      <c r="R158" s="158">
        <f t="shared" si="57"/>
        <v>0</v>
      </c>
      <c r="S158" s="162">
        <f t="shared" si="58"/>
        <v>0</v>
      </c>
    </row>
    <row r="159" spans="1:19" ht="13.8" x14ac:dyDescent="0.25">
      <c r="A159" s="107"/>
      <c r="B159" s="237"/>
      <c r="C159" s="175"/>
      <c r="D159" s="110"/>
      <c r="E159" s="111"/>
      <c r="F159" s="111"/>
      <c r="G159" s="112"/>
      <c r="H159" s="113"/>
      <c r="I159" s="111"/>
      <c r="J159" s="111"/>
      <c r="K159" s="114"/>
      <c r="L159" s="112"/>
      <c r="M159" s="111"/>
      <c r="N159" s="111"/>
      <c r="O159" s="115"/>
      <c r="P159" s="110"/>
      <c r="Q159" s="111"/>
      <c r="R159" s="111"/>
      <c r="S159" s="115"/>
    </row>
    <row r="160" spans="1:19" ht="13.8" x14ac:dyDescent="0.25">
      <c r="A160" s="107"/>
      <c r="B160" s="237"/>
      <c r="C160" s="255" t="s">
        <v>26</v>
      </c>
      <c r="D160" s="256">
        <f t="shared" ref="D160:O160" si="59">SUM(D147:D159)</f>
        <v>632338</v>
      </c>
      <c r="E160" s="257">
        <f t="shared" si="59"/>
        <v>632338</v>
      </c>
      <c r="F160" s="257">
        <f t="shared" si="59"/>
        <v>0</v>
      </c>
      <c r="G160" s="261">
        <f t="shared" si="59"/>
        <v>0</v>
      </c>
      <c r="H160" s="259">
        <v>650578</v>
      </c>
      <c r="I160" s="257">
        <v>650578</v>
      </c>
      <c r="J160" s="257">
        <v>0</v>
      </c>
      <c r="K160" s="260">
        <v>0</v>
      </c>
      <c r="L160" s="261">
        <f t="shared" si="59"/>
        <v>0</v>
      </c>
      <c r="M160" s="257">
        <f t="shared" si="59"/>
        <v>0</v>
      </c>
      <c r="N160" s="257">
        <f t="shared" si="59"/>
        <v>0</v>
      </c>
      <c r="O160" s="272">
        <f t="shared" si="59"/>
        <v>0</v>
      </c>
      <c r="P160" s="256">
        <f t="shared" si="55"/>
        <v>650578</v>
      </c>
      <c r="Q160" s="257">
        <f t="shared" si="56"/>
        <v>650578</v>
      </c>
      <c r="R160" s="257">
        <f t="shared" si="57"/>
        <v>0</v>
      </c>
      <c r="S160" s="272">
        <f t="shared" si="58"/>
        <v>0</v>
      </c>
    </row>
    <row r="161" spans="1:19" ht="13.8" x14ac:dyDescent="0.25">
      <c r="A161" s="107"/>
      <c r="B161" s="237"/>
      <c r="C161" s="255"/>
      <c r="D161" s="256"/>
      <c r="E161" s="257"/>
      <c r="F161" s="257"/>
      <c r="G161" s="261"/>
      <c r="H161" s="259"/>
      <c r="I161" s="257"/>
      <c r="J161" s="257"/>
      <c r="K161" s="260"/>
      <c r="L161" s="261"/>
      <c r="M161" s="257"/>
      <c r="N161" s="257"/>
      <c r="O161" s="272"/>
      <c r="P161" s="256"/>
      <c r="Q161" s="257"/>
      <c r="R161" s="257"/>
      <c r="S161" s="272"/>
    </row>
    <row r="162" spans="1:19" ht="14.4" x14ac:dyDescent="0.3">
      <c r="A162" s="262"/>
      <c r="B162" s="237"/>
      <c r="C162" s="248" t="s">
        <v>56</v>
      </c>
      <c r="D162" s="249">
        <f t="shared" ref="D162:O162" si="60">D145+D160</f>
        <v>768269</v>
      </c>
      <c r="E162" s="250">
        <f t="shared" si="60"/>
        <v>751937</v>
      </c>
      <c r="F162" s="250">
        <f t="shared" si="60"/>
        <v>16032</v>
      </c>
      <c r="G162" s="254">
        <f t="shared" si="60"/>
        <v>300</v>
      </c>
      <c r="H162" s="252">
        <v>792874</v>
      </c>
      <c r="I162" s="250">
        <v>775459</v>
      </c>
      <c r="J162" s="250">
        <v>17115</v>
      </c>
      <c r="K162" s="253">
        <v>300</v>
      </c>
      <c r="L162" s="254">
        <f t="shared" si="60"/>
        <v>5481</v>
      </c>
      <c r="M162" s="250">
        <f t="shared" si="60"/>
        <v>5481</v>
      </c>
      <c r="N162" s="250">
        <f t="shared" si="60"/>
        <v>0</v>
      </c>
      <c r="O162" s="254">
        <f t="shared" si="60"/>
        <v>0</v>
      </c>
      <c r="P162" s="249">
        <f t="shared" si="55"/>
        <v>798355</v>
      </c>
      <c r="Q162" s="250">
        <f t="shared" si="56"/>
        <v>780940</v>
      </c>
      <c r="R162" s="250">
        <f t="shared" si="57"/>
        <v>17115</v>
      </c>
      <c r="S162" s="254">
        <f t="shared" si="58"/>
        <v>300</v>
      </c>
    </row>
    <row r="163" spans="1:19" ht="14.4" x14ac:dyDescent="0.3">
      <c r="A163" s="262"/>
      <c r="B163" s="237"/>
      <c r="C163" s="248"/>
      <c r="D163" s="249"/>
      <c r="E163" s="250"/>
      <c r="F163" s="250"/>
      <c r="G163" s="254"/>
      <c r="H163" s="252"/>
      <c r="I163" s="250"/>
      <c r="J163" s="250"/>
      <c r="K163" s="253"/>
      <c r="L163" s="254"/>
      <c r="M163" s="250"/>
      <c r="N163" s="250"/>
      <c r="O163" s="274"/>
      <c r="P163" s="249"/>
      <c r="Q163" s="250"/>
      <c r="R163" s="250"/>
      <c r="S163" s="274"/>
    </row>
    <row r="164" spans="1:19" ht="14.4" x14ac:dyDescent="0.3">
      <c r="A164" s="262"/>
      <c r="B164" s="227" t="s">
        <v>19</v>
      </c>
      <c r="C164" s="175" t="s">
        <v>58</v>
      </c>
      <c r="D164" s="157"/>
      <c r="E164" s="158"/>
      <c r="F164" s="158"/>
      <c r="G164" s="159"/>
      <c r="H164" s="160"/>
      <c r="I164" s="158"/>
      <c r="J164" s="158"/>
      <c r="K164" s="161"/>
      <c r="L164" s="159"/>
      <c r="M164" s="158"/>
      <c r="N164" s="158"/>
      <c r="O164" s="162"/>
      <c r="P164" s="157"/>
      <c r="Q164" s="158"/>
      <c r="R164" s="158"/>
      <c r="S164" s="162"/>
    </row>
    <row r="165" spans="1:19" ht="14.4" x14ac:dyDescent="0.3">
      <c r="A165" s="262"/>
      <c r="B165" s="275"/>
      <c r="C165" s="175" t="s">
        <v>71</v>
      </c>
      <c r="D165" s="157"/>
      <c r="E165" s="158"/>
      <c r="F165" s="158"/>
      <c r="G165" s="159"/>
      <c r="H165" s="160"/>
      <c r="I165" s="158"/>
      <c r="J165" s="158"/>
      <c r="K165" s="161"/>
      <c r="L165" s="159"/>
      <c r="M165" s="158"/>
      <c r="N165" s="158"/>
      <c r="O165" s="162"/>
      <c r="P165" s="157"/>
      <c r="Q165" s="158"/>
      <c r="R165" s="158"/>
      <c r="S165" s="162"/>
    </row>
    <row r="166" spans="1:19" ht="14.4" x14ac:dyDescent="0.3">
      <c r="A166" s="262"/>
      <c r="B166" s="275"/>
      <c r="C166" s="271" t="s">
        <v>256</v>
      </c>
      <c r="D166" s="157">
        <v>2500</v>
      </c>
      <c r="E166" s="158">
        <v>2500</v>
      </c>
      <c r="F166" s="158"/>
      <c r="G166" s="159"/>
      <c r="H166" s="160">
        <v>2500</v>
      </c>
      <c r="I166" s="158">
        <v>2500</v>
      </c>
      <c r="J166" s="158">
        <v>0</v>
      </c>
      <c r="K166" s="161">
        <v>0</v>
      </c>
      <c r="L166" s="159"/>
      <c r="M166" s="158"/>
      <c r="N166" s="158"/>
      <c r="O166" s="162"/>
      <c r="P166" s="157">
        <f t="shared" si="55"/>
        <v>2500</v>
      </c>
      <c r="Q166" s="158">
        <f t="shared" si="56"/>
        <v>2500</v>
      </c>
      <c r="R166" s="158">
        <f t="shared" si="57"/>
        <v>0</v>
      </c>
      <c r="S166" s="162">
        <f t="shared" si="58"/>
        <v>0</v>
      </c>
    </row>
    <row r="167" spans="1:19" ht="14.4" x14ac:dyDescent="0.3">
      <c r="A167" s="262"/>
      <c r="B167" s="275"/>
      <c r="C167" s="271" t="s">
        <v>257</v>
      </c>
      <c r="D167" s="157">
        <v>2260</v>
      </c>
      <c r="E167" s="158">
        <v>2260</v>
      </c>
      <c r="F167" s="158"/>
      <c r="G167" s="159"/>
      <c r="H167" s="160">
        <v>2260</v>
      </c>
      <c r="I167" s="158">
        <v>2260</v>
      </c>
      <c r="J167" s="158">
        <v>0</v>
      </c>
      <c r="K167" s="161">
        <v>0</v>
      </c>
      <c r="L167" s="159"/>
      <c r="M167" s="158"/>
      <c r="N167" s="158"/>
      <c r="O167" s="162"/>
      <c r="P167" s="157">
        <f t="shared" si="55"/>
        <v>2260</v>
      </c>
      <c r="Q167" s="158">
        <f t="shared" si="56"/>
        <v>2260</v>
      </c>
      <c r="R167" s="158">
        <f t="shared" si="57"/>
        <v>0</v>
      </c>
      <c r="S167" s="162">
        <f t="shared" si="58"/>
        <v>0</v>
      </c>
    </row>
    <row r="168" spans="1:19" ht="14.4" x14ac:dyDescent="0.3">
      <c r="A168" s="262"/>
      <c r="B168" s="275"/>
      <c r="C168" s="271" t="s">
        <v>421</v>
      </c>
      <c r="D168" s="157"/>
      <c r="E168" s="158"/>
      <c r="F168" s="158"/>
      <c r="G168" s="159"/>
      <c r="H168" s="160"/>
      <c r="I168" s="158"/>
      <c r="J168" s="158"/>
      <c r="K168" s="161"/>
      <c r="L168" s="159">
        <v>7451</v>
      </c>
      <c r="M168" s="158">
        <v>7451</v>
      </c>
      <c r="N168" s="158"/>
      <c r="O168" s="162"/>
      <c r="P168" s="157">
        <f t="shared" ref="P168" si="61">H168+L168</f>
        <v>7451</v>
      </c>
      <c r="Q168" s="158">
        <f t="shared" ref="Q168" si="62">I168+M168</f>
        <v>7451</v>
      </c>
      <c r="R168" s="158">
        <f t="shared" ref="R168" si="63">J168+N168</f>
        <v>0</v>
      </c>
      <c r="S168" s="162">
        <f t="shared" ref="S168" si="64">K168+O168</f>
        <v>0</v>
      </c>
    </row>
    <row r="169" spans="1:19" ht="14.4" x14ac:dyDescent="0.3">
      <c r="A169" s="262"/>
      <c r="B169" s="275"/>
      <c r="C169" s="175"/>
      <c r="D169" s="110"/>
      <c r="E169" s="111"/>
      <c r="F169" s="158"/>
      <c r="G169" s="159"/>
      <c r="H169" s="160"/>
      <c r="I169" s="158"/>
      <c r="J169" s="158"/>
      <c r="K169" s="161"/>
      <c r="L169" s="112"/>
      <c r="M169" s="111"/>
      <c r="N169" s="158"/>
      <c r="O169" s="162"/>
      <c r="P169" s="110"/>
      <c r="Q169" s="111"/>
      <c r="R169" s="158"/>
      <c r="S169" s="162"/>
    </row>
    <row r="170" spans="1:19" x14ac:dyDescent="0.3">
      <c r="A170" s="276"/>
      <c r="B170" s="237"/>
      <c r="C170" s="255" t="s">
        <v>26</v>
      </c>
      <c r="D170" s="256">
        <f t="shared" ref="D170:O170" si="65">SUM(D166:D169)</f>
        <v>4760</v>
      </c>
      <c r="E170" s="257">
        <f t="shared" si="65"/>
        <v>4760</v>
      </c>
      <c r="F170" s="257">
        <f t="shared" si="65"/>
        <v>0</v>
      </c>
      <c r="G170" s="261">
        <f t="shared" si="65"/>
        <v>0</v>
      </c>
      <c r="H170" s="259">
        <v>4760</v>
      </c>
      <c r="I170" s="257">
        <v>4760</v>
      </c>
      <c r="J170" s="257">
        <v>0</v>
      </c>
      <c r="K170" s="260">
        <v>0</v>
      </c>
      <c r="L170" s="261">
        <f t="shared" si="65"/>
        <v>7451</v>
      </c>
      <c r="M170" s="257">
        <f t="shared" si="65"/>
        <v>7451</v>
      </c>
      <c r="N170" s="257">
        <f t="shared" si="65"/>
        <v>0</v>
      </c>
      <c r="O170" s="272">
        <f t="shared" si="65"/>
        <v>0</v>
      </c>
      <c r="P170" s="256">
        <f t="shared" si="55"/>
        <v>12211</v>
      </c>
      <c r="Q170" s="257">
        <f t="shared" si="56"/>
        <v>12211</v>
      </c>
      <c r="R170" s="257">
        <f t="shared" si="57"/>
        <v>0</v>
      </c>
      <c r="S170" s="272">
        <f t="shared" si="58"/>
        <v>0</v>
      </c>
    </row>
    <row r="171" spans="1:19" ht="13.8" x14ac:dyDescent="0.25">
      <c r="A171" s="173"/>
      <c r="B171" s="227"/>
      <c r="C171" s="175"/>
      <c r="D171" s="157"/>
      <c r="E171" s="158"/>
      <c r="F171" s="158"/>
      <c r="G171" s="159"/>
      <c r="H171" s="160"/>
      <c r="I171" s="158"/>
      <c r="J171" s="158"/>
      <c r="K171" s="161"/>
      <c r="L171" s="159"/>
      <c r="M171" s="158"/>
      <c r="N171" s="158"/>
      <c r="O171" s="162"/>
      <c r="P171" s="157"/>
      <c r="Q171" s="158"/>
      <c r="R171" s="158"/>
      <c r="S171" s="162"/>
    </row>
    <row r="172" spans="1:19" ht="13.8" x14ac:dyDescent="0.25">
      <c r="A172" s="173"/>
      <c r="B172" s="227"/>
      <c r="C172" s="175" t="s">
        <v>72</v>
      </c>
      <c r="D172" s="157"/>
      <c r="E172" s="158"/>
      <c r="F172" s="158"/>
      <c r="G172" s="159"/>
      <c r="H172" s="160"/>
      <c r="I172" s="158"/>
      <c r="J172" s="158"/>
      <c r="K172" s="161"/>
      <c r="L172" s="159"/>
      <c r="M172" s="158"/>
      <c r="N172" s="158"/>
      <c r="O172" s="162"/>
      <c r="P172" s="157"/>
      <c r="Q172" s="158"/>
      <c r="R172" s="158"/>
      <c r="S172" s="162"/>
    </row>
    <row r="173" spans="1:19" ht="13.8" x14ac:dyDescent="0.25">
      <c r="A173" s="173"/>
      <c r="B173" s="227"/>
      <c r="C173" s="175" t="s">
        <v>233</v>
      </c>
      <c r="D173" s="157">
        <v>400</v>
      </c>
      <c r="E173" s="158">
        <v>400</v>
      </c>
      <c r="F173" s="158"/>
      <c r="G173" s="159"/>
      <c r="H173" s="160">
        <v>400</v>
      </c>
      <c r="I173" s="158">
        <v>400</v>
      </c>
      <c r="J173" s="158">
        <v>0</v>
      </c>
      <c r="K173" s="161">
        <v>0</v>
      </c>
      <c r="L173" s="159"/>
      <c r="M173" s="158"/>
      <c r="N173" s="158"/>
      <c r="O173" s="162"/>
      <c r="P173" s="157">
        <f t="shared" si="55"/>
        <v>400</v>
      </c>
      <c r="Q173" s="158">
        <f t="shared" si="56"/>
        <v>400</v>
      </c>
      <c r="R173" s="158">
        <f t="shared" si="57"/>
        <v>0</v>
      </c>
      <c r="S173" s="162">
        <f t="shared" si="58"/>
        <v>0</v>
      </c>
    </row>
    <row r="174" spans="1:19" ht="14.4" x14ac:dyDescent="0.3">
      <c r="A174" s="107"/>
      <c r="B174" s="275"/>
      <c r="C174" s="175"/>
      <c r="D174" s="157"/>
      <c r="E174" s="158"/>
      <c r="F174" s="158"/>
      <c r="G174" s="159"/>
      <c r="H174" s="160"/>
      <c r="I174" s="158"/>
      <c r="J174" s="158"/>
      <c r="K174" s="161"/>
      <c r="L174" s="159"/>
      <c r="M174" s="158"/>
      <c r="N174" s="158"/>
      <c r="O174" s="162"/>
      <c r="P174" s="157"/>
      <c r="Q174" s="158"/>
      <c r="R174" s="158"/>
      <c r="S174" s="162"/>
    </row>
    <row r="175" spans="1:19" ht="13.8" x14ac:dyDescent="0.25">
      <c r="A175" s="107"/>
      <c r="B175" s="236"/>
      <c r="C175" s="255" t="s">
        <v>26</v>
      </c>
      <c r="D175" s="256">
        <f t="shared" ref="D175:O175" si="66">SUM(D173:D174)</f>
        <v>400</v>
      </c>
      <c r="E175" s="257">
        <f t="shared" si="66"/>
        <v>400</v>
      </c>
      <c r="F175" s="257">
        <f t="shared" si="66"/>
        <v>0</v>
      </c>
      <c r="G175" s="261">
        <f t="shared" si="66"/>
        <v>0</v>
      </c>
      <c r="H175" s="259">
        <v>400</v>
      </c>
      <c r="I175" s="257">
        <v>400</v>
      </c>
      <c r="J175" s="257">
        <v>0</v>
      </c>
      <c r="K175" s="260">
        <v>0</v>
      </c>
      <c r="L175" s="261">
        <f t="shared" si="66"/>
        <v>0</v>
      </c>
      <c r="M175" s="257">
        <f t="shared" si="66"/>
        <v>0</v>
      </c>
      <c r="N175" s="257">
        <f t="shared" si="66"/>
        <v>0</v>
      </c>
      <c r="O175" s="272">
        <f t="shared" si="66"/>
        <v>0</v>
      </c>
      <c r="P175" s="256">
        <f t="shared" si="55"/>
        <v>400</v>
      </c>
      <c r="Q175" s="257">
        <f t="shared" si="56"/>
        <v>400</v>
      </c>
      <c r="R175" s="257">
        <f t="shared" si="57"/>
        <v>0</v>
      </c>
      <c r="S175" s="272">
        <f t="shared" si="58"/>
        <v>0</v>
      </c>
    </row>
    <row r="176" spans="1:19" ht="13.8" x14ac:dyDescent="0.25">
      <c r="A176" s="107"/>
      <c r="B176" s="236"/>
      <c r="C176" s="255"/>
      <c r="D176" s="256"/>
      <c r="E176" s="257"/>
      <c r="F176" s="257"/>
      <c r="G176" s="261"/>
      <c r="H176" s="259"/>
      <c r="I176" s="257"/>
      <c r="J176" s="257"/>
      <c r="K176" s="260"/>
      <c r="L176" s="261"/>
      <c r="M176" s="257"/>
      <c r="N176" s="257"/>
      <c r="O176" s="272"/>
      <c r="P176" s="256"/>
      <c r="Q176" s="257"/>
      <c r="R176" s="257"/>
      <c r="S176" s="272"/>
    </row>
    <row r="177" spans="1:19" ht="14.4" x14ac:dyDescent="0.3">
      <c r="A177" s="107"/>
      <c r="B177" s="236"/>
      <c r="C177" s="248" t="s">
        <v>62</v>
      </c>
      <c r="D177" s="249">
        <f t="shared" ref="D177:O177" si="67">D170+D175</f>
        <v>5160</v>
      </c>
      <c r="E177" s="250">
        <f t="shared" si="67"/>
        <v>5160</v>
      </c>
      <c r="F177" s="250">
        <f t="shared" si="67"/>
        <v>0</v>
      </c>
      <c r="G177" s="254">
        <f t="shared" si="67"/>
        <v>0</v>
      </c>
      <c r="H177" s="252">
        <v>5160</v>
      </c>
      <c r="I177" s="250">
        <v>5160</v>
      </c>
      <c r="J177" s="250">
        <v>0</v>
      </c>
      <c r="K177" s="253">
        <v>0</v>
      </c>
      <c r="L177" s="254">
        <f t="shared" si="67"/>
        <v>7451</v>
      </c>
      <c r="M177" s="250">
        <f t="shared" si="67"/>
        <v>7451</v>
      </c>
      <c r="N177" s="250">
        <f t="shared" si="67"/>
        <v>0</v>
      </c>
      <c r="O177" s="274">
        <f t="shared" si="67"/>
        <v>0</v>
      </c>
      <c r="P177" s="249">
        <f t="shared" si="55"/>
        <v>12611</v>
      </c>
      <c r="Q177" s="250">
        <f t="shared" si="56"/>
        <v>12611</v>
      </c>
      <c r="R177" s="250">
        <f t="shared" si="57"/>
        <v>0</v>
      </c>
      <c r="S177" s="274">
        <f t="shared" si="58"/>
        <v>0</v>
      </c>
    </row>
    <row r="178" spans="1:19" ht="13.8" x14ac:dyDescent="0.25">
      <c r="A178" s="107"/>
      <c r="B178" s="236"/>
      <c r="C178" s="255"/>
      <c r="D178" s="256"/>
      <c r="E178" s="257"/>
      <c r="F178" s="257"/>
      <c r="G178" s="261"/>
      <c r="H178" s="259"/>
      <c r="I178" s="257"/>
      <c r="J178" s="257"/>
      <c r="K178" s="260"/>
      <c r="L178" s="261"/>
      <c r="M178" s="257"/>
      <c r="N178" s="257"/>
      <c r="O178" s="272"/>
      <c r="P178" s="256"/>
      <c r="Q178" s="257"/>
      <c r="R178" s="257"/>
      <c r="S178" s="272"/>
    </row>
    <row r="179" spans="1:19" ht="13.8" x14ac:dyDescent="0.25">
      <c r="A179" s="107"/>
      <c r="B179" s="227" t="s">
        <v>21</v>
      </c>
      <c r="C179" s="175" t="s">
        <v>2</v>
      </c>
      <c r="D179" s="157"/>
      <c r="E179" s="158"/>
      <c r="F179" s="158"/>
      <c r="G179" s="159"/>
      <c r="H179" s="160"/>
      <c r="I179" s="158"/>
      <c r="J179" s="158"/>
      <c r="K179" s="161"/>
      <c r="L179" s="159"/>
      <c r="M179" s="158"/>
      <c r="N179" s="158"/>
      <c r="O179" s="162"/>
      <c r="P179" s="157"/>
      <c r="Q179" s="158"/>
      <c r="R179" s="158"/>
      <c r="S179" s="162"/>
    </row>
    <row r="180" spans="1:19" ht="13.8" x14ac:dyDescent="0.25">
      <c r="A180" s="107"/>
      <c r="B180" s="236"/>
      <c r="C180" s="175" t="s">
        <v>60</v>
      </c>
      <c r="D180" s="157"/>
      <c r="E180" s="158"/>
      <c r="F180" s="158"/>
      <c r="G180" s="159"/>
      <c r="H180" s="160"/>
      <c r="I180" s="158"/>
      <c r="J180" s="158"/>
      <c r="K180" s="161"/>
      <c r="L180" s="159"/>
      <c r="M180" s="158"/>
      <c r="N180" s="158"/>
      <c r="O180" s="162"/>
      <c r="P180" s="157"/>
      <c r="Q180" s="158"/>
      <c r="R180" s="158"/>
      <c r="S180" s="162"/>
    </row>
    <row r="181" spans="1:19" ht="13.8" x14ac:dyDescent="0.25">
      <c r="A181" s="107"/>
      <c r="B181" s="236"/>
      <c r="C181" s="175" t="s">
        <v>100</v>
      </c>
      <c r="D181" s="157">
        <v>300</v>
      </c>
      <c r="E181" s="158">
        <v>300</v>
      </c>
      <c r="F181" s="158"/>
      <c r="G181" s="159"/>
      <c r="H181" s="160">
        <v>300</v>
      </c>
      <c r="I181" s="158">
        <v>300</v>
      </c>
      <c r="J181" s="158">
        <v>0</v>
      </c>
      <c r="K181" s="161">
        <v>0</v>
      </c>
      <c r="L181" s="159"/>
      <c r="M181" s="158"/>
      <c r="N181" s="158"/>
      <c r="O181" s="162"/>
      <c r="P181" s="157">
        <f t="shared" si="55"/>
        <v>300</v>
      </c>
      <c r="Q181" s="158">
        <f t="shared" si="56"/>
        <v>300</v>
      </c>
      <c r="R181" s="158">
        <f t="shared" si="57"/>
        <v>0</v>
      </c>
      <c r="S181" s="162">
        <f t="shared" si="58"/>
        <v>0</v>
      </c>
    </row>
    <row r="182" spans="1:19" ht="13.8" x14ac:dyDescent="0.25">
      <c r="A182" s="156"/>
      <c r="B182" s="277"/>
      <c r="C182" s="175"/>
      <c r="D182" s="157"/>
      <c r="E182" s="158"/>
      <c r="F182" s="158"/>
      <c r="G182" s="159"/>
      <c r="H182" s="160"/>
      <c r="I182" s="158"/>
      <c r="J182" s="158"/>
      <c r="K182" s="161"/>
      <c r="L182" s="159"/>
      <c r="M182" s="158"/>
      <c r="N182" s="158"/>
      <c r="O182" s="162"/>
      <c r="P182" s="157"/>
      <c r="Q182" s="158"/>
      <c r="R182" s="158"/>
      <c r="S182" s="162"/>
    </row>
    <row r="183" spans="1:19" ht="13.8" x14ac:dyDescent="0.25">
      <c r="A183" s="156"/>
      <c r="B183" s="277"/>
      <c r="C183" s="255" t="s">
        <v>26</v>
      </c>
      <c r="D183" s="256">
        <f>SUM(D181:D182)</f>
        <v>300</v>
      </c>
      <c r="E183" s="257">
        <f>SUM(E181:E182)</f>
        <v>300</v>
      </c>
      <c r="F183" s="257">
        <f>SUM(F181:F181)</f>
        <v>0</v>
      </c>
      <c r="G183" s="261">
        <f>SUM(G181:G181)</f>
        <v>0</v>
      </c>
      <c r="H183" s="259">
        <v>300</v>
      </c>
      <c r="I183" s="257">
        <v>300</v>
      </c>
      <c r="J183" s="257">
        <v>0</v>
      </c>
      <c r="K183" s="260">
        <v>0</v>
      </c>
      <c r="L183" s="261">
        <f>SUM(L181:L182)</f>
        <v>0</v>
      </c>
      <c r="M183" s="257">
        <f>SUM(M181:M182)</f>
        <v>0</v>
      </c>
      <c r="N183" s="257">
        <f>SUM(N181:N181)</f>
        <v>0</v>
      </c>
      <c r="O183" s="272">
        <f>SUM(O181:O181)</f>
        <v>0</v>
      </c>
      <c r="P183" s="256">
        <f t="shared" si="55"/>
        <v>300</v>
      </c>
      <c r="Q183" s="257">
        <f t="shared" si="56"/>
        <v>300</v>
      </c>
      <c r="R183" s="257">
        <f t="shared" si="57"/>
        <v>0</v>
      </c>
      <c r="S183" s="272">
        <f t="shared" si="58"/>
        <v>0</v>
      </c>
    </row>
    <row r="184" spans="1:19" x14ac:dyDescent="0.3">
      <c r="B184" s="263"/>
      <c r="C184" s="279"/>
      <c r="D184" s="164"/>
      <c r="E184" s="165"/>
      <c r="F184" s="165"/>
      <c r="G184" s="166"/>
      <c r="H184" s="167"/>
      <c r="I184" s="165"/>
      <c r="J184" s="165"/>
      <c r="K184" s="168"/>
      <c r="L184" s="166"/>
      <c r="M184" s="165"/>
      <c r="N184" s="165"/>
      <c r="O184" s="169"/>
      <c r="P184" s="164"/>
      <c r="Q184" s="165"/>
      <c r="R184" s="165"/>
      <c r="S184" s="169"/>
    </row>
    <row r="185" spans="1:19" ht="13.8" x14ac:dyDescent="0.25">
      <c r="A185" s="107"/>
      <c r="B185" s="236"/>
      <c r="C185" s="175" t="s">
        <v>73</v>
      </c>
      <c r="D185" s="157"/>
      <c r="E185" s="158"/>
      <c r="F185" s="158"/>
      <c r="G185" s="159"/>
      <c r="H185" s="160"/>
      <c r="I185" s="158"/>
      <c r="J185" s="158"/>
      <c r="K185" s="161"/>
      <c r="L185" s="159"/>
      <c r="M185" s="158"/>
      <c r="N185" s="158"/>
      <c r="O185" s="162"/>
      <c r="P185" s="157"/>
      <c r="Q185" s="158"/>
      <c r="R185" s="158"/>
      <c r="S185" s="162"/>
    </row>
    <row r="186" spans="1:19" ht="13.8" x14ac:dyDescent="0.25">
      <c r="A186" s="107"/>
      <c r="B186" s="236"/>
      <c r="C186" s="175" t="s">
        <v>1</v>
      </c>
      <c r="D186" s="157">
        <v>4000</v>
      </c>
      <c r="E186" s="158">
        <v>4000</v>
      </c>
      <c r="F186" s="158"/>
      <c r="G186" s="159"/>
      <c r="H186" s="160">
        <v>4000</v>
      </c>
      <c r="I186" s="158">
        <v>4000</v>
      </c>
      <c r="J186" s="158">
        <v>0</v>
      </c>
      <c r="K186" s="161">
        <v>0</v>
      </c>
      <c r="L186" s="159"/>
      <c r="M186" s="158"/>
      <c r="N186" s="158"/>
      <c r="O186" s="162"/>
      <c r="P186" s="157">
        <f t="shared" si="55"/>
        <v>4000</v>
      </c>
      <c r="Q186" s="158">
        <f t="shared" si="56"/>
        <v>4000</v>
      </c>
      <c r="R186" s="158">
        <f t="shared" si="57"/>
        <v>0</v>
      </c>
      <c r="S186" s="162">
        <f t="shared" si="58"/>
        <v>0</v>
      </c>
    </row>
    <row r="187" spans="1:19" ht="13.8" x14ac:dyDescent="0.25">
      <c r="A187" s="107"/>
      <c r="B187" s="236"/>
      <c r="C187" s="175" t="s">
        <v>396</v>
      </c>
      <c r="D187" s="157">
        <v>10000</v>
      </c>
      <c r="E187" s="158">
        <v>10000</v>
      </c>
      <c r="F187" s="158"/>
      <c r="G187" s="159"/>
      <c r="H187" s="160">
        <v>19000</v>
      </c>
      <c r="I187" s="158">
        <v>19000</v>
      </c>
      <c r="J187" s="158">
        <v>0</v>
      </c>
      <c r="K187" s="161">
        <v>0</v>
      </c>
      <c r="L187" s="159"/>
      <c r="M187" s="158"/>
      <c r="N187" s="158"/>
      <c r="O187" s="162"/>
      <c r="P187" s="157">
        <f t="shared" si="55"/>
        <v>19000</v>
      </c>
      <c r="Q187" s="158">
        <f t="shared" si="56"/>
        <v>19000</v>
      </c>
      <c r="R187" s="158">
        <f t="shared" si="57"/>
        <v>0</v>
      </c>
      <c r="S187" s="162">
        <f t="shared" si="58"/>
        <v>0</v>
      </c>
    </row>
    <row r="188" spans="1:19" ht="13.8" x14ac:dyDescent="0.25">
      <c r="A188" s="107"/>
      <c r="B188" s="236"/>
      <c r="C188" s="175"/>
      <c r="D188" s="157"/>
      <c r="E188" s="158"/>
      <c r="F188" s="158"/>
      <c r="G188" s="159"/>
      <c r="H188" s="160"/>
      <c r="I188" s="158"/>
      <c r="J188" s="158"/>
      <c r="K188" s="161"/>
      <c r="L188" s="159"/>
      <c r="M188" s="158"/>
      <c r="N188" s="158"/>
      <c r="O188" s="162"/>
      <c r="P188" s="157"/>
      <c r="Q188" s="158"/>
      <c r="R188" s="158"/>
      <c r="S188" s="162"/>
    </row>
    <row r="189" spans="1:19" ht="13.8" x14ac:dyDescent="0.25">
      <c r="A189" s="107"/>
      <c r="B189" s="236"/>
      <c r="C189" s="255" t="s">
        <v>26</v>
      </c>
      <c r="D189" s="256">
        <f t="shared" ref="D189:O189" si="68">SUM(D186:D187)</f>
        <v>14000</v>
      </c>
      <c r="E189" s="257">
        <f t="shared" si="68"/>
        <v>14000</v>
      </c>
      <c r="F189" s="257">
        <f t="shared" si="68"/>
        <v>0</v>
      </c>
      <c r="G189" s="261">
        <f t="shared" si="68"/>
        <v>0</v>
      </c>
      <c r="H189" s="259">
        <v>23000</v>
      </c>
      <c r="I189" s="257">
        <v>23000</v>
      </c>
      <c r="J189" s="257">
        <v>0</v>
      </c>
      <c r="K189" s="260">
        <v>0</v>
      </c>
      <c r="L189" s="261">
        <f t="shared" si="68"/>
        <v>0</v>
      </c>
      <c r="M189" s="257">
        <f t="shared" si="68"/>
        <v>0</v>
      </c>
      <c r="N189" s="257">
        <f t="shared" si="68"/>
        <v>0</v>
      </c>
      <c r="O189" s="272">
        <f t="shared" si="68"/>
        <v>0</v>
      </c>
      <c r="P189" s="256">
        <f t="shared" si="55"/>
        <v>23000</v>
      </c>
      <c r="Q189" s="257">
        <f t="shared" si="56"/>
        <v>23000</v>
      </c>
      <c r="R189" s="257">
        <f t="shared" si="57"/>
        <v>0</v>
      </c>
      <c r="S189" s="272">
        <f t="shared" si="58"/>
        <v>0</v>
      </c>
    </row>
    <row r="190" spans="1:19" ht="13.8" x14ac:dyDescent="0.25">
      <c r="A190" s="107"/>
      <c r="B190" s="236"/>
      <c r="C190" s="255"/>
      <c r="D190" s="256"/>
      <c r="E190" s="257"/>
      <c r="F190" s="257"/>
      <c r="G190" s="261"/>
      <c r="H190" s="259"/>
      <c r="I190" s="257"/>
      <c r="J190" s="257"/>
      <c r="K190" s="260"/>
      <c r="L190" s="261"/>
      <c r="M190" s="257"/>
      <c r="N190" s="257"/>
      <c r="O190" s="272"/>
      <c r="P190" s="256"/>
      <c r="Q190" s="257"/>
      <c r="R190" s="257"/>
      <c r="S190" s="272"/>
    </row>
    <row r="191" spans="1:19" ht="14.4" x14ac:dyDescent="0.3">
      <c r="A191" s="107"/>
      <c r="B191" s="236"/>
      <c r="C191" s="248" t="s">
        <v>39</v>
      </c>
      <c r="D191" s="249">
        <f t="shared" ref="D191:O191" si="69">D189+D183</f>
        <v>14300</v>
      </c>
      <c r="E191" s="250">
        <f t="shared" si="69"/>
        <v>14300</v>
      </c>
      <c r="F191" s="250">
        <f t="shared" si="69"/>
        <v>0</v>
      </c>
      <c r="G191" s="254">
        <f t="shared" si="69"/>
        <v>0</v>
      </c>
      <c r="H191" s="252">
        <v>23300</v>
      </c>
      <c r="I191" s="250">
        <v>23300</v>
      </c>
      <c r="J191" s="250">
        <v>0</v>
      </c>
      <c r="K191" s="253">
        <v>0</v>
      </c>
      <c r="L191" s="254">
        <f t="shared" si="69"/>
        <v>0</v>
      </c>
      <c r="M191" s="250">
        <f t="shared" si="69"/>
        <v>0</v>
      </c>
      <c r="N191" s="250">
        <f t="shared" si="69"/>
        <v>0</v>
      </c>
      <c r="O191" s="274">
        <f t="shared" si="69"/>
        <v>0</v>
      </c>
      <c r="P191" s="249">
        <f t="shared" si="55"/>
        <v>23300</v>
      </c>
      <c r="Q191" s="250">
        <f t="shared" si="56"/>
        <v>23300</v>
      </c>
      <c r="R191" s="250">
        <f t="shared" si="57"/>
        <v>0</v>
      </c>
      <c r="S191" s="274">
        <f t="shared" si="58"/>
        <v>0</v>
      </c>
    </row>
    <row r="192" spans="1:19" ht="13.8" x14ac:dyDescent="0.25">
      <c r="A192" s="107"/>
      <c r="B192" s="236"/>
      <c r="C192" s="175"/>
      <c r="D192" s="157"/>
      <c r="E192" s="158"/>
      <c r="F192" s="158"/>
      <c r="G192" s="159"/>
      <c r="H192" s="160"/>
      <c r="I192" s="158"/>
      <c r="J192" s="158"/>
      <c r="K192" s="161"/>
      <c r="L192" s="159"/>
      <c r="M192" s="158"/>
      <c r="N192" s="158"/>
      <c r="O192" s="162"/>
      <c r="P192" s="157"/>
      <c r="Q192" s="158"/>
      <c r="R192" s="158"/>
      <c r="S192" s="162"/>
    </row>
    <row r="193" spans="1:19" ht="13.8" x14ac:dyDescent="0.25">
      <c r="A193" s="107"/>
      <c r="B193" s="236"/>
      <c r="C193" s="230" t="s">
        <v>153</v>
      </c>
      <c r="D193" s="240">
        <f t="shared" ref="D193:O193" si="70">D67+D82+D112+D122+D162+D177+D191</f>
        <v>4110638</v>
      </c>
      <c r="E193" s="241">
        <f t="shared" si="70"/>
        <v>3937434</v>
      </c>
      <c r="F193" s="241">
        <f t="shared" si="70"/>
        <v>153204</v>
      </c>
      <c r="G193" s="245">
        <f t="shared" si="70"/>
        <v>20000</v>
      </c>
      <c r="H193" s="243">
        <v>4085736</v>
      </c>
      <c r="I193" s="241">
        <v>3911449</v>
      </c>
      <c r="J193" s="241">
        <v>154287</v>
      </c>
      <c r="K193" s="244">
        <v>20000</v>
      </c>
      <c r="L193" s="245">
        <f t="shared" si="70"/>
        <v>114870</v>
      </c>
      <c r="M193" s="241">
        <f t="shared" si="70"/>
        <v>112838</v>
      </c>
      <c r="N193" s="241">
        <f t="shared" si="70"/>
        <v>2032</v>
      </c>
      <c r="O193" s="280">
        <f t="shared" si="70"/>
        <v>0</v>
      </c>
      <c r="P193" s="240">
        <f t="shared" si="55"/>
        <v>4200606</v>
      </c>
      <c r="Q193" s="241">
        <f t="shared" si="56"/>
        <v>4024287</v>
      </c>
      <c r="R193" s="241">
        <f t="shared" si="57"/>
        <v>156319</v>
      </c>
      <c r="S193" s="280">
        <f t="shared" si="58"/>
        <v>20000</v>
      </c>
    </row>
    <row r="194" spans="1:19" ht="13.8" x14ac:dyDescent="0.25">
      <c r="A194" s="107"/>
      <c r="B194" s="236"/>
      <c r="C194" s="235"/>
      <c r="D194" s="141"/>
      <c r="E194" s="142"/>
      <c r="F194" s="142"/>
      <c r="G194" s="143"/>
      <c r="H194" s="144"/>
      <c r="I194" s="142"/>
      <c r="J194" s="142"/>
      <c r="K194" s="145"/>
      <c r="L194" s="143"/>
      <c r="M194" s="142"/>
      <c r="N194" s="142"/>
      <c r="O194" s="146"/>
      <c r="P194" s="141"/>
      <c r="Q194" s="142"/>
      <c r="R194" s="142"/>
      <c r="S194" s="146"/>
    </row>
    <row r="195" spans="1:19" ht="13.8" x14ac:dyDescent="0.25">
      <c r="A195" s="107"/>
      <c r="B195" s="236"/>
      <c r="C195" s="235"/>
      <c r="D195" s="141"/>
      <c r="E195" s="142"/>
      <c r="F195" s="142"/>
      <c r="G195" s="143"/>
      <c r="H195" s="144"/>
      <c r="I195" s="142"/>
      <c r="J195" s="142"/>
      <c r="K195" s="145"/>
      <c r="L195" s="143"/>
      <c r="M195" s="142"/>
      <c r="N195" s="142"/>
      <c r="O195" s="146"/>
      <c r="P195" s="141"/>
      <c r="Q195" s="142"/>
      <c r="R195" s="142"/>
      <c r="S195" s="146"/>
    </row>
    <row r="196" spans="1:19" ht="13.8" x14ac:dyDescent="0.25">
      <c r="A196" s="131" t="s">
        <v>17</v>
      </c>
      <c r="B196" s="281"/>
      <c r="C196" s="282"/>
      <c r="D196" s="283">
        <f t="shared" ref="D196:O196" si="71">D41+D51+D193</f>
        <v>4231913</v>
      </c>
      <c r="E196" s="284">
        <f t="shared" si="71"/>
        <v>4058709</v>
      </c>
      <c r="F196" s="284">
        <f t="shared" si="71"/>
        <v>153204</v>
      </c>
      <c r="G196" s="285">
        <f t="shared" si="71"/>
        <v>20000</v>
      </c>
      <c r="H196" s="286">
        <v>4244489</v>
      </c>
      <c r="I196" s="284">
        <v>4070202</v>
      </c>
      <c r="J196" s="284">
        <v>154287</v>
      </c>
      <c r="K196" s="287">
        <v>20000</v>
      </c>
      <c r="L196" s="285">
        <f t="shared" si="71"/>
        <v>88550</v>
      </c>
      <c r="M196" s="284">
        <f t="shared" si="71"/>
        <v>86518</v>
      </c>
      <c r="N196" s="284">
        <f t="shared" si="71"/>
        <v>2032</v>
      </c>
      <c r="O196" s="288">
        <f t="shared" si="71"/>
        <v>0</v>
      </c>
      <c r="P196" s="283">
        <f t="shared" si="55"/>
        <v>4333039</v>
      </c>
      <c r="Q196" s="284">
        <f t="shared" si="56"/>
        <v>4156720</v>
      </c>
      <c r="R196" s="284">
        <f t="shared" si="57"/>
        <v>156319</v>
      </c>
      <c r="S196" s="288">
        <f t="shared" si="58"/>
        <v>20000</v>
      </c>
    </row>
    <row r="197" spans="1:19" ht="13.8" x14ac:dyDescent="0.25">
      <c r="A197" s="107"/>
      <c r="B197" s="289"/>
      <c r="C197" s="235"/>
      <c r="D197" s="141"/>
      <c r="E197" s="142"/>
      <c r="F197" s="142"/>
      <c r="G197" s="143"/>
      <c r="H197" s="144"/>
      <c r="I197" s="142"/>
      <c r="J197" s="142"/>
      <c r="K197" s="145"/>
      <c r="L197" s="143"/>
      <c r="M197" s="142"/>
      <c r="N197" s="142"/>
      <c r="O197" s="146"/>
      <c r="P197" s="141"/>
      <c r="Q197" s="142"/>
      <c r="R197" s="142"/>
      <c r="S197" s="146"/>
    </row>
    <row r="198" spans="1:19" ht="13.8" x14ac:dyDescent="0.25">
      <c r="A198" s="107"/>
      <c r="B198" s="290" t="s">
        <v>29</v>
      </c>
      <c r="C198" s="291" t="s">
        <v>154</v>
      </c>
      <c r="D198" s="292"/>
      <c r="E198" s="293"/>
      <c r="F198" s="293"/>
      <c r="G198" s="294"/>
      <c r="H198" s="295"/>
      <c r="I198" s="293"/>
      <c r="J198" s="293"/>
      <c r="K198" s="296"/>
      <c r="L198" s="294"/>
      <c r="M198" s="293"/>
      <c r="N198" s="293"/>
      <c r="O198" s="297"/>
      <c r="P198" s="292"/>
      <c r="Q198" s="293"/>
      <c r="R198" s="293"/>
      <c r="S198" s="297"/>
    </row>
    <row r="199" spans="1:19" ht="13.8" x14ac:dyDescent="0.25">
      <c r="A199" s="107"/>
      <c r="B199" s="298"/>
      <c r="C199" s="178" t="s">
        <v>142</v>
      </c>
      <c r="D199" s="110"/>
      <c r="E199" s="111"/>
      <c r="F199" s="111"/>
      <c r="G199" s="112"/>
      <c r="H199" s="113"/>
      <c r="I199" s="111"/>
      <c r="J199" s="111"/>
      <c r="K199" s="114"/>
      <c r="L199" s="112"/>
      <c r="M199" s="111"/>
      <c r="N199" s="111"/>
      <c r="O199" s="115"/>
      <c r="P199" s="110"/>
      <c r="Q199" s="111"/>
      <c r="R199" s="111"/>
      <c r="S199" s="115"/>
    </row>
    <row r="200" spans="1:19" ht="13.8" x14ac:dyDescent="0.25">
      <c r="A200" s="118"/>
      <c r="B200" s="299"/>
      <c r="C200" s="178" t="s">
        <v>178</v>
      </c>
      <c r="D200" s="110">
        <v>973</v>
      </c>
      <c r="E200" s="111">
        <v>973</v>
      </c>
      <c r="F200" s="111"/>
      <c r="G200" s="112"/>
      <c r="H200" s="113">
        <v>973</v>
      </c>
      <c r="I200" s="111">
        <v>973</v>
      </c>
      <c r="J200" s="111">
        <v>0</v>
      </c>
      <c r="K200" s="114">
        <v>0</v>
      </c>
      <c r="L200" s="112"/>
      <c r="M200" s="111"/>
      <c r="N200" s="111"/>
      <c r="O200" s="115"/>
      <c r="P200" s="110">
        <f t="shared" si="55"/>
        <v>973</v>
      </c>
      <c r="Q200" s="111">
        <f t="shared" si="56"/>
        <v>973</v>
      </c>
      <c r="R200" s="111">
        <f t="shared" si="57"/>
        <v>0</v>
      </c>
      <c r="S200" s="115">
        <f t="shared" si="58"/>
        <v>0</v>
      </c>
    </row>
    <row r="201" spans="1:19" ht="13.8" x14ac:dyDescent="0.25">
      <c r="A201" s="107"/>
      <c r="B201" s="298"/>
      <c r="C201" s="178" t="s">
        <v>136</v>
      </c>
      <c r="D201" s="110">
        <v>1932</v>
      </c>
      <c r="E201" s="111">
        <v>1932</v>
      </c>
      <c r="F201" s="111"/>
      <c r="G201" s="112"/>
      <c r="H201" s="113">
        <v>1932</v>
      </c>
      <c r="I201" s="111">
        <v>1932</v>
      </c>
      <c r="J201" s="111">
        <v>0</v>
      </c>
      <c r="K201" s="114">
        <v>0</v>
      </c>
      <c r="L201" s="112"/>
      <c r="M201" s="111"/>
      <c r="N201" s="111"/>
      <c r="O201" s="115"/>
      <c r="P201" s="110">
        <f t="shared" si="55"/>
        <v>1932</v>
      </c>
      <c r="Q201" s="111">
        <f t="shared" si="56"/>
        <v>1932</v>
      </c>
      <c r="R201" s="111">
        <f t="shared" si="57"/>
        <v>0</v>
      </c>
      <c r="S201" s="115">
        <f t="shared" si="58"/>
        <v>0</v>
      </c>
    </row>
    <row r="202" spans="1:19" ht="13.8" x14ac:dyDescent="0.25">
      <c r="A202" s="300"/>
      <c r="B202" s="299"/>
      <c r="C202" s="178" t="s">
        <v>182</v>
      </c>
      <c r="D202" s="110">
        <v>428</v>
      </c>
      <c r="E202" s="111">
        <v>428</v>
      </c>
      <c r="F202" s="111"/>
      <c r="G202" s="112"/>
      <c r="H202" s="113">
        <v>428</v>
      </c>
      <c r="I202" s="111">
        <v>428</v>
      </c>
      <c r="J202" s="111">
        <v>0</v>
      </c>
      <c r="K202" s="114">
        <v>0</v>
      </c>
      <c r="L202" s="112"/>
      <c r="M202" s="111"/>
      <c r="N202" s="111"/>
      <c r="O202" s="115"/>
      <c r="P202" s="110">
        <f t="shared" si="55"/>
        <v>428</v>
      </c>
      <c r="Q202" s="111">
        <f t="shared" si="56"/>
        <v>428</v>
      </c>
      <c r="R202" s="111">
        <f t="shared" si="57"/>
        <v>0</v>
      </c>
      <c r="S202" s="115">
        <f t="shared" si="58"/>
        <v>0</v>
      </c>
    </row>
    <row r="203" spans="1:19" ht="13.8" x14ac:dyDescent="0.25">
      <c r="A203" s="300"/>
      <c r="B203" s="299"/>
      <c r="C203" s="178" t="s">
        <v>435</v>
      </c>
      <c r="D203" s="110">
        <v>1204</v>
      </c>
      <c r="E203" s="111">
        <v>1204</v>
      </c>
      <c r="F203" s="111"/>
      <c r="G203" s="112"/>
      <c r="H203" s="113">
        <v>1204</v>
      </c>
      <c r="I203" s="111">
        <v>1204</v>
      </c>
      <c r="J203" s="111">
        <v>0</v>
      </c>
      <c r="K203" s="114">
        <v>0</v>
      </c>
      <c r="L203" s="112">
        <v>-61</v>
      </c>
      <c r="M203" s="111">
        <v>-61</v>
      </c>
      <c r="N203" s="111">
        <v>0</v>
      </c>
      <c r="O203" s="115">
        <v>0</v>
      </c>
      <c r="P203" s="110">
        <f t="shared" si="55"/>
        <v>1143</v>
      </c>
      <c r="Q203" s="111">
        <f t="shared" si="56"/>
        <v>1143</v>
      </c>
      <c r="R203" s="111">
        <f t="shared" si="57"/>
        <v>0</v>
      </c>
      <c r="S203" s="115">
        <f t="shared" si="58"/>
        <v>0</v>
      </c>
    </row>
    <row r="204" spans="1:19" ht="13.8" x14ac:dyDescent="0.25">
      <c r="A204" s="118"/>
      <c r="B204" s="299"/>
      <c r="C204" s="178" t="s">
        <v>177</v>
      </c>
      <c r="D204" s="110"/>
      <c r="E204" s="111"/>
      <c r="F204" s="111"/>
      <c r="G204" s="112"/>
      <c r="H204" s="113">
        <v>82</v>
      </c>
      <c r="I204" s="111">
        <v>82</v>
      </c>
      <c r="J204" s="111">
        <v>0</v>
      </c>
      <c r="K204" s="114">
        <v>0</v>
      </c>
      <c r="L204" s="112"/>
      <c r="M204" s="111"/>
      <c r="N204" s="111"/>
      <c r="O204" s="115"/>
      <c r="P204" s="110">
        <f t="shared" si="55"/>
        <v>82</v>
      </c>
      <c r="Q204" s="111">
        <f t="shared" si="56"/>
        <v>82</v>
      </c>
      <c r="R204" s="111">
        <f t="shared" si="57"/>
        <v>0</v>
      </c>
      <c r="S204" s="115">
        <f t="shared" si="58"/>
        <v>0</v>
      </c>
    </row>
    <row r="205" spans="1:19" ht="13.8" x14ac:dyDescent="0.25">
      <c r="A205" s="107"/>
      <c r="B205" s="298"/>
      <c r="C205" s="178" t="s">
        <v>176</v>
      </c>
      <c r="D205" s="110">
        <v>212574</v>
      </c>
      <c r="E205" s="111">
        <v>212574</v>
      </c>
      <c r="F205" s="111"/>
      <c r="G205" s="112"/>
      <c r="H205" s="113">
        <v>212574</v>
      </c>
      <c r="I205" s="111">
        <v>212574</v>
      </c>
      <c r="J205" s="111">
        <v>0</v>
      </c>
      <c r="K205" s="114">
        <v>0</v>
      </c>
      <c r="L205" s="112"/>
      <c r="M205" s="111"/>
      <c r="N205" s="111"/>
      <c r="O205" s="115"/>
      <c r="P205" s="110">
        <f t="shared" si="55"/>
        <v>212574</v>
      </c>
      <c r="Q205" s="111">
        <f t="shared" si="56"/>
        <v>212574</v>
      </c>
      <c r="R205" s="111">
        <f t="shared" si="57"/>
        <v>0</v>
      </c>
      <c r="S205" s="115">
        <f t="shared" si="58"/>
        <v>0</v>
      </c>
    </row>
    <row r="206" spans="1:19" ht="13.8" x14ac:dyDescent="0.25">
      <c r="A206" s="107"/>
      <c r="B206" s="298"/>
      <c r="C206" s="178" t="s">
        <v>184</v>
      </c>
      <c r="D206" s="110">
        <v>96805</v>
      </c>
      <c r="E206" s="111">
        <v>96805</v>
      </c>
      <c r="F206" s="111"/>
      <c r="G206" s="112"/>
      <c r="H206" s="113">
        <v>96805</v>
      </c>
      <c r="I206" s="111">
        <v>96805</v>
      </c>
      <c r="J206" s="111">
        <v>0</v>
      </c>
      <c r="K206" s="114">
        <v>0</v>
      </c>
      <c r="L206" s="112"/>
      <c r="M206" s="111"/>
      <c r="N206" s="111"/>
      <c r="O206" s="115"/>
      <c r="P206" s="110">
        <f t="shared" si="55"/>
        <v>96805</v>
      </c>
      <c r="Q206" s="111">
        <f t="shared" si="56"/>
        <v>96805</v>
      </c>
      <c r="R206" s="111">
        <f t="shared" si="57"/>
        <v>0</v>
      </c>
      <c r="S206" s="115">
        <f t="shared" si="58"/>
        <v>0</v>
      </c>
    </row>
    <row r="207" spans="1:19" ht="13.8" x14ac:dyDescent="0.25">
      <c r="A207" s="118"/>
      <c r="B207" s="299"/>
      <c r="C207" s="238" t="s">
        <v>24</v>
      </c>
      <c r="D207" s="121">
        <f t="shared" ref="D207:O207" si="72">SUM(D200:D206)</f>
        <v>313916</v>
      </c>
      <c r="E207" s="122">
        <f t="shared" si="72"/>
        <v>313916</v>
      </c>
      <c r="F207" s="122">
        <f t="shared" si="72"/>
        <v>0</v>
      </c>
      <c r="G207" s="123">
        <f t="shared" si="72"/>
        <v>0</v>
      </c>
      <c r="H207" s="124">
        <v>313998</v>
      </c>
      <c r="I207" s="122">
        <v>313998</v>
      </c>
      <c r="J207" s="122">
        <v>0</v>
      </c>
      <c r="K207" s="125">
        <v>0</v>
      </c>
      <c r="L207" s="123">
        <f t="shared" si="72"/>
        <v>-61</v>
      </c>
      <c r="M207" s="122">
        <f t="shared" si="72"/>
        <v>-61</v>
      </c>
      <c r="N207" s="122">
        <f t="shared" si="72"/>
        <v>0</v>
      </c>
      <c r="O207" s="126">
        <f t="shared" si="72"/>
        <v>0</v>
      </c>
      <c r="P207" s="121">
        <f t="shared" si="55"/>
        <v>313937</v>
      </c>
      <c r="Q207" s="122">
        <f t="shared" si="56"/>
        <v>313937</v>
      </c>
      <c r="R207" s="122">
        <f t="shared" si="57"/>
        <v>0</v>
      </c>
      <c r="S207" s="126">
        <f t="shared" si="58"/>
        <v>0</v>
      </c>
    </row>
    <row r="208" spans="1:19" ht="13.8" x14ac:dyDescent="0.25">
      <c r="A208" s="107"/>
      <c r="B208" s="298"/>
      <c r="C208" s="235"/>
      <c r="D208" s="141"/>
      <c r="E208" s="142"/>
      <c r="F208" s="142"/>
      <c r="G208" s="143"/>
      <c r="H208" s="144"/>
      <c r="I208" s="142"/>
      <c r="J208" s="142"/>
      <c r="K208" s="145"/>
      <c r="L208" s="143"/>
      <c r="M208" s="142"/>
      <c r="N208" s="142"/>
      <c r="O208" s="146"/>
      <c r="P208" s="141"/>
      <c r="Q208" s="142"/>
      <c r="R208" s="142"/>
      <c r="S208" s="146"/>
    </row>
    <row r="209" spans="1:19" ht="13.8" x14ac:dyDescent="0.25">
      <c r="A209" s="107"/>
      <c r="B209" s="298"/>
      <c r="C209" s="178" t="s">
        <v>143</v>
      </c>
      <c r="D209" s="110"/>
      <c r="E209" s="111"/>
      <c r="F209" s="111"/>
      <c r="G209" s="112"/>
      <c r="H209" s="113"/>
      <c r="I209" s="111"/>
      <c r="J209" s="111"/>
      <c r="K209" s="114"/>
      <c r="L209" s="112"/>
      <c r="M209" s="111"/>
      <c r="N209" s="111"/>
      <c r="O209" s="115"/>
      <c r="P209" s="110"/>
      <c r="Q209" s="111"/>
      <c r="R209" s="111"/>
      <c r="S209" s="115"/>
    </row>
    <row r="210" spans="1:19" ht="13.8" x14ac:dyDescent="0.25">
      <c r="A210" s="107"/>
      <c r="B210" s="289"/>
      <c r="C210" s="178" t="s">
        <v>183</v>
      </c>
      <c r="D210" s="110"/>
      <c r="E210" s="111"/>
      <c r="F210" s="111"/>
      <c r="G210" s="112"/>
      <c r="H210" s="113">
        <v>0</v>
      </c>
      <c r="I210" s="111">
        <v>0</v>
      </c>
      <c r="J210" s="111">
        <v>0</v>
      </c>
      <c r="K210" s="114">
        <v>0</v>
      </c>
      <c r="L210" s="112"/>
      <c r="M210" s="111"/>
      <c r="N210" s="111"/>
      <c r="O210" s="115"/>
      <c r="P210" s="110">
        <f t="shared" ref="P210:P227" si="73">H210+L210</f>
        <v>0</v>
      </c>
      <c r="Q210" s="111">
        <f t="shared" ref="Q210:Q227" si="74">I210+M210</f>
        <v>0</v>
      </c>
      <c r="R210" s="111">
        <f t="shared" ref="R210:R227" si="75">J210+N210</f>
        <v>0</v>
      </c>
      <c r="S210" s="115">
        <f t="shared" ref="S210:S227" si="76">K210+O210</f>
        <v>0</v>
      </c>
    </row>
    <row r="211" spans="1:19" ht="13.8" x14ac:dyDescent="0.25">
      <c r="A211" s="107"/>
      <c r="B211" s="298"/>
      <c r="C211" s="178" t="s">
        <v>137</v>
      </c>
      <c r="D211" s="110"/>
      <c r="E211" s="111"/>
      <c r="F211" s="111"/>
      <c r="G211" s="112"/>
      <c r="H211" s="113">
        <v>0</v>
      </c>
      <c r="I211" s="111">
        <v>0</v>
      </c>
      <c r="J211" s="111">
        <v>0</v>
      </c>
      <c r="K211" s="114">
        <v>0</v>
      </c>
      <c r="L211" s="112"/>
      <c r="M211" s="111"/>
      <c r="N211" s="111"/>
      <c r="O211" s="115"/>
      <c r="P211" s="110">
        <f t="shared" si="73"/>
        <v>0</v>
      </c>
      <c r="Q211" s="111">
        <f t="shared" si="74"/>
        <v>0</v>
      </c>
      <c r="R211" s="111">
        <f t="shared" si="75"/>
        <v>0</v>
      </c>
      <c r="S211" s="115">
        <f t="shared" si="76"/>
        <v>0</v>
      </c>
    </row>
    <row r="212" spans="1:19" ht="13.8" x14ac:dyDescent="0.25">
      <c r="A212" s="107"/>
      <c r="B212" s="298"/>
      <c r="C212" s="175" t="s">
        <v>181</v>
      </c>
      <c r="D212" s="110"/>
      <c r="E212" s="111"/>
      <c r="F212" s="111"/>
      <c r="G212" s="112"/>
      <c r="H212" s="113">
        <v>0</v>
      </c>
      <c r="I212" s="111">
        <v>0</v>
      </c>
      <c r="J212" s="111">
        <v>0</v>
      </c>
      <c r="K212" s="114">
        <v>0</v>
      </c>
      <c r="L212" s="112"/>
      <c r="M212" s="111"/>
      <c r="N212" s="111"/>
      <c r="O212" s="115"/>
      <c r="P212" s="110">
        <f t="shared" si="73"/>
        <v>0</v>
      </c>
      <c r="Q212" s="111">
        <f t="shared" si="74"/>
        <v>0</v>
      </c>
      <c r="R212" s="111">
        <f t="shared" si="75"/>
        <v>0</v>
      </c>
      <c r="S212" s="115">
        <f t="shared" si="76"/>
        <v>0</v>
      </c>
    </row>
    <row r="213" spans="1:19" ht="13.8" x14ac:dyDescent="0.25">
      <c r="A213" s="107"/>
      <c r="B213" s="298"/>
      <c r="C213" s="178" t="s">
        <v>138</v>
      </c>
      <c r="D213" s="110"/>
      <c r="E213" s="111"/>
      <c r="F213" s="111"/>
      <c r="G213" s="112"/>
      <c r="H213" s="113">
        <v>0</v>
      </c>
      <c r="I213" s="111">
        <v>0</v>
      </c>
      <c r="J213" s="111">
        <v>0</v>
      </c>
      <c r="K213" s="114">
        <v>0</v>
      </c>
      <c r="L213" s="112"/>
      <c r="M213" s="111"/>
      <c r="N213" s="111"/>
      <c r="O213" s="115"/>
      <c r="P213" s="110">
        <f t="shared" si="73"/>
        <v>0</v>
      </c>
      <c r="Q213" s="111">
        <f t="shared" si="74"/>
        <v>0</v>
      </c>
      <c r="R213" s="111">
        <f t="shared" si="75"/>
        <v>0</v>
      </c>
      <c r="S213" s="115">
        <f t="shared" si="76"/>
        <v>0</v>
      </c>
    </row>
    <row r="214" spans="1:19" ht="13.8" x14ac:dyDescent="0.25">
      <c r="A214" s="107"/>
      <c r="B214" s="298"/>
      <c r="C214" s="178" t="s">
        <v>225</v>
      </c>
      <c r="D214" s="110">
        <v>2117078</v>
      </c>
      <c r="E214" s="111">
        <v>2117078</v>
      </c>
      <c r="F214" s="111"/>
      <c r="G214" s="112"/>
      <c r="H214" s="113">
        <v>2117078</v>
      </c>
      <c r="I214" s="111">
        <v>2117078</v>
      </c>
      <c r="J214" s="111">
        <v>0</v>
      </c>
      <c r="K214" s="114">
        <v>0</v>
      </c>
      <c r="L214" s="112"/>
      <c r="M214" s="111"/>
      <c r="N214" s="111"/>
      <c r="O214" s="115"/>
      <c r="P214" s="110">
        <f t="shared" si="73"/>
        <v>2117078</v>
      </c>
      <c r="Q214" s="111">
        <f t="shared" si="74"/>
        <v>2117078</v>
      </c>
      <c r="R214" s="111">
        <f t="shared" si="75"/>
        <v>0</v>
      </c>
      <c r="S214" s="115">
        <f t="shared" si="76"/>
        <v>0</v>
      </c>
    </row>
    <row r="215" spans="1:19" ht="13.8" x14ac:dyDescent="0.25">
      <c r="A215" s="107"/>
      <c r="B215" s="298"/>
      <c r="C215" s="178" t="s">
        <v>226</v>
      </c>
      <c r="D215" s="110">
        <v>33072</v>
      </c>
      <c r="E215" s="111">
        <v>33072</v>
      </c>
      <c r="F215" s="111"/>
      <c r="G215" s="112"/>
      <c r="H215" s="113">
        <v>33072</v>
      </c>
      <c r="I215" s="111">
        <v>33072</v>
      </c>
      <c r="J215" s="111">
        <v>0</v>
      </c>
      <c r="K215" s="114">
        <v>0</v>
      </c>
      <c r="L215" s="112"/>
      <c r="M215" s="111"/>
      <c r="N215" s="111"/>
      <c r="O215" s="115"/>
      <c r="P215" s="110">
        <f t="shared" si="73"/>
        <v>33072</v>
      </c>
      <c r="Q215" s="111">
        <f t="shared" si="74"/>
        <v>33072</v>
      </c>
      <c r="R215" s="111">
        <f t="shared" si="75"/>
        <v>0</v>
      </c>
      <c r="S215" s="115">
        <f t="shared" si="76"/>
        <v>0</v>
      </c>
    </row>
    <row r="216" spans="1:19" ht="13.8" x14ac:dyDescent="0.25">
      <c r="A216" s="107"/>
      <c r="B216" s="298"/>
      <c r="C216" s="178" t="s">
        <v>376</v>
      </c>
      <c r="D216" s="110">
        <v>42133</v>
      </c>
      <c r="E216" s="111">
        <v>42133</v>
      </c>
      <c r="F216" s="111"/>
      <c r="G216" s="112"/>
      <c r="H216" s="113">
        <v>42133</v>
      </c>
      <c r="I216" s="111">
        <v>42133</v>
      </c>
      <c r="J216" s="111">
        <v>0</v>
      </c>
      <c r="K216" s="114">
        <v>0</v>
      </c>
      <c r="L216" s="112"/>
      <c r="M216" s="111"/>
      <c r="N216" s="111"/>
      <c r="O216" s="115"/>
      <c r="P216" s="110">
        <f t="shared" si="73"/>
        <v>42133</v>
      </c>
      <c r="Q216" s="111">
        <f t="shared" si="74"/>
        <v>42133</v>
      </c>
      <c r="R216" s="111">
        <f t="shared" si="75"/>
        <v>0</v>
      </c>
      <c r="S216" s="115">
        <f t="shared" si="76"/>
        <v>0</v>
      </c>
    </row>
    <row r="217" spans="1:19" ht="13.8" x14ac:dyDescent="0.25">
      <c r="A217" s="118"/>
      <c r="B217" s="299"/>
      <c r="C217" s="238" t="s">
        <v>24</v>
      </c>
      <c r="D217" s="121">
        <f t="shared" ref="D217:O217" si="77">SUM(D210:D216)</f>
        <v>2192283</v>
      </c>
      <c r="E217" s="122">
        <f t="shared" si="77"/>
        <v>2192283</v>
      </c>
      <c r="F217" s="122">
        <f t="shared" si="77"/>
        <v>0</v>
      </c>
      <c r="G217" s="123">
        <f t="shared" si="77"/>
        <v>0</v>
      </c>
      <c r="H217" s="124">
        <v>2192283</v>
      </c>
      <c r="I217" s="122">
        <v>2192283</v>
      </c>
      <c r="J217" s="122">
        <v>0</v>
      </c>
      <c r="K217" s="125">
        <v>0</v>
      </c>
      <c r="L217" s="123">
        <f t="shared" si="77"/>
        <v>0</v>
      </c>
      <c r="M217" s="122">
        <f t="shared" si="77"/>
        <v>0</v>
      </c>
      <c r="N217" s="122">
        <f t="shared" si="77"/>
        <v>0</v>
      </c>
      <c r="O217" s="126">
        <f t="shared" si="77"/>
        <v>0</v>
      </c>
      <c r="P217" s="121">
        <f t="shared" si="73"/>
        <v>2192283</v>
      </c>
      <c r="Q217" s="122">
        <f t="shared" si="74"/>
        <v>2192283</v>
      </c>
      <c r="R217" s="122">
        <f t="shared" si="75"/>
        <v>0</v>
      </c>
      <c r="S217" s="126">
        <f t="shared" si="76"/>
        <v>0</v>
      </c>
    </row>
    <row r="218" spans="1:19" ht="13.8" x14ac:dyDescent="0.25">
      <c r="A218" s="107"/>
      <c r="B218" s="298"/>
      <c r="C218" s="235"/>
      <c r="D218" s="141"/>
      <c r="E218" s="142"/>
      <c r="F218" s="142"/>
      <c r="G218" s="143"/>
      <c r="H218" s="144"/>
      <c r="I218" s="142"/>
      <c r="J218" s="142"/>
      <c r="K218" s="145"/>
      <c r="L218" s="143"/>
      <c r="M218" s="142"/>
      <c r="N218" s="142"/>
      <c r="O218" s="146"/>
      <c r="P218" s="141"/>
      <c r="Q218" s="142"/>
      <c r="R218" s="142"/>
      <c r="S218" s="146"/>
    </row>
    <row r="219" spans="1:19" ht="13.8" x14ac:dyDescent="0.25">
      <c r="A219" s="107"/>
      <c r="B219" s="289"/>
      <c r="C219" s="178" t="s">
        <v>155</v>
      </c>
      <c r="D219" s="110"/>
      <c r="E219" s="111"/>
      <c r="F219" s="111"/>
      <c r="G219" s="112"/>
      <c r="H219" s="113"/>
      <c r="I219" s="111"/>
      <c r="J219" s="111"/>
      <c r="K219" s="114"/>
      <c r="L219" s="112"/>
      <c r="M219" s="111"/>
      <c r="N219" s="111"/>
      <c r="O219" s="115"/>
      <c r="P219" s="110"/>
      <c r="Q219" s="111"/>
      <c r="R219" s="111"/>
      <c r="S219" s="115"/>
    </row>
    <row r="220" spans="1:19" ht="13.8" x14ac:dyDescent="0.25">
      <c r="A220" s="107"/>
      <c r="B220" s="298"/>
      <c r="C220" s="178" t="s">
        <v>156</v>
      </c>
      <c r="D220" s="110">
        <v>0</v>
      </c>
      <c r="E220" s="111"/>
      <c r="F220" s="111"/>
      <c r="G220" s="112"/>
      <c r="H220" s="113">
        <v>0</v>
      </c>
      <c r="I220" s="111">
        <v>0</v>
      </c>
      <c r="J220" s="111">
        <v>0</v>
      </c>
      <c r="K220" s="114">
        <v>0</v>
      </c>
      <c r="L220" s="112"/>
      <c r="M220" s="111"/>
      <c r="N220" s="111"/>
      <c r="O220" s="115"/>
      <c r="P220" s="110">
        <f t="shared" si="73"/>
        <v>0</v>
      </c>
      <c r="Q220" s="111">
        <f t="shared" si="74"/>
        <v>0</v>
      </c>
      <c r="R220" s="111">
        <f t="shared" si="75"/>
        <v>0</v>
      </c>
      <c r="S220" s="115">
        <f t="shared" si="76"/>
        <v>0</v>
      </c>
    </row>
    <row r="221" spans="1:19" ht="13.8" x14ac:dyDescent="0.25">
      <c r="A221" s="107"/>
      <c r="B221" s="298"/>
      <c r="C221" s="178" t="s">
        <v>157</v>
      </c>
      <c r="D221" s="110">
        <v>0</v>
      </c>
      <c r="E221" s="111"/>
      <c r="F221" s="111"/>
      <c r="G221" s="112"/>
      <c r="H221" s="113">
        <v>0</v>
      </c>
      <c r="I221" s="111">
        <v>0</v>
      </c>
      <c r="J221" s="111">
        <v>0</v>
      </c>
      <c r="K221" s="114">
        <v>0</v>
      </c>
      <c r="L221" s="112"/>
      <c r="M221" s="111"/>
      <c r="N221" s="111"/>
      <c r="O221" s="115"/>
      <c r="P221" s="110">
        <f t="shared" si="73"/>
        <v>0</v>
      </c>
      <c r="Q221" s="111">
        <f t="shared" si="74"/>
        <v>0</v>
      </c>
      <c r="R221" s="111">
        <f t="shared" si="75"/>
        <v>0</v>
      </c>
      <c r="S221" s="115">
        <f t="shared" si="76"/>
        <v>0</v>
      </c>
    </row>
    <row r="222" spans="1:19" ht="13.8" x14ac:dyDescent="0.25">
      <c r="A222" s="232"/>
      <c r="B222" s="233"/>
      <c r="C222" s="175" t="s">
        <v>158</v>
      </c>
      <c r="D222" s="157">
        <v>0</v>
      </c>
      <c r="E222" s="158"/>
      <c r="F222" s="158"/>
      <c r="G222" s="159"/>
      <c r="H222" s="160">
        <v>8302</v>
      </c>
      <c r="I222" s="158">
        <v>8302</v>
      </c>
      <c r="J222" s="158">
        <v>0</v>
      </c>
      <c r="K222" s="161">
        <v>0</v>
      </c>
      <c r="L222" s="159"/>
      <c r="M222" s="158"/>
      <c r="N222" s="158"/>
      <c r="O222" s="162"/>
      <c r="P222" s="157">
        <f t="shared" si="73"/>
        <v>8302</v>
      </c>
      <c r="Q222" s="158">
        <f t="shared" si="74"/>
        <v>8302</v>
      </c>
      <c r="R222" s="158">
        <f t="shared" si="75"/>
        <v>0</v>
      </c>
      <c r="S222" s="162">
        <f t="shared" si="76"/>
        <v>0</v>
      </c>
    </row>
    <row r="223" spans="1:19" ht="13.8" x14ac:dyDescent="0.25">
      <c r="A223" s="118"/>
      <c r="B223" s="299"/>
      <c r="C223" s="238" t="s">
        <v>24</v>
      </c>
      <c r="D223" s="121">
        <f t="shared" ref="D223:O223" si="78">SUM(D220:D222)</f>
        <v>0</v>
      </c>
      <c r="E223" s="122">
        <f t="shared" si="78"/>
        <v>0</v>
      </c>
      <c r="F223" s="122">
        <f t="shared" si="78"/>
        <v>0</v>
      </c>
      <c r="G223" s="123">
        <f t="shared" si="78"/>
        <v>0</v>
      </c>
      <c r="H223" s="124">
        <v>8302</v>
      </c>
      <c r="I223" s="122">
        <v>8302</v>
      </c>
      <c r="J223" s="122">
        <v>0</v>
      </c>
      <c r="K223" s="125">
        <v>0</v>
      </c>
      <c r="L223" s="123">
        <f t="shared" si="78"/>
        <v>0</v>
      </c>
      <c r="M223" s="122">
        <f t="shared" si="78"/>
        <v>0</v>
      </c>
      <c r="N223" s="122">
        <f t="shared" si="78"/>
        <v>0</v>
      </c>
      <c r="O223" s="126">
        <f t="shared" si="78"/>
        <v>0</v>
      </c>
      <c r="P223" s="121">
        <f t="shared" si="73"/>
        <v>8302</v>
      </c>
      <c r="Q223" s="122">
        <f t="shared" si="74"/>
        <v>8302</v>
      </c>
      <c r="R223" s="122">
        <f t="shared" si="75"/>
        <v>0</v>
      </c>
      <c r="S223" s="126">
        <f t="shared" si="76"/>
        <v>0</v>
      </c>
    </row>
    <row r="224" spans="1:19" ht="13.8" x14ac:dyDescent="0.25">
      <c r="A224" s="118"/>
      <c r="B224" s="299"/>
      <c r="C224" s="238"/>
      <c r="D224" s="121"/>
      <c r="E224" s="122"/>
      <c r="F224" s="122"/>
      <c r="G224" s="123"/>
      <c r="H224" s="124"/>
      <c r="I224" s="122"/>
      <c r="J224" s="122"/>
      <c r="K224" s="125"/>
      <c r="L224" s="123"/>
      <c r="M224" s="122"/>
      <c r="N224" s="122"/>
      <c r="O224" s="126"/>
      <c r="P224" s="121"/>
      <c r="Q224" s="122"/>
      <c r="R224" s="122"/>
      <c r="S224" s="126"/>
    </row>
    <row r="225" spans="1:19" ht="14.4" x14ac:dyDescent="0.3">
      <c r="A225" s="107"/>
      <c r="B225" s="301"/>
      <c r="C225" s="178" t="s">
        <v>231</v>
      </c>
      <c r="D225" s="110">
        <v>0</v>
      </c>
      <c r="E225" s="111">
        <v>0</v>
      </c>
      <c r="F225" s="111">
        <v>0</v>
      </c>
      <c r="G225" s="112">
        <v>0</v>
      </c>
      <c r="H225" s="113">
        <v>1873</v>
      </c>
      <c r="I225" s="111">
        <v>1873</v>
      </c>
      <c r="J225" s="111">
        <v>0</v>
      </c>
      <c r="K225" s="114">
        <v>0</v>
      </c>
      <c r="L225" s="112">
        <v>1557</v>
      </c>
      <c r="M225" s="111">
        <v>1557</v>
      </c>
      <c r="N225" s="111">
        <v>0</v>
      </c>
      <c r="O225" s="115">
        <v>0</v>
      </c>
      <c r="P225" s="110">
        <f t="shared" si="73"/>
        <v>3430</v>
      </c>
      <c r="Q225" s="111">
        <f t="shared" si="74"/>
        <v>3430</v>
      </c>
      <c r="R225" s="111">
        <f t="shared" si="75"/>
        <v>0</v>
      </c>
      <c r="S225" s="115">
        <f t="shared" si="76"/>
        <v>0</v>
      </c>
    </row>
    <row r="226" spans="1:19" ht="13.8" x14ac:dyDescent="0.25">
      <c r="A226" s="107"/>
      <c r="B226" s="298"/>
      <c r="C226" s="178"/>
      <c r="D226" s="110"/>
      <c r="E226" s="111"/>
      <c r="F226" s="111"/>
      <c r="G226" s="112"/>
      <c r="H226" s="113"/>
      <c r="I226" s="111"/>
      <c r="J226" s="111"/>
      <c r="K226" s="114"/>
      <c r="L226" s="112"/>
      <c r="M226" s="111"/>
      <c r="N226" s="111"/>
      <c r="O226" s="115"/>
      <c r="P226" s="110"/>
      <c r="Q226" s="111"/>
      <c r="R226" s="111"/>
      <c r="S226" s="115"/>
    </row>
    <row r="227" spans="1:19" ht="14.4" thickBot="1" x14ac:dyDescent="0.3">
      <c r="A227" s="180"/>
      <c r="B227" s="213"/>
      <c r="C227" s="302" t="s">
        <v>17</v>
      </c>
      <c r="D227" s="183">
        <f t="shared" ref="D227:O227" si="79">D196+D217+D207+D223+D225</f>
        <v>6738112</v>
      </c>
      <c r="E227" s="184">
        <f t="shared" si="79"/>
        <v>6564908</v>
      </c>
      <c r="F227" s="184">
        <f t="shared" si="79"/>
        <v>153204</v>
      </c>
      <c r="G227" s="303">
        <f t="shared" si="79"/>
        <v>20000</v>
      </c>
      <c r="H227" s="186">
        <v>6760945</v>
      </c>
      <c r="I227" s="184">
        <v>6586658</v>
      </c>
      <c r="J227" s="184">
        <v>154287</v>
      </c>
      <c r="K227" s="187">
        <v>20000</v>
      </c>
      <c r="L227" s="185">
        <f t="shared" si="79"/>
        <v>90046</v>
      </c>
      <c r="M227" s="184">
        <f t="shared" si="79"/>
        <v>88014</v>
      </c>
      <c r="N227" s="184">
        <f t="shared" si="79"/>
        <v>2032</v>
      </c>
      <c r="O227" s="187">
        <f t="shared" si="79"/>
        <v>0</v>
      </c>
      <c r="P227" s="183">
        <f t="shared" si="73"/>
        <v>6850991</v>
      </c>
      <c r="Q227" s="184">
        <f t="shared" si="74"/>
        <v>6674672</v>
      </c>
      <c r="R227" s="184">
        <f t="shared" si="75"/>
        <v>156319</v>
      </c>
      <c r="S227" s="187">
        <f t="shared" si="76"/>
        <v>20000</v>
      </c>
    </row>
    <row r="228" spans="1:19" x14ac:dyDescent="0.3">
      <c r="A228" s="304"/>
      <c r="B228" s="305"/>
      <c r="C228" s="190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</row>
    <row r="229" spans="1:19" x14ac:dyDescent="0.3">
      <c r="D229" s="165"/>
      <c r="L229" s="165"/>
      <c r="P229" s="165"/>
    </row>
    <row r="230" spans="1:19" x14ac:dyDescent="0.3">
      <c r="D230" s="165"/>
      <c r="L230" s="165"/>
      <c r="P230" s="165"/>
    </row>
    <row r="240" spans="1:19" x14ac:dyDescent="0.3">
      <c r="A240" s="193"/>
      <c r="B240" s="193"/>
      <c r="C240" s="193"/>
    </row>
    <row r="241" spans="1:3" x14ac:dyDescent="0.3">
      <c r="A241" s="193"/>
      <c r="B241" s="193"/>
      <c r="C241" s="193"/>
    </row>
    <row r="242" spans="1:3" x14ac:dyDescent="0.3">
      <c r="A242" s="193"/>
      <c r="B242" s="193"/>
      <c r="C242" s="193"/>
    </row>
    <row r="243" spans="1:3" x14ac:dyDescent="0.3">
      <c r="A243" s="193"/>
      <c r="B243" s="193"/>
      <c r="C243" s="193"/>
    </row>
    <row r="244" spans="1:3" x14ac:dyDescent="0.3">
      <c r="A244" s="193"/>
      <c r="B244" s="193"/>
      <c r="C244" s="193"/>
    </row>
    <row r="245" spans="1:3" x14ac:dyDescent="0.3">
      <c r="A245" s="193"/>
      <c r="B245" s="193"/>
      <c r="C245" s="193"/>
    </row>
    <row r="246" spans="1:3" x14ac:dyDescent="0.3">
      <c r="A246" s="193"/>
      <c r="B246" s="193"/>
      <c r="C246" s="193"/>
    </row>
    <row r="247" spans="1:3" x14ac:dyDescent="0.3">
      <c r="A247" s="193"/>
      <c r="B247" s="193"/>
      <c r="C247" s="193"/>
    </row>
    <row r="248" spans="1:3" x14ac:dyDescent="0.3">
      <c r="A248" s="193"/>
      <c r="B248" s="193"/>
      <c r="C248" s="193"/>
    </row>
    <row r="249" spans="1:3" x14ac:dyDescent="0.3">
      <c r="A249" s="193"/>
      <c r="B249" s="193"/>
      <c r="C249" s="193"/>
    </row>
    <row r="250" spans="1:3" x14ac:dyDescent="0.3">
      <c r="A250" s="193"/>
      <c r="B250" s="193"/>
      <c r="C250" s="193"/>
    </row>
    <row r="251" spans="1:3" x14ac:dyDescent="0.3">
      <c r="A251" s="193"/>
      <c r="B251" s="193"/>
      <c r="C251" s="193"/>
    </row>
    <row r="252" spans="1:3" x14ac:dyDescent="0.3">
      <c r="A252" s="193"/>
      <c r="B252" s="193"/>
      <c r="C252" s="193"/>
    </row>
    <row r="253" spans="1:3" x14ac:dyDescent="0.3">
      <c r="A253" s="193"/>
      <c r="B253" s="193"/>
      <c r="C253" s="193"/>
    </row>
    <row r="254" spans="1:3" x14ac:dyDescent="0.3">
      <c r="A254" s="193"/>
      <c r="B254" s="193"/>
      <c r="C254" s="193"/>
    </row>
    <row r="255" spans="1:3" x14ac:dyDescent="0.3">
      <c r="A255" s="193"/>
      <c r="B255" s="193"/>
      <c r="C255" s="193"/>
    </row>
    <row r="256" spans="1:3" x14ac:dyDescent="0.3">
      <c r="A256" s="193"/>
      <c r="B256" s="193"/>
      <c r="C256" s="193"/>
    </row>
    <row r="257" spans="1:3" x14ac:dyDescent="0.3">
      <c r="A257" s="193"/>
      <c r="B257" s="193"/>
      <c r="C257" s="193"/>
    </row>
    <row r="258" spans="1:3" x14ac:dyDescent="0.3">
      <c r="A258" s="193"/>
      <c r="B258" s="193"/>
      <c r="C258" s="193"/>
    </row>
    <row r="259" spans="1:3" x14ac:dyDescent="0.3">
      <c r="A259" s="193"/>
      <c r="B259" s="193"/>
      <c r="C259" s="193"/>
    </row>
    <row r="260" spans="1:3" x14ac:dyDescent="0.3">
      <c r="A260" s="193"/>
      <c r="B260" s="193"/>
      <c r="C260" s="193"/>
    </row>
    <row r="261" spans="1:3" x14ac:dyDescent="0.3">
      <c r="A261" s="193"/>
      <c r="B261" s="193"/>
      <c r="C261" s="193"/>
    </row>
    <row r="262" spans="1:3" x14ac:dyDescent="0.3">
      <c r="A262" s="193"/>
      <c r="B262" s="193"/>
      <c r="C262" s="193"/>
    </row>
    <row r="263" spans="1:3" x14ac:dyDescent="0.3">
      <c r="A263" s="193"/>
      <c r="B263" s="193"/>
      <c r="C263" s="193"/>
    </row>
    <row r="264" spans="1:3" x14ac:dyDescent="0.3">
      <c r="A264" s="193"/>
      <c r="B264" s="193"/>
      <c r="C264" s="193"/>
    </row>
    <row r="265" spans="1:3" x14ac:dyDescent="0.3">
      <c r="A265" s="193"/>
      <c r="B265" s="193"/>
      <c r="C265" s="193"/>
    </row>
    <row r="266" spans="1:3" x14ac:dyDescent="0.3">
      <c r="A266" s="193"/>
      <c r="B266" s="193"/>
      <c r="C266" s="193"/>
    </row>
    <row r="267" spans="1:3" x14ac:dyDescent="0.3">
      <c r="A267" s="193"/>
      <c r="B267" s="193"/>
      <c r="C267" s="193"/>
    </row>
    <row r="268" spans="1:3" x14ac:dyDescent="0.3">
      <c r="A268" s="193"/>
      <c r="B268" s="193"/>
      <c r="C268" s="193"/>
    </row>
    <row r="269" spans="1:3" x14ac:dyDescent="0.3">
      <c r="A269" s="193"/>
      <c r="B269" s="193"/>
      <c r="C269" s="193"/>
    </row>
    <row r="270" spans="1:3" x14ac:dyDescent="0.3">
      <c r="A270" s="193"/>
      <c r="B270" s="193"/>
      <c r="C270" s="193"/>
    </row>
    <row r="271" spans="1:3" x14ac:dyDescent="0.3">
      <c r="A271" s="193"/>
      <c r="B271" s="193"/>
      <c r="C271" s="193"/>
    </row>
    <row r="272" spans="1:3" x14ac:dyDescent="0.3">
      <c r="A272" s="193"/>
      <c r="B272" s="193"/>
      <c r="C272" s="193"/>
    </row>
    <row r="273" spans="1:3" x14ac:dyDescent="0.3">
      <c r="A273" s="193"/>
      <c r="B273" s="193"/>
      <c r="C273" s="193"/>
    </row>
    <row r="274" spans="1:3" x14ac:dyDescent="0.3">
      <c r="A274" s="193"/>
      <c r="B274" s="193"/>
      <c r="C274" s="193"/>
    </row>
    <row r="275" spans="1:3" x14ac:dyDescent="0.3">
      <c r="A275" s="193"/>
      <c r="B275" s="193"/>
      <c r="C275" s="193"/>
    </row>
    <row r="276" spans="1:3" x14ac:dyDescent="0.3">
      <c r="A276" s="193"/>
      <c r="B276" s="193"/>
      <c r="C276" s="193"/>
    </row>
    <row r="277" spans="1:3" x14ac:dyDescent="0.3">
      <c r="A277" s="193"/>
      <c r="B277" s="193"/>
      <c r="C277" s="193"/>
    </row>
    <row r="278" spans="1:3" x14ac:dyDescent="0.3">
      <c r="A278" s="193"/>
      <c r="B278" s="193"/>
      <c r="C278" s="193"/>
    </row>
    <row r="279" spans="1:3" x14ac:dyDescent="0.3">
      <c r="A279" s="193"/>
      <c r="B279" s="193"/>
      <c r="C279" s="193"/>
    </row>
    <row r="280" spans="1:3" x14ac:dyDescent="0.3">
      <c r="A280" s="193"/>
      <c r="B280" s="193"/>
      <c r="C280" s="193"/>
    </row>
    <row r="281" spans="1:3" x14ac:dyDescent="0.3">
      <c r="A281" s="193"/>
      <c r="B281" s="193"/>
      <c r="C281" s="193"/>
    </row>
  </sheetData>
  <mergeCells count="4">
    <mergeCell ref="D5:G5"/>
    <mergeCell ref="L5:O5"/>
    <mergeCell ref="P5:S5"/>
    <mergeCell ref="H5:K5"/>
  </mergeCells>
  <pageMargins left="0.7" right="0.7" top="0.75" bottom="0.75" header="0.3" footer="0.3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731F1-3DCC-4AE2-B734-6C9949154C8F}">
  <dimension ref="A1:S371"/>
  <sheetViews>
    <sheetView tabSelected="1" view="pageBreakPreview" topLeftCell="D1" zoomScaleNormal="100" zoomScaleSheetLayoutView="100" workbookViewId="0">
      <selection activeCell="A10" sqref="A10:XFD367"/>
    </sheetView>
  </sheetViews>
  <sheetFormatPr defaultRowHeight="16.8" x14ac:dyDescent="0.3"/>
  <cols>
    <col min="1" max="1" width="5.88671875" style="43" customWidth="1"/>
    <col min="2" max="2" width="7.6640625" style="25" customWidth="1"/>
    <col min="3" max="3" width="65.44140625" style="25" customWidth="1"/>
    <col min="4" max="4" width="10.6640625" style="71" bestFit="1" customWidth="1"/>
    <col min="5" max="5" width="11.44140625" style="71" customWidth="1"/>
    <col min="6" max="6" width="9.6640625" style="71" customWidth="1"/>
    <col min="7" max="7" width="7.88671875" style="71" bestFit="1" customWidth="1"/>
    <col min="8" max="9" width="10.6640625" style="71" bestFit="1" customWidth="1"/>
    <col min="10" max="10" width="9" style="71" bestFit="1" customWidth="1"/>
    <col min="11" max="11" width="7.88671875" style="71" customWidth="1"/>
    <col min="12" max="13" width="9" style="71" bestFit="1" customWidth="1"/>
    <col min="14" max="14" width="9.6640625" style="71" customWidth="1"/>
    <col min="15" max="15" width="7.88671875" style="71" bestFit="1" customWidth="1"/>
    <col min="16" max="16" width="10.6640625" style="71" bestFit="1" customWidth="1"/>
    <col min="17" max="17" width="11.44140625" style="71" customWidth="1"/>
    <col min="18" max="18" width="9.6640625" style="71" customWidth="1"/>
    <col min="19" max="19" width="7.88671875" style="71" bestFit="1" customWidth="1"/>
  </cols>
  <sheetData>
    <row r="1" spans="1:19" x14ac:dyDescent="0.3">
      <c r="A1" s="26"/>
      <c r="B1" s="26"/>
      <c r="C1" s="26"/>
      <c r="D1" s="73"/>
      <c r="E1" s="73"/>
      <c r="F1" s="73"/>
      <c r="G1" s="53"/>
      <c r="H1" s="53"/>
      <c r="I1" s="53"/>
      <c r="J1" s="53"/>
      <c r="K1" s="53"/>
      <c r="L1" s="73"/>
      <c r="M1" s="73"/>
      <c r="N1" s="73"/>
      <c r="O1" s="53"/>
      <c r="P1" s="73"/>
      <c r="Q1" s="73"/>
      <c r="R1" s="73"/>
      <c r="S1" s="53" t="s">
        <v>375</v>
      </c>
    </row>
    <row r="2" spans="1:19" x14ac:dyDescent="0.3">
      <c r="A2" s="26"/>
      <c r="B2" s="26"/>
      <c r="C2" s="26"/>
      <c r="D2" s="73"/>
      <c r="E2" s="73"/>
      <c r="F2" s="73"/>
      <c r="G2" s="74"/>
      <c r="H2" s="74"/>
      <c r="I2" s="74"/>
      <c r="J2" s="74"/>
      <c r="K2" s="74"/>
      <c r="L2" s="73"/>
      <c r="M2" s="73"/>
      <c r="N2" s="73"/>
      <c r="O2" s="74"/>
      <c r="P2" s="73"/>
      <c r="Q2" s="73"/>
      <c r="R2" s="73"/>
      <c r="S2" s="83" t="s">
        <v>415</v>
      </c>
    </row>
    <row r="3" spans="1:19" x14ac:dyDescent="0.3">
      <c r="A3" s="27"/>
      <c r="B3" s="27"/>
      <c r="C3" s="27" t="s">
        <v>31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7.399999999999999" thickBot="1" x14ac:dyDescent="0.35">
      <c r="A4" s="28"/>
      <c r="B4" s="28"/>
      <c r="C4" s="28" t="s">
        <v>259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4.4" thickBot="1" x14ac:dyDescent="0.3">
      <c r="A5" s="29"/>
      <c r="B5" s="30"/>
      <c r="C5" s="31"/>
      <c r="D5" s="92" t="s">
        <v>377</v>
      </c>
      <c r="E5" s="93"/>
      <c r="F5" s="93"/>
      <c r="G5" s="93"/>
      <c r="H5" s="97" t="s">
        <v>440</v>
      </c>
      <c r="I5" s="98"/>
      <c r="J5" s="98"/>
      <c r="K5" s="99"/>
      <c r="L5" s="94" t="s">
        <v>418</v>
      </c>
      <c r="M5" s="95"/>
      <c r="N5" s="95"/>
      <c r="O5" s="96"/>
      <c r="P5" s="97" t="s">
        <v>441</v>
      </c>
      <c r="Q5" s="98"/>
      <c r="R5" s="98"/>
      <c r="S5" s="99"/>
    </row>
    <row r="6" spans="1:19" ht="42" thickBot="1" x14ac:dyDescent="0.3">
      <c r="A6" s="32"/>
      <c r="B6" s="33"/>
      <c r="C6" s="34"/>
      <c r="D6" s="77" t="s">
        <v>25</v>
      </c>
      <c r="E6" s="69" t="s">
        <v>42</v>
      </c>
      <c r="F6" s="70" t="s">
        <v>43</v>
      </c>
      <c r="G6" s="79" t="s">
        <v>236</v>
      </c>
      <c r="H6" s="86" t="s">
        <v>25</v>
      </c>
      <c r="I6" s="86" t="s">
        <v>42</v>
      </c>
      <c r="J6" s="86" t="s">
        <v>43</v>
      </c>
      <c r="K6" s="86" t="s">
        <v>236</v>
      </c>
      <c r="L6" s="77" t="s">
        <v>25</v>
      </c>
      <c r="M6" s="69" t="s">
        <v>42</v>
      </c>
      <c r="N6" s="70" t="s">
        <v>43</v>
      </c>
      <c r="O6" s="79" t="s">
        <v>236</v>
      </c>
      <c r="P6" s="77" t="s">
        <v>25</v>
      </c>
      <c r="Q6" s="69" t="s">
        <v>42</v>
      </c>
      <c r="R6" s="70" t="s">
        <v>43</v>
      </c>
      <c r="S6" s="79" t="s">
        <v>236</v>
      </c>
    </row>
    <row r="7" spans="1:19" ht="13.8" x14ac:dyDescent="0.25">
      <c r="A7" s="35" t="s">
        <v>5</v>
      </c>
      <c r="B7" s="36" t="s">
        <v>6</v>
      </c>
      <c r="C7" s="37" t="s">
        <v>7</v>
      </c>
      <c r="D7" s="78"/>
      <c r="E7" s="81"/>
      <c r="F7" s="81"/>
      <c r="G7" s="84"/>
      <c r="H7" s="87"/>
      <c r="I7" s="88"/>
      <c r="J7" s="88"/>
      <c r="K7" s="89"/>
      <c r="L7" s="84"/>
      <c r="M7" s="81"/>
      <c r="N7" s="81"/>
      <c r="O7" s="80"/>
      <c r="P7" s="78"/>
      <c r="Q7" s="81"/>
      <c r="R7" s="81"/>
      <c r="S7" s="80"/>
    </row>
    <row r="8" spans="1:19" ht="13.8" x14ac:dyDescent="0.25">
      <c r="A8" s="38"/>
      <c r="B8" s="39"/>
      <c r="C8" s="40"/>
      <c r="D8" s="75"/>
      <c r="E8" s="72"/>
      <c r="F8" s="72"/>
      <c r="G8" s="85"/>
      <c r="H8" s="90"/>
      <c r="I8" s="72"/>
      <c r="J8" s="72"/>
      <c r="K8" s="48"/>
      <c r="L8" s="85"/>
      <c r="M8" s="72"/>
      <c r="N8" s="72"/>
      <c r="O8" s="76"/>
      <c r="P8" s="75"/>
      <c r="Q8" s="72"/>
      <c r="R8" s="72"/>
      <c r="S8" s="76"/>
    </row>
    <row r="9" spans="1:19" ht="41.4" x14ac:dyDescent="0.25">
      <c r="A9" s="38">
        <v>101</v>
      </c>
      <c r="B9" s="41"/>
      <c r="C9" s="42" t="s">
        <v>437</v>
      </c>
      <c r="D9" s="75"/>
      <c r="E9" s="72"/>
      <c r="F9" s="72"/>
      <c r="G9" s="85"/>
      <c r="H9" s="90"/>
      <c r="I9" s="72"/>
      <c r="J9" s="72"/>
      <c r="K9" s="48"/>
      <c r="L9" s="85"/>
      <c r="M9" s="72"/>
      <c r="N9" s="72"/>
      <c r="O9" s="76"/>
      <c r="P9" s="75"/>
      <c r="Q9" s="72"/>
      <c r="R9" s="72"/>
      <c r="S9" s="76"/>
    </row>
    <row r="10" spans="1:19" s="116" customFormat="1" ht="13.8" x14ac:dyDescent="0.25">
      <c r="A10" s="107"/>
      <c r="B10" s="108" t="s">
        <v>8</v>
      </c>
      <c r="C10" s="109" t="s">
        <v>22</v>
      </c>
      <c r="D10" s="110">
        <v>171396</v>
      </c>
      <c r="E10" s="111">
        <v>171396</v>
      </c>
      <c r="F10" s="111"/>
      <c r="G10" s="112"/>
      <c r="H10" s="113">
        <v>168000</v>
      </c>
      <c r="I10" s="111">
        <v>168000</v>
      </c>
      <c r="J10" s="111">
        <v>0</v>
      </c>
      <c r="K10" s="114">
        <v>0</v>
      </c>
      <c r="L10" s="112">
        <v>60854</v>
      </c>
      <c r="M10" s="111">
        <v>60854</v>
      </c>
      <c r="N10" s="111">
        <v>0</v>
      </c>
      <c r="O10" s="115">
        <v>0</v>
      </c>
      <c r="P10" s="110">
        <f>H10+L10</f>
        <v>228854</v>
      </c>
      <c r="Q10" s="111">
        <f t="shared" ref="Q10:S10" si="0">I10+M10</f>
        <v>228854</v>
      </c>
      <c r="R10" s="111">
        <f t="shared" si="0"/>
        <v>0</v>
      </c>
      <c r="S10" s="115">
        <f t="shared" si="0"/>
        <v>0</v>
      </c>
    </row>
    <row r="11" spans="1:19" s="116" customFormat="1" ht="13.8" x14ac:dyDescent="0.25">
      <c r="A11" s="107"/>
      <c r="B11" s="108" t="s">
        <v>13</v>
      </c>
      <c r="C11" s="109" t="s">
        <v>55</v>
      </c>
      <c r="D11" s="110">
        <v>22186</v>
      </c>
      <c r="E11" s="111">
        <v>22186</v>
      </c>
      <c r="F11" s="111"/>
      <c r="G11" s="112"/>
      <c r="H11" s="113">
        <v>22035</v>
      </c>
      <c r="I11" s="111">
        <v>22035</v>
      </c>
      <c r="J11" s="111">
        <v>0</v>
      </c>
      <c r="K11" s="114">
        <v>0</v>
      </c>
      <c r="L11" s="112">
        <v>7662</v>
      </c>
      <c r="M11" s="111">
        <v>7662</v>
      </c>
      <c r="N11" s="111">
        <v>0</v>
      </c>
      <c r="O11" s="115">
        <v>0</v>
      </c>
      <c r="P11" s="110">
        <f t="shared" ref="P11:P78" si="1">H11+L11</f>
        <v>29697</v>
      </c>
      <c r="Q11" s="111">
        <f t="shared" ref="Q11:Q78" si="2">I11+M11</f>
        <v>29697</v>
      </c>
      <c r="R11" s="111">
        <f t="shared" ref="R11:R78" si="3">J11+N11</f>
        <v>0</v>
      </c>
      <c r="S11" s="115">
        <f t="shared" ref="S11:S78" si="4">K11+O11</f>
        <v>0</v>
      </c>
    </row>
    <row r="12" spans="1:19" s="116" customFormat="1" ht="13.8" x14ac:dyDescent="0.25">
      <c r="A12" s="107"/>
      <c r="B12" s="108" t="s">
        <v>14</v>
      </c>
      <c r="C12" s="109" t="s">
        <v>27</v>
      </c>
      <c r="D12" s="110">
        <v>16150</v>
      </c>
      <c r="E12" s="111">
        <v>16150</v>
      </c>
      <c r="F12" s="111"/>
      <c r="G12" s="112"/>
      <c r="H12" s="113">
        <v>18138</v>
      </c>
      <c r="I12" s="111">
        <v>18138</v>
      </c>
      <c r="J12" s="111">
        <v>0</v>
      </c>
      <c r="K12" s="114">
        <v>0</v>
      </c>
      <c r="L12" s="112">
        <v>4234</v>
      </c>
      <c r="M12" s="111">
        <v>4234</v>
      </c>
      <c r="N12" s="111">
        <v>0</v>
      </c>
      <c r="O12" s="115">
        <v>0</v>
      </c>
      <c r="P12" s="110">
        <f t="shared" si="1"/>
        <v>22372</v>
      </c>
      <c r="Q12" s="111">
        <f t="shared" si="2"/>
        <v>22372</v>
      </c>
      <c r="R12" s="111">
        <f t="shared" si="3"/>
        <v>0</v>
      </c>
      <c r="S12" s="115">
        <f t="shared" si="4"/>
        <v>0</v>
      </c>
    </row>
    <row r="13" spans="1:19" s="116" customFormat="1" ht="13.8" x14ac:dyDescent="0.25">
      <c r="A13" s="107"/>
      <c r="B13" s="117" t="s">
        <v>16</v>
      </c>
      <c r="C13" s="109" t="s">
        <v>49</v>
      </c>
      <c r="D13" s="110"/>
      <c r="E13" s="111"/>
      <c r="F13" s="111"/>
      <c r="G13" s="112"/>
      <c r="H13" s="113"/>
      <c r="I13" s="111"/>
      <c r="J13" s="111"/>
      <c r="K13" s="114"/>
      <c r="L13" s="112"/>
      <c r="M13" s="111"/>
      <c r="N13" s="111"/>
      <c r="O13" s="115"/>
      <c r="P13" s="110"/>
      <c r="Q13" s="111"/>
      <c r="R13" s="111"/>
      <c r="S13" s="115"/>
    </row>
    <row r="14" spans="1:19" s="116" customFormat="1" ht="13.8" x14ac:dyDescent="0.25">
      <c r="A14" s="107"/>
      <c r="B14" s="108"/>
      <c r="C14" s="109" t="s">
        <v>408</v>
      </c>
      <c r="D14" s="110"/>
      <c r="E14" s="111"/>
      <c r="F14" s="111"/>
      <c r="G14" s="112"/>
      <c r="H14" s="113">
        <v>138</v>
      </c>
      <c r="I14" s="111">
        <v>138</v>
      </c>
      <c r="J14" s="111">
        <v>0</v>
      </c>
      <c r="K14" s="114">
        <v>0</v>
      </c>
      <c r="L14" s="112"/>
      <c r="M14" s="111"/>
      <c r="N14" s="111"/>
      <c r="O14" s="115"/>
      <c r="P14" s="110">
        <f t="shared" si="1"/>
        <v>138</v>
      </c>
      <c r="Q14" s="111">
        <f t="shared" si="2"/>
        <v>138</v>
      </c>
      <c r="R14" s="111">
        <f t="shared" si="3"/>
        <v>0</v>
      </c>
      <c r="S14" s="115">
        <f t="shared" si="4"/>
        <v>0</v>
      </c>
    </row>
    <row r="15" spans="1:19" s="127" customFormat="1" ht="13.8" x14ac:dyDescent="0.25">
      <c r="A15" s="118"/>
      <c r="B15" s="119"/>
      <c r="C15" s="120" t="s">
        <v>409</v>
      </c>
      <c r="D15" s="121"/>
      <c r="E15" s="122"/>
      <c r="F15" s="122"/>
      <c r="G15" s="123"/>
      <c r="H15" s="124">
        <v>138</v>
      </c>
      <c r="I15" s="122">
        <v>138</v>
      </c>
      <c r="J15" s="122">
        <v>0</v>
      </c>
      <c r="K15" s="125">
        <v>0</v>
      </c>
      <c r="L15" s="123">
        <f>SUM(L14)</f>
        <v>0</v>
      </c>
      <c r="M15" s="122">
        <f t="shared" ref="M15:O15" si="5">SUM(M14)</f>
        <v>0</v>
      </c>
      <c r="N15" s="122">
        <f t="shared" si="5"/>
        <v>0</v>
      </c>
      <c r="O15" s="126">
        <f t="shared" si="5"/>
        <v>0</v>
      </c>
      <c r="P15" s="121">
        <f t="shared" si="1"/>
        <v>138</v>
      </c>
      <c r="Q15" s="122">
        <f t="shared" si="2"/>
        <v>138</v>
      </c>
      <c r="R15" s="122">
        <f t="shared" si="3"/>
        <v>0</v>
      </c>
      <c r="S15" s="126">
        <f t="shared" si="4"/>
        <v>0</v>
      </c>
    </row>
    <row r="16" spans="1:19" s="116" customFormat="1" ht="13.8" x14ac:dyDescent="0.25">
      <c r="A16" s="128"/>
      <c r="B16" s="117" t="s">
        <v>19</v>
      </c>
      <c r="C16" s="109" t="s">
        <v>50</v>
      </c>
      <c r="D16" s="110"/>
      <c r="E16" s="111"/>
      <c r="F16" s="111"/>
      <c r="G16" s="112"/>
      <c r="H16" s="113"/>
      <c r="I16" s="111"/>
      <c r="J16" s="111"/>
      <c r="K16" s="114"/>
      <c r="L16" s="112"/>
      <c r="M16" s="111"/>
      <c r="N16" s="111"/>
      <c r="O16" s="115"/>
      <c r="P16" s="110"/>
      <c r="Q16" s="111"/>
      <c r="R16" s="111"/>
      <c r="S16" s="115"/>
    </row>
    <row r="17" spans="1:19" s="116" customFormat="1" ht="13.8" x14ac:dyDescent="0.25">
      <c r="A17" s="128"/>
      <c r="B17" s="117"/>
      <c r="C17" s="109" t="s">
        <v>220</v>
      </c>
      <c r="D17" s="110">
        <v>127</v>
      </c>
      <c r="E17" s="111">
        <v>127</v>
      </c>
      <c r="F17" s="111"/>
      <c r="G17" s="112"/>
      <c r="H17" s="113">
        <v>127</v>
      </c>
      <c r="I17" s="111">
        <v>127</v>
      </c>
      <c r="J17" s="111">
        <v>0</v>
      </c>
      <c r="K17" s="114">
        <v>0</v>
      </c>
      <c r="L17" s="112"/>
      <c r="M17" s="111"/>
      <c r="N17" s="111"/>
      <c r="O17" s="115"/>
      <c r="P17" s="110">
        <f t="shared" si="1"/>
        <v>127</v>
      </c>
      <c r="Q17" s="111">
        <f t="shared" si="2"/>
        <v>127</v>
      </c>
      <c r="R17" s="111">
        <f t="shared" si="3"/>
        <v>0</v>
      </c>
      <c r="S17" s="115">
        <f t="shared" si="4"/>
        <v>0</v>
      </c>
    </row>
    <row r="18" spans="1:19" s="116" customFormat="1" ht="13.8" x14ac:dyDescent="0.25">
      <c r="A18" s="128"/>
      <c r="B18" s="117"/>
      <c r="C18" s="109" t="s">
        <v>221</v>
      </c>
      <c r="D18" s="110">
        <v>444</v>
      </c>
      <c r="E18" s="111">
        <v>444</v>
      </c>
      <c r="F18" s="111"/>
      <c r="G18" s="112"/>
      <c r="H18" s="113">
        <v>1759</v>
      </c>
      <c r="I18" s="111">
        <v>1759</v>
      </c>
      <c r="J18" s="111">
        <v>0</v>
      </c>
      <c r="K18" s="114">
        <v>0</v>
      </c>
      <c r="L18" s="112"/>
      <c r="M18" s="111"/>
      <c r="N18" s="111"/>
      <c r="O18" s="115"/>
      <c r="P18" s="110">
        <f t="shared" si="1"/>
        <v>1759</v>
      </c>
      <c r="Q18" s="111">
        <f t="shared" si="2"/>
        <v>1759</v>
      </c>
      <c r="R18" s="111">
        <f t="shared" si="3"/>
        <v>0</v>
      </c>
      <c r="S18" s="115">
        <f t="shared" si="4"/>
        <v>0</v>
      </c>
    </row>
    <row r="19" spans="1:19" s="116" customFormat="1" ht="13.8" x14ac:dyDescent="0.25">
      <c r="A19" s="128"/>
      <c r="B19" s="117"/>
      <c r="C19" s="109" t="s">
        <v>260</v>
      </c>
      <c r="D19" s="110">
        <v>89</v>
      </c>
      <c r="E19" s="111">
        <v>89</v>
      </c>
      <c r="F19" s="111"/>
      <c r="G19" s="112"/>
      <c r="H19" s="113">
        <v>89</v>
      </c>
      <c r="I19" s="111">
        <v>89</v>
      </c>
      <c r="J19" s="111">
        <v>0</v>
      </c>
      <c r="K19" s="114">
        <v>0</v>
      </c>
      <c r="L19" s="112"/>
      <c r="M19" s="111"/>
      <c r="N19" s="111"/>
      <c r="O19" s="112"/>
      <c r="P19" s="110">
        <f t="shared" si="1"/>
        <v>89</v>
      </c>
      <c r="Q19" s="111">
        <f t="shared" si="2"/>
        <v>89</v>
      </c>
      <c r="R19" s="111">
        <f t="shared" si="3"/>
        <v>0</v>
      </c>
      <c r="S19" s="112">
        <f t="shared" si="4"/>
        <v>0</v>
      </c>
    </row>
    <row r="20" spans="1:19" s="116" customFormat="1" ht="13.8" x14ac:dyDescent="0.25">
      <c r="A20" s="128"/>
      <c r="B20" s="117"/>
      <c r="C20" s="109" t="s">
        <v>410</v>
      </c>
      <c r="D20" s="110"/>
      <c r="E20" s="111"/>
      <c r="F20" s="111"/>
      <c r="G20" s="112"/>
      <c r="H20" s="113">
        <v>117</v>
      </c>
      <c r="I20" s="111">
        <v>117</v>
      </c>
      <c r="J20" s="111">
        <v>0</v>
      </c>
      <c r="K20" s="114">
        <v>0</v>
      </c>
      <c r="L20" s="112"/>
      <c r="M20" s="111"/>
      <c r="N20" s="111"/>
      <c r="O20" s="112"/>
      <c r="P20" s="110">
        <f t="shared" si="1"/>
        <v>117</v>
      </c>
      <c r="Q20" s="111">
        <f t="shared" si="2"/>
        <v>117</v>
      </c>
      <c r="R20" s="111">
        <f t="shared" si="3"/>
        <v>0</v>
      </c>
      <c r="S20" s="112">
        <f t="shared" si="4"/>
        <v>0</v>
      </c>
    </row>
    <row r="21" spans="1:19" s="116" customFormat="1" ht="13.8" x14ac:dyDescent="0.25">
      <c r="A21" s="128"/>
      <c r="B21" s="117"/>
      <c r="C21" s="109" t="s">
        <v>436</v>
      </c>
      <c r="D21" s="110"/>
      <c r="E21" s="111"/>
      <c r="F21" s="111"/>
      <c r="G21" s="112"/>
      <c r="H21" s="113"/>
      <c r="I21" s="111"/>
      <c r="J21" s="111"/>
      <c r="K21" s="114"/>
      <c r="L21" s="112">
        <v>158</v>
      </c>
      <c r="M21" s="111">
        <v>158</v>
      </c>
      <c r="N21" s="111">
        <v>0</v>
      </c>
      <c r="O21" s="112">
        <v>0</v>
      </c>
      <c r="P21" s="110">
        <f t="shared" ref="P21" si="6">H21+L21</f>
        <v>158</v>
      </c>
      <c r="Q21" s="111">
        <f t="shared" ref="Q21" si="7">I21+M21</f>
        <v>158</v>
      </c>
      <c r="R21" s="111">
        <f t="shared" ref="R21" si="8">J21+N21</f>
        <v>0</v>
      </c>
      <c r="S21" s="112">
        <f t="shared" ref="S21" si="9">K21+O21</f>
        <v>0</v>
      </c>
    </row>
    <row r="22" spans="1:19" s="116" customFormat="1" ht="13.8" x14ac:dyDescent="0.25">
      <c r="A22" s="129"/>
      <c r="B22" s="130"/>
      <c r="C22" s="120" t="s">
        <v>52</v>
      </c>
      <c r="D22" s="121">
        <f>SUM(D17:D19)</f>
        <v>660</v>
      </c>
      <c r="E22" s="122">
        <f>SUM(E17:E19)</f>
        <v>660</v>
      </c>
      <c r="F22" s="122">
        <f>SUM(F17:F19)</f>
        <v>0</v>
      </c>
      <c r="G22" s="123">
        <f>SUM(G17:G19)</f>
        <v>0</v>
      </c>
      <c r="H22" s="124">
        <v>2092</v>
      </c>
      <c r="I22" s="122">
        <v>2092</v>
      </c>
      <c r="J22" s="122">
        <v>0</v>
      </c>
      <c r="K22" s="125">
        <v>0</v>
      </c>
      <c r="L22" s="123">
        <f>SUM(L17:L21)</f>
        <v>158</v>
      </c>
      <c r="M22" s="122">
        <f t="shared" ref="M22:O22" si="10">SUM(M17:M21)</f>
        <v>158</v>
      </c>
      <c r="N22" s="122">
        <f t="shared" si="10"/>
        <v>0</v>
      </c>
      <c r="O22" s="123">
        <f t="shared" si="10"/>
        <v>0</v>
      </c>
      <c r="P22" s="121">
        <f t="shared" si="1"/>
        <v>2250</v>
      </c>
      <c r="Q22" s="122">
        <f t="shared" si="2"/>
        <v>2250</v>
      </c>
      <c r="R22" s="122">
        <f t="shared" si="3"/>
        <v>0</v>
      </c>
      <c r="S22" s="123">
        <f t="shared" si="4"/>
        <v>0</v>
      </c>
    </row>
    <row r="23" spans="1:19" s="116" customFormat="1" ht="13.8" x14ac:dyDescent="0.25">
      <c r="A23" s="129"/>
      <c r="B23" s="117" t="s">
        <v>21</v>
      </c>
      <c r="C23" s="109" t="s">
        <v>20</v>
      </c>
      <c r="D23" s="121"/>
      <c r="E23" s="122"/>
      <c r="F23" s="122"/>
      <c r="G23" s="123"/>
      <c r="H23" s="124"/>
      <c r="I23" s="122"/>
      <c r="J23" s="122"/>
      <c r="K23" s="125"/>
      <c r="L23" s="123"/>
      <c r="M23" s="122"/>
      <c r="N23" s="122"/>
      <c r="O23" s="126"/>
      <c r="P23" s="121"/>
      <c r="Q23" s="122"/>
      <c r="R23" s="122"/>
      <c r="S23" s="126"/>
    </row>
    <row r="24" spans="1:19" s="116" customFormat="1" ht="13.8" x14ac:dyDescent="0.25">
      <c r="A24" s="129"/>
      <c r="B24" s="117"/>
      <c r="C24" s="109" t="s">
        <v>222</v>
      </c>
      <c r="D24" s="110">
        <v>3090</v>
      </c>
      <c r="E24" s="111">
        <v>3090</v>
      </c>
      <c r="F24" s="122"/>
      <c r="G24" s="123"/>
      <c r="H24" s="124">
        <v>3090</v>
      </c>
      <c r="I24" s="122">
        <v>3090</v>
      </c>
      <c r="J24" s="122">
        <v>0</v>
      </c>
      <c r="K24" s="125">
        <v>0</v>
      </c>
      <c r="L24" s="112"/>
      <c r="M24" s="111"/>
      <c r="N24" s="122"/>
      <c r="O24" s="126"/>
      <c r="P24" s="110">
        <f t="shared" si="1"/>
        <v>3090</v>
      </c>
      <c r="Q24" s="111">
        <f t="shared" si="2"/>
        <v>3090</v>
      </c>
      <c r="R24" s="122">
        <f t="shared" si="3"/>
        <v>0</v>
      </c>
      <c r="S24" s="126">
        <f t="shared" si="4"/>
        <v>0</v>
      </c>
    </row>
    <row r="25" spans="1:19" s="116" customFormat="1" ht="13.8" x14ac:dyDescent="0.25">
      <c r="A25" s="129"/>
      <c r="B25" s="117"/>
      <c r="C25" s="109" t="s">
        <v>261</v>
      </c>
      <c r="D25" s="110">
        <v>1000</v>
      </c>
      <c r="E25" s="111">
        <v>1000</v>
      </c>
      <c r="F25" s="122"/>
      <c r="G25" s="123"/>
      <c r="H25" s="124">
        <v>1000</v>
      </c>
      <c r="I25" s="122">
        <v>1000</v>
      </c>
      <c r="J25" s="122">
        <v>0</v>
      </c>
      <c r="K25" s="125">
        <v>0</v>
      </c>
      <c r="L25" s="112"/>
      <c r="M25" s="111"/>
      <c r="N25" s="122"/>
      <c r="O25" s="126"/>
      <c r="P25" s="110">
        <f t="shared" si="1"/>
        <v>1000</v>
      </c>
      <c r="Q25" s="111">
        <f t="shared" si="2"/>
        <v>1000</v>
      </c>
      <c r="R25" s="122">
        <f t="shared" si="3"/>
        <v>0</v>
      </c>
      <c r="S25" s="126">
        <f t="shared" si="4"/>
        <v>0</v>
      </c>
    </row>
    <row r="26" spans="1:19" s="116" customFormat="1" ht="13.8" x14ac:dyDescent="0.25">
      <c r="A26" s="129"/>
      <c r="B26" s="117"/>
      <c r="C26" s="120" t="s">
        <v>126</v>
      </c>
      <c r="D26" s="121">
        <f t="shared" ref="D26:O26" si="11">SUM(D24:D25)</f>
        <v>4090</v>
      </c>
      <c r="E26" s="122">
        <f t="shared" si="11"/>
        <v>4090</v>
      </c>
      <c r="F26" s="122">
        <f t="shared" si="11"/>
        <v>0</v>
      </c>
      <c r="G26" s="123">
        <f t="shared" si="11"/>
        <v>0</v>
      </c>
      <c r="H26" s="124">
        <v>4090</v>
      </c>
      <c r="I26" s="122">
        <v>4090</v>
      </c>
      <c r="J26" s="122">
        <v>0</v>
      </c>
      <c r="K26" s="125">
        <v>0</v>
      </c>
      <c r="L26" s="123">
        <f t="shared" si="11"/>
        <v>0</v>
      </c>
      <c r="M26" s="122">
        <f t="shared" si="11"/>
        <v>0</v>
      </c>
      <c r="N26" s="122">
        <f t="shared" si="11"/>
        <v>0</v>
      </c>
      <c r="O26" s="126">
        <f t="shared" si="11"/>
        <v>0</v>
      </c>
      <c r="P26" s="121">
        <f t="shared" si="1"/>
        <v>4090</v>
      </c>
      <c r="Q26" s="122">
        <f t="shared" si="2"/>
        <v>4090</v>
      </c>
      <c r="R26" s="122">
        <f t="shared" si="3"/>
        <v>0</v>
      </c>
      <c r="S26" s="126">
        <f t="shared" si="4"/>
        <v>0</v>
      </c>
    </row>
    <row r="27" spans="1:19" s="116" customFormat="1" ht="13.8" x14ac:dyDescent="0.25">
      <c r="A27" s="128"/>
      <c r="B27" s="117"/>
      <c r="C27" s="131" t="s">
        <v>10</v>
      </c>
      <c r="D27" s="132">
        <f>D10+D11+D12+D22+D26</f>
        <v>214482</v>
      </c>
      <c r="E27" s="133">
        <f>E10+E11+E12+E22+E26</f>
        <v>214482</v>
      </c>
      <c r="F27" s="133">
        <f>F10+F11+F12+F22+F26</f>
        <v>0</v>
      </c>
      <c r="G27" s="134">
        <f>G10+G11+G12+G22+G26</f>
        <v>0</v>
      </c>
      <c r="H27" s="135">
        <v>214493</v>
      </c>
      <c r="I27" s="133">
        <v>214493</v>
      </c>
      <c r="J27" s="133">
        <v>0</v>
      </c>
      <c r="K27" s="136">
        <v>0</v>
      </c>
      <c r="L27" s="134">
        <f>L10+L11+L12+L22+L26+L15</f>
        <v>72908</v>
      </c>
      <c r="M27" s="133">
        <f>M10+M11+M12+M22+M26+M15</f>
        <v>72908</v>
      </c>
      <c r="N27" s="133">
        <f>N10+N11+N12+N22+N26+N15</f>
        <v>0</v>
      </c>
      <c r="O27" s="137">
        <f>O10+O11+O12+O22+O26+O15</f>
        <v>0</v>
      </c>
      <c r="P27" s="132">
        <f t="shared" si="1"/>
        <v>287401</v>
      </c>
      <c r="Q27" s="133">
        <f t="shared" si="2"/>
        <v>287401</v>
      </c>
      <c r="R27" s="133">
        <f t="shared" si="3"/>
        <v>0</v>
      </c>
      <c r="S27" s="137">
        <f t="shared" si="4"/>
        <v>0</v>
      </c>
    </row>
    <row r="28" spans="1:19" s="116" customFormat="1" ht="13.8" x14ac:dyDescent="0.25">
      <c r="A28" s="128"/>
      <c r="B28" s="117"/>
      <c r="C28" s="131"/>
      <c r="D28" s="132"/>
      <c r="E28" s="133"/>
      <c r="F28" s="133"/>
      <c r="G28" s="134"/>
      <c r="H28" s="135"/>
      <c r="I28" s="133"/>
      <c r="J28" s="133"/>
      <c r="K28" s="136"/>
      <c r="L28" s="134"/>
      <c r="M28" s="133"/>
      <c r="N28" s="133"/>
      <c r="O28" s="137"/>
      <c r="P28" s="132"/>
      <c r="Q28" s="133"/>
      <c r="R28" s="133"/>
      <c r="S28" s="137"/>
    </row>
    <row r="29" spans="1:19" s="116" customFormat="1" ht="13.8" x14ac:dyDescent="0.25">
      <c r="A29" s="138">
        <v>102</v>
      </c>
      <c r="B29" s="139"/>
      <c r="C29" s="140" t="s">
        <v>152</v>
      </c>
      <c r="D29" s="141"/>
      <c r="E29" s="142"/>
      <c r="F29" s="142"/>
      <c r="G29" s="143"/>
      <c r="H29" s="144"/>
      <c r="I29" s="142"/>
      <c r="J29" s="142"/>
      <c r="K29" s="145"/>
      <c r="L29" s="143"/>
      <c r="M29" s="142"/>
      <c r="N29" s="142"/>
      <c r="O29" s="146"/>
      <c r="P29" s="141"/>
      <c r="Q29" s="142"/>
      <c r="R29" s="142"/>
      <c r="S29" s="146"/>
    </row>
    <row r="30" spans="1:19" s="116" customFormat="1" ht="13.8" x14ac:dyDescent="0.25">
      <c r="A30" s="107"/>
      <c r="B30" s="108" t="s">
        <v>8</v>
      </c>
      <c r="C30" s="109" t="s">
        <v>22</v>
      </c>
      <c r="D30" s="110">
        <v>202009</v>
      </c>
      <c r="E30" s="111">
        <v>202009</v>
      </c>
      <c r="F30" s="111"/>
      <c r="G30" s="112"/>
      <c r="H30" s="113">
        <v>195800</v>
      </c>
      <c r="I30" s="111">
        <v>195800</v>
      </c>
      <c r="J30" s="111">
        <v>0</v>
      </c>
      <c r="K30" s="114">
        <v>0</v>
      </c>
      <c r="L30" s="112">
        <v>-56330</v>
      </c>
      <c r="M30" s="111">
        <v>-56330</v>
      </c>
      <c r="N30" s="111">
        <v>0</v>
      </c>
      <c r="O30" s="115">
        <v>0</v>
      </c>
      <c r="P30" s="110">
        <f t="shared" si="1"/>
        <v>139470</v>
      </c>
      <c r="Q30" s="111">
        <f t="shared" si="2"/>
        <v>139470</v>
      </c>
      <c r="R30" s="111">
        <f t="shared" si="3"/>
        <v>0</v>
      </c>
      <c r="S30" s="115">
        <f t="shared" si="4"/>
        <v>0</v>
      </c>
    </row>
    <row r="31" spans="1:19" s="116" customFormat="1" ht="13.8" x14ac:dyDescent="0.25">
      <c r="A31" s="107"/>
      <c r="B31" s="108" t="s">
        <v>13</v>
      </c>
      <c r="C31" s="109" t="s">
        <v>55</v>
      </c>
      <c r="D31" s="110">
        <v>25931</v>
      </c>
      <c r="E31" s="111">
        <v>25931</v>
      </c>
      <c r="F31" s="111"/>
      <c r="G31" s="112"/>
      <c r="H31" s="113">
        <v>25572</v>
      </c>
      <c r="I31" s="111">
        <v>25572</v>
      </c>
      <c r="J31" s="111">
        <v>0</v>
      </c>
      <c r="K31" s="114">
        <v>0</v>
      </c>
      <c r="L31" s="112">
        <v>-7090</v>
      </c>
      <c r="M31" s="111">
        <v>-7090</v>
      </c>
      <c r="N31" s="111">
        <v>0</v>
      </c>
      <c r="O31" s="115">
        <v>0</v>
      </c>
      <c r="P31" s="110">
        <f t="shared" si="1"/>
        <v>18482</v>
      </c>
      <c r="Q31" s="111">
        <f t="shared" si="2"/>
        <v>18482</v>
      </c>
      <c r="R31" s="111">
        <f t="shared" si="3"/>
        <v>0</v>
      </c>
      <c r="S31" s="115">
        <f t="shared" si="4"/>
        <v>0</v>
      </c>
    </row>
    <row r="32" spans="1:19" s="116" customFormat="1" ht="13.8" x14ac:dyDescent="0.25">
      <c r="A32" s="107"/>
      <c r="B32" s="108" t="s">
        <v>14</v>
      </c>
      <c r="C32" s="109" t="s">
        <v>27</v>
      </c>
      <c r="D32" s="110">
        <v>10100</v>
      </c>
      <c r="E32" s="111">
        <v>10100</v>
      </c>
      <c r="F32" s="111"/>
      <c r="G32" s="112"/>
      <c r="H32" s="113">
        <v>10764</v>
      </c>
      <c r="I32" s="111">
        <v>10764</v>
      </c>
      <c r="J32" s="111">
        <v>0</v>
      </c>
      <c r="K32" s="114">
        <v>0</v>
      </c>
      <c r="L32" s="112">
        <v>-4050</v>
      </c>
      <c r="M32" s="111">
        <v>-4050</v>
      </c>
      <c r="N32" s="111">
        <v>0</v>
      </c>
      <c r="O32" s="115">
        <v>0</v>
      </c>
      <c r="P32" s="110">
        <f t="shared" si="1"/>
        <v>6714</v>
      </c>
      <c r="Q32" s="111">
        <f t="shared" si="2"/>
        <v>6714</v>
      </c>
      <c r="R32" s="111">
        <f t="shared" si="3"/>
        <v>0</v>
      </c>
      <c r="S32" s="115">
        <f t="shared" si="4"/>
        <v>0</v>
      </c>
    </row>
    <row r="33" spans="1:19" s="116" customFormat="1" ht="13.8" x14ac:dyDescent="0.25">
      <c r="A33" s="107"/>
      <c r="B33" s="117" t="s">
        <v>16</v>
      </c>
      <c r="C33" s="109" t="s">
        <v>49</v>
      </c>
      <c r="D33" s="110"/>
      <c r="E33" s="111"/>
      <c r="F33" s="111"/>
      <c r="G33" s="112"/>
      <c r="H33" s="113"/>
      <c r="I33" s="111"/>
      <c r="J33" s="111"/>
      <c r="K33" s="114"/>
      <c r="L33" s="112"/>
      <c r="M33" s="111"/>
      <c r="N33" s="111"/>
      <c r="O33" s="115"/>
      <c r="P33" s="110"/>
      <c r="Q33" s="111"/>
      <c r="R33" s="111"/>
      <c r="S33" s="115"/>
    </row>
    <row r="34" spans="1:19" s="116" customFormat="1" ht="13.8" x14ac:dyDescent="0.25">
      <c r="A34" s="107"/>
      <c r="B34" s="108"/>
      <c r="C34" s="109" t="s">
        <v>438</v>
      </c>
      <c r="D34" s="110">
        <v>0</v>
      </c>
      <c r="E34" s="111">
        <v>0</v>
      </c>
      <c r="F34" s="111">
        <v>0</v>
      </c>
      <c r="G34" s="112">
        <v>0</v>
      </c>
      <c r="H34" s="113">
        <v>0</v>
      </c>
      <c r="I34" s="111">
        <v>0</v>
      </c>
      <c r="J34" s="111">
        <v>0</v>
      </c>
      <c r="K34" s="114">
        <v>0</v>
      </c>
      <c r="L34" s="112">
        <v>134</v>
      </c>
      <c r="M34" s="111">
        <v>134</v>
      </c>
      <c r="N34" s="111">
        <v>0</v>
      </c>
      <c r="O34" s="115">
        <v>0</v>
      </c>
      <c r="P34" s="110">
        <f t="shared" ref="P34:P35" si="12">H34+L34</f>
        <v>134</v>
      </c>
      <c r="Q34" s="111">
        <f t="shared" ref="Q34:Q35" si="13">I34+M34</f>
        <v>134</v>
      </c>
      <c r="R34" s="111">
        <f t="shared" ref="R34:R35" si="14">J34+N34</f>
        <v>0</v>
      </c>
      <c r="S34" s="115">
        <f t="shared" ref="S34:S35" si="15">K34+O34</f>
        <v>0</v>
      </c>
    </row>
    <row r="35" spans="1:19" s="127" customFormat="1" ht="13.8" x14ac:dyDescent="0.25">
      <c r="A35" s="118"/>
      <c r="B35" s="119"/>
      <c r="C35" s="120" t="s">
        <v>409</v>
      </c>
      <c r="D35" s="121"/>
      <c r="E35" s="122"/>
      <c r="F35" s="122"/>
      <c r="G35" s="123"/>
      <c r="H35" s="124">
        <v>0</v>
      </c>
      <c r="I35" s="122">
        <v>0</v>
      </c>
      <c r="J35" s="122">
        <v>0</v>
      </c>
      <c r="K35" s="125">
        <v>0</v>
      </c>
      <c r="L35" s="123">
        <f>SUM(L34)</f>
        <v>134</v>
      </c>
      <c r="M35" s="122">
        <f t="shared" ref="M35:O35" si="16">SUM(M34)</f>
        <v>134</v>
      </c>
      <c r="N35" s="122">
        <f t="shared" si="16"/>
        <v>0</v>
      </c>
      <c r="O35" s="126">
        <f t="shared" si="16"/>
        <v>0</v>
      </c>
      <c r="P35" s="121">
        <f t="shared" si="12"/>
        <v>134</v>
      </c>
      <c r="Q35" s="122">
        <f t="shared" si="13"/>
        <v>134</v>
      </c>
      <c r="R35" s="122">
        <f t="shared" si="14"/>
        <v>0</v>
      </c>
      <c r="S35" s="126">
        <f t="shared" si="15"/>
        <v>0</v>
      </c>
    </row>
    <row r="36" spans="1:19" s="116" customFormat="1" ht="13.8" x14ac:dyDescent="0.25">
      <c r="A36" s="128"/>
      <c r="B36" s="117" t="s">
        <v>19</v>
      </c>
      <c r="C36" s="109" t="s">
        <v>50</v>
      </c>
      <c r="D36" s="110"/>
      <c r="E36" s="111"/>
      <c r="F36" s="111"/>
      <c r="G36" s="112"/>
      <c r="H36" s="113"/>
      <c r="I36" s="111"/>
      <c r="J36" s="111"/>
      <c r="K36" s="114"/>
      <c r="L36" s="112"/>
      <c r="M36" s="111"/>
      <c r="N36" s="111"/>
      <c r="O36" s="115"/>
      <c r="P36" s="110"/>
      <c r="Q36" s="111"/>
      <c r="R36" s="111"/>
      <c r="S36" s="115"/>
    </row>
    <row r="37" spans="1:19" s="116" customFormat="1" ht="13.8" x14ac:dyDescent="0.25">
      <c r="A37" s="107"/>
      <c r="B37" s="108"/>
      <c r="C37" s="109" t="s">
        <v>223</v>
      </c>
      <c r="D37" s="110">
        <v>445</v>
      </c>
      <c r="E37" s="111">
        <v>445</v>
      </c>
      <c r="F37" s="111"/>
      <c r="G37" s="112"/>
      <c r="H37" s="113">
        <v>445</v>
      </c>
      <c r="I37" s="111">
        <v>445</v>
      </c>
      <c r="J37" s="111">
        <v>0</v>
      </c>
      <c r="K37" s="114">
        <v>0</v>
      </c>
      <c r="L37" s="112">
        <v>-158</v>
      </c>
      <c r="M37" s="111">
        <v>-158</v>
      </c>
      <c r="N37" s="111">
        <v>0</v>
      </c>
      <c r="O37" s="115">
        <v>0</v>
      </c>
      <c r="P37" s="110">
        <f t="shared" si="1"/>
        <v>287</v>
      </c>
      <c r="Q37" s="111">
        <f t="shared" si="2"/>
        <v>287</v>
      </c>
      <c r="R37" s="111">
        <f t="shared" si="3"/>
        <v>0</v>
      </c>
      <c r="S37" s="115">
        <f t="shared" si="4"/>
        <v>0</v>
      </c>
    </row>
    <row r="38" spans="1:19" s="116" customFormat="1" ht="13.8" x14ac:dyDescent="0.25">
      <c r="A38" s="107"/>
      <c r="B38" s="108"/>
      <c r="C38" s="109" t="s">
        <v>411</v>
      </c>
      <c r="D38" s="110"/>
      <c r="E38" s="111"/>
      <c r="F38" s="111"/>
      <c r="G38" s="112"/>
      <c r="H38" s="113">
        <v>64</v>
      </c>
      <c r="I38" s="111">
        <v>64</v>
      </c>
      <c r="J38" s="111">
        <v>0</v>
      </c>
      <c r="K38" s="114">
        <v>0</v>
      </c>
      <c r="L38" s="112"/>
      <c r="M38" s="111"/>
      <c r="N38" s="111"/>
      <c r="O38" s="115"/>
      <c r="P38" s="110">
        <f t="shared" si="1"/>
        <v>64</v>
      </c>
      <c r="Q38" s="111">
        <f t="shared" si="2"/>
        <v>64</v>
      </c>
      <c r="R38" s="111">
        <f t="shared" si="3"/>
        <v>0</v>
      </c>
      <c r="S38" s="115">
        <f t="shared" si="4"/>
        <v>0</v>
      </c>
    </row>
    <row r="39" spans="1:19" s="116" customFormat="1" ht="13.8" x14ac:dyDescent="0.25">
      <c r="A39" s="128"/>
      <c r="B39" s="130"/>
      <c r="C39" s="120" t="s">
        <v>52</v>
      </c>
      <c r="D39" s="121">
        <f t="shared" ref="D39:G39" si="17">SUM(D37:D37)</f>
        <v>445</v>
      </c>
      <c r="E39" s="122">
        <f t="shared" si="17"/>
        <v>445</v>
      </c>
      <c r="F39" s="122">
        <f t="shared" si="17"/>
        <v>0</v>
      </c>
      <c r="G39" s="123">
        <f t="shared" si="17"/>
        <v>0</v>
      </c>
      <c r="H39" s="124">
        <v>509</v>
      </c>
      <c r="I39" s="122">
        <v>509</v>
      </c>
      <c r="J39" s="122">
        <v>0</v>
      </c>
      <c r="K39" s="125">
        <v>0</v>
      </c>
      <c r="L39" s="123">
        <f>SUM(L37:L38)</f>
        <v>-158</v>
      </c>
      <c r="M39" s="122">
        <f t="shared" ref="M39:O39" si="18">SUM(M37:M38)</f>
        <v>-158</v>
      </c>
      <c r="N39" s="122">
        <f t="shared" si="18"/>
        <v>0</v>
      </c>
      <c r="O39" s="126">
        <f t="shared" si="18"/>
        <v>0</v>
      </c>
      <c r="P39" s="121">
        <f t="shared" si="1"/>
        <v>351</v>
      </c>
      <c r="Q39" s="122">
        <f t="shared" si="2"/>
        <v>351</v>
      </c>
      <c r="R39" s="122">
        <f t="shared" si="3"/>
        <v>0</v>
      </c>
      <c r="S39" s="126">
        <f t="shared" si="4"/>
        <v>0</v>
      </c>
    </row>
    <row r="40" spans="1:19" s="116" customFormat="1" ht="13.8" x14ac:dyDescent="0.25">
      <c r="A40" s="128"/>
      <c r="B40" s="117" t="s">
        <v>21</v>
      </c>
      <c r="C40" s="109" t="s">
        <v>20</v>
      </c>
      <c r="D40" s="121"/>
      <c r="E40" s="122"/>
      <c r="F40" s="122"/>
      <c r="G40" s="123"/>
      <c r="H40" s="124"/>
      <c r="I40" s="122"/>
      <c r="J40" s="122"/>
      <c r="K40" s="125"/>
      <c r="L40" s="123"/>
      <c r="M40" s="122"/>
      <c r="N40" s="122"/>
      <c r="O40" s="126"/>
      <c r="P40" s="121"/>
      <c r="Q40" s="122"/>
      <c r="R40" s="122"/>
      <c r="S40" s="126"/>
    </row>
    <row r="41" spans="1:19" s="116" customFormat="1" ht="13.8" x14ac:dyDescent="0.25">
      <c r="A41" s="128"/>
      <c r="B41" s="117"/>
      <c r="C41" s="147" t="s">
        <v>224</v>
      </c>
      <c r="D41" s="110">
        <v>12423</v>
      </c>
      <c r="E41" s="111">
        <v>12423</v>
      </c>
      <c r="F41" s="122"/>
      <c r="G41" s="123"/>
      <c r="H41" s="124">
        <v>20423</v>
      </c>
      <c r="I41" s="122">
        <v>20423</v>
      </c>
      <c r="J41" s="122">
        <v>0</v>
      </c>
      <c r="K41" s="125">
        <v>0</v>
      </c>
      <c r="L41" s="112">
        <v>55</v>
      </c>
      <c r="M41" s="111">
        <v>55</v>
      </c>
      <c r="N41" s="122">
        <v>0</v>
      </c>
      <c r="O41" s="126">
        <v>0</v>
      </c>
      <c r="P41" s="110">
        <f t="shared" si="1"/>
        <v>20478</v>
      </c>
      <c r="Q41" s="111">
        <f t="shared" si="2"/>
        <v>20478</v>
      </c>
      <c r="R41" s="122">
        <f t="shared" si="3"/>
        <v>0</v>
      </c>
      <c r="S41" s="126">
        <f t="shared" si="4"/>
        <v>0</v>
      </c>
    </row>
    <row r="42" spans="1:19" s="116" customFormat="1" ht="13.8" x14ac:dyDescent="0.25">
      <c r="A42" s="128"/>
      <c r="B42" s="117"/>
      <c r="C42" s="120" t="s">
        <v>126</v>
      </c>
      <c r="D42" s="121">
        <f t="shared" ref="D42:O42" si="19">SUM(D41:D41)</f>
        <v>12423</v>
      </c>
      <c r="E42" s="122">
        <f t="shared" si="19"/>
        <v>12423</v>
      </c>
      <c r="F42" s="122">
        <f t="shared" si="19"/>
        <v>0</v>
      </c>
      <c r="G42" s="123">
        <f t="shared" si="19"/>
        <v>0</v>
      </c>
      <c r="H42" s="124">
        <v>20423</v>
      </c>
      <c r="I42" s="122">
        <v>20423</v>
      </c>
      <c r="J42" s="122">
        <v>0</v>
      </c>
      <c r="K42" s="125">
        <v>0</v>
      </c>
      <c r="L42" s="123">
        <f t="shared" si="19"/>
        <v>55</v>
      </c>
      <c r="M42" s="122">
        <f t="shared" si="19"/>
        <v>55</v>
      </c>
      <c r="N42" s="122">
        <f t="shared" si="19"/>
        <v>0</v>
      </c>
      <c r="O42" s="126">
        <f t="shared" si="19"/>
        <v>0</v>
      </c>
      <c r="P42" s="121">
        <f t="shared" si="1"/>
        <v>20478</v>
      </c>
      <c r="Q42" s="122">
        <f t="shared" si="2"/>
        <v>20478</v>
      </c>
      <c r="R42" s="122">
        <f t="shared" si="3"/>
        <v>0</v>
      </c>
      <c r="S42" s="126">
        <f t="shared" si="4"/>
        <v>0</v>
      </c>
    </row>
    <row r="43" spans="1:19" s="116" customFormat="1" ht="13.8" x14ac:dyDescent="0.25">
      <c r="A43" s="128"/>
      <c r="B43" s="117"/>
      <c r="C43" s="109"/>
      <c r="D43" s="110"/>
      <c r="E43" s="111"/>
      <c r="F43" s="111"/>
      <c r="G43" s="112"/>
      <c r="H43" s="113"/>
      <c r="I43" s="111"/>
      <c r="J43" s="111"/>
      <c r="K43" s="114"/>
      <c r="L43" s="112"/>
      <c r="M43" s="111"/>
      <c r="N43" s="111"/>
      <c r="O43" s="115"/>
      <c r="P43" s="110"/>
      <c r="Q43" s="111"/>
      <c r="R43" s="111"/>
      <c r="S43" s="115"/>
    </row>
    <row r="44" spans="1:19" s="116" customFormat="1" ht="13.8" x14ac:dyDescent="0.25">
      <c r="A44" s="128"/>
      <c r="B44" s="117"/>
      <c r="C44" s="131" t="s">
        <v>30</v>
      </c>
      <c r="D44" s="132">
        <f>D30+D31+D32+D42+D39</f>
        <v>250908</v>
      </c>
      <c r="E44" s="133">
        <f>E30+E31+E32+E42+E39</f>
        <v>250908</v>
      </c>
      <c r="F44" s="133">
        <f>F30+F31+F32+F42+F39</f>
        <v>0</v>
      </c>
      <c r="G44" s="134">
        <f>G30+G31+G32+G42+G39</f>
        <v>0</v>
      </c>
      <c r="H44" s="135">
        <v>253068</v>
      </c>
      <c r="I44" s="133">
        <v>253068</v>
      </c>
      <c r="J44" s="133">
        <v>0</v>
      </c>
      <c r="K44" s="136">
        <v>0</v>
      </c>
      <c r="L44" s="134">
        <f>L30+L31+L32+L35+L42+L39</f>
        <v>-67439</v>
      </c>
      <c r="M44" s="133">
        <f t="shared" ref="M44:O44" si="20">M30+M31+M32+M35+M42+M39</f>
        <v>-67439</v>
      </c>
      <c r="N44" s="133">
        <f t="shared" si="20"/>
        <v>0</v>
      </c>
      <c r="O44" s="137">
        <f t="shared" si="20"/>
        <v>0</v>
      </c>
      <c r="P44" s="132">
        <f t="shared" si="1"/>
        <v>185629</v>
      </c>
      <c r="Q44" s="133">
        <f t="shared" si="2"/>
        <v>185629</v>
      </c>
      <c r="R44" s="133">
        <f t="shared" si="3"/>
        <v>0</v>
      </c>
      <c r="S44" s="137">
        <f t="shared" si="4"/>
        <v>0</v>
      </c>
    </row>
    <row r="45" spans="1:19" s="116" customFormat="1" ht="13.8" x14ac:dyDescent="0.25">
      <c r="A45" s="128"/>
      <c r="B45" s="117"/>
      <c r="C45" s="109"/>
      <c r="D45" s="110"/>
      <c r="E45" s="111"/>
      <c r="F45" s="111"/>
      <c r="G45" s="112"/>
      <c r="H45" s="113"/>
      <c r="I45" s="111"/>
      <c r="J45" s="111"/>
      <c r="K45" s="114"/>
      <c r="L45" s="112"/>
      <c r="M45" s="111"/>
      <c r="N45" s="111"/>
      <c r="O45" s="115"/>
      <c r="P45" s="110"/>
      <c r="Q45" s="111"/>
      <c r="R45" s="111"/>
      <c r="S45" s="115"/>
    </row>
    <row r="46" spans="1:19" s="116" customFormat="1" ht="13.8" x14ac:dyDescent="0.25">
      <c r="A46" s="138">
        <v>103</v>
      </c>
      <c r="B46" s="139"/>
      <c r="C46" s="131" t="s">
        <v>45</v>
      </c>
      <c r="D46" s="141"/>
      <c r="E46" s="142"/>
      <c r="F46" s="142"/>
      <c r="G46" s="143"/>
      <c r="H46" s="144"/>
      <c r="I46" s="142"/>
      <c r="J46" s="142"/>
      <c r="K46" s="145"/>
      <c r="L46" s="143"/>
      <c r="M46" s="142"/>
      <c r="N46" s="142"/>
      <c r="O46" s="146"/>
      <c r="P46" s="141"/>
      <c r="Q46" s="142"/>
      <c r="R46" s="142"/>
      <c r="S46" s="146"/>
    </row>
    <row r="47" spans="1:19" s="116" customFormat="1" ht="13.8" x14ac:dyDescent="0.25">
      <c r="A47" s="107"/>
      <c r="B47" s="108" t="s">
        <v>8</v>
      </c>
      <c r="C47" s="109" t="s">
        <v>22</v>
      </c>
      <c r="D47" s="110">
        <v>122722</v>
      </c>
      <c r="E47" s="111">
        <v>122722</v>
      </c>
      <c r="F47" s="111"/>
      <c r="G47" s="112"/>
      <c r="H47" s="113">
        <v>87482</v>
      </c>
      <c r="I47" s="111">
        <v>87482</v>
      </c>
      <c r="J47" s="111">
        <v>0</v>
      </c>
      <c r="K47" s="114">
        <v>0</v>
      </c>
      <c r="L47" s="112">
        <v>-21191</v>
      </c>
      <c r="M47" s="111">
        <v>-21191</v>
      </c>
      <c r="N47" s="111">
        <v>0</v>
      </c>
      <c r="O47" s="115">
        <v>0</v>
      </c>
      <c r="P47" s="110">
        <f t="shared" si="1"/>
        <v>66291</v>
      </c>
      <c r="Q47" s="111">
        <f t="shared" si="2"/>
        <v>66291</v>
      </c>
      <c r="R47" s="111">
        <f t="shared" si="3"/>
        <v>0</v>
      </c>
      <c r="S47" s="115">
        <f t="shared" si="4"/>
        <v>0</v>
      </c>
    </row>
    <row r="48" spans="1:19" s="116" customFormat="1" ht="13.8" x14ac:dyDescent="0.25">
      <c r="A48" s="107"/>
      <c r="B48" s="108" t="s">
        <v>13</v>
      </c>
      <c r="C48" s="109" t="s">
        <v>55</v>
      </c>
      <c r="D48" s="110">
        <v>16117</v>
      </c>
      <c r="E48" s="111">
        <v>16117</v>
      </c>
      <c r="F48" s="111"/>
      <c r="G48" s="112"/>
      <c r="H48" s="113">
        <v>11907</v>
      </c>
      <c r="I48" s="111">
        <v>11907</v>
      </c>
      <c r="J48" s="111">
        <v>0</v>
      </c>
      <c r="K48" s="114">
        <v>0</v>
      </c>
      <c r="L48" s="112">
        <v>-2771</v>
      </c>
      <c r="M48" s="111">
        <v>-2771</v>
      </c>
      <c r="N48" s="111">
        <v>0</v>
      </c>
      <c r="O48" s="115">
        <v>0</v>
      </c>
      <c r="P48" s="110">
        <f t="shared" si="1"/>
        <v>9136</v>
      </c>
      <c r="Q48" s="111">
        <f t="shared" si="2"/>
        <v>9136</v>
      </c>
      <c r="R48" s="111">
        <f t="shared" si="3"/>
        <v>0</v>
      </c>
      <c r="S48" s="115">
        <f t="shared" si="4"/>
        <v>0</v>
      </c>
    </row>
    <row r="49" spans="1:19" s="116" customFormat="1" ht="13.8" x14ac:dyDescent="0.25">
      <c r="A49" s="107"/>
      <c r="B49" s="108" t="s">
        <v>14</v>
      </c>
      <c r="C49" s="109" t="s">
        <v>27</v>
      </c>
      <c r="D49" s="110">
        <v>409440</v>
      </c>
      <c r="E49" s="111">
        <v>409440</v>
      </c>
      <c r="F49" s="111"/>
      <c r="G49" s="112"/>
      <c r="H49" s="113">
        <v>210578</v>
      </c>
      <c r="I49" s="111">
        <v>210578</v>
      </c>
      <c r="J49" s="111">
        <v>0</v>
      </c>
      <c r="K49" s="114">
        <v>0</v>
      </c>
      <c r="L49" s="112">
        <v>-3614</v>
      </c>
      <c r="M49" s="111">
        <v>-3614</v>
      </c>
      <c r="N49" s="111"/>
      <c r="O49" s="115"/>
      <c r="P49" s="110">
        <f t="shared" si="1"/>
        <v>206964</v>
      </c>
      <c r="Q49" s="111">
        <f t="shared" si="2"/>
        <v>206964</v>
      </c>
      <c r="R49" s="111">
        <f t="shared" si="3"/>
        <v>0</v>
      </c>
      <c r="S49" s="115">
        <f t="shared" si="4"/>
        <v>0</v>
      </c>
    </row>
    <row r="50" spans="1:19" s="116" customFormat="1" ht="13.8" x14ac:dyDescent="0.25">
      <c r="A50" s="128"/>
      <c r="B50" s="117" t="s">
        <v>19</v>
      </c>
      <c r="C50" s="109" t="s">
        <v>50</v>
      </c>
      <c r="D50" s="110"/>
      <c r="E50" s="111"/>
      <c r="F50" s="111"/>
      <c r="G50" s="112"/>
      <c r="H50" s="113"/>
      <c r="I50" s="111"/>
      <c r="J50" s="111"/>
      <c r="K50" s="114"/>
      <c r="L50" s="112"/>
      <c r="M50" s="111"/>
      <c r="N50" s="111"/>
      <c r="O50" s="115"/>
      <c r="P50" s="110">
        <f t="shared" si="1"/>
        <v>0</v>
      </c>
      <c r="Q50" s="111">
        <f t="shared" si="2"/>
        <v>0</v>
      </c>
      <c r="R50" s="111">
        <f t="shared" si="3"/>
        <v>0</v>
      </c>
      <c r="S50" s="115">
        <f t="shared" si="4"/>
        <v>0</v>
      </c>
    </row>
    <row r="51" spans="1:19" s="116" customFormat="1" ht="13.8" x14ac:dyDescent="0.25">
      <c r="A51" s="128"/>
      <c r="B51" s="117"/>
      <c r="C51" s="109" t="s">
        <v>134</v>
      </c>
      <c r="D51" s="110">
        <v>570</v>
      </c>
      <c r="E51" s="111">
        <v>570</v>
      </c>
      <c r="F51" s="111"/>
      <c r="G51" s="112"/>
      <c r="H51" s="113">
        <v>270</v>
      </c>
      <c r="I51" s="111">
        <v>270</v>
      </c>
      <c r="J51" s="111">
        <v>0</v>
      </c>
      <c r="K51" s="114">
        <v>0</v>
      </c>
      <c r="L51" s="112">
        <v>-253</v>
      </c>
      <c r="M51" s="111">
        <v>-253</v>
      </c>
      <c r="N51" s="111">
        <v>0</v>
      </c>
      <c r="O51" s="115">
        <v>0</v>
      </c>
      <c r="P51" s="110">
        <f t="shared" si="1"/>
        <v>17</v>
      </c>
      <c r="Q51" s="111">
        <f t="shared" si="2"/>
        <v>17</v>
      </c>
      <c r="R51" s="111">
        <f t="shared" si="3"/>
        <v>0</v>
      </c>
      <c r="S51" s="115">
        <f t="shared" si="4"/>
        <v>0</v>
      </c>
    </row>
    <row r="52" spans="1:19" s="116" customFormat="1" ht="13.8" x14ac:dyDescent="0.25">
      <c r="A52" s="128"/>
      <c r="B52" s="117"/>
      <c r="C52" s="120" t="s">
        <v>52</v>
      </c>
      <c r="D52" s="121">
        <f t="shared" ref="D52:G52" si="21">SUM(D51)</f>
        <v>570</v>
      </c>
      <c r="E52" s="122">
        <f t="shared" si="21"/>
        <v>570</v>
      </c>
      <c r="F52" s="122">
        <f t="shared" si="21"/>
        <v>0</v>
      </c>
      <c r="G52" s="123">
        <f t="shared" si="21"/>
        <v>0</v>
      </c>
      <c r="H52" s="124">
        <v>270</v>
      </c>
      <c r="I52" s="122">
        <v>270</v>
      </c>
      <c r="J52" s="122">
        <v>0</v>
      </c>
      <c r="K52" s="125">
        <v>0</v>
      </c>
      <c r="L52" s="123">
        <f t="shared" ref="L52:O52" si="22">SUM(L51)</f>
        <v>-253</v>
      </c>
      <c r="M52" s="122">
        <f t="shared" si="22"/>
        <v>-253</v>
      </c>
      <c r="N52" s="122">
        <f t="shared" si="22"/>
        <v>0</v>
      </c>
      <c r="O52" s="126">
        <f t="shared" si="22"/>
        <v>0</v>
      </c>
      <c r="P52" s="121">
        <f t="shared" si="1"/>
        <v>17</v>
      </c>
      <c r="Q52" s="122">
        <f t="shared" si="2"/>
        <v>17</v>
      </c>
      <c r="R52" s="122">
        <f t="shared" si="3"/>
        <v>0</v>
      </c>
      <c r="S52" s="126">
        <f t="shared" si="4"/>
        <v>0</v>
      </c>
    </row>
    <row r="53" spans="1:19" s="116" customFormat="1" ht="13.8" x14ac:dyDescent="0.25">
      <c r="A53" s="128"/>
      <c r="B53" s="117"/>
      <c r="C53" s="131" t="s">
        <v>18</v>
      </c>
      <c r="D53" s="132">
        <f t="shared" ref="D53:G53" si="23">SUM(D47:D49)+D52</f>
        <v>548849</v>
      </c>
      <c r="E53" s="133">
        <f t="shared" si="23"/>
        <v>548849</v>
      </c>
      <c r="F53" s="133">
        <f t="shared" si="23"/>
        <v>0</v>
      </c>
      <c r="G53" s="134">
        <f t="shared" si="23"/>
        <v>0</v>
      </c>
      <c r="H53" s="135">
        <v>310237</v>
      </c>
      <c r="I53" s="133">
        <v>310237</v>
      </c>
      <c r="J53" s="133">
        <v>0</v>
      </c>
      <c r="K53" s="136">
        <v>0</v>
      </c>
      <c r="L53" s="134">
        <f t="shared" ref="L53:O53" si="24">SUM(L47:L49)+L52</f>
        <v>-27829</v>
      </c>
      <c r="M53" s="133">
        <f t="shared" si="24"/>
        <v>-27829</v>
      </c>
      <c r="N53" s="133">
        <f t="shared" si="24"/>
        <v>0</v>
      </c>
      <c r="O53" s="137">
        <f t="shared" si="24"/>
        <v>0</v>
      </c>
      <c r="P53" s="132">
        <f t="shared" si="1"/>
        <v>282408</v>
      </c>
      <c r="Q53" s="133">
        <f t="shared" si="2"/>
        <v>282408</v>
      </c>
      <c r="R53" s="133">
        <f t="shared" si="3"/>
        <v>0</v>
      </c>
      <c r="S53" s="137">
        <f t="shared" si="4"/>
        <v>0</v>
      </c>
    </row>
    <row r="54" spans="1:19" s="116" customFormat="1" ht="13.8" x14ac:dyDescent="0.25">
      <c r="A54" s="128"/>
      <c r="B54" s="117"/>
      <c r="C54" s="109"/>
      <c r="D54" s="110"/>
      <c r="E54" s="111"/>
      <c r="F54" s="111"/>
      <c r="G54" s="112"/>
      <c r="H54" s="113"/>
      <c r="I54" s="111"/>
      <c r="J54" s="111"/>
      <c r="K54" s="114"/>
      <c r="L54" s="112"/>
      <c r="M54" s="111"/>
      <c r="N54" s="111"/>
      <c r="O54" s="115"/>
      <c r="P54" s="110"/>
      <c r="Q54" s="111"/>
      <c r="R54" s="111"/>
      <c r="S54" s="115"/>
    </row>
    <row r="55" spans="1:19" s="116" customFormat="1" ht="13.8" x14ac:dyDescent="0.25">
      <c r="A55" s="138">
        <v>104</v>
      </c>
      <c r="B55" s="117"/>
      <c r="C55" s="131" t="s">
        <v>185</v>
      </c>
      <c r="D55" s="141"/>
      <c r="E55" s="142"/>
      <c r="F55" s="142"/>
      <c r="G55" s="143"/>
      <c r="H55" s="144"/>
      <c r="I55" s="142"/>
      <c r="J55" s="142"/>
      <c r="K55" s="145"/>
      <c r="L55" s="143"/>
      <c r="M55" s="142"/>
      <c r="N55" s="142"/>
      <c r="O55" s="146"/>
      <c r="P55" s="141"/>
      <c r="Q55" s="142"/>
      <c r="R55" s="142"/>
      <c r="S55" s="146"/>
    </row>
    <row r="56" spans="1:19" s="116" customFormat="1" ht="13.8" x14ac:dyDescent="0.25">
      <c r="A56" s="107"/>
      <c r="B56" s="108" t="s">
        <v>8</v>
      </c>
      <c r="C56" s="109" t="s">
        <v>22</v>
      </c>
      <c r="D56" s="110">
        <v>69104</v>
      </c>
      <c r="E56" s="111">
        <v>69104</v>
      </c>
      <c r="F56" s="111"/>
      <c r="G56" s="112"/>
      <c r="H56" s="113">
        <v>70178</v>
      </c>
      <c r="I56" s="111">
        <v>70178</v>
      </c>
      <c r="J56" s="111">
        <v>0</v>
      </c>
      <c r="K56" s="114">
        <v>0</v>
      </c>
      <c r="L56" s="112">
        <v>1160</v>
      </c>
      <c r="M56" s="111">
        <v>1160</v>
      </c>
      <c r="N56" s="111">
        <v>0</v>
      </c>
      <c r="O56" s="115">
        <v>0</v>
      </c>
      <c r="P56" s="110">
        <f t="shared" si="1"/>
        <v>71338</v>
      </c>
      <c r="Q56" s="111">
        <f t="shared" si="2"/>
        <v>71338</v>
      </c>
      <c r="R56" s="111">
        <f t="shared" si="3"/>
        <v>0</v>
      </c>
      <c r="S56" s="115">
        <f t="shared" si="4"/>
        <v>0</v>
      </c>
    </row>
    <row r="57" spans="1:19" s="116" customFormat="1" ht="13.8" x14ac:dyDescent="0.25">
      <c r="A57" s="107"/>
      <c r="B57" s="108" t="s">
        <v>13</v>
      </c>
      <c r="C57" s="109" t="s">
        <v>55</v>
      </c>
      <c r="D57" s="110">
        <v>8930</v>
      </c>
      <c r="E57" s="111">
        <v>8930</v>
      </c>
      <c r="F57" s="111"/>
      <c r="G57" s="112"/>
      <c r="H57" s="113">
        <v>9072</v>
      </c>
      <c r="I57" s="111">
        <v>9072</v>
      </c>
      <c r="J57" s="111">
        <v>0</v>
      </c>
      <c r="K57" s="114">
        <v>0</v>
      </c>
      <c r="L57" s="112">
        <v>151</v>
      </c>
      <c r="M57" s="111">
        <v>151</v>
      </c>
      <c r="N57" s="111">
        <v>0</v>
      </c>
      <c r="O57" s="115">
        <v>0</v>
      </c>
      <c r="P57" s="110">
        <f t="shared" si="1"/>
        <v>9223</v>
      </c>
      <c r="Q57" s="111">
        <f t="shared" si="2"/>
        <v>9223</v>
      </c>
      <c r="R57" s="111">
        <f t="shared" si="3"/>
        <v>0</v>
      </c>
      <c r="S57" s="115">
        <f t="shared" si="4"/>
        <v>0</v>
      </c>
    </row>
    <row r="58" spans="1:19" s="116" customFormat="1" ht="13.8" x14ac:dyDescent="0.25">
      <c r="A58" s="128"/>
      <c r="B58" s="117" t="s">
        <v>14</v>
      </c>
      <c r="C58" s="109" t="s">
        <v>27</v>
      </c>
      <c r="D58" s="110">
        <v>30150</v>
      </c>
      <c r="E58" s="111">
        <v>30150</v>
      </c>
      <c r="F58" s="111"/>
      <c r="G58" s="112"/>
      <c r="H58" s="113">
        <v>30500</v>
      </c>
      <c r="I58" s="111">
        <v>30500</v>
      </c>
      <c r="J58" s="111">
        <v>0</v>
      </c>
      <c r="K58" s="114">
        <v>0</v>
      </c>
      <c r="L58" s="112">
        <v>5000</v>
      </c>
      <c r="M58" s="111">
        <v>5000</v>
      </c>
      <c r="N58" s="111">
        <v>0</v>
      </c>
      <c r="O58" s="115">
        <v>0</v>
      </c>
      <c r="P58" s="110">
        <f t="shared" si="1"/>
        <v>35500</v>
      </c>
      <c r="Q58" s="111">
        <f t="shared" si="2"/>
        <v>35500</v>
      </c>
      <c r="R58" s="111">
        <f t="shared" si="3"/>
        <v>0</v>
      </c>
      <c r="S58" s="115">
        <f t="shared" si="4"/>
        <v>0</v>
      </c>
    </row>
    <row r="59" spans="1:19" s="116" customFormat="1" ht="13.8" x14ac:dyDescent="0.25">
      <c r="A59" s="128"/>
      <c r="B59" s="117" t="s">
        <v>19</v>
      </c>
      <c r="C59" s="109" t="s">
        <v>50</v>
      </c>
      <c r="D59" s="110"/>
      <c r="E59" s="111"/>
      <c r="F59" s="111"/>
      <c r="G59" s="112"/>
      <c r="H59" s="113"/>
      <c r="I59" s="111"/>
      <c r="J59" s="111"/>
      <c r="K59" s="114"/>
      <c r="L59" s="112"/>
      <c r="M59" s="111"/>
      <c r="N59" s="111"/>
      <c r="O59" s="115"/>
      <c r="P59" s="110">
        <f t="shared" si="1"/>
        <v>0</v>
      </c>
      <c r="Q59" s="111">
        <f t="shared" si="2"/>
        <v>0</v>
      </c>
      <c r="R59" s="111">
        <f t="shared" si="3"/>
        <v>0</v>
      </c>
      <c r="S59" s="115">
        <f t="shared" si="4"/>
        <v>0</v>
      </c>
    </row>
    <row r="60" spans="1:19" s="116" customFormat="1" ht="13.8" x14ac:dyDescent="0.25">
      <c r="A60" s="128"/>
      <c r="B60" s="117"/>
      <c r="C60" s="109" t="s">
        <v>134</v>
      </c>
      <c r="D60" s="110">
        <v>5009</v>
      </c>
      <c r="E60" s="111">
        <v>5009</v>
      </c>
      <c r="F60" s="111"/>
      <c r="G60" s="112"/>
      <c r="H60" s="113">
        <v>5009</v>
      </c>
      <c r="I60" s="111">
        <v>5009</v>
      </c>
      <c r="J60" s="111">
        <v>0</v>
      </c>
      <c r="K60" s="114">
        <v>0</v>
      </c>
      <c r="L60" s="112">
        <v>2591</v>
      </c>
      <c r="M60" s="111">
        <v>2591</v>
      </c>
      <c r="N60" s="111">
        <v>0</v>
      </c>
      <c r="O60" s="115">
        <v>0</v>
      </c>
      <c r="P60" s="110">
        <f t="shared" si="1"/>
        <v>7600</v>
      </c>
      <c r="Q60" s="111">
        <f t="shared" si="2"/>
        <v>7600</v>
      </c>
      <c r="R60" s="111">
        <f t="shared" si="3"/>
        <v>0</v>
      </c>
      <c r="S60" s="115">
        <f t="shared" si="4"/>
        <v>0</v>
      </c>
    </row>
    <row r="61" spans="1:19" s="116" customFormat="1" ht="13.8" x14ac:dyDescent="0.25">
      <c r="A61" s="129"/>
      <c r="B61" s="130"/>
      <c r="C61" s="120" t="s">
        <v>52</v>
      </c>
      <c r="D61" s="121">
        <f t="shared" ref="D61:O61" si="25">SUM(D60)</f>
        <v>5009</v>
      </c>
      <c r="E61" s="122">
        <f t="shared" si="25"/>
        <v>5009</v>
      </c>
      <c r="F61" s="122">
        <f t="shared" si="25"/>
        <v>0</v>
      </c>
      <c r="G61" s="123">
        <f t="shared" si="25"/>
        <v>0</v>
      </c>
      <c r="H61" s="124">
        <v>5009</v>
      </c>
      <c r="I61" s="122">
        <v>5009</v>
      </c>
      <c r="J61" s="122">
        <v>0</v>
      </c>
      <c r="K61" s="125">
        <v>0</v>
      </c>
      <c r="L61" s="123">
        <f t="shared" si="25"/>
        <v>2591</v>
      </c>
      <c r="M61" s="122">
        <f t="shared" si="25"/>
        <v>2591</v>
      </c>
      <c r="N61" s="122">
        <f t="shared" si="25"/>
        <v>0</v>
      </c>
      <c r="O61" s="126">
        <f t="shared" si="25"/>
        <v>0</v>
      </c>
      <c r="P61" s="121">
        <f t="shared" si="1"/>
        <v>7600</v>
      </c>
      <c r="Q61" s="122">
        <f t="shared" si="2"/>
        <v>7600</v>
      </c>
      <c r="R61" s="122">
        <f t="shared" si="3"/>
        <v>0</v>
      </c>
      <c r="S61" s="126">
        <f t="shared" si="4"/>
        <v>0</v>
      </c>
    </row>
    <row r="62" spans="1:19" s="116" customFormat="1" ht="13.8" x14ac:dyDescent="0.25">
      <c r="A62" s="129"/>
      <c r="B62" s="117" t="s">
        <v>21</v>
      </c>
      <c r="C62" s="109" t="s">
        <v>20</v>
      </c>
      <c r="D62" s="121"/>
      <c r="E62" s="122"/>
      <c r="F62" s="122"/>
      <c r="G62" s="123"/>
      <c r="H62" s="124"/>
      <c r="I62" s="122"/>
      <c r="J62" s="122"/>
      <c r="K62" s="125"/>
      <c r="L62" s="123"/>
      <c r="M62" s="122"/>
      <c r="N62" s="122"/>
      <c r="O62" s="126"/>
      <c r="P62" s="121">
        <f t="shared" si="1"/>
        <v>0</v>
      </c>
      <c r="Q62" s="122">
        <f t="shared" si="2"/>
        <v>0</v>
      </c>
      <c r="R62" s="122">
        <f t="shared" si="3"/>
        <v>0</v>
      </c>
      <c r="S62" s="126">
        <f t="shared" si="4"/>
        <v>0</v>
      </c>
    </row>
    <row r="63" spans="1:19" s="116" customFormat="1" ht="13.8" x14ac:dyDescent="0.25">
      <c r="A63" s="129"/>
      <c r="B63" s="117"/>
      <c r="C63" s="109" t="s">
        <v>262</v>
      </c>
      <c r="D63" s="110">
        <v>599</v>
      </c>
      <c r="E63" s="111">
        <v>599</v>
      </c>
      <c r="F63" s="111"/>
      <c r="G63" s="112"/>
      <c r="H63" s="113">
        <v>599</v>
      </c>
      <c r="I63" s="111">
        <v>599</v>
      </c>
      <c r="J63" s="111">
        <v>0</v>
      </c>
      <c r="K63" s="114">
        <v>0</v>
      </c>
      <c r="L63" s="112"/>
      <c r="M63" s="111"/>
      <c r="N63" s="111"/>
      <c r="O63" s="115"/>
      <c r="P63" s="110">
        <f t="shared" si="1"/>
        <v>599</v>
      </c>
      <c r="Q63" s="111">
        <f t="shared" si="2"/>
        <v>599</v>
      </c>
      <c r="R63" s="111">
        <f t="shared" si="3"/>
        <v>0</v>
      </c>
      <c r="S63" s="115">
        <f t="shared" si="4"/>
        <v>0</v>
      </c>
    </row>
    <row r="64" spans="1:19" s="116" customFormat="1" ht="13.8" x14ac:dyDescent="0.25">
      <c r="A64" s="129"/>
      <c r="B64" s="117"/>
      <c r="C64" s="120" t="s">
        <v>126</v>
      </c>
      <c r="D64" s="121">
        <f t="shared" ref="D64:O64" si="26">SUM(D63:D63)</f>
        <v>599</v>
      </c>
      <c r="E64" s="122">
        <f t="shared" si="26"/>
        <v>599</v>
      </c>
      <c r="F64" s="122">
        <f t="shared" si="26"/>
        <v>0</v>
      </c>
      <c r="G64" s="123">
        <f t="shared" si="26"/>
        <v>0</v>
      </c>
      <c r="H64" s="124">
        <v>599</v>
      </c>
      <c r="I64" s="122">
        <v>599</v>
      </c>
      <c r="J64" s="122">
        <v>0</v>
      </c>
      <c r="K64" s="125">
        <v>0</v>
      </c>
      <c r="L64" s="123">
        <f t="shared" si="26"/>
        <v>0</v>
      </c>
      <c r="M64" s="122">
        <f t="shared" si="26"/>
        <v>0</v>
      </c>
      <c r="N64" s="122">
        <f t="shared" si="26"/>
        <v>0</v>
      </c>
      <c r="O64" s="126">
        <f t="shared" si="26"/>
        <v>0</v>
      </c>
      <c r="P64" s="121">
        <f t="shared" si="1"/>
        <v>599</v>
      </c>
      <c r="Q64" s="122">
        <f t="shared" si="2"/>
        <v>599</v>
      </c>
      <c r="R64" s="122">
        <f t="shared" si="3"/>
        <v>0</v>
      </c>
      <c r="S64" s="126">
        <f t="shared" si="4"/>
        <v>0</v>
      </c>
    </row>
    <row r="65" spans="1:19" s="116" customFormat="1" ht="13.8" x14ac:dyDescent="0.25">
      <c r="A65" s="128"/>
      <c r="B65" s="117"/>
      <c r="C65" s="131" t="s">
        <v>47</v>
      </c>
      <c r="D65" s="132">
        <f t="shared" ref="D65:O65" si="27">SUM(D56:D58)+D61+D64</f>
        <v>113792</v>
      </c>
      <c r="E65" s="133">
        <f t="shared" si="27"/>
        <v>113792</v>
      </c>
      <c r="F65" s="133">
        <f t="shared" si="27"/>
        <v>0</v>
      </c>
      <c r="G65" s="134">
        <f t="shared" si="27"/>
        <v>0</v>
      </c>
      <c r="H65" s="135">
        <v>115358</v>
      </c>
      <c r="I65" s="133">
        <v>115358</v>
      </c>
      <c r="J65" s="133">
        <v>0</v>
      </c>
      <c r="K65" s="136">
        <v>0</v>
      </c>
      <c r="L65" s="134">
        <f t="shared" si="27"/>
        <v>8902</v>
      </c>
      <c r="M65" s="133">
        <f t="shared" si="27"/>
        <v>8902</v>
      </c>
      <c r="N65" s="133">
        <f t="shared" si="27"/>
        <v>0</v>
      </c>
      <c r="O65" s="137">
        <f t="shared" si="27"/>
        <v>0</v>
      </c>
      <c r="P65" s="132">
        <f t="shared" si="1"/>
        <v>124260</v>
      </c>
      <c r="Q65" s="133">
        <f t="shared" si="2"/>
        <v>124260</v>
      </c>
      <c r="R65" s="133">
        <f t="shared" si="3"/>
        <v>0</v>
      </c>
      <c r="S65" s="137">
        <f t="shared" si="4"/>
        <v>0</v>
      </c>
    </row>
    <row r="66" spans="1:19" s="116" customFormat="1" ht="13.8" x14ac:dyDescent="0.25">
      <c r="A66" s="128"/>
      <c r="B66" s="117"/>
      <c r="C66" s="131"/>
      <c r="D66" s="141"/>
      <c r="E66" s="142"/>
      <c r="F66" s="142"/>
      <c r="G66" s="143"/>
      <c r="H66" s="144"/>
      <c r="I66" s="142"/>
      <c r="J66" s="142"/>
      <c r="K66" s="145"/>
      <c r="L66" s="143"/>
      <c r="M66" s="142"/>
      <c r="N66" s="142"/>
      <c r="O66" s="146"/>
      <c r="P66" s="141"/>
      <c r="Q66" s="142"/>
      <c r="R66" s="142"/>
      <c r="S66" s="146"/>
    </row>
    <row r="67" spans="1:19" s="116" customFormat="1" ht="13.8" x14ac:dyDescent="0.25">
      <c r="A67" s="128"/>
      <c r="B67" s="117"/>
      <c r="C67" s="131" t="s">
        <v>167</v>
      </c>
      <c r="D67" s="132">
        <f>SUM(D27,D53,D65,D44)</f>
        <v>1128031</v>
      </c>
      <c r="E67" s="133">
        <f>SUM(E27,E53,E65,E44)</f>
        <v>1128031</v>
      </c>
      <c r="F67" s="133">
        <f>SUM(F27,F53,F65,F44)</f>
        <v>0</v>
      </c>
      <c r="G67" s="134">
        <f>SUM(G27,G53,G65,G44)</f>
        <v>0</v>
      </c>
      <c r="H67" s="135">
        <v>893156</v>
      </c>
      <c r="I67" s="133">
        <v>893156</v>
      </c>
      <c r="J67" s="133">
        <v>0</v>
      </c>
      <c r="K67" s="136">
        <v>0</v>
      </c>
      <c r="L67" s="134">
        <f>SUM(L27,L53,L65,L44)</f>
        <v>-13458</v>
      </c>
      <c r="M67" s="133">
        <f>SUM(M27,M53,M65,M44)</f>
        <v>-13458</v>
      </c>
      <c r="N67" s="133">
        <f>SUM(N27,N53,N65,N44)</f>
        <v>0</v>
      </c>
      <c r="O67" s="137">
        <f>SUM(O27,O53,O65,O44)</f>
        <v>0</v>
      </c>
      <c r="P67" s="132">
        <f t="shared" si="1"/>
        <v>879698</v>
      </c>
      <c r="Q67" s="133">
        <f t="shared" si="2"/>
        <v>879698</v>
      </c>
      <c r="R67" s="133">
        <f t="shared" si="3"/>
        <v>0</v>
      </c>
      <c r="S67" s="137">
        <f t="shared" si="4"/>
        <v>0</v>
      </c>
    </row>
    <row r="68" spans="1:19" s="116" customFormat="1" ht="13.8" x14ac:dyDescent="0.25">
      <c r="A68" s="128"/>
      <c r="B68" s="117"/>
      <c r="C68" s="131"/>
      <c r="D68" s="141"/>
      <c r="E68" s="142"/>
      <c r="F68" s="142"/>
      <c r="G68" s="143"/>
      <c r="H68" s="144"/>
      <c r="I68" s="142"/>
      <c r="J68" s="142"/>
      <c r="K68" s="145"/>
      <c r="L68" s="143"/>
      <c r="M68" s="142"/>
      <c r="N68" s="142"/>
      <c r="O68" s="146"/>
      <c r="P68" s="141"/>
      <c r="Q68" s="142"/>
      <c r="R68" s="142"/>
      <c r="S68" s="146"/>
    </row>
    <row r="69" spans="1:19" s="116" customFormat="1" ht="13.8" x14ac:dyDescent="0.25">
      <c r="A69" s="138">
        <v>105</v>
      </c>
      <c r="B69" s="117"/>
      <c r="C69" s="131" t="s">
        <v>46</v>
      </c>
      <c r="D69" s="141"/>
      <c r="E69" s="142"/>
      <c r="F69" s="142"/>
      <c r="G69" s="143"/>
      <c r="H69" s="144"/>
      <c r="I69" s="142"/>
      <c r="J69" s="142"/>
      <c r="K69" s="145"/>
      <c r="L69" s="143"/>
      <c r="M69" s="142"/>
      <c r="N69" s="142"/>
      <c r="O69" s="146"/>
      <c r="P69" s="141"/>
      <c r="Q69" s="142"/>
      <c r="R69" s="142"/>
      <c r="S69" s="146"/>
    </row>
    <row r="70" spans="1:19" s="116" customFormat="1" ht="13.8" x14ac:dyDescent="0.25">
      <c r="A70" s="107"/>
      <c r="B70" s="108" t="s">
        <v>8</v>
      </c>
      <c r="C70" s="109" t="s">
        <v>22</v>
      </c>
      <c r="D70" s="110">
        <v>360517</v>
      </c>
      <c r="E70" s="111">
        <v>360517</v>
      </c>
      <c r="F70" s="111"/>
      <c r="G70" s="112"/>
      <c r="H70" s="113">
        <v>386349</v>
      </c>
      <c r="I70" s="111">
        <v>386349</v>
      </c>
      <c r="J70" s="111">
        <v>0</v>
      </c>
      <c r="K70" s="114">
        <v>0</v>
      </c>
      <c r="L70" s="112">
        <v>-5241</v>
      </c>
      <c r="M70" s="111">
        <v>-5241</v>
      </c>
      <c r="N70" s="111">
        <v>0</v>
      </c>
      <c r="O70" s="115">
        <v>0</v>
      </c>
      <c r="P70" s="110">
        <f t="shared" si="1"/>
        <v>381108</v>
      </c>
      <c r="Q70" s="111">
        <f t="shared" si="2"/>
        <v>381108</v>
      </c>
      <c r="R70" s="111">
        <f t="shared" si="3"/>
        <v>0</v>
      </c>
      <c r="S70" s="115">
        <f t="shared" si="4"/>
        <v>0</v>
      </c>
    </row>
    <row r="71" spans="1:19" s="116" customFormat="1" ht="13.8" x14ac:dyDescent="0.25">
      <c r="A71" s="107"/>
      <c r="B71" s="108" t="s">
        <v>13</v>
      </c>
      <c r="C71" s="109" t="s">
        <v>55</v>
      </c>
      <c r="D71" s="110">
        <v>50258</v>
      </c>
      <c r="E71" s="111">
        <v>50258</v>
      </c>
      <c r="F71" s="111"/>
      <c r="G71" s="112"/>
      <c r="H71" s="113">
        <v>53714</v>
      </c>
      <c r="I71" s="111">
        <v>53714</v>
      </c>
      <c r="J71" s="111">
        <v>0</v>
      </c>
      <c r="K71" s="114">
        <v>0</v>
      </c>
      <c r="L71" s="112">
        <v>-717</v>
      </c>
      <c r="M71" s="111">
        <v>-717</v>
      </c>
      <c r="N71" s="111">
        <v>0</v>
      </c>
      <c r="O71" s="115">
        <v>0</v>
      </c>
      <c r="P71" s="110">
        <f t="shared" si="1"/>
        <v>52997</v>
      </c>
      <c r="Q71" s="111">
        <f t="shared" si="2"/>
        <v>52997</v>
      </c>
      <c r="R71" s="111">
        <f t="shared" si="3"/>
        <v>0</v>
      </c>
      <c r="S71" s="115">
        <f t="shared" si="4"/>
        <v>0</v>
      </c>
    </row>
    <row r="72" spans="1:19" s="116" customFormat="1" ht="13.8" x14ac:dyDescent="0.25">
      <c r="A72" s="128"/>
      <c r="B72" s="117" t="s">
        <v>14</v>
      </c>
      <c r="C72" s="109" t="s">
        <v>27</v>
      </c>
      <c r="D72" s="110">
        <v>63522</v>
      </c>
      <c r="E72" s="111">
        <v>63522</v>
      </c>
      <c r="F72" s="111"/>
      <c r="G72" s="112"/>
      <c r="H72" s="113">
        <v>68223</v>
      </c>
      <c r="I72" s="111">
        <v>68223</v>
      </c>
      <c r="J72" s="111">
        <v>0</v>
      </c>
      <c r="K72" s="114">
        <v>0</v>
      </c>
      <c r="L72" s="112">
        <v>7931</v>
      </c>
      <c r="M72" s="111">
        <v>7931</v>
      </c>
      <c r="N72" s="111">
        <v>0</v>
      </c>
      <c r="O72" s="115">
        <v>0</v>
      </c>
      <c r="P72" s="110">
        <f t="shared" si="1"/>
        <v>76154</v>
      </c>
      <c r="Q72" s="111">
        <f t="shared" si="2"/>
        <v>76154</v>
      </c>
      <c r="R72" s="111">
        <f t="shared" si="3"/>
        <v>0</v>
      </c>
      <c r="S72" s="115">
        <f t="shared" si="4"/>
        <v>0</v>
      </c>
    </row>
    <row r="73" spans="1:19" s="116" customFormat="1" ht="13.8" x14ac:dyDescent="0.25">
      <c r="A73" s="128"/>
      <c r="B73" s="117" t="s">
        <v>19</v>
      </c>
      <c r="C73" s="109" t="s">
        <v>50</v>
      </c>
      <c r="D73" s="110"/>
      <c r="E73" s="111"/>
      <c r="F73" s="111"/>
      <c r="G73" s="112"/>
      <c r="H73" s="113"/>
      <c r="I73" s="111"/>
      <c r="J73" s="111"/>
      <c r="K73" s="114"/>
      <c r="L73" s="112"/>
      <c r="M73" s="111"/>
      <c r="N73" s="111"/>
      <c r="O73" s="115"/>
      <c r="P73" s="110"/>
      <c r="Q73" s="111"/>
      <c r="R73" s="111"/>
      <c r="S73" s="115"/>
    </row>
    <row r="74" spans="1:19" s="116" customFormat="1" ht="13.8" x14ac:dyDescent="0.25">
      <c r="A74" s="107"/>
      <c r="B74" s="148"/>
      <c r="C74" s="109" t="s">
        <v>0</v>
      </c>
      <c r="D74" s="110">
        <v>3000</v>
      </c>
      <c r="E74" s="111">
        <v>3000</v>
      </c>
      <c r="F74" s="111"/>
      <c r="G74" s="112"/>
      <c r="H74" s="113">
        <v>3000</v>
      </c>
      <c r="I74" s="111">
        <v>3000</v>
      </c>
      <c r="J74" s="111">
        <v>0</v>
      </c>
      <c r="K74" s="114">
        <v>0</v>
      </c>
      <c r="L74" s="112"/>
      <c r="M74" s="111"/>
      <c r="N74" s="111"/>
      <c r="O74" s="115"/>
      <c r="P74" s="110">
        <f t="shared" si="1"/>
        <v>3000</v>
      </c>
      <c r="Q74" s="111">
        <f t="shared" si="2"/>
        <v>3000</v>
      </c>
      <c r="R74" s="111">
        <f t="shared" si="3"/>
        <v>0</v>
      </c>
      <c r="S74" s="115">
        <f t="shared" si="4"/>
        <v>0</v>
      </c>
    </row>
    <row r="75" spans="1:19" s="116" customFormat="1" ht="13.8" x14ac:dyDescent="0.25">
      <c r="A75" s="128"/>
      <c r="B75" s="117"/>
      <c r="C75" s="109" t="s">
        <v>263</v>
      </c>
      <c r="D75" s="110">
        <v>3000</v>
      </c>
      <c r="E75" s="111">
        <v>3000</v>
      </c>
      <c r="F75" s="111"/>
      <c r="G75" s="112"/>
      <c r="H75" s="113">
        <v>3000</v>
      </c>
      <c r="I75" s="111">
        <v>3000</v>
      </c>
      <c r="J75" s="111">
        <v>0</v>
      </c>
      <c r="K75" s="114">
        <v>0</v>
      </c>
      <c r="L75" s="112">
        <v>253</v>
      </c>
      <c r="M75" s="111">
        <v>253</v>
      </c>
      <c r="N75" s="111">
        <v>0</v>
      </c>
      <c r="O75" s="115">
        <v>0</v>
      </c>
      <c r="P75" s="110">
        <f t="shared" si="1"/>
        <v>3253</v>
      </c>
      <c r="Q75" s="111">
        <f t="shared" si="2"/>
        <v>3253</v>
      </c>
      <c r="R75" s="111">
        <f t="shared" si="3"/>
        <v>0</v>
      </c>
      <c r="S75" s="115">
        <f t="shared" si="4"/>
        <v>0</v>
      </c>
    </row>
    <row r="76" spans="1:19" s="116" customFormat="1" ht="13.8" x14ac:dyDescent="0.25">
      <c r="A76" s="128"/>
      <c r="B76" s="117"/>
      <c r="C76" s="109" t="s">
        <v>264</v>
      </c>
      <c r="D76" s="110">
        <v>200</v>
      </c>
      <c r="E76" s="111">
        <v>200</v>
      </c>
      <c r="F76" s="111"/>
      <c r="G76" s="112"/>
      <c r="H76" s="113">
        <v>200</v>
      </c>
      <c r="I76" s="111">
        <v>200</v>
      </c>
      <c r="J76" s="111">
        <v>0</v>
      </c>
      <c r="K76" s="114">
        <v>0</v>
      </c>
      <c r="L76" s="112"/>
      <c r="M76" s="111"/>
      <c r="N76" s="111"/>
      <c r="O76" s="115"/>
      <c r="P76" s="110">
        <f t="shared" si="1"/>
        <v>200</v>
      </c>
      <c r="Q76" s="111">
        <f t="shared" si="2"/>
        <v>200</v>
      </c>
      <c r="R76" s="111">
        <f t="shared" si="3"/>
        <v>0</v>
      </c>
      <c r="S76" s="115">
        <f t="shared" si="4"/>
        <v>0</v>
      </c>
    </row>
    <row r="77" spans="1:19" s="116" customFormat="1" ht="13.8" x14ac:dyDescent="0.25">
      <c r="A77" s="128"/>
      <c r="B77" s="117"/>
      <c r="C77" s="109" t="s">
        <v>406</v>
      </c>
      <c r="D77" s="110"/>
      <c r="E77" s="111"/>
      <c r="F77" s="111"/>
      <c r="G77" s="112"/>
      <c r="H77" s="113">
        <v>2747</v>
      </c>
      <c r="I77" s="111">
        <v>2747</v>
      </c>
      <c r="J77" s="111">
        <v>0</v>
      </c>
      <c r="K77" s="114">
        <v>0</v>
      </c>
      <c r="L77" s="112"/>
      <c r="M77" s="111"/>
      <c r="N77" s="111"/>
      <c r="O77" s="115"/>
      <c r="P77" s="110">
        <f t="shared" si="1"/>
        <v>2747</v>
      </c>
      <c r="Q77" s="111">
        <f t="shared" si="2"/>
        <v>2747</v>
      </c>
      <c r="R77" s="111">
        <f t="shared" si="3"/>
        <v>0</v>
      </c>
      <c r="S77" s="115">
        <f t="shared" si="4"/>
        <v>0</v>
      </c>
    </row>
    <row r="78" spans="1:19" s="116" customFormat="1" ht="13.8" x14ac:dyDescent="0.25">
      <c r="A78" s="129"/>
      <c r="B78" s="130"/>
      <c r="C78" s="120" t="s">
        <v>52</v>
      </c>
      <c r="D78" s="121">
        <f>SUM(D74:D76)</f>
        <v>6200</v>
      </c>
      <c r="E78" s="122">
        <f>SUM(E74:E76)</f>
        <v>6200</v>
      </c>
      <c r="F78" s="122">
        <f>SUM(F74:F76)</f>
        <v>0</v>
      </c>
      <c r="G78" s="123">
        <f>SUM(G74:G76)</f>
        <v>0</v>
      </c>
      <c r="H78" s="124">
        <v>8947</v>
      </c>
      <c r="I78" s="122">
        <v>8947</v>
      </c>
      <c r="J78" s="122">
        <v>0</v>
      </c>
      <c r="K78" s="125">
        <v>0</v>
      </c>
      <c r="L78" s="123">
        <f>SUM(L74:L77)</f>
        <v>253</v>
      </c>
      <c r="M78" s="122">
        <f t="shared" ref="M78:O78" si="28">SUM(M74:M77)</f>
        <v>253</v>
      </c>
      <c r="N78" s="122">
        <f t="shared" si="28"/>
        <v>0</v>
      </c>
      <c r="O78" s="126">
        <f t="shared" si="28"/>
        <v>0</v>
      </c>
      <c r="P78" s="121">
        <f t="shared" si="1"/>
        <v>9200</v>
      </c>
      <c r="Q78" s="122">
        <f t="shared" si="2"/>
        <v>9200</v>
      </c>
      <c r="R78" s="122">
        <f t="shared" si="3"/>
        <v>0</v>
      </c>
      <c r="S78" s="126">
        <f t="shared" si="4"/>
        <v>0</v>
      </c>
    </row>
    <row r="79" spans="1:19" s="116" customFormat="1" ht="13.8" x14ac:dyDescent="0.25">
      <c r="A79" s="129"/>
      <c r="B79" s="130"/>
      <c r="C79" s="120"/>
      <c r="D79" s="121"/>
      <c r="E79" s="122"/>
      <c r="F79" s="122"/>
      <c r="G79" s="123"/>
      <c r="H79" s="124"/>
      <c r="I79" s="122"/>
      <c r="J79" s="122"/>
      <c r="K79" s="125"/>
      <c r="L79" s="123"/>
      <c r="M79" s="122"/>
      <c r="N79" s="122"/>
      <c r="O79" s="126"/>
      <c r="P79" s="121"/>
      <c r="Q79" s="122"/>
      <c r="R79" s="122"/>
      <c r="S79" s="126"/>
    </row>
    <row r="80" spans="1:19" s="116" customFormat="1" ht="13.8" x14ac:dyDescent="0.25">
      <c r="A80" s="128"/>
      <c r="B80" s="117"/>
      <c r="C80" s="131" t="s">
        <v>12</v>
      </c>
      <c r="D80" s="141">
        <f>D70+D71+D72+D78</f>
        <v>480497</v>
      </c>
      <c r="E80" s="142">
        <f>E70+E71+E72+E78</f>
        <v>480497</v>
      </c>
      <c r="F80" s="142">
        <f>F70+F71+F72+F78</f>
        <v>0</v>
      </c>
      <c r="G80" s="143">
        <f>G70+G71+G72+G78</f>
        <v>0</v>
      </c>
      <c r="H80" s="144">
        <v>517233</v>
      </c>
      <c r="I80" s="142">
        <v>517233</v>
      </c>
      <c r="J80" s="142">
        <v>0</v>
      </c>
      <c r="K80" s="145">
        <v>0</v>
      </c>
      <c r="L80" s="143">
        <f>L70+L71+L72+L78</f>
        <v>2226</v>
      </c>
      <c r="M80" s="142">
        <f t="shared" ref="M80:O80" si="29">M70+M71+M72+M78</f>
        <v>2226</v>
      </c>
      <c r="N80" s="142">
        <f t="shared" si="29"/>
        <v>0</v>
      </c>
      <c r="O80" s="146">
        <f t="shared" si="29"/>
        <v>0</v>
      </c>
      <c r="P80" s="141">
        <f t="shared" ref="P80:P142" si="30">H80+L80</f>
        <v>519459</v>
      </c>
      <c r="Q80" s="142">
        <f t="shared" ref="Q80:Q142" si="31">I80+M80</f>
        <v>519459</v>
      </c>
      <c r="R80" s="142">
        <f t="shared" ref="R80:R142" si="32">J80+N80</f>
        <v>0</v>
      </c>
      <c r="S80" s="146">
        <f t="shared" ref="S80:S142" si="33">K80+O80</f>
        <v>0</v>
      </c>
    </row>
    <row r="81" spans="1:19" s="116" customFormat="1" ht="14.4" x14ac:dyDescent="0.3">
      <c r="A81" s="128"/>
      <c r="B81" s="117"/>
      <c r="C81" s="149"/>
      <c r="D81" s="150"/>
      <c r="E81" s="151"/>
      <c r="F81" s="151"/>
      <c r="G81" s="152"/>
      <c r="H81" s="153"/>
      <c r="I81" s="151"/>
      <c r="J81" s="151"/>
      <c r="K81" s="154"/>
      <c r="L81" s="152"/>
      <c r="M81" s="151"/>
      <c r="N81" s="151"/>
      <c r="O81" s="155"/>
      <c r="P81" s="150"/>
      <c r="Q81" s="151"/>
      <c r="R81" s="151"/>
      <c r="S81" s="155"/>
    </row>
    <row r="82" spans="1:19" s="116" customFormat="1" ht="13.8" x14ac:dyDescent="0.25">
      <c r="A82" s="138">
        <v>106</v>
      </c>
      <c r="B82" s="117"/>
      <c r="C82" s="131" t="s">
        <v>31</v>
      </c>
      <c r="D82" s="141"/>
      <c r="E82" s="142"/>
      <c r="F82" s="142"/>
      <c r="G82" s="143"/>
      <c r="H82" s="144"/>
      <c r="I82" s="142"/>
      <c r="J82" s="142"/>
      <c r="K82" s="145"/>
      <c r="L82" s="143"/>
      <c r="M82" s="142"/>
      <c r="N82" s="142"/>
      <c r="O82" s="146"/>
      <c r="P82" s="141"/>
      <c r="Q82" s="142"/>
      <c r="R82" s="142"/>
      <c r="S82" s="146"/>
    </row>
    <row r="83" spans="1:19" s="116" customFormat="1" ht="14.4" x14ac:dyDescent="0.3">
      <c r="A83" s="128"/>
      <c r="B83" s="117" t="s">
        <v>8</v>
      </c>
      <c r="C83" s="109" t="s">
        <v>22</v>
      </c>
      <c r="D83" s="150"/>
      <c r="E83" s="151"/>
      <c r="F83" s="151"/>
      <c r="G83" s="152"/>
      <c r="H83" s="153"/>
      <c r="I83" s="151"/>
      <c r="J83" s="151"/>
      <c r="K83" s="154"/>
      <c r="L83" s="152"/>
      <c r="M83" s="151"/>
      <c r="N83" s="151"/>
      <c r="O83" s="155"/>
      <c r="P83" s="150"/>
      <c r="Q83" s="151"/>
      <c r="R83" s="151"/>
      <c r="S83" s="155"/>
    </row>
    <row r="84" spans="1:19" s="116" customFormat="1" ht="13.8" x14ac:dyDescent="0.25">
      <c r="A84" s="128"/>
      <c r="B84" s="117"/>
      <c r="C84" s="109" t="s">
        <v>168</v>
      </c>
      <c r="D84" s="110">
        <v>34265</v>
      </c>
      <c r="E84" s="111">
        <v>34265</v>
      </c>
      <c r="F84" s="111"/>
      <c r="G84" s="112"/>
      <c r="H84" s="113">
        <v>34265</v>
      </c>
      <c r="I84" s="111">
        <v>34265</v>
      </c>
      <c r="J84" s="111">
        <v>0</v>
      </c>
      <c r="K84" s="114">
        <v>0</v>
      </c>
      <c r="L84" s="112">
        <v>3391</v>
      </c>
      <c r="M84" s="111">
        <v>3391</v>
      </c>
      <c r="N84" s="111">
        <v>0</v>
      </c>
      <c r="O84" s="115">
        <v>0</v>
      </c>
      <c r="P84" s="110">
        <f t="shared" si="30"/>
        <v>37656</v>
      </c>
      <c r="Q84" s="111">
        <f t="shared" si="31"/>
        <v>37656</v>
      </c>
      <c r="R84" s="111">
        <f t="shared" si="32"/>
        <v>0</v>
      </c>
      <c r="S84" s="115">
        <f t="shared" si="33"/>
        <v>0</v>
      </c>
    </row>
    <row r="85" spans="1:19" s="116" customFormat="1" ht="13.8" x14ac:dyDescent="0.25">
      <c r="A85" s="128"/>
      <c r="B85" s="117"/>
      <c r="C85" s="147" t="s">
        <v>234</v>
      </c>
      <c r="D85" s="110">
        <v>26831</v>
      </c>
      <c r="E85" s="111">
        <v>26831</v>
      </c>
      <c r="F85" s="111"/>
      <c r="G85" s="112"/>
      <c r="H85" s="113">
        <v>26831</v>
      </c>
      <c r="I85" s="111">
        <v>26831</v>
      </c>
      <c r="J85" s="111">
        <v>0</v>
      </c>
      <c r="K85" s="114">
        <v>0</v>
      </c>
      <c r="L85" s="112"/>
      <c r="M85" s="111"/>
      <c r="N85" s="111"/>
      <c r="O85" s="115"/>
      <c r="P85" s="110">
        <f t="shared" si="30"/>
        <v>26831</v>
      </c>
      <c r="Q85" s="111">
        <f t="shared" si="31"/>
        <v>26831</v>
      </c>
      <c r="R85" s="111">
        <f t="shared" si="32"/>
        <v>0</v>
      </c>
      <c r="S85" s="115">
        <f t="shared" si="33"/>
        <v>0</v>
      </c>
    </row>
    <row r="86" spans="1:19" s="116" customFormat="1" ht="13.8" x14ac:dyDescent="0.25">
      <c r="A86" s="128"/>
      <c r="B86" s="117"/>
      <c r="C86" s="147" t="s">
        <v>169</v>
      </c>
      <c r="D86" s="110">
        <v>11387</v>
      </c>
      <c r="E86" s="111"/>
      <c r="F86" s="111">
        <v>11387</v>
      </c>
      <c r="G86" s="112"/>
      <c r="H86" s="113">
        <v>11387</v>
      </c>
      <c r="I86" s="111">
        <v>0</v>
      </c>
      <c r="J86" s="111">
        <v>11387</v>
      </c>
      <c r="K86" s="114">
        <v>0</v>
      </c>
      <c r="L86" s="112"/>
      <c r="M86" s="111"/>
      <c r="N86" s="111"/>
      <c r="O86" s="115"/>
      <c r="P86" s="110">
        <f t="shared" si="30"/>
        <v>11387</v>
      </c>
      <c r="Q86" s="111">
        <f t="shared" si="31"/>
        <v>0</v>
      </c>
      <c r="R86" s="111">
        <f t="shared" si="32"/>
        <v>11387</v>
      </c>
      <c r="S86" s="115">
        <f t="shared" si="33"/>
        <v>0</v>
      </c>
    </row>
    <row r="87" spans="1:19" s="116" customFormat="1" ht="13.8" x14ac:dyDescent="0.25">
      <c r="A87" s="128"/>
      <c r="B87" s="117"/>
      <c r="C87" s="147" t="s">
        <v>170</v>
      </c>
      <c r="D87" s="110">
        <v>44410</v>
      </c>
      <c r="E87" s="111">
        <v>44410</v>
      </c>
      <c r="F87" s="111"/>
      <c r="G87" s="112"/>
      <c r="H87" s="113">
        <v>44410</v>
      </c>
      <c r="I87" s="111">
        <v>44410</v>
      </c>
      <c r="J87" s="111">
        <v>0</v>
      </c>
      <c r="K87" s="114">
        <v>0</v>
      </c>
      <c r="L87" s="112"/>
      <c r="M87" s="111"/>
      <c r="N87" s="111"/>
      <c r="O87" s="115"/>
      <c r="P87" s="110">
        <f t="shared" si="30"/>
        <v>44410</v>
      </c>
      <c r="Q87" s="111">
        <f t="shared" si="31"/>
        <v>44410</v>
      </c>
      <c r="R87" s="111">
        <f t="shared" si="32"/>
        <v>0</v>
      </c>
      <c r="S87" s="115">
        <f t="shared" si="33"/>
        <v>0</v>
      </c>
    </row>
    <row r="88" spans="1:19" s="116" customFormat="1" ht="13.8" x14ac:dyDescent="0.25">
      <c r="A88" s="128"/>
      <c r="B88" s="117"/>
      <c r="C88" s="109" t="s">
        <v>265</v>
      </c>
      <c r="D88" s="110">
        <v>2845</v>
      </c>
      <c r="E88" s="111">
        <v>2845</v>
      </c>
      <c r="F88" s="111"/>
      <c r="G88" s="112"/>
      <c r="H88" s="113">
        <v>2845</v>
      </c>
      <c r="I88" s="111">
        <v>2845</v>
      </c>
      <c r="J88" s="111">
        <v>0</v>
      </c>
      <c r="K88" s="114">
        <v>0</v>
      </c>
      <c r="L88" s="112"/>
      <c r="M88" s="111"/>
      <c r="N88" s="111"/>
      <c r="O88" s="115"/>
      <c r="P88" s="110">
        <f t="shared" si="30"/>
        <v>2845</v>
      </c>
      <c r="Q88" s="111">
        <f t="shared" si="31"/>
        <v>2845</v>
      </c>
      <c r="R88" s="111">
        <f t="shared" si="32"/>
        <v>0</v>
      </c>
      <c r="S88" s="115">
        <f t="shared" si="33"/>
        <v>0</v>
      </c>
    </row>
    <row r="89" spans="1:19" s="116" customFormat="1" ht="13.8" x14ac:dyDescent="0.25">
      <c r="A89" s="128"/>
      <c r="B89" s="117"/>
      <c r="C89" s="147" t="s">
        <v>399</v>
      </c>
      <c r="D89" s="110"/>
      <c r="E89" s="111"/>
      <c r="F89" s="111"/>
      <c r="G89" s="112"/>
      <c r="H89" s="113">
        <v>31125</v>
      </c>
      <c r="I89" s="111">
        <v>31125</v>
      </c>
      <c r="J89" s="111">
        <v>0</v>
      </c>
      <c r="K89" s="114">
        <v>0</v>
      </c>
      <c r="L89" s="112">
        <v>1432</v>
      </c>
      <c r="M89" s="111">
        <v>1432</v>
      </c>
      <c r="N89" s="111">
        <v>0</v>
      </c>
      <c r="O89" s="115">
        <v>0</v>
      </c>
      <c r="P89" s="110">
        <f t="shared" si="30"/>
        <v>32557</v>
      </c>
      <c r="Q89" s="111">
        <f t="shared" si="31"/>
        <v>32557</v>
      </c>
      <c r="R89" s="111">
        <f t="shared" si="32"/>
        <v>0</v>
      </c>
      <c r="S89" s="115">
        <f t="shared" si="33"/>
        <v>0</v>
      </c>
    </row>
    <row r="90" spans="1:19" s="116" customFormat="1" ht="13.8" x14ac:dyDescent="0.25">
      <c r="A90" s="128"/>
      <c r="B90" s="117"/>
      <c r="C90" s="147"/>
      <c r="D90" s="110"/>
      <c r="E90" s="111"/>
      <c r="F90" s="111"/>
      <c r="G90" s="112"/>
      <c r="H90" s="113"/>
      <c r="I90" s="111"/>
      <c r="J90" s="111"/>
      <c r="K90" s="114"/>
      <c r="L90" s="112"/>
      <c r="M90" s="111"/>
      <c r="N90" s="111"/>
      <c r="O90" s="115"/>
      <c r="P90" s="110"/>
      <c r="Q90" s="111"/>
      <c r="R90" s="111"/>
      <c r="S90" s="115"/>
    </row>
    <row r="91" spans="1:19" s="116" customFormat="1" ht="14.4" x14ac:dyDescent="0.3">
      <c r="A91" s="128"/>
      <c r="B91" s="117"/>
      <c r="C91" s="149" t="s">
        <v>34</v>
      </c>
      <c r="D91" s="150">
        <f t="shared" ref="D91:O91" si="34">SUM(D84:D90)</f>
        <v>119738</v>
      </c>
      <c r="E91" s="151">
        <f t="shared" si="34"/>
        <v>108351</v>
      </c>
      <c r="F91" s="151">
        <f t="shared" si="34"/>
        <v>11387</v>
      </c>
      <c r="G91" s="152">
        <f t="shared" si="34"/>
        <v>0</v>
      </c>
      <c r="H91" s="153">
        <v>150863</v>
      </c>
      <c r="I91" s="151">
        <v>139476</v>
      </c>
      <c r="J91" s="151">
        <v>11387</v>
      </c>
      <c r="K91" s="154">
        <v>0</v>
      </c>
      <c r="L91" s="152">
        <f t="shared" si="34"/>
        <v>4823</v>
      </c>
      <c r="M91" s="151">
        <f t="shared" si="34"/>
        <v>4823</v>
      </c>
      <c r="N91" s="151">
        <f t="shared" si="34"/>
        <v>0</v>
      </c>
      <c r="O91" s="155">
        <f t="shared" si="34"/>
        <v>0</v>
      </c>
      <c r="P91" s="150">
        <f t="shared" si="30"/>
        <v>155686</v>
      </c>
      <c r="Q91" s="151">
        <f t="shared" si="31"/>
        <v>144299</v>
      </c>
      <c r="R91" s="151">
        <f t="shared" si="32"/>
        <v>11387</v>
      </c>
      <c r="S91" s="155">
        <f t="shared" si="33"/>
        <v>0</v>
      </c>
    </row>
    <row r="92" spans="1:19" s="116" customFormat="1" ht="14.4" x14ac:dyDescent="0.3">
      <c r="A92" s="128"/>
      <c r="B92" s="117"/>
      <c r="C92" s="149"/>
      <c r="D92" s="150"/>
      <c r="E92" s="151"/>
      <c r="F92" s="151"/>
      <c r="G92" s="152"/>
      <c r="H92" s="153"/>
      <c r="I92" s="151"/>
      <c r="J92" s="151"/>
      <c r="K92" s="154"/>
      <c r="L92" s="152"/>
      <c r="M92" s="151"/>
      <c r="N92" s="151"/>
      <c r="O92" s="155"/>
      <c r="P92" s="150"/>
      <c r="Q92" s="151"/>
      <c r="R92" s="151"/>
      <c r="S92" s="155"/>
    </row>
    <row r="93" spans="1:19" s="116" customFormat="1" ht="14.4" x14ac:dyDescent="0.3">
      <c r="A93" s="128"/>
      <c r="B93" s="117" t="s">
        <v>13</v>
      </c>
      <c r="C93" s="109" t="s">
        <v>55</v>
      </c>
      <c r="D93" s="150"/>
      <c r="E93" s="151"/>
      <c r="F93" s="151"/>
      <c r="G93" s="152"/>
      <c r="H93" s="153"/>
      <c r="I93" s="151"/>
      <c r="J93" s="151"/>
      <c r="K93" s="154"/>
      <c r="L93" s="152"/>
      <c r="M93" s="151"/>
      <c r="N93" s="151"/>
      <c r="O93" s="155"/>
      <c r="P93" s="150"/>
      <c r="Q93" s="151"/>
      <c r="R93" s="151"/>
      <c r="S93" s="155"/>
    </row>
    <row r="94" spans="1:19" s="116" customFormat="1" ht="13.8" x14ac:dyDescent="0.25">
      <c r="A94" s="128"/>
      <c r="B94" s="117"/>
      <c r="C94" s="109" t="s">
        <v>168</v>
      </c>
      <c r="D94" s="110">
        <v>4344</v>
      </c>
      <c r="E94" s="111">
        <v>4344</v>
      </c>
      <c r="F94" s="111"/>
      <c r="G94" s="112"/>
      <c r="H94" s="113">
        <v>4344</v>
      </c>
      <c r="I94" s="111">
        <v>4344</v>
      </c>
      <c r="J94" s="111">
        <v>0</v>
      </c>
      <c r="K94" s="114">
        <v>0</v>
      </c>
      <c r="L94" s="112">
        <v>441</v>
      </c>
      <c r="M94" s="111">
        <v>441</v>
      </c>
      <c r="N94" s="111">
        <v>0</v>
      </c>
      <c r="O94" s="115">
        <v>0</v>
      </c>
      <c r="P94" s="110">
        <f t="shared" si="30"/>
        <v>4785</v>
      </c>
      <c r="Q94" s="111">
        <f t="shared" si="31"/>
        <v>4785</v>
      </c>
      <c r="R94" s="111">
        <f t="shared" si="32"/>
        <v>0</v>
      </c>
      <c r="S94" s="115">
        <f t="shared" si="33"/>
        <v>0</v>
      </c>
    </row>
    <row r="95" spans="1:19" s="116" customFormat="1" ht="13.8" x14ac:dyDescent="0.25">
      <c r="A95" s="128"/>
      <c r="B95" s="117"/>
      <c r="C95" s="147" t="s">
        <v>234</v>
      </c>
      <c r="D95" s="110">
        <v>3532</v>
      </c>
      <c r="E95" s="111">
        <v>3532</v>
      </c>
      <c r="F95" s="111"/>
      <c r="G95" s="112"/>
      <c r="H95" s="113">
        <v>3532</v>
      </c>
      <c r="I95" s="111">
        <v>3532</v>
      </c>
      <c r="J95" s="111">
        <v>0</v>
      </c>
      <c r="K95" s="114">
        <v>0</v>
      </c>
      <c r="L95" s="112"/>
      <c r="M95" s="111"/>
      <c r="N95" s="111"/>
      <c r="O95" s="115"/>
      <c r="P95" s="110">
        <f t="shared" si="30"/>
        <v>3532</v>
      </c>
      <c r="Q95" s="111">
        <f t="shared" si="31"/>
        <v>3532</v>
      </c>
      <c r="R95" s="111">
        <f t="shared" si="32"/>
        <v>0</v>
      </c>
      <c r="S95" s="115">
        <f t="shared" si="33"/>
        <v>0</v>
      </c>
    </row>
    <row r="96" spans="1:19" s="116" customFormat="1" ht="13.8" x14ac:dyDescent="0.25">
      <c r="A96" s="128"/>
      <c r="B96" s="117"/>
      <c r="C96" s="147" t="s">
        <v>169</v>
      </c>
      <c r="D96" s="110">
        <v>1442</v>
      </c>
      <c r="E96" s="111"/>
      <c r="F96" s="111">
        <v>1442</v>
      </c>
      <c r="G96" s="112"/>
      <c r="H96" s="113">
        <v>1442</v>
      </c>
      <c r="I96" s="111">
        <v>0</v>
      </c>
      <c r="J96" s="111">
        <v>1442</v>
      </c>
      <c r="K96" s="114">
        <v>0</v>
      </c>
      <c r="L96" s="112"/>
      <c r="M96" s="111"/>
      <c r="N96" s="111"/>
      <c r="O96" s="115"/>
      <c r="P96" s="110">
        <f t="shared" si="30"/>
        <v>1442</v>
      </c>
      <c r="Q96" s="111">
        <f t="shared" si="31"/>
        <v>0</v>
      </c>
      <c r="R96" s="111">
        <f t="shared" si="32"/>
        <v>1442</v>
      </c>
      <c r="S96" s="115">
        <f t="shared" si="33"/>
        <v>0</v>
      </c>
    </row>
    <row r="97" spans="1:19" s="116" customFormat="1" ht="13.8" x14ac:dyDescent="0.25">
      <c r="A97" s="128"/>
      <c r="B97" s="117"/>
      <c r="C97" s="147" t="s">
        <v>171</v>
      </c>
      <c r="D97" s="110">
        <v>6668</v>
      </c>
      <c r="E97" s="111">
        <v>6668</v>
      </c>
      <c r="F97" s="111"/>
      <c r="G97" s="112"/>
      <c r="H97" s="113">
        <v>6668</v>
      </c>
      <c r="I97" s="111">
        <v>6668</v>
      </c>
      <c r="J97" s="111">
        <v>0</v>
      </c>
      <c r="K97" s="114">
        <v>0</v>
      </c>
      <c r="L97" s="112"/>
      <c r="M97" s="111"/>
      <c r="N97" s="111"/>
      <c r="O97" s="115"/>
      <c r="P97" s="110">
        <f t="shared" si="30"/>
        <v>6668</v>
      </c>
      <c r="Q97" s="111">
        <f t="shared" si="31"/>
        <v>6668</v>
      </c>
      <c r="R97" s="111">
        <f t="shared" si="32"/>
        <v>0</v>
      </c>
      <c r="S97" s="115">
        <f t="shared" si="33"/>
        <v>0</v>
      </c>
    </row>
    <row r="98" spans="1:19" s="116" customFormat="1" ht="13.8" x14ac:dyDescent="0.25">
      <c r="A98" s="128"/>
      <c r="B98" s="117"/>
      <c r="C98" s="109" t="s">
        <v>265</v>
      </c>
      <c r="D98" s="110">
        <v>555</v>
      </c>
      <c r="E98" s="111">
        <v>555</v>
      </c>
      <c r="F98" s="111"/>
      <c r="G98" s="112"/>
      <c r="H98" s="113">
        <v>555</v>
      </c>
      <c r="I98" s="111">
        <v>555</v>
      </c>
      <c r="J98" s="111">
        <v>0</v>
      </c>
      <c r="K98" s="114">
        <v>0</v>
      </c>
      <c r="L98" s="112"/>
      <c r="M98" s="111"/>
      <c r="N98" s="111"/>
      <c r="O98" s="115"/>
      <c r="P98" s="110">
        <f t="shared" si="30"/>
        <v>555</v>
      </c>
      <c r="Q98" s="111">
        <f t="shared" si="31"/>
        <v>555</v>
      </c>
      <c r="R98" s="111">
        <f t="shared" si="32"/>
        <v>0</v>
      </c>
      <c r="S98" s="115">
        <f t="shared" si="33"/>
        <v>0</v>
      </c>
    </row>
    <row r="99" spans="1:19" s="116" customFormat="1" ht="13.8" x14ac:dyDescent="0.25">
      <c r="A99" s="128"/>
      <c r="B99" s="117"/>
      <c r="C99" s="147" t="s">
        <v>399</v>
      </c>
      <c r="D99" s="110"/>
      <c r="E99" s="111"/>
      <c r="F99" s="111"/>
      <c r="G99" s="112"/>
      <c r="H99" s="113">
        <v>3704</v>
      </c>
      <c r="I99" s="111">
        <v>3704</v>
      </c>
      <c r="J99" s="111">
        <v>0</v>
      </c>
      <c r="K99" s="114">
        <v>0</v>
      </c>
      <c r="L99" s="112">
        <v>238</v>
      </c>
      <c r="M99" s="111">
        <v>238</v>
      </c>
      <c r="N99" s="111">
        <v>0</v>
      </c>
      <c r="O99" s="115">
        <v>0</v>
      </c>
      <c r="P99" s="110">
        <f t="shared" si="30"/>
        <v>3942</v>
      </c>
      <c r="Q99" s="111">
        <f t="shared" si="31"/>
        <v>3942</v>
      </c>
      <c r="R99" s="111">
        <f t="shared" si="32"/>
        <v>0</v>
      </c>
      <c r="S99" s="115">
        <f t="shared" si="33"/>
        <v>0</v>
      </c>
    </row>
    <row r="100" spans="1:19" s="116" customFormat="1" ht="13.8" x14ac:dyDescent="0.25">
      <c r="A100" s="128"/>
      <c r="B100" s="117"/>
      <c r="C100" s="147"/>
      <c r="D100" s="110"/>
      <c r="E100" s="111"/>
      <c r="F100" s="111"/>
      <c r="G100" s="112"/>
      <c r="H100" s="113"/>
      <c r="I100" s="111"/>
      <c r="J100" s="111"/>
      <c r="K100" s="114"/>
      <c r="L100" s="112"/>
      <c r="M100" s="111"/>
      <c r="N100" s="111"/>
      <c r="O100" s="115"/>
      <c r="P100" s="110"/>
      <c r="Q100" s="111"/>
      <c r="R100" s="111"/>
      <c r="S100" s="115"/>
    </row>
    <row r="101" spans="1:19" s="116" customFormat="1" ht="14.4" x14ac:dyDescent="0.3">
      <c r="A101" s="128"/>
      <c r="B101" s="117"/>
      <c r="C101" s="149" t="s">
        <v>35</v>
      </c>
      <c r="D101" s="150">
        <f t="shared" ref="D101:O101" si="35">SUM(D94:D100)</f>
        <v>16541</v>
      </c>
      <c r="E101" s="151">
        <f t="shared" si="35"/>
        <v>15099</v>
      </c>
      <c r="F101" s="151">
        <f t="shared" si="35"/>
        <v>1442</v>
      </c>
      <c r="G101" s="152">
        <f t="shared" si="35"/>
        <v>0</v>
      </c>
      <c r="H101" s="153">
        <v>20245</v>
      </c>
      <c r="I101" s="151">
        <v>18803</v>
      </c>
      <c r="J101" s="151">
        <v>1442</v>
      </c>
      <c r="K101" s="154">
        <v>0</v>
      </c>
      <c r="L101" s="152">
        <f t="shared" si="35"/>
        <v>679</v>
      </c>
      <c r="M101" s="151">
        <f t="shared" si="35"/>
        <v>679</v>
      </c>
      <c r="N101" s="151">
        <f t="shared" si="35"/>
        <v>0</v>
      </c>
      <c r="O101" s="155">
        <f t="shared" si="35"/>
        <v>0</v>
      </c>
      <c r="P101" s="150">
        <f t="shared" si="30"/>
        <v>20924</v>
      </c>
      <c r="Q101" s="151">
        <f t="shared" si="31"/>
        <v>19482</v>
      </c>
      <c r="R101" s="151">
        <f t="shared" si="32"/>
        <v>1442</v>
      </c>
      <c r="S101" s="155">
        <f t="shared" si="33"/>
        <v>0</v>
      </c>
    </row>
    <row r="102" spans="1:19" s="116" customFormat="1" ht="14.4" x14ac:dyDescent="0.3">
      <c r="A102" s="128"/>
      <c r="B102" s="117"/>
      <c r="C102" s="149"/>
      <c r="D102" s="150"/>
      <c r="E102" s="151"/>
      <c r="F102" s="151"/>
      <c r="G102" s="152"/>
      <c r="H102" s="153"/>
      <c r="I102" s="151"/>
      <c r="J102" s="151"/>
      <c r="K102" s="154"/>
      <c r="L102" s="152"/>
      <c r="M102" s="151"/>
      <c r="N102" s="151"/>
      <c r="O102" s="155"/>
      <c r="P102" s="150"/>
      <c r="Q102" s="151"/>
      <c r="R102" s="151"/>
      <c r="S102" s="155"/>
    </row>
    <row r="103" spans="1:19" s="116" customFormat="1" ht="14.4" x14ac:dyDescent="0.3">
      <c r="A103" s="128"/>
      <c r="B103" s="117" t="s">
        <v>14</v>
      </c>
      <c r="C103" s="109" t="s">
        <v>27</v>
      </c>
      <c r="D103" s="150"/>
      <c r="E103" s="151"/>
      <c r="F103" s="151"/>
      <c r="G103" s="152"/>
      <c r="H103" s="153"/>
      <c r="I103" s="151"/>
      <c r="J103" s="151"/>
      <c r="K103" s="154"/>
      <c r="L103" s="152"/>
      <c r="M103" s="151"/>
      <c r="N103" s="151"/>
      <c r="O103" s="155"/>
      <c r="P103" s="150"/>
      <c r="Q103" s="151"/>
      <c r="R103" s="151"/>
      <c r="S103" s="155"/>
    </row>
    <row r="104" spans="1:19" s="116" customFormat="1" ht="13.8" x14ac:dyDescent="0.25">
      <c r="A104" s="128"/>
      <c r="B104" s="156"/>
      <c r="C104" s="109" t="s">
        <v>32</v>
      </c>
      <c r="D104" s="110">
        <v>2000</v>
      </c>
      <c r="E104" s="111"/>
      <c r="F104" s="111">
        <v>2000</v>
      </c>
      <c r="G104" s="112"/>
      <c r="H104" s="113">
        <v>2000</v>
      </c>
      <c r="I104" s="111">
        <v>0</v>
      </c>
      <c r="J104" s="111">
        <v>2000</v>
      </c>
      <c r="K104" s="114">
        <v>0</v>
      </c>
      <c r="L104" s="112"/>
      <c r="M104" s="111"/>
      <c r="N104" s="111"/>
      <c r="O104" s="115"/>
      <c r="P104" s="110">
        <f t="shared" si="30"/>
        <v>2000</v>
      </c>
      <c r="Q104" s="111">
        <f t="shared" si="31"/>
        <v>0</v>
      </c>
      <c r="R104" s="111">
        <f t="shared" si="32"/>
        <v>2000</v>
      </c>
      <c r="S104" s="115">
        <f t="shared" si="33"/>
        <v>0</v>
      </c>
    </row>
    <row r="105" spans="1:19" s="116" customFormat="1" ht="13.8" x14ac:dyDescent="0.25">
      <c r="A105" s="128"/>
      <c r="B105" s="117"/>
      <c r="C105" s="109" t="s">
        <v>84</v>
      </c>
      <c r="D105" s="110">
        <v>2400</v>
      </c>
      <c r="E105" s="111">
        <v>2400</v>
      </c>
      <c r="F105" s="111"/>
      <c r="G105" s="112"/>
      <c r="H105" s="113">
        <v>2400</v>
      </c>
      <c r="I105" s="111">
        <v>2400</v>
      </c>
      <c r="J105" s="111">
        <v>0</v>
      </c>
      <c r="K105" s="114">
        <v>0</v>
      </c>
      <c r="L105" s="112"/>
      <c r="M105" s="111"/>
      <c r="N105" s="111"/>
      <c r="O105" s="115"/>
      <c r="P105" s="110">
        <f t="shared" si="30"/>
        <v>2400</v>
      </c>
      <c r="Q105" s="111">
        <f t="shared" si="31"/>
        <v>2400</v>
      </c>
      <c r="R105" s="111">
        <f t="shared" si="32"/>
        <v>0</v>
      </c>
      <c r="S105" s="115">
        <f t="shared" si="33"/>
        <v>0</v>
      </c>
    </row>
    <row r="106" spans="1:19" s="116" customFormat="1" ht="13.8" x14ac:dyDescent="0.25">
      <c r="A106" s="128"/>
      <c r="B106" s="117"/>
      <c r="C106" s="109" t="s">
        <v>128</v>
      </c>
      <c r="D106" s="110">
        <v>1350</v>
      </c>
      <c r="E106" s="111">
        <v>1350</v>
      </c>
      <c r="F106" s="111"/>
      <c r="G106" s="112"/>
      <c r="H106" s="113">
        <v>1350</v>
      </c>
      <c r="I106" s="111">
        <v>1350</v>
      </c>
      <c r="J106" s="111">
        <v>0</v>
      </c>
      <c r="K106" s="114">
        <v>0</v>
      </c>
      <c r="L106" s="112"/>
      <c r="M106" s="111"/>
      <c r="N106" s="111"/>
      <c r="O106" s="115"/>
      <c r="P106" s="110">
        <f t="shared" si="30"/>
        <v>1350</v>
      </c>
      <c r="Q106" s="111">
        <f t="shared" si="31"/>
        <v>1350</v>
      </c>
      <c r="R106" s="111">
        <f t="shared" si="32"/>
        <v>0</v>
      </c>
      <c r="S106" s="115">
        <f t="shared" si="33"/>
        <v>0</v>
      </c>
    </row>
    <row r="107" spans="1:19" s="116" customFormat="1" ht="13.8" x14ac:dyDescent="0.25">
      <c r="A107" s="128"/>
      <c r="B107" s="117"/>
      <c r="C107" s="109" t="s">
        <v>129</v>
      </c>
      <c r="D107" s="110">
        <v>1700</v>
      </c>
      <c r="E107" s="111">
        <v>1700</v>
      </c>
      <c r="F107" s="111"/>
      <c r="G107" s="112"/>
      <c r="H107" s="113">
        <v>1700</v>
      </c>
      <c r="I107" s="111">
        <v>1700</v>
      </c>
      <c r="J107" s="111">
        <v>0</v>
      </c>
      <c r="K107" s="114">
        <v>0</v>
      </c>
      <c r="L107" s="112">
        <v>-1700</v>
      </c>
      <c r="M107" s="111">
        <v>-1700</v>
      </c>
      <c r="N107" s="111">
        <v>0</v>
      </c>
      <c r="O107" s="115">
        <v>0</v>
      </c>
      <c r="P107" s="110">
        <f t="shared" si="30"/>
        <v>0</v>
      </c>
      <c r="Q107" s="111">
        <f t="shared" si="31"/>
        <v>0</v>
      </c>
      <c r="R107" s="111">
        <f t="shared" si="32"/>
        <v>0</v>
      </c>
      <c r="S107" s="115">
        <f t="shared" si="33"/>
        <v>0</v>
      </c>
    </row>
    <row r="108" spans="1:19" s="116" customFormat="1" ht="13.8" x14ac:dyDescent="0.25">
      <c r="A108" s="128"/>
      <c r="B108" s="117"/>
      <c r="C108" s="109" t="s">
        <v>130</v>
      </c>
      <c r="D108" s="110">
        <v>15000</v>
      </c>
      <c r="E108" s="111">
        <v>15000</v>
      </c>
      <c r="F108" s="111"/>
      <c r="G108" s="112"/>
      <c r="H108" s="113">
        <v>15000</v>
      </c>
      <c r="I108" s="111">
        <v>15000</v>
      </c>
      <c r="J108" s="111">
        <v>0</v>
      </c>
      <c r="K108" s="114">
        <v>0</v>
      </c>
      <c r="L108" s="112">
        <v>2500</v>
      </c>
      <c r="M108" s="111">
        <v>2500</v>
      </c>
      <c r="N108" s="111">
        <v>0</v>
      </c>
      <c r="O108" s="115">
        <v>0</v>
      </c>
      <c r="P108" s="110">
        <f t="shared" si="30"/>
        <v>17500</v>
      </c>
      <c r="Q108" s="111">
        <f t="shared" si="31"/>
        <v>17500</v>
      </c>
      <c r="R108" s="111">
        <f t="shared" si="32"/>
        <v>0</v>
      </c>
      <c r="S108" s="115">
        <f t="shared" si="33"/>
        <v>0</v>
      </c>
    </row>
    <row r="109" spans="1:19" s="116" customFormat="1" ht="13.8" x14ac:dyDescent="0.25">
      <c r="A109" s="128"/>
      <c r="B109" s="117"/>
      <c r="C109" s="109" t="s">
        <v>150</v>
      </c>
      <c r="D109" s="110">
        <v>30000</v>
      </c>
      <c r="E109" s="111">
        <v>30000</v>
      </c>
      <c r="F109" s="111"/>
      <c r="G109" s="112"/>
      <c r="H109" s="113">
        <v>30000</v>
      </c>
      <c r="I109" s="111">
        <v>30000</v>
      </c>
      <c r="J109" s="111">
        <v>0</v>
      </c>
      <c r="K109" s="114">
        <v>0</v>
      </c>
      <c r="L109" s="112"/>
      <c r="M109" s="111"/>
      <c r="N109" s="111"/>
      <c r="O109" s="115"/>
      <c r="P109" s="110">
        <f t="shared" si="30"/>
        <v>30000</v>
      </c>
      <c r="Q109" s="111">
        <f t="shared" si="31"/>
        <v>30000</v>
      </c>
      <c r="R109" s="111">
        <f t="shared" si="32"/>
        <v>0</v>
      </c>
      <c r="S109" s="115">
        <f t="shared" si="33"/>
        <v>0</v>
      </c>
    </row>
    <row r="110" spans="1:19" s="116" customFormat="1" ht="13.8" x14ac:dyDescent="0.25">
      <c r="A110" s="128"/>
      <c r="B110" s="117"/>
      <c r="C110" s="109" t="s">
        <v>267</v>
      </c>
      <c r="D110" s="110">
        <v>5000</v>
      </c>
      <c r="E110" s="111">
        <v>5000</v>
      </c>
      <c r="F110" s="111"/>
      <c r="G110" s="112"/>
      <c r="H110" s="113">
        <v>5000</v>
      </c>
      <c r="I110" s="111">
        <v>5000</v>
      </c>
      <c r="J110" s="111">
        <v>0</v>
      </c>
      <c r="K110" s="114">
        <v>0</v>
      </c>
      <c r="L110" s="112"/>
      <c r="M110" s="111"/>
      <c r="N110" s="111"/>
      <c r="O110" s="115"/>
      <c r="P110" s="110">
        <f t="shared" si="30"/>
        <v>5000</v>
      </c>
      <c r="Q110" s="111">
        <f t="shared" si="31"/>
        <v>5000</v>
      </c>
      <c r="R110" s="111">
        <f t="shared" si="32"/>
        <v>0</v>
      </c>
      <c r="S110" s="115">
        <f t="shared" si="33"/>
        <v>0</v>
      </c>
    </row>
    <row r="111" spans="1:19" s="116" customFormat="1" ht="13.8" x14ac:dyDescent="0.25">
      <c r="A111" s="128"/>
      <c r="B111" s="117"/>
      <c r="C111" s="109" t="s">
        <v>266</v>
      </c>
      <c r="D111" s="110">
        <v>6000</v>
      </c>
      <c r="E111" s="111">
        <v>6000</v>
      </c>
      <c r="F111" s="111"/>
      <c r="G111" s="112"/>
      <c r="H111" s="113">
        <v>6000</v>
      </c>
      <c r="I111" s="111">
        <v>6000</v>
      </c>
      <c r="J111" s="111">
        <v>0</v>
      </c>
      <c r="K111" s="114">
        <v>0</v>
      </c>
      <c r="L111" s="112">
        <v>-2000</v>
      </c>
      <c r="M111" s="111">
        <v>-2000</v>
      </c>
      <c r="N111" s="111">
        <v>0</v>
      </c>
      <c r="O111" s="115">
        <v>0</v>
      </c>
      <c r="P111" s="110">
        <f t="shared" si="30"/>
        <v>4000</v>
      </c>
      <c r="Q111" s="111">
        <f t="shared" si="31"/>
        <v>4000</v>
      </c>
      <c r="R111" s="111">
        <f t="shared" si="32"/>
        <v>0</v>
      </c>
      <c r="S111" s="115">
        <f t="shared" si="33"/>
        <v>0</v>
      </c>
    </row>
    <row r="112" spans="1:19" s="116" customFormat="1" ht="13.8" x14ac:dyDescent="0.25">
      <c r="A112" s="107"/>
      <c r="B112" s="148"/>
      <c r="C112" s="109" t="s">
        <v>268</v>
      </c>
      <c r="D112" s="110">
        <v>6000</v>
      </c>
      <c r="E112" s="111">
        <v>6000</v>
      </c>
      <c r="F112" s="111"/>
      <c r="G112" s="112"/>
      <c r="H112" s="113">
        <v>6000</v>
      </c>
      <c r="I112" s="111">
        <v>6000</v>
      </c>
      <c r="J112" s="111">
        <v>0</v>
      </c>
      <c r="K112" s="114">
        <v>0</v>
      </c>
      <c r="L112" s="112">
        <v>1000</v>
      </c>
      <c r="M112" s="111">
        <v>1000</v>
      </c>
      <c r="N112" s="111">
        <v>0</v>
      </c>
      <c r="O112" s="115">
        <v>0</v>
      </c>
      <c r="P112" s="110">
        <f t="shared" si="30"/>
        <v>7000</v>
      </c>
      <c r="Q112" s="111">
        <f t="shared" si="31"/>
        <v>7000</v>
      </c>
      <c r="R112" s="111">
        <f t="shared" si="32"/>
        <v>0</v>
      </c>
      <c r="S112" s="115">
        <f t="shared" si="33"/>
        <v>0</v>
      </c>
    </row>
    <row r="113" spans="1:19" s="116" customFormat="1" ht="13.8" x14ac:dyDescent="0.25">
      <c r="A113" s="128"/>
      <c r="B113" s="117"/>
      <c r="C113" s="109" t="s">
        <v>269</v>
      </c>
      <c r="D113" s="110">
        <v>40000</v>
      </c>
      <c r="E113" s="111">
        <v>40000</v>
      </c>
      <c r="F113" s="111"/>
      <c r="G113" s="112"/>
      <c r="H113" s="113">
        <v>40000</v>
      </c>
      <c r="I113" s="111">
        <v>40000</v>
      </c>
      <c r="J113" s="111">
        <v>0</v>
      </c>
      <c r="K113" s="114">
        <v>0</v>
      </c>
      <c r="L113" s="112"/>
      <c r="M113" s="111"/>
      <c r="N113" s="111"/>
      <c r="O113" s="115"/>
      <c r="P113" s="110">
        <f t="shared" si="30"/>
        <v>40000</v>
      </c>
      <c r="Q113" s="111">
        <f t="shared" si="31"/>
        <v>40000</v>
      </c>
      <c r="R113" s="111">
        <f t="shared" si="32"/>
        <v>0</v>
      </c>
      <c r="S113" s="115">
        <f t="shared" si="33"/>
        <v>0</v>
      </c>
    </row>
    <row r="114" spans="1:19" s="116" customFormat="1" ht="13.8" x14ac:dyDescent="0.25">
      <c r="A114" s="128"/>
      <c r="B114" s="117"/>
      <c r="C114" s="109" t="s">
        <v>270</v>
      </c>
      <c r="D114" s="110">
        <v>20000</v>
      </c>
      <c r="E114" s="111">
        <v>20000</v>
      </c>
      <c r="F114" s="111"/>
      <c r="G114" s="112"/>
      <c r="H114" s="113">
        <v>20000</v>
      </c>
      <c r="I114" s="111">
        <v>20000</v>
      </c>
      <c r="J114" s="111">
        <v>0</v>
      </c>
      <c r="K114" s="114">
        <v>0</v>
      </c>
      <c r="L114" s="112"/>
      <c r="M114" s="111"/>
      <c r="N114" s="111"/>
      <c r="O114" s="115"/>
      <c r="P114" s="110">
        <f t="shared" si="30"/>
        <v>20000</v>
      </c>
      <c r="Q114" s="111">
        <f t="shared" si="31"/>
        <v>20000</v>
      </c>
      <c r="R114" s="111">
        <f t="shared" si="32"/>
        <v>0</v>
      </c>
      <c r="S114" s="115">
        <f t="shared" si="33"/>
        <v>0</v>
      </c>
    </row>
    <row r="115" spans="1:19" s="116" customFormat="1" ht="27.6" x14ac:dyDescent="0.25">
      <c r="A115" s="128"/>
      <c r="B115" s="117"/>
      <c r="C115" s="147" t="s">
        <v>271</v>
      </c>
      <c r="D115" s="110">
        <v>15000</v>
      </c>
      <c r="E115" s="111">
        <v>15000</v>
      </c>
      <c r="F115" s="111"/>
      <c r="G115" s="112"/>
      <c r="H115" s="113">
        <v>15000</v>
      </c>
      <c r="I115" s="111">
        <v>15000</v>
      </c>
      <c r="J115" s="111">
        <v>0</v>
      </c>
      <c r="K115" s="114">
        <v>0</v>
      </c>
      <c r="L115" s="112"/>
      <c r="M115" s="111"/>
      <c r="N115" s="111"/>
      <c r="O115" s="115"/>
      <c r="P115" s="110">
        <f t="shared" si="30"/>
        <v>15000</v>
      </c>
      <c r="Q115" s="111">
        <f t="shared" si="31"/>
        <v>15000</v>
      </c>
      <c r="R115" s="111">
        <f t="shared" si="32"/>
        <v>0</v>
      </c>
      <c r="S115" s="115">
        <f t="shared" si="33"/>
        <v>0</v>
      </c>
    </row>
    <row r="116" spans="1:19" s="116" customFormat="1" ht="13.8" x14ac:dyDescent="0.25">
      <c r="A116" s="128"/>
      <c r="B116" s="117"/>
      <c r="C116" s="109" t="s">
        <v>272</v>
      </c>
      <c r="D116" s="110">
        <v>300</v>
      </c>
      <c r="E116" s="111">
        <v>300</v>
      </c>
      <c r="F116" s="111"/>
      <c r="G116" s="112"/>
      <c r="H116" s="113">
        <v>300</v>
      </c>
      <c r="I116" s="111">
        <v>300</v>
      </c>
      <c r="J116" s="111">
        <v>0</v>
      </c>
      <c r="K116" s="114">
        <v>0</v>
      </c>
      <c r="L116" s="112"/>
      <c r="M116" s="111"/>
      <c r="N116" s="111"/>
      <c r="O116" s="115"/>
      <c r="P116" s="110">
        <f t="shared" si="30"/>
        <v>300</v>
      </c>
      <c r="Q116" s="111">
        <f t="shared" si="31"/>
        <v>300</v>
      </c>
      <c r="R116" s="111">
        <f t="shared" si="32"/>
        <v>0</v>
      </c>
      <c r="S116" s="115">
        <f t="shared" si="33"/>
        <v>0</v>
      </c>
    </row>
    <row r="117" spans="1:19" s="116" customFormat="1" ht="13.8" x14ac:dyDescent="0.25">
      <c r="A117" s="128"/>
      <c r="B117" s="117"/>
      <c r="C117" s="109" t="s">
        <v>273</v>
      </c>
      <c r="D117" s="110">
        <v>45000</v>
      </c>
      <c r="E117" s="111">
        <v>45000</v>
      </c>
      <c r="F117" s="111"/>
      <c r="G117" s="112"/>
      <c r="H117" s="113">
        <v>45000</v>
      </c>
      <c r="I117" s="111">
        <v>45000</v>
      </c>
      <c r="J117" s="111">
        <v>0</v>
      </c>
      <c r="K117" s="114">
        <v>0</v>
      </c>
      <c r="L117" s="112">
        <v>20000</v>
      </c>
      <c r="M117" s="111">
        <v>20000</v>
      </c>
      <c r="N117" s="111">
        <v>0</v>
      </c>
      <c r="O117" s="115">
        <v>0</v>
      </c>
      <c r="P117" s="110">
        <f t="shared" si="30"/>
        <v>65000</v>
      </c>
      <c r="Q117" s="111">
        <f t="shared" si="31"/>
        <v>65000</v>
      </c>
      <c r="R117" s="111">
        <f t="shared" si="32"/>
        <v>0</v>
      </c>
      <c r="S117" s="115">
        <f t="shared" si="33"/>
        <v>0</v>
      </c>
    </row>
    <row r="118" spans="1:19" s="116" customFormat="1" ht="13.8" x14ac:dyDescent="0.25">
      <c r="A118" s="128"/>
      <c r="B118" s="117"/>
      <c r="C118" s="109" t="s">
        <v>274</v>
      </c>
      <c r="D118" s="110">
        <v>500</v>
      </c>
      <c r="E118" s="111">
        <v>500</v>
      </c>
      <c r="F118" s="111"/>
      <c r="G118" s="112"/>
      <c r="H118" s="113">
        <v>500</v>
      </c>
      <c r="I118" s="111">
        <v>500</v>
      </c>
      <c r="J118" s="111">
        <v>0</v>
      </c>
      <c r="K118" s="114">
        <v>0</v>
      </c>
      <c r="L118" s="112"/>
      <c r="M118" s="111"/>
      <c r="N118" s="111"/>
      <c r="O118" s="115"/>
      <c r="P118" s="110">
        <f t="shared" si="30"/>
        <v>500</v>
      </c>
      <c r="Q118" s="111">
        <f t="shared" si="31"/>
        <v>500</v>
      </c>
      <c r="R118" s="111">
        <f t="shared" si="32"/>
        <v>0</v>
      </c>
      <c r="S118" s="115">
        <f t="shared" si="33"/>
        <v>0</v>
      </c>
    </row>
    <row r="119" spans="1:19" s="116" customFormat="1" ht="13.8" x14ac:dyDescent="0.25">
      <c r="A119" s="128"/>
      <c r="B119" s="117"/>
      <c r="C119" s="109" t="s">
        <v>275</v>
      </c>
      <c r="D119" s="110">
        <v>500</v>
      </c>
      <c r="E119" s="111">
        <v>500</v>
      </c>
      <c r="F119" s="111"/>
      <c r="G119" s="112"/>
      <c r="H119" s="113">
        <v>500</v>
      </c>
      <c r="I119" s="111">
        <v>500</v>
      </c>
      <c r="J119" s="111">
        <v>0</v>
      </c>
      <c r="K119" s="114">
        <v>0</v>
      </c>
      <c r="L119" s="112"/>
      <c r="M119" s="111"/>
      <c r="N119" s="111"/>
      <c r="O119" s="115"/>
      <c r="P119" s="110">
        <f t="shared" si="30"/>
        <v>500</v>
      </c>
      <c r="Q119" s="111">
        <f t="shared" si="31"/>
        <v>500</v>
      </c>
      <c r="R119" s="111">
        <f t="shared" si="32"/>
        <v>0</v>
      </c>
      <c r="S119" s="115">
        <f t="shared" si="33"/>
        <v>0</v>
      </c>
    </row>
    <row r="120" spans="1:19" s="116" customFormat="1" ht="13.8" x14ac:dyDescent="0.25">
      <c r="A120" s="128"/>
      <c r="B120" s="117"/>
      <c r="C120" s="109" t="s">
        <v>276</v>
      </c>
      <c r="D120" s="110"/>
      <c r="E120" s="111"/>
      <c r="F120" s="111"/>
      <c r="G120" s="112"/>
      <c r="H120" s="113">
        <v>0</v>
      </c>
      <c r="I120" s="111">
        <v>0</v>
      </c>
      <c r="J120" s="111">
        <v>0</v>
      </c>
      <c r="K120" s="114">
        <v>0</v>
      </c>
      <c r="L120" s="112"/>
      <c r="M120" s="111"/>
      <c r="N120" s="111"/>
      <c r="O120" s="115"/>
      <c r="P120" s="110">
        <f t="shared" si="30"/>
        <v>0</v>
      </c>
      <c r="Q120" s="111">
        <f t="shared" si="31"/>
        <v>0</v>
      </c>
      <c r="R120" s="111">
        <f t="shared" si="32"/>
        <v>0</v>
      </c>
      <c r="S120" s="115">
        <f t="shared" si="33"/>
        <v>0</v>
      </c>
    </row>
    <row r="121" spans="1:19" s="116" customFormat="1" ht="13.8" x14ac:dyDescent="0.25">
      <c r="A121" s="128"/>
      <c r="B121" s="117"/>
      <c r="C121" s="109" t="s">
        <v>277</v>
      </c>
      <c r="D121" s="110">
        <v>500</v>
      </c>
      <c r="E121" s="111">
        <v>500</v>
      </c>
      <c r="F121" s="111"/>
      <c r="G121" s="112"/>
      <c r="H121" s="113">
        <v>500</v>
      </c>
      <c r="I121" s="111">
        <v>500</v>
      </c>
      <c r="J121" s="111">
        <v>0</v>
      </c>
      <c r="K121" s="114">
        <v>0</v>
      </c>
      <c r="L121" s="112"/>
      <c r="M121" s="111"/>
      <c r="N121" s="111"/>
      <c r="O121" s="115"/>
      <c r="P121" s="110">
        <f t="shared" si="30"/>
        <v>500</v>
      </c>
      <c r="Q121" s="111">
        <f t="shared" si="31"/>
        <v>500</v>
      </c>
      <c r="R121" s="111">
        <f t="shared" si="32"/>
        <v>0</v>
      </c>
      <c r="S121" s="115">
        <f t="shared" si="33"/>
        <v>0</v>
      </c>
    </row>
    <row r="122" spans="1:19" s="116" customFormat="1" ht="13.8" x14ac:dyDescent="0.25">
      <c r="A122" s="128"/>
      <c r="B122" s="117"/>
      <c r="C122" s="109" t="s">
        <v>278</v>
      </c>
      <c r="D122" s="110">
        <v>8000</v>
      </c>
      <c r="E122" s="111">
        <v>8000</v>
      </c>
      <c r="F122" s="111"/>
      <c r="G122" s="112"/>
      <c r="H122" s="113">
        <v>8000</v>
      </c>
      <c r="I122" s="111">
        <v>8000</v>
      </c>
      <c r="J122" s="111">
        <v>0</v>
      </c>
      <c r="K122" s="114">
        <v>0</v>
      </c>
      <c r="L122" s="112"/>
      <c r="M122" s="111"/>
      <c r="N122" s="111"/>
      <c r="O122" s="115"/>
      <c r="P122" s="110">
        <f t="shared" si="30"/>
        <v>8000</v>
      </c>
      <c r="Q122" s="111">
        <f t="shared" si="31"/>
        <v>8000</v>
      </c>
      <c r="R122" s="111">
        <f t="shared" si="32"/>
        <v>0</v>
      </c>
      <c r="S122" s="115">
        <f t="shared" si="33"/>
        <v>0</v>
      </c>
    </row>
    <row r="123" spans="1:19" s="116" customFormat="1" ht="13.8" x14ac:dyDescent="0.25">
      <c r="A123" s="128"/>
      <c r="B123" s="117"/>
      <c r="C123" s="109" t="s">
        <v>279</v>
      </c>
      <c r="D123" s="110">
        <v>13374</v>
      </c>
      <c r="E123" s="111">
        <v>13374</v>
      </c>
      <c r="F123" s="111"/>
      <c r="G123" s="112"/>
      <c r="H123" s="113">
        <v>17207</v>
      </c>
      <c r="I123" s="111">
        <v>17207</v>
      </c>
      <c r="J123" s="111">
        <v>0</v>
      </c>
      <c r="K123" s="114">
        <v>0</v>
      </c>
      <c r="L123" s="112"/>
      <c r="M123" s="111"/>
      <c r="N123" s="111"/>
      <c r="O123" s="115"/>
      <c r="P123" s="110">
        <f t="shared" si="30"/>
        <v>17207</v>
      </c>
      <c r="Q123" s="111">
        <f t="shared" si="31"/>
        <v>17207</v>
      </c>
      <c r="R123" s="111">
        <f t="shared" si="32"/>
        <v>0</v>
      </c>
      <c r="S123" s="115">
        <f t="shared" si="33"/>
        <v>0</v>
      </c>
    </row>
    <row r="124" spans="1:19" s="116" customFormat="1" ht="13.8" x14ac:dyDescent="0.25">
      <c r="A124" s="128"/>
      <c r="B124" s="117"/>
      <c r="C124" s="147" t="s">
        <v>280</v>
      </c>
      <c r="D124" s="157">
        <v>2000</v>
      </c>
      <c r="E124" s="158"/>
      <c r="F124" s="158">
        <v>2000</v>
      </c>
      <c r="G124" s="159"/>
      <c r="H124" s="160">
        <v>2000</v>
      </c>
      <c r="I124" s="158">
        <v>0</v>
      </c>
      <c r="J124" s="158">
        <v>2000</v>
      </c>
      <c r="K124" s="161">
        <v>0</v>
      </c>
      <c r="L124" s="159"/>
      <c r="M124" s="158"/>
      <c r="N124" s="158"/>
      <c r="O124" s="162"/>
      <c r="P124" s="157">
        <f t="shared" si="30"/>
        <v>2000</v>
      </c>
      <c r="Q124" s="158">
        <f t="shared" si="31"/>
        <v>0</v>
      </c>
      <c r="R124" s="158">
        <f t="shared" si="32"/>
        <v>2000</v>
      </c>
      <c r="S124" s="162">
        <f t="shared" si="33"/>
        <v>0</v>
      </c>
    </row>
    <row r="125" spans="1:19" s="116" customFormat="1" ht="13.8" x14ac:dyDescent="0.25">
      <c r="A125" s="128"/>
      <c r="B125" s="117"/>
      <c r="C125" s="147" t="s">
        <v>281</v>
      </c>
      <c r="D125" s="157">
        <v>20000</v>
      </c>
      <c r="E125" s="158"/>
      <c r="F125" s="158">
        <v>20000</v>
      </c>
      <c r="G125" s="159"/>
      <c r="H125" s="160">
        <v>20000</v>
      </c>
      <c r="I125" s="158">
        <v>0</v>
      </c>
      <c r="J125" s="158">
        <v>20000</v>
      </c>
      <c r="K125" s="161">
        <v>0</v>
      </c>
      <c r="L125" s="159"/>
      <c r="M125" s="158"/>
      <c r="N125" s="158"/>
      <c r="O125" s="162"/>
      <c r="P125" s="157">
        <f t="shared" si="30"/>
        <v>20000</v>
      </c>
      <c r="Q125" s="158">
        <f t="shared" si="31"/>
        <v>0</v>
      </c>
      <c r="R125" s="158">
        <f t="shared" si="32"/>
        <v>20000</v>
      </c>
      <c r="S125" s="162">
        <f t="shared" si="33"/>
        <v>0</v>
      </c>
    </row>
    <row r="126" spans="1:19" s="116" customFormat="1" ht="27.6" x14ac:dyDescent="0.25">
      <c r="A126" s="128"/>
      <c r="B126" s="117"/>
      <c r="C126" s="147" t="s">
        <v>188</v>
      </c>
      <c r="D126" s="157">
        <v>1000</v>
      </c>
      <c r="E126" s="158"/>
      <c r="F126" s="158">
        <v>1000</v>
      </c>
      <c r="G126" s="159"/>
      <c r="H126" s="160">
        <v>1000</v>
      </c>
      <c r="I126" s="158">
        <v>0</v>
      </c>
      <c r="J126" s="158">
        <v>1000</v>
      </c>
      <c r="K126" s="161">
        <v>0</v>
      </c>
      <c r="L126" s="159">
        <v>200</v>
      </c>
      <c r="M126" s="158">
        <v>0</v>
      </c>
      <c r="N126" s="158">
        <v>200</v>
      </c>
      <c r="O126" s="162">
        <v>0</v>
      </c>
      <c r="P126" s="157">
        <f t="shared" si="30"/>
        <v>1200</v>
      </c>
      <c r="Q126" s="158">
        <f t="shared" si="31"/>
        <v>0</v>
      </c>
      <c r="R126" s="158">
        <f t="shared" si="32"/>
        <v>1200</v>
      </c>
      <c r="S126" s="162">
        <f t="shared" si="33"/>
        <v>0</v>
      </c>
    </row>
    <row r="127" spans="1:19" s="116" customFormat="1" ht="13.8" x14ac:dyDescent="0.25">
      <c r="A127" s="128"/>
      <c r="B127" s="117"/>
      <c r="C127" s="147" t="s">
        <v>282</v>
      </c>
      <c r="D127" s="157">
        <v>28000</v>
      </c>
      <c r="E127" s="158">
        <v>28000</v>
      </c>
      <c r="F127" s="158"/>
      <c r="G127" s="159"/>
      <c r="H127" s="160">
        <v>28000</v>
      </c>
      <c r="I127" s="158">
        <v>28000</v>
      </c>
      <c r="J127" s="158">
        <v>0</v>
      </c>
      <c r="K127" s="161">
        <v>0</v>
      </c>
      <c r="L127" s="159"/>
      <c r="M127" s="158"/>
      <c r="N127" s="158"/>
      <c r="O127" s="162"/>
      <c r="P127" s="157">
        <f t="shared" si="30"/>
        <v>28000</v>
      </c>
      <c r="Q127" s="158">
        <f t="shared" si="31"/>
        <v>28000</v>
      </c>
      <c r="R127" s="158">
        <f t="shared" si="32"/>
        <v>0</v>
      </c>
      <c r="S127" s="162">
        <f t="shared" si="33"/>
        <v>0</v>
      </c>
    </row>
    <row r="128" spans="1:19" s="116" customFormat="1" ht="13.8" x14ac:dyDescent="0.25">
      <c r="A128" s="107"/>
      <c r="B128" s="148"/>
      <c r="C128" s="109" t="s">
        <v>283</v>
      </c>
      <c r="D128" s="110">
        <v>1000</v>
      </c>
      <c r="E128" s="111">
        <v>1000</v>
      </c>
      <c r="F128" s="111"/>
      <c r="G128" s="112"/>
      <c r="H128" s="113">
        <v>1000</v>
      </c>
      <c r="I128" s="111">
        <v>1000</v>
      </c>
      <c r="J128" s="111">
        <v>0</v>
      </c>
      <c r="K128" s="114">
        <v>0</v>
      </c>
      <c r="L128" s="112"/>
      <c r="M128" s="111"/>
      <c r="N128" s="111"/>
      <c r="O128" s="115"/>
      <c r="P128" s="110">
        <f t="shared" si="30"/>
        <v>1000</v>
      </c>
      <c r="Q128" s="111">
        <f t="shared" si="31"/>
        <v>1000</v>
      </c>
      <c r="R128" s="111">
        <f t="shared" si="32"/>
        <v>0</v>
      </c>
      <c r="S128" s="115">
        <f t="shared" si="33"/>
        <v>0</v>
      </c>
    </row>
    <row r="129" spans="1:19" s="116" customFormat="1" ht="13.8" x14ac:dyDescent="0.25">
      <c r="A129" s="128"/>
      <c r="B129" s="117"/>
      <c r="C129" s="147" t="s">
        <v>284</v>
      </c>
      <c r="D129" s="157">
        <v>72000</v>
      </c>
      <c r="E129" s="158"/>
      <c r="F129" s="158">
        <v>72000</v>
      </c>
      <c r="G129" s="159"/>
      <c r="H129" s="160">
        <v>88160</v>
      </c>
      <c r="I129" s="158">
        <v>0</v>
      </c>
      <c r="J129" s="158">
        <v>88160</v>
      </c>
      <c r="K129" s="161">
        <v>0</v>
      </c>
      <c r="L129" s="159">
        <v>3800</v>
      </c>
      <c r="M129" s="158">
        <v>0</v>
      </c>
      <c r="N129" s="158">
        <v>3800</v>
      </c>
      <c r="O129" s="162">
        <v>0</v>
      </c>
      <c r="P129" s="157">
        <f t="shared" si="30"/>
        <v>91960</v>
      </c>
      <c r="Q129" s="158">
        <f t="shared" si="31"/>
        <v>0</v>
      </c>
      <c r="R129" s="158">
        <f t="shared" si="32"/>
        <v>91960</v>
      </c>
      <c r="S129" s="162">
        <f t="shared" si="33"/>
        <v>0</v>
      </c>
    </row>
    <row r="130" spans="1:19" s="116" customFormat="1" ht="13.8" x14ac:dyDescent="0.25">
      <c r="A130" s="128"/>
      <c r="B130" s="117"/>
      <c r="C130" s="147" t="s">
        <v>285</v>
      </c>
      <c r="D130" s="157">
        <v>14000</v>
      </c>
      <c r="E130" s="158"/>
      <c r="F130" s="158">
        <v>14000</v>
      </c>
      <c r="G130" s="159"/>
      <c r="H130" s="160">
        <v>14000</v>
      </c>
      <c r="I130" s="158">
        <v>0</v>
      </c>
      <c r="J130" s="158">
        <v>14000</v>
      </c>
      <c r="K130" s="161">
        <v>0</v>
      </c>
      <c r="L130" s="159"/>
      <c r="M130" s="158"/>
      <c r="N130" s="158"/>
      <c r="O130" s="162"/>
      <c r="P130" s="157">
        <f t="shared" si="30"/>
        <v>14000</v>
      </c>
      <c r="Q130" s="158">
        <f t="shared" si="31"/>
        <v>0</v>
      </c>
      <c r="R130" s="158">
        <f t="shared" si="32"/>
        <v>14000</v>
      </c>
      <c r="S130" s="162">
        <f t="shared" si="33"/>
        <v>0</v>
      </c>
    </row>
    <row r="131" spans="1:19" s="116" customFormat="1" ht="13.8" x14ac:dyDescent="0.25">
      <c r="A131" s="128"/>
      <c r="B131" s="117"/>
      <c r="C131" s="147" t="s">
        <v>286</v>
      </c>
      <c r="D131" s="157"/>
      <c r="E131" s="158"/>
      <c r="F131" s="158"/>
      <c r="G131" s="159"/>
      <c r="H131" s="160">
        <v>0</v>
      </c>
      <c r="I131" s="158">
        <v>0</v>
      </c>
      <c r="J131" s="158">
        <v>0</v>
      </c>
      <c r="K131" s="161">
        <v>0</v>
      </c>
      <c r="L131" s="159"/>
      <c r="M131" s="158"/>
      <c r="N131" s="158"/>
      <c r="O131" s="162"/>
      <c r="P131" s="157">
        <f t="shared" si="30"/>
        <v>0</v>
      </c>
      <c r="Q131" s="158">
        <f t="shared" si="31"/>
        <v>0</v>
      </c>
      <c r="R131" s="158">
        <f t="shared" si="32"/>
        <v>0</v>
      </c>
      <c r="S131" s="162">
        <f t="shared" si="33"/>
        <v>0</v>
      </c>
    </row>
    <row r="132" spans="1:19" s="116" customFormat="1" ht="13.8" x14ac:dyDescent="0.25">
      <c r="A132" s="128"/>
      <c r="B132" s="117"/>
      <c r="C132" s="147" t="s">
        <v>287</v>
      </c>
      <c r="D132" s="157">
        <v>600</v>
      </c>
      <c r="E132" s="158"/>
      <c r="F132" s="158">
        <v>600</v>
      </c>
      <c r="G132" s="159"/>
      <c r="H132" s="160">
        <v>600</v>
      </c>
      <c r="I132" s="158">
        <v>0</v>
      </c>
      <c r="J132" s="158">
        <v>600</v>
      </c>
      <c r="K132" s="161">
        <v>0</v>
      </c>
      <c r="L132" s="159">
        <v>700</v>
      </c>
      <c r="M132" s="158">
        <v>0</v>
      </c>
      <c r="N132" s="158">
        <v>700</v>
      </c>
      <c r="O132" s="162">
        <v>0</v>
      </c>
      <c r="P132" s="157">
        <f t="shared" si="30"/>
        <v>1300</v>
      </c>
      <c r="Q132" s="158">
        <f t="shared" si="31"/>
        <v>0</v>
      </c>
      <c r="R132" s="158">
        <f t="shared" si="32"/>
        <v>1300</v>
      </c>
      <c r="S132" s="162">
        <f t="shared" si="33"/>
        <v>0</v>
      </c>
    </row>
    <row r="133" spans="1:19" s="116" customFormat="1" ht="13.8" x14ac:dyDescent="0.25">
      <c r="A133" s="128"/>
      <c r="B133" s="117"/>
      <c r="C133" s="147" t="s">
        <v>288</v>
      </c>
      <c r="D133" s="157">
        <v>1000</v>
      </c>
      <c r="E133" s="158"/>
      <c r="F133" s="158">
        <v>1000</v>
      </c>
      <c r="G133" s="159"/>
      <c r="H133" s="160">
        <v>1000</v>
      </c>
      <c r="I133" s="158">
        <v>0</v>
      </c>
      <c r="J133" s="158">
        <v>1000</v>
      </c>
      <c r="K133" s="161">
        <v>0</v>
      </c>
      <c r="L133" s="159"/>
      <c r="M133" s="158"/>
      <c r="N133" s="158"/>
      <c r="O133" s="162"/>
      <c r="P133" s="157">
        <f t="shared" si="30"/>
        <v>1000</v>
      </c>
      <c r="Q133" s="158">
        <f t="shared" si="31"/>
        <v>0</v>
      </c>
      <c r="R133" s="158">
        <f t="shared" si="32"/>
        <v>1000</v>
      </c>
      <c r="S133" s="162">
        <f t="shared" si="33"/>
        <v>0</v>
      </c>
    </row>
    <row r="134" spans="1:19" s="116" customFormat="1" ht="13.8" x14ac:dyDescent="0.25">
      <c r="A134" s="128"/>
      <c r="B134" s="117"/>
      <c r="C134" s="147" t="s">
        <v>289</v>
      </c>
      <c r="D134" s="157">
        <v>15000</v>
      </c>
      <c r="E134" s="158">
        <v>15000</v>
      </c>
      <c r="F134" s="158"/>
      <c r="G134" s="159"/>
      <c r="H134" s="160">
        <v>15000</v>
      </c>
      <c r="I134" s="158">
        <v>15000</v>
      </c>
      <c r="J134" s="158">
        <v>0</v>
      </c>
      <c r="K134" s="161">
        <v>0</v>
      </c>
      <c r="L134" s="159"/>
      <c r="M134" s="158"/>
      <c r="N134" s="158"/>
      <c r="O134" s="162"/>
      <c r="P134" s="157">
        <f t="shared" si="30"/>
        <v>15000</v>
      </c>
      <c r="Q134" s="158">
        <f t="shared" si="31"/>
        <v>15000</v>
      </c>
      <c r="R134" s="158">
        <f t="shared" si="32"/>
        <v>0</v>
      </c>
      <c r="S134" s="162">
        <f t="shared" si="33"/>
        <v>0</v>
      </c>
    </row>
    <row r="135" spans="1:19" s="116" customFormat="1" ht="13.8" x14ac:dyDescent="0.25">
      <c r="A135" s="107"/>
      <c r="B135" s="148"/>
      <c r="C135" s="109" t="s">
        <v>290</v>
      </c>
      <c r="D135" s="110">
        <v>17000</v>
      </c>
      <c r="E135" s="111">
        <v>17000</v>
      </c>
      <c r="F135" s="111"/>
      <c r="G135" s="112"/>
      <c r="H135" s="113">
        <v>17000</v>
      </c>
      <c r="I135" s="111">
        <v>17000</v>
      </c>
      <c r="J135" s="111">
        <v>0</v>
      </c>
      <c r="K135" s="114">
        <v>0</v>
      </c>
      <c r="L135" s="112">
        <v>2000</v>
      </c>
      <c r="M135" s="111">
        <v>2000</v>
      </c>
      <c r="N135" s="111">
        <v>0</v>
      </c>
      <c r="O135" s="115">
        <v>0</v>
      </c>
      <c r="P135" s="110">
        <f t="shared" si="30"/>
        <v>19000</v>
      </c>
      <c r="Q135" s="111">
        <f t="shared" si="31"/>
        <v>19000</v>
      </c>
      <c r="R135" s="111">
        <f t="shared" si="32"/>
        <v>0</v>
      </c>
      <c r="S135" s="115">
        <f t="shared" si="33"/>
        <v>0</v>
      </c>
    </row>
    <row r="136" spans="1:19" s="116" customFormat="1" ht="13.8" x14ac:dyDescent="0.25">
      <c r="A136" s="107"/>
      <c r="B136" s="148"/>
      <c r="C136" s="109" t="s">
        <v>291</v>
      </c>
      <c r="D136" s="110">
        <v>500</v>
      </c>
      <c r="E136" s="111"/>
      <c r="F136" s="111">
        <v>500</v>
      </c>
      <c r="G136" s="112"/>
      <c r="H136" s="113">
        <v>500</v>
      </c>
      <c r="I136" s="111">
        <v>0</v>
      </c>
      <c r="J136" s="111">
        <v>500</v>
      </c>
      <c r="K136" s="114">
        <v>0</v>
      </c>
      <c r="L136" s="112">
        <v>-465</v>
      </c>
      <c r="M136" s="111">
        <v>0</v>
      </c>
      <c r="N136" s="111">
        <v>-465</v>
      </c>
      <c r="O136" s="115">
        <v>0</v>
      </c>
      <c r="P136" s="110">
        <f t="shared" si="30"/>
        <v>35</v>
      </c>
      <c r="Q136" s="111">
        <f t="shared" si="31"/>
        <v>0</v>
      </c>
      <c r="R136" s="111">
        <f t="shared" si="32"/>
        <v>35</v>
      </c>
      <c r="S136" s="115">
        <f t="shared" si="33"/>
        <v>0</v>
      </c>
    </row>
    <row r="137" spans="1:19" s="116" customFormat="1" ht="13.8" x14ac:dyDescent="0.25">
      <c r="A137" s="128"/>
      <c r="B137" s="117"/>
      <c r="C137" s="147" t="s">
        <v>292</v>
      </c>
      <c r="D137" s="157">
        <v>10000</v>
      </c>
      <c r="E137" s="158">
        <v>10000</v>
      </c>
      <c r="F137" s="158"/>
      <c r="G137" s="159"/>
      <c r="H137" s="160">
        <v>10000</v>
      </c>
      <c r="I137" s="158">
        <v>10000</v>
      </c>
      <c r="J137" s="158">
        <v>0</v>
      </c>
      <c r="K137" s="161">
        <v>0</v>
      </c>
      <c r="L137" s="159"/>
      <c r="M137" s="158"/>
      <c r="N137" s="158"/>
      <c r="O137" s="162"/>
      <c r="P137" s="157">
        <f t="shared" si="30"/>
        <v>10000</v>
      </c>
      <c r="Q137" s="158">
        <f t="shared" si="31"/>
        <v>10000</v>
      </c>
      <c r="R137" s="158">
        <f t="shared" si="32"/>
        <v>0</v>
      </c>
      <c r="S137" s="162">
        <f t="shared" si="33"/>
        <v>0</v>
      </c>
    </row>
    <row r="138" spans="1:19" s="116" customFormat="1" ht="13.8" x14ac:dyDescent="0.25">
      <c r="A138" s="128"/>
      <c r="B138" s="117"/>
      <c r="C138" s="147" t="s">
        <v>293</v>
      </c>
      <c r="D138" s="157">
        <v>5000</v>
      </c>
      <c r="E138" s="158">
        <v>5000</v>
      </c>
      <c r="F138" s="158"/>
      <c r="G138" s="159"/>
      <c r="H138" s="160">
        <v>5000</v>
      </c>
      <c r="I138" s="158">
        <v>5000</v>
      </c>
      <c r="J138" s="158">
        <v>0</v>
      </c>
      <c r="K138" s="161">
        <v>0</v>
      </c>
      <c r="L138" s="159"/>
      <c r="M138" s="158"/>
      <c r="N138" s="158"/>
      <c r="O138" s="162"/>
      <c r="P138" s="157">
        <f t="shared" si="30"/>
        <v>5000</v>
      </c>
      <c r="Q138" s="158">
        <f t="shared" si="31"/>
        <v>5000</v>
      </c>
      <c r="R138" s="158">
        <f t="shared" si="32"/>
        <v>0</v>
      </c>
      <c r="S138" s="162">
        <f t="shared" si="33"/>
        <v>0</v>
      </c>
    </row>
    <row r="139" spans="1:19" s="116" customFormat="1" ht="27.6" x14ac:dyDescent="0.25">
      <c r="A139" s="128"/>
      <c r="B139" s="117"/>
      <c r="C139" s="147" t="s">
        <v>294</v>
      </c>
      <c r="D139" s="157">
        <v>823</v>
      </c>
      <c r="E139" s="158">
        <v>823</v>
      </c>
      <c r="F139" s="158"/>
      <c r="G139" s="159"/>
      <c r="H139" s="160">
        <v>823</v>
      </c>
      <c r="I139" s="158">
        <v>823</v>
      </c>
      <c r="J139" s="158">
        <v>0</v>
      </c>
      <c r="K139" s="161">
        <v>0</v>
      </c>
      <c r="L139" s="159"/>
      <c r="M139" s="158"/>
      <c r="N139" s="158"/>
      <c r="O139" s="162"/>
      <c r="P139" s="157">
        <f t="shared" si="30"/>
        <v>823</v>
      </c>
      <c r="Q139" s="158">
        <f t="shared" si="31"/>
        <v>823</v>
      </c>
      <c r="R139" s="158">
        <f t="shared" si="32"/>
        <v>0</v>
      </c>
      <c r="S139" s="162">
        <f t="shared" si="33"/>
        <v>0</v>
      </c>
    </row>
    <row r="140" spans="1:19" s="116" customFormat="1" ht="41.4" x14ac:dyDescent="0.25">
      <c r="A140" s="128"/>
      <c r="B140" s="117"/>
      <c r="C140" s="147" t="s">
        <v>295</v>
      </c>
      <c r="D140" s="157">
        <v>1874</v>
      </c>
      <c r="E140" s="158">
        <v>1874</v>
      </c>
      <c r="F140" s="158"/>
      <c r="G140" s="159"/>
      <c r="H140" s="160">
        <v>1874</v>
      </c>
      <c r="I140" s="158">
        <v>1874</v>
      </c>
      <c r="J140" s="158">
        <v>0</v>
      </c>
      <c r="K140" s="161">
        <v>0</v>
      </c>
      <c r="L140" s="159"/>
      <c r="M140" s="158"/>
      <c r="N140" s="158"/>
      <c r="O140" s="162"/>
      <c r="P140" s="157">
        <f t="shared" si="30"/>
        <v>1874</v>
      </c>
      <c r="Q140" s="158">
        <f t="shared" si="31"/>
        <v>1874</v>
      </c>
      <c r="R140" s="158">
        <f t="shared" si="32"/>
        <v>0</v>
      </c>
      <c r="S140" s="162">
        <f t="shared" si="33"/>
        <v>0</v>
      </c>
    </row>
    <row r="141" spans="1:19" s="116" customFormat="1" ht="41.4" x14ac:dyDescent="0.25">
      <c r="A141" s="128"/>
      <c r="B141" s="117"/>
      <c r="C141" s="147" t="s">
        <v>296</v>
      </c>
      <c r="D141" s="157">
        <v>2292</v>
      </c>
      <c r="E141" s="158">
        <v>2292</v>
      </c>
      <c r="F141" s="158"/>
      <c r="G141" s="159"/>
      <c r="H141" s="160">
        <v>2292</v>
      </c>
      <c r="I141" s="158">
        <v>2292</v>
      </c>
      <c r="J141" s="158">
        <v>0</v>
      </c>
      <c r="K141" s="161">
        <v>0</v>
      </c>
      <c r="L141" s="159"/>
      <c r="M141" s="158"/>
      <c r="N141" s="158"/>
      <c r="O141" s="162"/>
      <c r="P141" s="157">
        <f t="shared" si="30"/>
        <v>2292</v>
      </c>
      <c r="Q141" s="158">
        <f t="shared" si="31"/>
        <v>2292</v>
      </c>
      <c r="R141" s="158">
        <f t="shared" si="32"/>
        <v>0</v>
      </c>
      <c r="S141" s="162">
        <f t="shared" si="33"/>
        <v>0</v>
      </c>
    </row>
    <row r="142" spans="1:19" s="116" customFormat="1" ht="13.8" x14ac:dyDescent="0.25">
      <c r="A142" s="128"/>
      <c r="B142" s="117"/>
      <c r="C142" s="147" t="s">
        <v>297</v>
      </c>
      <c r="D142" s="157">
        <v>2242</v>
      </c>
      <c r="E142" s="158">
        <v>2242</v>
      </c>
      <c r="F142" s="158"/>
      <c r="G142" s="159"/>
      <c r="H142" s="160">
        <v>2242</v>
      </c>
      <c r="I142" s="158">
        <v>2242</v>
      </c>
      <c r="J142" s="158">
        <v>0</v>
      </c>
      <c r="K142" s="161">
        <v>0</v>
      </c>
      <c r="L142" s="159"/>
      <c r="M142" s="158"/>
      <c r="N142" s="158"/>
      <c r="O142" s="162"/>
      <c r="P142" s="157">
        <f t="shared" si="30"/>
        <v>2242</v>
      </c>
      <c r="Q142" s="158">
        <f t="shared" si="31"/>
        <v>2242</v>
      </c>
      <c r="R142" s="158">
        <f t="shared" si="32"/>
        <v>0</v>
      </c>
      <c r="S142" s="162">
        <f t="shared" si="33"/>
        <v>0</v>
      </c>
    </row>
    <row r="143" spans="1:19" s="116" customFormat="1" ht="27.6" x14ac:dyDescent="0.25">
      <c r="A143" s="128"/>
      <c r="B143" s="117"/>
      <c r="C143" s="147" t="s">
        <v>298</v>
      </c>
      <c r="D143" s="157">
        <v>2494</v>
      </c>
      <c r="E143" s="158">
        <v>2494</v>
      </c>
      <c r="F143" s="158"/>
      <c r="G143" s="159"/>
      <c r="H143" s="160">
        <v>2494</v>
      </c>
      <c r="I143" s="158">
        <v>2494</v>
      </c>
      <c r="J143" s="158">
        <v>0</v>
      </c>
      <c r="K143" s="161">
        <v>0</v>
      </c>
      <c r="L143" s="159"/>
      <c r="M143" s="158"/>
      <c r="N143" s="158"/>
      <c r="O143" s="162"/>
      <c r="P143" s="157">
        <f t="shared" ref="P143:P212" si="36">H143+L143</f>
        <v>2494</v>
      </c>
      <c r="Q143" s="158">
        <f t="shared" ref="Q143:Q212" si="37">I143+M143</f>
        <v>2494</v>
      </c>
      <c r="R143" s="158">
        <f t="shared" ref="R143:R212" si="38">J143+N143</f>
        <v>0</v>
      </c>
      <c r="S143" s="162">
        <f t="shared" ref="S143:S212" si="39">K143+O143</f>
        <v>0</v>
      </c>
    </row>
    <row r="144" spans="1:19" s="116" customFormat="1" ht="13.8" x14ac:dyDescent="0.25">
      <c r="A144" s="128"/>
      <c r="B144" s="117"/>
      <c r="C144" s="147" t="s">
        <v>299</v>
      </c>
      <c r="D144" s="157">
        <v>4377</v>
      </c>
      <c r="E144" s="158">
        <v>4377</v>
      </c>
      <c r="F144" s="158"/>
      <c r="G144" s="159"/>
      <c r="H144" s="160">
        <v>4377</v>
      </c>
      <c r="I144" s="158">
        <v>4377</v>
      </c>
      <c r="J144" s="158">
        <v>0</v>
      </c>
      <c r="K144" s="161">
        <v>0</v>
      </c>
      <c r="L144" s="159"/>
      <c r="M144" s="158"/>
      <c r="N144" s="158"/>
      <c r="O144" s="162"/>
      <c r="P144" s="157">
        <f t="shared" si="36"/>
        <v>4377</v>
      </c>
      <c r="Q144" s="158">
        <f t="shared" si="37"/>
        <v>4377</v>
      </c>
      <c r="R144" s="158">
        <f t="shared" si="38"/>
        <v>0</v>
      </c>
      <c r="S144" s="162">
        <f t="shared" si="39"/>
        <v>0</v>
      </c>
    </row>
    <row r="145" spans="1:19" s="116" customFormat="1" ht="27.6" x14ac:dyDescent="0.25">
      <c r="A145" s="128"/>
      <c r="B145" s="117"/>
      <c r="C145" s="163" t="s">
        <v>300</v>
      </c>
      <c r="D145" s="157">
        <v>734</v>
      </c>
      <c r="E145" s="158">
        <v>734</v>
      </c>
      <c r="F145" s="158"/>
      <c r="G145" s="159"/>
      <c r="H145" s="160">
        <v>734</v>
      </c>
      <c r="I145" s="158">
        <v>734</v>
      </c>
      <c r="J145" s="158">
        <v>0</v>
      </c>
      <c r="K145" s="161">
        <v>0</v>
      </c>
      <c r="L145" s="159">
        <v>-416</v>
      </c>
      <c r="M145" s="158">
        <v>-416</v>
      </c>
      <c r="N145" s="158">
        <v>0</v>
      </c>
      <c r="O145" s="162">
        <v>0</v>
      </c>
      <c r="P145" s="157">
        <f t="shared" si="36"/>
        <v>318</v>
      </c>
      <c r="Q145" s="158">
        <f t="shared" si="37"/>
        <v>318</v>
      </c>
      <c r="R145" s="158">
        <f t="shared" si="38"/>
        <v>0</v>
      </c>
      <c r="S145" s="162">
        <f t="shared" si="39"/>
        <v>0</v>
      </c>
    </row>
    <row r="146" spans="1:19" s="116" customFormat="1" ht="13.8" x14ac:dyDescent="0.25">
      <c r="A146" s="128"/>
      <c r="B146" s="117"/>
      <c r="C146" s="109" t="s">
        <v>301</v>
      </c>
      <c r="D146" s="157">
        <v>2538</v>
      </c>
      <c r="E146" s="158">
        <v>2538</v>
      </c>
      <c r="F146" s="158"/>
      <c r="G146" s="159"/>
      <c r="H146" s="160">
        <v>2538</v>
      </c>
      <c r="I146" s="158">
        <v>2538</v>
      </c>
      <c r="J146" s="158">
        <v>0</v>
      </c>
      <c r="K146" s="161">
        <v>0</v>
      </c>
      <c r="L146" s="159"/>
      <c r="M146" s="158"/>
      <c r="N146" s="158"/>
      <c r="O146" s="162"/>
      <c r="P146" s="157">
        <f t="shared" si="36"/>
        <v>2538</v>
      </c>
      <c r="Q146" s="158">
        <f t="shared" si="37"/>
        <v>2538</v>
      </c>
      <c r="R146" s="158">
        <f t="shared" si="38"/>
        <v>0</v>
      </c>
      <c r="S146" s="162">
        <f t="shared" si="39"/>
        <v>0</v>
      </c>
    </row>
    <row r="147" spans="1:19" s="116" customFormat="1" ht="13.8" x14ac:dyDescent="0.25">
      <c r="A147" s="128"/>
      <c r="B147" s="117"/>
      <c r="C147" s="147" t="s">
        <v>302</v>
      </c>
      <c r="D147" s="157">
        <v>4407</v>
      </c>
      <c r="E147" s="158">
        <v>4407</v>
      </c>
      <c r="F147" s="158"/>
      <c r="G147" s="159"/>
      <c r="H147" s="160">
        <v>4407</v>
      </c>
      <c r="I147" s="158">
        <v>4407</v>
      </c>
      <c r="J147" s="158">
        <v>0</v>
      </c>
      <c r="K147" s="161">
        <v>0</v>
      </c>
      <c r="L147" s="159"/>
      <c r="M147" s="158"/>
      <c r="N147" s="158"/>
      <c r="O147" s="162"/>
      <c r="P147" s="157">
        <f t="shared" si="36"/>
        <v>4407</v>
      </c>
      <c r="Q147" s="158">
        <f t="shared" si="37"/>
        <v>4407</v>
      </c>
      <c r="R147" s="158">
        <f t="shared" si="38"/>
        <v>0</v>
      </c>
      <c r="S147" s="162">
        <f t="shared" si="39"/>
        <v>0</v>
      </c>
    </row>
    <row r="148" spans="1:19" s="116" customFormat="1" ht="27.6" x14ac:dyDescent="0.25">
      <c r="A148" s="107"/>
      <c r="B148" s="148"/>
      <c r="C148" s="147" t="s">
        <v>303</v>
      </c>
      <c r="D148" s="110">
        <v>5425</v>
      </c>
      <c r="E148" s="111">
        <v>5425</v>
      </c>
      <c r="F148" s="111"/>
      <c r="G148" s="112"/>
      <c r="H148" s="113">
        <v>5425</v>
      </c>
      <c r="I148" s="111">
        <v>5425</v>
      </c>
      <c r="J148" s="111">
        <v>0</v>
      </c>
      <c r="K148" s="114">
        <v>0</v>
      </c>
      <c r="L148" s="112"/>
      <c r="M148" s="111"/>
      <c r="N148" s="111"/>
      <c r="O148" s="115"/>
      <c r="P148" s="110">
        <f t="shared" si="36"/>
        <v>5425</v>
      </c>
      <c r="Q148" s="111">
        <f t="shared" si="37"/>
        <v>5425</v>
      </c>
      <c r="R148" s="111">
        <f t="shared" si="38"/>
        <v>0</v>
      </c>
      <c r="S148" s="115">
        <f t="shared" si="39"/>
        <v>0</v>
      </c>
    </row>
    <row r="149" spans="1:19" s="116" customFormat="1" ht="27.6" x14ac:dyDescent="0.25">
      <c r="A149" s="107"/>
      <c r="B149" s="148"/>
      <c r="C149" s="147" t="s">
        <v>304</v>
      </c>
      <c r="D149" s="110">
        <v>3845</v>
      </c>
      <c r="E149" s="111">
        <v>3845</v>
      </c>
      <c r="F149" s="111"/>
      <c r="G149" s="112"/>
      <c r="H149" s="113">
        <v>3845</v>
      </c>
      <c r="I149" s="111">
        <v>3845</v>
      </c>
      <c r="J149" s="111">
        <v>0</v>
      </c>
      <c r="K149" s="114">
        <v>0</v>
      </c>
      <c r="L149" s="112"/>
      <c r="M149" s="111"/>
      <c r="N149" s="111"/>
      <c r="O149" s="115"/>
      <c r="P149" s="110">
        <f t="shared" si="36"/>
        <v>3845</v>
      </c>
      <c r="Q149" s="111">
        <f t="shared" si="37"/>
        <v>3845</v>
      </c>
      <c r="R149" s="111">
        <f t="shared" si="38"/>
        <v>0</v>
      </c>
      <c r="S149" s="115">
        <f t="shared" si="39"/>
        <v>0</v>
      </c>
    </row>
    <row r="150" spans="1:19" s="116" customFormat="1" ht="27.6" x14ac:dyDescent="0.25">
      <c r="A150" s="107"/>
      <c r="B150" s="148"/>
      <c r="C150" s="147" t="s">
        <v>305</v>
      </c>
      <c r="D150" s="110">
        <v>22000</v>
      </c>
      <c r="E150" s="111">
        <v>22000</v>
      </c>
      <c r="F150" s="111"/>
      <c r="G150" s="112"/>
      <c r="H150" s="113">
        <v>22000</v>
      </c>
      <c r="I150" s="111">
        <v>22000</v>
      </c>
      <c r="J150" s="111">
        <v>0</v>
      </c>
      <c r="K150" s="114">
        <v>0</v>
      </c>
      <c r="L150" s="112"/>
      <c r="M150" s="111"/>
      <c r="N150" s="111"/>
      <c r="O150" s="115"/>
      <c r="P150" s="110">
        <f t="shared" si="36"/>
        <v>22000</v>
      </c>
      <c r="Q150" s="111">
        <f t="shared" si="37"/>
        <v>22000</v>
      </c>
      <c r="R150" s="111">
        <f t="shared" si="38"/>
        <v>0</v>
      </c>
      <c r="S150" s="115">
        <f t="shared" si="39"/>
        <v>0</v>
      </c>
    </row>
    <row r="151" spans="1:19" s="116" customFormat="1" ht="27.6" x14ac:dyDescent="0.25">
      <c r="A151" s="107"/>
      <c r="B151" s="148"/>
      <c r="C151" s="147" t="s">
        <v>306</v>
      </c>
      <c r="D151" s="110">
        <v>21000</v>
      </c>
      <c r="E151" s="111">
        <v>21000</v>
      </c>
      <c r="F151" s="111"/>
      <c r="G151" s="112"/>
      <c r="H151" s="113">
        <v>21000</v>
      </c>
      <c r="I151" s="111">
        <v>21000</v>
      </c>
      <c r="J151" s="111">
        <v>0</v>
      </c>
      <c r="K151" s="114">
        <v>0</v>
      </c>
      <c r="L151" s="112"/>
      <c r="M151" s="111"/>
      <c r="N151" s="111"/>
      <c r="O151" s="115"/>
      <c r="P151" s="110">
        <f t="shared" si="36"/>
        <v>21000</v>
      </c>
      <c r="Q151" s="111">
        <f t="shared" si="37"/>
        <v>21000</v>
      </c>
      <c r="R151" s="111">
        <f t="shared" si="38"/>
        <v>0</v>
      </c>
      <c r="S151" s="115">
        <f t="shared" si="39"/>
        <v>0</v>
      </c>
    </row>
    <row r="152" spans="1:19" s="116" customFormat="1" ht="27.6" x14ac:dyDescent="0.25">
      <c r="A152" s="107"/>
      <c r="B152" s="148"/>
      <c r="C152" s="147" t="s">
        <v>307</v>
      </c>
      <c r="D152" s="110">
        <v>20000</v>
      </c>
      <c r="E152" s="111">
        <v>20000</v>
      </c>
      <c r="F152" s="111"/>
      <c r="G152" s="112"/>
      <c r="H152" s="113">
        <v>20000</v>
      </c>
      <c r="I152" s="111">
        <v>20000</v>
      </c>
      <c r="J152" s="111">
        <v>0</v>
      </c>
      <c r="K152" s="114">
        <v>0</v>
      </c>
      <c r="L152" s="112"/>
      <c r="M152" s="111"/>
      <c r="N152" s="111"/>
      <c r="O152" s="115"/>
      <c r="P152" s="110">
        <f t="shared" si="36"/>
        <v>20000</v>
      </c>
      <c r="Q152" s="111">
        <f t="shared" si="37"/>
        <v>20000</v>
      </c>
      <c r="R152" s="111">
        <f t="shared" si="38"/>
        <v>0</v>
      </c>
      <c r="S152" s="115">
        <f t="shared" si="39"/>
        <v>0</v>
      </c>
    </row>
    <row r="153" spans="1:19" s="116" customFormat="1" ht="13.8" x14ac:dyDescent="0.25">
      <c r="A153" s="128"/>
      <c r="B153" s="117"/>
      <c r="C153" s="147" t="s">
        <v>308</v>
      </c>
      <c r="D153" s="157">
        <v>15000</v>
      </c>
      <c r="E153" s="158"/>
      <c r="F153" s="158">
        <v>15000</v>
      </c>
      <c r="G153" s="159"/>
      <c r="H153" s="160">
        <v>15000</v>
      </c>
      <c r="I153" s="158">
        <v>0</v>
      </c>
      <c r="J153" s="158">
        <v>15000</v>
      </c>
      <c r="K153" s="161">
        <v>0</v>
      </c>
      <c r="L153" s="159"/>
      <c r="M153" s="158"/>
      <c r="N153" s="158"/>
      <c r="O153" s="162"/>
      <c r="P153" s="157">
        <f t="shared" si="36"/>
        <v>15000</v>
      </c>
      <c r="Q153" s="158">
        <f t="shared" si="37"/>
        <v>0</v>
      </c>
      <c r="R153" s="158">
        <f t="shared" si="38"/>
        <v>15000</v>
      </c>
      <c r="S153" s="162">
        <f t="shared" si="39"/>
        <v>0</v>
      </c>
    </row>
    <row r="154" spans="1:19" s="116" customFormat="1" ht="13.8" x14ac:dyDescent="0.25">
      <c r="A154" s="128"/>
      <c r="B154" s="117"/>
      <c r="C154" s="147" t="s">
        <v>309</v>
      </c>
      <c r="D154" s="157">
        <v>10000</v>
      </c>
      <c r="E154" s="158">
        <v>10000</v>
      </c>
      <c r="F154" s="158"/>
      <c r="G154" s="159"/>
      <c r="H154" s="160">
        <v>10000</v>
      </c>
      <c r="I154" s="158">
        <v>10000</v>
      </c>
      <c r="J154" s="158">
        <v>0</v>
      </c>
      <c r="K154" s="161">
        <v>0</v>
      </c>
      <c r="L154" s="159"/>
      <c r="M154" s="158"/>
      <c r="N154" s="158"/>
      <c r="O154" s="162"/>
      <c r="P154" s="157">
        <f t="shared" si="36"/>
        <v>10000</v>
      </c>
      <c r="Q154" s="158">
        <f t="shared" si="37"/>
        <v>10000</v>
      </c>
      <c r="R154" s="158">
        <f t="shared" si="38"/>
        <v>0</v>
      </c>
      <c r="S154" s="162">
        <f t="shared" si="39"/>
        <v>0</v>
      </c>
    </row>
    <row r="155" spans="1:19" s="116" customFormat="1" ht="13.8" x14ac:dyDescent="0.25">
      <c r="A155" s="128"/>
      <c r="B155" s="117"/>
      <c r="C155" s="147" t="s">
        <v>310</v>
      </c>
      <c r="D155" s="157">
        <v>2000</v>
      </c>
      <c r="E155" s="158"/>
      <c r="F155" s="158">
        <v>2000</v>
      </c>
      <c r="G155" s="159"/>
      <c r="H155" s="160">
        <v>2000</v>
      </c>
      <c r="I155" s="158">
        <v>0</v>
      </c>
      <c r="J155" s="158">
        <v>2000</v>
      </c>
      <c r="K155" s="161">
        <v>0</v>
      </c>
      <c r="L155" s="159"/>
      <c r="M155" s="158"/>
      <c r="N155" s="158"/>
      <c r="O155" s="162"/>
      <c r="P155" s="157">
        <f t="shared" si="36"/>
        <v>2000</v>
      </c>
      <c r="Q155" s="158">
        <f t="shared" si="37"/>
        <v>0</v>
      </c>
      <c r="R155" s="158">
        <f t="shared" si="38"/>
        <v>2000</v>
      </c>
      <c r="S155" s="162">
        <f t="shared" si="39"/>
        <v>0</v>
      </c>
    </row>
    <row r="156" spans="1:19" s="116" customFormat="1" ht="13.8" x14ac:dyDescent="0.25">
      <c r="A156" s="128"/>
      <c r="B156" s="117"/>
      <c r="C156" s="147" t="s">
        <v>311</v>
      </c>
      <c r="D156" s="157">
        <v>500</v>
      </c>
      <c r="E156" s="158">
        <v>500</v>
      </c>
      <c r="F156" s="158"/>
      <c r="G156" s="159"/>
      <c r="H156" s="160">
        <v>500</v>
      </c>
      <c r="I156" s="158">
        <v>500</v>
      </c>
      <c r="J156" s="158">
        <v>0</v>
      </c>
      <c r="K156" s="161">
        <v>0</v>
      </c>
      <c r="L156" s="159">
        <v>520</v>
      </c>
      <c r="M156" s="158">
        <v>520</v>
      </c>
      <c r="N156" s="158">
        <v>0</v>
      </c>
      <c r="O156" s="162">
        <v>0</v>
      </c>
      <c r="P156" s="157">
        <f t="shared" si="36"/>
        <v>1020</v>
      </c>
      <c r="Q156" s="158">
        <f t="shared" si="37"/>
        <v>1020</v>
      </c>
      <c r="R156" s="158">
        <f t="shared" si="38"/>
        <v>0</v>
      </c>
      <c r="S156" s="162">
        <f t="shared" si="39"/>
        <v>0</v>
      </c>
    </row>
    <row r="157" spans="1:19" s="116" customFormat="1" ht="13.8" x14ac:dyDescent="0.25">
      <c r="A157" s="107"/>
      <c r="B157" s="148"/>
      <c r="C157" s="109" t="s">
        <v>189</v>
      </c>
      <c r="D157" s="110">
        <v>480</v>
      </c>
      <c r="E157" s="111">
        <v>480</v>
      </c>
      <c r="F157" s="111"/>
      <c r="G157" s="112"/>
      <c r="H157" s="113">
        <v>480</v>
      </c>
      <c r="I157" s="111">
        <v>480</v>
      </c>
      <c r="J157" s="111">
        <v>0</v>
      </c>
      <c r="K157" s="114">
        <v>0</v>
      </c>
      <c r="L157" s="112"/>
      <c r="M157" s="111"/>
      <c r="N157" s="111"/>
      <c r="O157" s="115"/>
      <c r="P157" s="110">
        <f t="shared" si="36"/>
        <v>480</v>
      </c>
      <c r="Q157" s="111">
        <f t="shared" si="37"/>
        <v>480</v>
      </c>
      <c r="R157" s="111">
        <f t="shared" si="38"/>
        <v>0</v>
      </c>
      <c r="S157" s="115">
        <f t="shared" si="39"/>
        <v>0</v>
      </c>
    </row>
    <row r="158" spans="1:19" s="116" customFormat="1" ht="13.8" x14ac:dyDescent="0.25">
      <c r="A158" s="107"/>
      <c r="B158" s="148"/>
      <c r="C158" s="147" t="s">
        <v>312</v>
      </c>
      <c r="D158" s="110">
        <v>370484</v>
      </c>
      <c r="E158" s="111">
        <v>370484</v>
      </c>
      <c r="F158" s="111"/>
      <c r="G158" s="112"/>
      <c r="H158" s="113">
        <v>411899</v>
      </c>
      <c r="I158" s="111">
        <v>411899</v>
      </c>
      <c r="J158" s="111">
        <v>0</v>
      </c>
      <c r="K158" s="114">
        <v>0</v>
      </c>
      <c r="L158" s="112"/>
      <c r="M158" s="111"/>
      <c r="N158" s="111"/>
      <c r="O158" s="115"/>
      <c r="P158" s="110">
        <f t="shared" si="36"/>
        <v>411899</v>
      </c>
      <c r="Q158" s="111">
        <f t="shared" si="37"/>
        <v>411899</v>
      </c>
      <c r="R158" s="111">
        <f t="shared" si="38"/>
        <v>0</v>
      </c>
      <c r="S158" s="115">
        <f t="shared" si="39"/>
        <v>0</v>
      </c>
    </row>
    <row r="159" spans="1:19" s="116" customFormat="1" ht="27.6" x14ac:dyDescent="0.25">
      <c r="A159" s="107"/>
      <c r="B159" s="148"/>
      <c r="C159" s="147" t="s">
        <v>313</v>
      </c>
      <c r="D159" s="110">
        <v>240000</v>
      </c>
      <c r="E159" s="111">
        <v>240000</v>
      </c>
      <c r="F159" s="111"/>
      <c r="G159" s="112"/>
      <c r="H159" s="113">
        <v>240000</v>
      </c>
      <c r="I159" s="111">
        <v>240000</v>
      </c>
      <c r="J159" s="111">
        <v>0</v>
      </c>
      <c r="K159" s="114">
        <v>0</v>
      </c>
      <c r="L159" s="112"/>
      <c r="M159" s="111"/>
      <c r="N159" s="111"/>
      <c r="O159" s="115"/>
      <c r="P159" s="110">
        <f t="shared" si="36"/>
        <v>240000</v>
      </c>
      <c r="Q159" s="111">
        <f t="shared" si="37"/>
        <v>240000</v>
      </c>
      <c r="R159" s="111">
        <f t="shared" si="38"/>
        <v>0</v>
      </c>
      <c r="S159" s="115">
        <f t="shared" si="39"/>
        <v>0</v>
      </c>
    </row>
    <row r="160" spans="1:19" s="116" customFormat="1" ht="13.8" x14ac:dyDescent="0.25">
      <c r="A160" s="107"/>
      <c r="B160" s="148"/>
      <c r="C160" s="147" t="s">
        <v>314</v>
      </c>
      <c r="D160" s="110">
        <v>1000</v>
      </c>
      <c r="E160" s="111">
        <v>1000</v>
      </c>
      <c r="F160" s="111"/>
      <c r="G160" s="112"/>
      <c r="H160" s="113">
        <v>1000</v>
      </c>
      <c r="I160" s="111">
        <v>1000</v>
      </c>
      <c r="J160" s="111">
        <v>0</v>
      </c>
      <c r="K160" s="114">
        <v>0</v>
      </c>
      <c r="L160" s="112"/>
      <c r="M160" s="111"/>
      <c r="N160" s="111"/>
      <c r="O160" s="115"/>
      <c r="P160" s="110">
        <f t="shared" si="36"/>
        <v>1000</v>
      </c>
      <c r="Q160" s="111">
        <f t="shared" si="37"/>
        <v>1000</v>
      </c>
      <c r="R160" s="111">
        <f t="shared" si="38"/>
        <v>0</v>
      </c>
      <c r="S160" s="115">
        <f t="shared" si="39"/>
        <v>0</v>
      </c>
    </row>
    <row r="161" spans="1:19" s="116" customFormat="1" ht="13.8" x14ac:dyDescent="0.25">
      <c r="A161" s="107"/>
      <c r="B161" s="148"/>
      <c r="C161" s="109" t="s">
        <v>315</v>
      </c>
      <c r="D161" s="110">
        <v>9289</v>
      </c>
      <c r="E161" s="111">
        <v>9289</v>
      </c>
      <c r="F161" s="111"/>
      <c r="G161" s="112"/>
      <c r="H161" s="113">
        <v>0</v>
      </c>
      <c r="I161" s="111">
        <v>0</v>
      </c>
      <c r="J161" s="111">
        <v>0</v>
      </c>
      <c r="K161" s="114">
        <v>0</v>
      </c>
      <c r="L161" s="112"/>
      <c r="M161" s="111"/>
      <c r="N161" s="111"/>
      <c r="O161" s="115"/>
      <c r="P161" s="110">
        <f t="shared" si="36"/>
        <v>0</v>
      </c>
      <c r="Q161" s="111">
        <f t="shared" si="37"/>
        <v>0</v>
      </c>
      <c r="R161" s="111">
        <f t="shared" si="38"/>
        <v>0</v>
      </c>
      <c r="S161" s="115">
        <f t="shared" si="39"/>
        <v>0</v>
      </c>
    </row>
    <row r="162" spans="1:19" s="116" customFormat="1" ht="13.8" x14ac:dyDescent="0.25">
      <c r="A162" s="107"/>
      <c r="B162" s="148"/>
      <c r="C162" s="147" t="s">
        <v>316</v>
      </c>
      <c r="D162" s="110">
        <v>10000</v>
      </c>
      <c r="E162" s="111">
        <v>10000</v>
      </c>
      <c r="F162" s="111"/>
      <c r="G162" s="112"/>
      <c r="H162" s="113">
        <v>10000</v>
      </c>
      <c r="I162" s="111">
        <v>10000</v>
      </c>
      <c r="J162" s="111">
        <v>0</v>
      </c>
      <c r="K162" s="114">
        <v>0</v>
      </c>
      <c r="L162" s="112">
        <v>4826</v>
      </c>
      <c r="M162" s="111">
        <v>4826</v>
      </c>
      <c r="N162" s="111">
        <v>0</v>
      </c>
      <c r="O162" s="115">
        <v>0</v>
      </c>
      <c r="P162" s="110">
        <f t="shared" si="36"/>
        <v>14826</v>
      </c>
      <c r="Q162" s="111">
        <f t="shared" si="37"/>
        <v>14826</v>
      </c>
      <c r="R162" s="111">
        <f t="shared" si="38"/>
        <v>0</v>
      </c>
      <c r="S162" s="115">
        <f t="shared" si="39"/>
        <v>0</v>
      </c>
    </row>
    <row r="163" spans="1:19" s="116" customFormat="1" ht="27.6" x14ac:dyDescent="0.25">
      <c r="A163" s="107"/>
      <c r="B163" s="148"/>
      <c r="C163" s="147" t="s">
        <v>317</v>
      </c>
      <c r="D163" s="110">
        <v>1000</v>
      </c>
      <c r="E163" s="111">
        <v>1000</v>
      </c>
      <c r="F163" s="111"/>
      <c r="G163" s="112"/>
      <c r="H163" s="113">
        <v>1000</v>
      </c>
      <c r="I163" s="111">
        <v>1000</v>
      </c>
      <c r="J163" s="111">
        <v>0</v>
      </c>
      <c r="K163" s="114">
        <v>0</v>
      </c>
      <c r="L163" s="112"/>
      <c r="M163" s="111"/>
      <c r="N163" s="111"/>
      <c r="O163" s="115"/>
      <c r="P163" s="110">
        <f t="shared" si="36"/>
        <v>1000</v>
      </c>
      <c r="Q163" s="111">
        <f t="shared" si="37"/>
        <v>1000</v>
      </c>
      <c r="R163" s="111">
        <f t="shared" si="38"/>
        <v>0</v>
      </c>
      <c r="S163" s="115">
        <f t="shared" si="39"/>
        <v>0</v>
      </c>
    </row>
    <row r="164" spans="1:19" s="116" customFormat="1" ht="13.8" x14ac:dyDescent="0.25">
      <c r="A164" s="107"/>
      <c r="B164" s="148"/>
      <c r="C164" s="147" t="s">
        <v>318</v>
      </c>
      <c r="D164" s="110">
        <v>285</v>
      </c>
      <c r="E164" s="111">
        <v>285</v>
      </c>
      <c r="F164" s="111"/>
      <c r="G164" s="112"/>
      <c r="H164" s="113">
        <v>285</v>
      </c>
      <c r="I164" s="111">
        <v>285</v>
      </c>
      <c r="J164" s="111">
        <v>0</v>
      </c>
      <c r="K164" s="114">
        <v>0</v>
      </c>
      <c r="L164" s="112"/>
      <c r="M164" s="111"/>
      <c r="N164" s="111"/>
      <c r="O164" s="115"/>
      <c r="P164" s="110">
        <f t="shared" si="36"/>
        <v>285</v>
      </c>
      <c r="Q164" s="111">
        <f t="shared" si="37"/>
        <v>285</v>
      </c>
      <c r="R164" s="111">
        <f t="shared" si="38"/>
        <v>0</v>
      </c>
      <c r="S164" s="115">
        <f t="shared" si="39"/>
        <v>0</v>
      </c>
    </row>
    <row r="165" spans="1:19" s="116" customFormat="1" ht="27.6" x14ac:dyDescent="0.25">
      <c r="A165" s="107"/>
      <c r="B165" s="148"/>
      <c r="C165" s="147" t="s">
        <v>319</v>
      </c>
      <c r="D165" s="110">
        <v>2652</v>
      </c>
      <c r="E165" s="111">
        <v>2652</v>
      </c>
      <c r="F165" s="111"/>
      <c r="G165" s="112"/>
      <c r="H165" s="113">
        <v>2652</v>
      </c>
      <c r="I165" s="111">
        <v>2652</v>
      </c>
      <c r="J165" s="111">
        <v>0</v>
      </c>
      <c r="K165" s="114">
        <v>0</v>
      </c>
      <c r="L165" s="112">
        <v>-2652</v>
      </c>
      <c r="M165" s="111">
        <v>-2652</v>
      </c>
      <c r="N165" s="111">
        <v>0</v>
      </c>
      <c r="O165" s="115">
        <v>0</v>
      </c>
      <c r="P165" s="110">
        <f t="shared" si="36"/>
        <v>0</v>
      </c>
      <c r="Q165" s="111">
        <f t="shared" si="37"/>
        <v>0</v>
      </c>
      <c r="R165" s="111">
        <f t="shared" si="38"/>
        <v>0</v>
      </c>
      <c r="S165" s="115">
        <f t="shared" si="39"/>
        <v>0</v>
      </c>
    </row>
    <row r="166" spans="1:19" s="116" customFormat="1" ht="13.8" x14ac:dyDescent="0.25">
      <c r="A166" s="107"/>
      <c r="B166" s="148"/>
      <c r="C166" s="147" t="s">
        <v>320</v>
      </c>
      <c r="D166" s="110">
        <v>20000</v>
      </c>
      <c r="E166" s="111">
        <v>20000</v>
      </c>
      <c r="F166" s="111"/>
      <c r="G166" s="112"/>
      <c r="H166" s="113">
        <v>20000</v>
      </c>
      <c r="I166" s="111">
        <v>20000</v>
      </c>
      <c r="J166" s="111">
        <v>0</v>
      </c>
      <c r="K166" s="114">
        <v>0</v>
      </c>
      <c r="L166" s="112">
        <v>-10000</v>
      </c>
      <c r="M166" s="111">
        <v>-10000</v>
      </c>
      <c r="N166" s="111">
        <v>0</v>
      </c>
      <c r="O166" s="115">
        <v>0</v>
      </c>
      <c r="P166" s="110">
        <f t="shared" si="36"/>
        <v>10000</v>
      </c>
      <c r="Q166" s="111">
        <f t="shared" si="37"/>
        <v>10000</v>
      </c>
      <c r="R166" s="111">
        <f t="shared" si="38"/>
        <v>0</v>
      </c>
      <c r="S166" s="115">
        <f t="shared" si="39"/>
        <v>0</v>
      </c>
    </row>
    <row r="167" spans="1:19" s="116" customFormat="1" ht="13.8" x14ac:dyDescent="0.25">
      <c r="A167" s="107"/>
      <c r="B167" s="148"/>
      <c r="C167" s="147" t="s">
        <v>387</v>
      </c>
      <c r="D167" s="110"/>
      <c r="E167" s="111"/>
      <c r="F167" s="111"/>
      <c r="G167" s="112"/>
      <c r="H167" s="113">
        <v>1000</v>
      </c>
      <c r="I167" s="111">
        <v>1000</v>
      </c>
      <c r="J167" s="111">
        <v>0</v>
      </c>
      <c r="K167" s="114">
        <v>0</v>
      </c>
      <c r="L167" s="112"/>
      <c r="M167" s="111"/>
      <c r="N167" s="111"/>
      <c r="O167" s="115"/>
      <c r="P167" s="110">
        <f t="shared" si="36"/>
        <v>1000</v>
      </c>
      <c r="Q167" s="111">
        <f t="shared" si="37"/>
        <v>1000</v>
      </c>
      <c r="R167" s="111">
        <f t="shared" si="38"/>
        <v>0</v>
      </c>
      <c r="S167" s="115">
        <f t="shared" si="39"/>
        <v>0</v>
      </c>
    </row>
    <row r="168" spans="1:19" s="116" customFormat="1" ht="13.8" x14ac:dyDescent="0.25">
      <c r="A168" s="107"/>
      <c r="B168" s="148"/>
      <c r="C168" s="147" t="s">
        <v>388</v>
      </c>
      <c r="D168" s="110"/>
      <c r="E168" s="111"/>
      <c r="F168" s="111"/>
      <c r="G168" s="112"/>
      <c r="H168" s="113">
        <v>1520</v>
      </c>
      <c r="I168" s="111">
        <v>0</v>
      </c>
      <c r="J168" s="111">
        <v>1520</v>
      </c>
      <c r="K168" s="114">
        <v>0</v>
      </c>
      <c r="L168" s="112">
        <v>2195</v>
      </c>
      <c r="M168" s="111">
        <v>0</v>
      </c>
      <c r="N168" s="111">
        <v>2195</v>
      </c>
      <c r="O168" s="115">
        <v>0</v>
      </c>
      <c r="P168" s="110">
        <f t="shared" si="36"/>
        <v>3715</v>
      </c>
      <c r="Q168" s="111">
        <f t="shared" si="37"/>
        <v>0</v>
      </c>
      <c r="R168" s="111">
        <f t="shared" si="38"/>
        <v>3715</v>
      </c>
      <c r="S168" s="115">
        <f t="shared" si="39"/>
        <v>0</v>
      </c>
    </row>
    <row r="169" spans="1:19" s="116" customFormat="1" ht="13.8" x14ac:dyDescent="0.25">
      <c r="A169" s="107"/>
      <c r="B169" s="148"/>
      <c r="C169" s="147" t="s">
        <v>400</v>
      </c>
      <c r="D169" s="110"/>
      <c r="E169" s="111"/>
      <c r="F169" s="111"/>
      <c r="G169" s="112"/>
      <c r="H169" s="113">
        <v>2156</v>
      </c>
      <c r="I169" s="111">
        <v>2156</v>
      </c>
      <c r="J169" s="111">
        <v>0</v>
      </c>
      <c r="K169" s="114">
        <v>0</v>
      </c>
      <c r="L169" s="112">
        <v>683</v>
      </c>
      <c r="M169" s="111">
        <v>683</v>
      </c>
      <c r="N169" s="111">
        <v>0</v>
      </c>
      <c r="O169" s="115">
        <v>0</v>
      </c>
      <c r="P169" s="110">
        <f t="shared" si="36"/>
        <v>2839</v>
      </c>
      <c r="Q169" s="111">
        <f t="shared" si="37"/>
        <v>2839</v>
      </c>
      <c r="R169" s="111">
        <f t="shared" si="38"/>
        <v>0</v>
      </c>
      <c r="S169" s="115">
        <f t="shared" si="39"/>
        <v>0</v>
      </c>
    </row>
    <row r="170" spans="1:19" s="116" customFormat="1" ht="13.8" x14ac:dyDescent="0.25">
      <c r="A170" s="107"/>
      <c r="B170" s="148"/>
      <c r="C170" s="147" t="s">
        <v>420</v>
      </c>
      <c r="D170" s="110"/>
      <c r="E170" s="111"/>
      <c r="F170" s="111"/>
      <c r="G170" s="112"/>
      <c r="H170" s="113"/>
      <c r="I170" s="111"/>
      <c r="J170" s="111"/>
      <c r="K170" s="114"/>
      <c r="L170" s="112">
        <v>6000</v>
      </c>
      <c r="M170" s="111">
        <v>0</v>
      </c>
      <c r="N170" s="111">
        <v>6000</v>
      </c>
      <c r="O170" s="115">
        <v>0</v>
      </c>
      <c r="P170" s="110">
        <f t="shared" ref="P170" si="40">H170+L170</f>
        <v>6000</v>
      </c>
      <c r="Q170" s="111">
        <f t="shared" ref="Q170" si="41">I170+M170</f>
        <v>0</v>
      </c>
      <c r="R170" s="111">
        <f t="shared" ref="R170" si="42">J170+N170</f>
        <v>6000</v>
      </c>
      <c r="S170" s="115">
        <f t="shared" ref="S170" si="43">K170+O170</f>
        <v>0</v>
      </c>
    </row>
    <row r="171" spans="1:19" s="116" customFormat="1" ht="13.8" x14ac:dyDescent="0.25">
      <c r="A171" s="107"/>
      <c r="B171" s="148"/>
      <c r="C171" s="147" t="s">
        <v>427</v>
      </c>
      <c r="D171" s="110"/>
      <c r="E171" s="111"/>
      <c r="F171" s="111"/>
      <c r="G171" s="112"/>
      <c r="H171" s="113"/>
      <c r="I171" s="111"/>
      <c r="J171" s="111"/>
      <c r="K171" s="114"/>
      <c r="L171" s="112">
        <v>4382</v>
      </c>
      <c r="M171" s="111">
        <v>4382</v>
      </c>
      <c r="N171" s="111">
        <v>0</v>
      </c>
      <c r="O171" s="115">
        <v>0</v>
      </c>
      <c r="P171" s="110">
        <f t="shared" ref="P171:P174" si="44">H171+L171</f>
        <v>4382</v>
      </c>
      <c r="Q171" s="111">
        <f t="shared" ref="Q171:Q174" si="45">I171+M171</f>
        <v>4382</v>
      </c>
      <c r="R171" s="111">
        <f t="shared" ref="R171:R174" si="46">J171+N171</f>
        <v>0</v>
      </c>
      <c r="S171" s="115">
        <f t="shared" ref="S171:S174" si="47">K171+O171</f>
        <v>0</v>
      </c>
    </row>
    <row r="172" spans="1:19" s="116" customFormat="1" ht="13.8" x14ac:dyDescent="0.25">
      <c r="A172" s="107"/>
      <c r="B172" s="148"/>
      <c r="C172" s="147" t="s">
        <v>430</v>
      </c>
      <c r="D172" s="110"/>
      <c r="E172" s="111"/>
      <c r="F172" s="111"/>
      <c r="G172" s="112"/>
      <c r="H172" s="113"/>
      <c r="I172" s="111"/>
      <c r="J172" s="111"/>
      <c r="K172" s="114"/>
      <c r="L172" s="112">
        <v>2032</v>
      </c>
      <c r="M172" s="111">
        <v>0</v>
      </c>
      <c r="N172" s="111">
        <v>2032</v>
      </c>
      <c r="O172" s="115">
        <v>0</v>
      </c>
      <c r="P172" s="110">
        <f t="shared" si="44"/>
        <v>2032</v>
      </c>
      <c r="Q172" s="111">
        <f t="shared" si="45"/>
        <v>0</v>
      </c>
      <c r="R172" s="111">
        <f t="shared" si="46"/>
        <v>2032</v>
      </c>
      <c r="S172" s="115">
        <f t="shared" si="47"/>
        <v>0</v>
      </c>
    </row>
    <row r="173" spans="1:19" s="116" customFormat="1" ht="13.8" x14ac:dyDescent="0.25">
      <c r="A173" s="107"/>
      <c r="B173" s="148"/>
      <c r="C173" s="147" t="s">
        <v>434</v>
      </c>
      <c r="D173" s="110"/>
      <c r="E173" s="111"/>
      <c r="F173" s="111"/>
      <c r="G173" s="112"/>
      <c r="H173" s="113"/>
      <c r="I173" s="111"/>
      <c r="J173" s="111"/>
      <c r="K173" s="114"/>
      <c r="L173" s="112">
        <v>1750</v>
      </c>
      <c r="M173" s="111">
        <v>0</v>
      </c>
      <c r="N173" s="111">
        <v>1750</v>
      </c>
      <c r="O173" s="115">
        <v>0</v>
      </c>
      <c r="P173" s="110">
        <f t="shared" si="44"/>
        <v>1750</v>
      </c>
      <c r="Q173" s="111">
        <f t="shared" si="45"/>
        <v>0</v>
      </c>
      <c r="R173" s="111">
        <f t="shared" si="46"/>
        <v>1750</v>
      </c>
      <c r="S173" s="115">
        <f t="shared" si="47"/>
        <v>0</v>
      </c>
    </row>
    <row r="174" spans="1:19" s="116" customFormat="1" ht="13.8" x14ac:dyDescent="0.25">
      <c r="A174" s="107"/>
      <c r="B174" s="148"/>
      <c r="C174" s="147" t="s">
        <v>439</v>
      </c>
      <c r="D174" s="110"/>
      <c r="E174" s="111"/>
      <c r="F174" s="111"/>
      <c r="G174" s="112"/>
      <c r="H174" s="113"/>
      <c r="I174" s="111"/>
      <c r="J174" s="111"/>
      <c r="K174" s="114"/>
      <c r="L174" s="112">
        <v>3665</v>
      </c>
      <c r="M174" s="111">
        <v>3665</v>
      </c>
      <c r="N174" s="111">
        <v>0</v>
      </c>
      <c r="O174" s="115">
        <v>0</v>
      </c>
      <c r="P174" s="110">
        <f t="shared" si="44"/>
        <v>3665</v>
      </c>
      <c r="Q174" s="111">
        <f t="shared" si="45"/>
        <v>3665</v>
      </c>
      <c r="R174" s="111">
        <f t="shared" si="46"/>
        <v>0</v>
      </c>
      <c r="S174" s="115">
        <f t="shared" si="47"/>
        <v>0</v>
      </c>
    </row>
    <row r="175" spans="1:19" s="116" customFormat="1" ht="13.8" x14ac:dyDescent="0.25">
      <c r="A175" s="128"/>
      <c r="B175" s="117"/>
      <c r="C175" s="147"/>
      <c r="D175" s="157"/>
      <c r="E175" s="158"/>
      <c r="F175" s="158"/>
      <c r="G175" s="159"/>
      <c r="H175" s="160"/>
      <c r="I175" s="158"/>
      <c r="J175" s="158"/>
      <c r="K175" s="161"/>
      <c r="L175" s="159"/>
      <c r="M175" s="158"/>
      <c r="N175" s="158"/>
      <c r="O175" s="162"/>
      <c r="P175" s="157"/>
      <c r="Q175" s="158"/>
      <c r="R175" s="158"/>
      <c r="S175" s="162"/>
    </row>
    <row r="176" spans="1:19" s="116" customFormat="1" ht="14.4" x14ac:dyDescent="0.3">
      <c r="A176" s="128"/>
      <c r="B176" s="117"/>
      <c r="C176" s="149" t="s">
        <v>36</v>
      </c>
      <c r="D176" s="150">
        <f t="shared" ref="D176:O176" si="48">SUM(D104:D175)</f>
        <v>1176465</v>
      </c>
      <c r="E176" s="151">
        <f t="shared" si="48"/>
        <v>1046365</v>
      </c>
      <c r="F176" s="151">
        <f t="shared" si="48"/>
        <v>130100</v>
      </c>
      <c r="G176" s="152">
        <f t="shared" si="48"/>
        <v>0</v>
      </c>
      <c r="H176" s="153">
        <v>1233260</v>
      </c>
      <c r="I176" s="151">
        <v>1085480</v>
      </c>
      <c r="J176" s="151">
        <v>147780</v>
      </c>
      <c r="K176" s="154">
        <v>0</v>
      </c>
      <c r="L176" s="152">
        <f t="shared" si="48"/>
        <v>39020</v>
      </c>
      <c r="M176" s="151">
        <f t="shared" si="48"/>
        <v>22808</v>
      </c>
      <c r="N176" s="151">
        <f t="shared" si="48"/>
        <v>16212</v>
      </c>
      <c r="O176" s="155">
        <f t="shared" si="48"/>
        <v>0</v>
      </c>
      <c r="P176" s="150">
        <f t="shared" si="36"/>
        <v>1272280</v>
      </c>
      <c r="Q176" s="151">
        <f t="shared" si="37"/>
        <v>1108288</v>
      </c>
      <c r="R176" s="151">
        <f t="shared" si="38"/>
        <v>163992</v>
      </c>
      <c r="S176" s="155">
        <f t="shared" si="39"/>
        <v>0</v>
      </c>
    </row>
    <row r="177" spans="1:19" s="116" customFormat="1" x14ac:dyDescent="0.3">
      <c r="A177" s="128"/>
      <c r="B177" s="117"/>
      <c r="C177" s="149"/>
      <c r="D177" s="164"/>
      <c r="E177" s="165"/>
      <c r="F177" s="165"/>
      <c r="G177" s="166"/>
      <c r="H177" s="167"/>
      <c r="I177" s="165"/>
      <c r="J177" s="165"/>
      <c r="K177" s="168"/>
      <c r="L177" s="166"/>
      <c r="M177" s="165"/>
      <c r="N177" s="165"/>
      <c r="O177" s="169"/>
      <c r="P177" s="164"/>
      <c r="Q177" s="165"/>
      <c r="R177" s="165"/>
      <c r="S177" s="169"/>
    </row>
    <row r="178" spans="1:19" s="116" customFormat="1" x14ac:dyDescent="0.3">
      <c r="A178" s="128"/>
      <c r="B178" s="117" t="s">
        <v>9</v>
      </c>
      <c r="C178" s="109" t="s">
        <v>48</v>
      </c>
      <c r="D178" s="164"/>
      <c r="E178" s="165"/>
      <c r="F178" s="165"/>
      <c r="G178" s="166"/>
      <c r="H178" s="167"/>
      <c r="I178" s="165"/>
      <c r="J178" s="165"/>
      <c r="K178" s="168"/>
      <c r="L178" s="166"/>
      <c r="M178" s="165"/>
      <c r="N178" s="165"/>
      <c r="O178" s="169"/>
      <c r="P178" s="164"/>
      <c r="Q178" s="165"/>
      <c r="R178" s="165"/>
      <c r="S178" s="169"/>
    </row>
    <row r="179" spans="1:19" s="116" customFormat="1" ht="13.8" x14ac:dyDescent="0.25">
      <c r="A179" s="170"/>
      <c r="B179" s="117"/>
      <c r="C179" s="147" t="s">
        <v>85</v>
      </c>
      <c r="D179" s="110"/>
      <c r="E179" s="111"/>
      <c r="F179" s="111"/>
      <c r="G179" s="112"/>
      <c r="H179" s="113"/>
      <c r="I179" s="111"/>
      <c r="J179" s="111"/>
      <c r="K179" s="114"/>
      <c r="L179" s="112"/>
      <c r="M179" s="111"/>
      <c r="N179" s="111"/>
      <c r="O179" s="115"/>
      <c r="P179" s="110"/>
      <c r="Q179" s="111"/>
      <c r="R179" s="111"/>
      <c r="S179" s="115"/>
    </row>
    <row r="180" spans="1:19" s="116" customFormat="1" ht="13.8" x14ac:dyDescent="0.25">
      <c r="A180" s="170"/>
      <c r="B180" s="117"/>
      <c r="C180" s="147" t="s">
        <v>86</v>
      </c>
      <c r="D180" s="110">
        <v>4400</v>
      </c>
      <c r="E180" s="111"/>
      <c r="F180" s="111"/>
      <c r="G180" s="112">
        <v>4400</v>
      </c>
      <c r="H180" s="113">
        <v>4400</v>
      </c>
      <c r="I180" s="111">
        <v>0</v>
      </c>
      <c r="J180" s="111">
        <v>0</v>
      </c>
      <c r="K180" s="114">
        <v>4400</v>
      </c>
      <c r="L180" s="112"/>
      <c r="M180" s="111"/>
      <c r="N180" s="111"/>
      <c r="O180" s="115"/>
      <c r="P180" s="110">
        <f t="shared" si="36"/>
        <v>4400</v>
      </c>
      <c r="Q180" s="111">
        <f t="shared" si="37"/>
        <v>0</v>
      </c>
      <c r="R180" s="111">
        <f t="shared" si="38"/>
        <v>0</v>
      </c>
      <c r="S180" s="115">
        <f t="shared" si="39"/>
        <v>4400</v>
      </c>
    </row>
    <row r="181" spans="1:19" s="116" customFormat="1" ht="13.8" x14ac:dyDescent="0.25">
      <c r="A181" s="170"/>
      <c r="B181" s="117"/>
      <c r="C181" s="147" t="s">
        <v>190</v>
      </c>
      <c r="D181" s="110">
        <v>3600</v>
      </c>
      <c r="E181" s="111"/>
      <c r="F181" s="111"/>
      <c r="G181" s="112">
        <v>3600</v>
      </c>
      <c r="H181" s="113">
        <v>3600</v>
      </c>
      <c r="I181" s="111">
        <v>0</v>
      </c>
      <c r="J181" s="111">
        <v>0</v>
      </c>
      <c r="K181" s="114">
        <v>3600</v>
      </c>
      <c r="L181" s="112"/>
      <c r="M181" s="111"/>
      <c r="N181" s="111"/>
      <c r="O181" s="115"/>
      <c r="P181" s="110">
        <f t="shared" si="36"/>
        <v>3600</v>
      </c>
      <c r="Q181" s="111">
        <f t="shared" si="37"/>
        <v>0</v>
      </c>
      <c r="R181" s="111">
        <f t="shared" si="38"/>
        <v>0</v>
      </c>
      <c r="S181" s="115">
        <f t="shared" si="39"/>
        <v>3600</v>
      </c>
    </row>
    <row r="182" spans="1:19" s="116" customFormat="1" ht="13.8" x14ac:dyDescent="0.25">
      <c r="A182" s="170"/>
      <c r="B182" s="117"/>
      <c r="C182" s="147" t="s">
        <v>191</v>
      </c>
      <c r="D182" s="110">
        <v>3400</v>
      </c>
      <c r="E182" s="111"/>
      <c r="F182" s="111"/>
      <c r="G182" s="112">
        <v>3400</v>
      </c>
      <c r="H182" s="113">
        <v>3400</v>
      </c>
      <c r="I182" s="111">
        <v>0</v>
      </c>
      <c r="J182" s="111">
        <v>0</v>
      </c>
      <c r="K182" s="114">
        <v>3400</v>
      </c>
      <c r="L182" s="112"/>
      <c r="M182" s="111"/>
      <c r="N182" s="111"/>
      <c r="O182" s="115"/>
      <c r="P182" s="110">
        <f t="shared" si="36"/>
        <v>3400</v>
      </c>
      <c r="Q182" s="111">
        <f t="shared" si="37"/>
        <v>0</v>
      </c>
      <c r="R182" s="111">
        <f t="shared" si="38"/>
        <v>0</v>
      </c>
      <c r="S182" s="115">
        <f t="shared" si="39"/>
        <v>3400</v>
      </c>
    </row>
    <row r="183" spans="1:19" s="116" customFormat="1" ht="13.8" x14ac:dyDescent="0.25">
      <c r="A183" s="170"/>
      <c r="B183" s="117"/>
      <c r="C183" s="147" t="s">
        <v>192</v>
      </c>
      <c r="D183" s="110">
        <v>1800</v>
      </c>
      <c r="E183" s="111"/>
      <c r="F183" s="111"/>
      <c r="G183" s="112">
        <v>1800</v>
      </c>
      <c r="H183" s="113">
        <v>1800</v>
      </c>
      <c r="I183" s="111">
        <v>0</v>
      </c>
      <c r="J183" s="111">
        <v>0</v>
      </c>
      <c r="K183" s="114">
        <v>1800</v>
      </c>
      <c r="L183" s="112"/>
      <c r="M183" s="111"/>
      <c r="N183" s="111"/>
      <c r="O183" s="115"/>
      <c r="P183" s="110">
        <f t="shared" si="36"/>
        <v>1800</v>
      </c>
      <c r="Q183" s="111">
        <f t="shared" si="37"/>
        <v>0</v>
      </c>
      <c r="R183" s="111">
        <f t="shared" si="38"/>
        <v>0</v>
      </c>
      <c r="S183" s="115">
        <f t="shared" si="39"/>
        <v>1800</v>
      </c>
    </row>
    <row r="184" spans="1:19" s="116" customFormat="1" ht="13.8" x14ac:dyDescent="0.25">
      <c r="A184" s="170"/>
      <c r="B184" s="117"/>
      <c r="C184" s="147" t="s">
        <v>193</v>
      </c>
      <c r="D184" s="110">
        <v>2350</v>
      </c>
      <c r="E184" s="111"/>
      <c r="F184" s="111"/>
      <c r="G184" s="112">
        <v>2350</v>
      </c>
      <c r="H184" s="113">
        <v>2350</v>
      </c>
      <c r="I184" s="111">
        <v>0</v>
      </c>
      <c r="J184" s="111">
        <v>0</v>
      </c>
      <c r="K184" s="114">
        <v>2350</v>
      </c>
      <c r="L184" s="112"/>
      <c r="M184" s="111"/>
      <c r="N184" s="111"/>
      <c r="O184" s="115"/>
      <c r="P184" s="110">
        <f t="shared" si="36"/>
        <v>2350</v>
      </c>
      <c r="Q184" s="111">
        <f t="shared" si="37"/>
        <v>0</v>
      </c>
      <c r="R184" s="111">
        <f t="shared" si="38"/>
        <v>0</v>
      </c>
      <c r="S184" s="115">
        <f t="shared" si="39"/>
        <v>2350</v>
      </c>
    </row>
    <row r="185" spans="1:19" s="116" customFormat="1" ht="13.8" x14ac:dyDescent="0.25">
      <c r="A185" s="170"/>
      <c r="B185" s="117"/>
      <c r="C185" s="147" t="s">
        <v>194</v>
      </c>
      <c r="D185" s="110">
        <v>1000</v>
      </c>
      <c r="E185" s="111"/>
      <c r="F185" s="111"/>
      <c r="G185" s="112">
        <v>1000</v>
      </c>
      <c r="H185" s="113">
        <v>1000</v>
      </c>
      <c r="I185" s="111">
        <v>0</v>
      </c>
      <c r="J185" s="111">
        <v>0</v>
      </c>
      <c r="K185" s="114">
        <v>1000</v>
      </c>
      <c r="L185" s="112"/>
      <c r="M185" s="111"/>
      <c r="N185" s="111"/>
      <c r="O185" s="115"/>
      <c r="P185" s="110">
        <f t="shared" si="36"/>
        <v>1000</v>
      </c>
      <c r="Q185" s="111">
        <f t="shared" si="37"/>
        <v>0</v>
      </c>
      <c r="R185" s="111">
        <f t="shared" si="38"/>
        <v>0</v>
      </c>
      <c r="S185" s="115">
        <f t="shared" si="39"/>
        <v>1000</v>
      </c>
    </row>
    <row r="186" spans="1:19" s="116" customFormat="1" ht="13.8" x14ac:dyDescent="0.25">
      <c r="A186" s="170"/>
      <c r="B186" s="108"/>
      <c r="C186" s="163" t="s">
        <v>321</v>
      </c>
      <c r="D186" s="110">
        <v>150</v>
      </c>
      <c r="E186" s="111"/>
      <c r="F186" s="111"/>
      <c r="G186" s="112">
        <v>150</v>
      </c>
      <c r="H186" s="113">
        <v>150</v>
      </c>
      <c r="I186" s="111">
        <v>0</v>
      </c>
      <c r="J186" s="111">
        <v>0</v>
      </c>
      <c r="K186" s="114">
        <v>150</v>
      </c>
      <c r="L186" s="112">
        <v>35</v>
      </c>
      <c r="M186" s="111">
        <v>0</v>
      </c>
      <c r="N186" s="111">
        <v>0</v>
      </c>
      <c r="O186" s="115">
        <v>35</v>
      </c>
      <c r="P186" s="110">
        <f t="shared" si="36"/>
        <v>185</v>
      </c>
      <c r="Q186" s="111">
        <f t="shared" si="37"/>
        <v>0</v>
      </c>
      <c r="R186" s="111">
        <f t="shared" si="38"/>
        <v>0</v>
      </c>
      <c r="S186" s="115">
        <f t="shared" si="39"/>
        <v>185</v>
      </c>
    </row>
    <row r="187" spans="1:19" s="116" customFormat="1" ht="13.8" x14ac:dyDescent="0.25">
      <c r="A187" s="170"/>
      <c r="B187" s="108"/>
      <c r="C187" s="163" t="s">
        <v>424</v>
      </c>
      <c r="D187" s="110"/>
      <c r="E187" s="111"/>
      <c r="F187" s="111"/>
      <c r="G187" s="112"/>
      <c r="H187" s="113"/>
      <c r="I187" s="111"/>
      <c r="J187" s="111"/>
      <c r="K187" s="114"/>
      <c r="L187" s="112">
        <v>150</v>
      </c>
      <c r="M187" s="111">
        <v>0</v>
      </c>
      <c r="N187" s="111">
        <v>0</v>
      </c>
      <c r="O187" s="115">
        <v>150</v>
      </c>
      <c r="P187" s="110">
        <f t="shared" ref="P187" si="49">H187+L187</f>
        <v>150</v>
      </c>
      <c r="Q187" s="111">
        <f t="shared" ref="Q187" si="50">I187+M187</f>
        <v>0</v>
      </c>
      <c r="R187" s="111">
        <f t="shared" ref="R187" si="51">J187+N187</f>
        <v>0</v>
      </c>
      <c r="S187" s="115">
        <f t="shared" ref="S187" si="52">K187+O187</f>
        <v>150</v>
      </c>
    </row>
    <row r="188" spans="1:19" s="116" customFormat="1" ht="13.8" x14ac:dyDescent="0.25">
      <c r="A188" s="107"/>
      <c r="B188" s="148"/>
      <c r="C188" s="109" t="s">
        <v>87</v>
      </c>
      <c r="D188" s="110">
        <v>3000</v>
      </c>
      <c r="E188" s="111"/>
      <c r="F188" s="111"/>
      <c r="G188" s="112">
        <v>3000</v>
      </c>
      <c r="H188" s="113">
        <v>3000</v>
      </c>
      <c r="I188" s="111">
        <v>0</v>
      </c>
      <c r="J188" s="111">
        <v>0</v>
      </c>
      <c r="K188" s="114">
        <v>3000</v>
      </c>
      <c r="L188" s="112"/>
      <c r="M188" s="111"/>
      <c r="N188" s="111"/>
      <c r="O188" s="115"/>
      <c r="P188" s="110">
        <f t="shared" si="36"/>
        <v>3000</v>
      </c>
      <c r="Q188" s="111">
        <f t="shared" si="37"/>
        <v>0</v>
      </c>
      <c r="R188" s="111">
        <f t="shared" si="38"/>
        <v>0</v>
      </c>
      <c r="S188" s="115">
        <f t="shared" si="39"/>
        <v>3000</v>
      </c>
    </row>
    <row r="189" spans="1:19" s="116" customFormat="1" ht="13.8" x14ac:dyDescent="0.25">
      <c r="A189" s="107"/>
      <c r="B189" s="148"/>
      <c r="C189" s="109" t="s">
        <v>88</v>
      </c>
      <c r="D189" s="110">
        <v>300</v>
      </c>
      <c r="E189" s="111"/>
      <c r="F189" s="111"/>
      <c r="G189" s="112">
        <v>300</v>
      </c>
      <c r="H189" s="113">
        <v>300</v>
      </c>
      <c r="I189" s="111">
        <v>0</v>
      </c>
      <c r="J189" s="111">
        <v>0</v>
      </c>
      <c r="K189" s="114">
        <v>300</v>
      </c>
      <c r="L189" s="112"/>
      <c r="M189" s="111"/>
      <c r="N189" s="111"/>
      <c r="O189" s="115"/>
      <c r="P189" s="110">
        <f t="shared" si="36"/>
        <v>300</v>
      </c>
      <c r="Q189" s="111">
        <f t="shared" si="37"/>
        <v>0</v>
      </c>
      <c r="R189" s="111">
        <f t="shared" si="38"/>
        <v>0</v>
      </c>
      <c r="S189" s="115">
        <f t="shared" si="39"/>
        <v>300</v>
      </c>
    </row>
    <row r="190" spans="1:19" s="116" customFormat="1" ht="13.8" x14ac:dyDescent="0.25">
      <c r="A190" s="170"/>
      <c r="B190" s="117"/>
      <c r="C190" s="147"/>
      <c r="D190" s="110"/>
      <c r="E190" s="111"/>
      <c r="F190" s="111"/>
      <c r="G190" s="112"/>
      <c r="H190" s="113"/>
      <c r="I190" s="111"/>
      <c r="J190" s="111"/>
      <c r="K190" s="114"/>
      <c r="L190" s="112"/>
      <c r="M190" s="111"/>
      <c r="N190" s="111"/>
      <c r="O190" s="115"/>
      <c r="P190" s="110"/>
      <c r="Q190" s="111"/>
      <c r="R190" s="111"/>
      <c r="S190" s="115"/>
    </row>
    <row r="191" spans="1:19" s="116" customFormat="1" ht="14.4" x14ac:dyDescent="0.3">
      <c r="A191" s="128"/>
      <c r="B191" s="171"/>
      <c r="C191" s="149" t="s">
        <v>37</v>
      </c>
      <c r="D191" s="150">
        <f t="shared" ref="D191:O191" si="53">SUM(D179:D190)</f>
        <v>20000</v>
      </c>
      <c r="E191" s="151">
        <f t="shared" si="53"/>
        <v>0</v>
      </c>
      <c r="F191" s="151">
        <f t="shared" si="53"/>
        <v>0</v>
      </c>
      <c r="G191" s="152">
        <f t="shared" si="53"/>
        <v>20000</v>
      </c>
      <c r="H191" s="153">
        <v>20000</v>
      </c>
      <c r="I191" s="151">
        <v>0</v>
      </c>
      <c r="J191" s="151">
        <v>0</v>
      </c>
      <c r="K191" s="154">
        <v>20000</v>
      </c>
      <c r="L191" s="152">
        <f t="shared" si="53"/>
        <v>185</v>
      </c>
      <c r="M191" s="151">
        <f t="shared" si="53"/>
        <v>0</v>
      </c>
      <c r="N191" s="151">
        <f t="shared" si="53"/>
        <v>0</v>
      </c>
      <c r="O191" s="155">
        <f t="shared" si="53"/>
        <v>185</v>
      </c>
      <c r="P191" s="150">
        <f t="shared" si="36"/>
        <v>20185</v>
      </c>
      <c r="Q191" s="151">
        <f t="shared" si="37"/>
        <v>0</v>
      </c>
      <c r="R191" s="151">
        <f t="shared" si="38"/>
        <v>0</v>
      </c>
      <c r="S191" s="155">
        <f t="shared" si="39"/>
        <v>20185</v>
      </c>
    </row>
    <row r="192" spans="1:19" s="116" customFormat="1" x14ac:dyDescent="0.3">
      <c r="A192" s="128"/>
      <c r="B192" s="117"/>
      <c r="C192" s="149"/>
      <c r="D192" s="164"/>
      <c r="E192" s="165"/>
      <c r="F192" s="165"/>
      <c r="G192" s="166"/>
      <c r="H192" s="167"/>
      <c r="I192" s="165"/>
      <c r="J192" s="165"/>
      <c r="K192" s="168"/>
      <c r="L192" s="166"/>
      <c r="M192" s="165"/>
      <c r="N192" s="165"/>
      <c r="O192" s="169"/>
      <c r="P192" s="164"/>
      <c r="Q192" s="165"/>
      <c r="R192" s="165"/>
      <c r="S192" s="169"/>
    </row>
    <row r="193" spans="1:19" s="116" customFormat="1" x14ac:dyDescent="0.3">
      <c r="A193" s="128"/>
      <c r="B193" s="117" t="s">
        <v>16</v>
      </c>
      <c r="C193" s="109" t="s">
        <v>49</v>
      </c>
      <c r="D193" s="164"/>
      <c r="E193" s="165"/>
      <c r="F193" s="165"/>
      <c r="G193" s="166"/>
      <c r="H193" s="167"/>
      <c r="I193" s="165"/>
      <c r="J193" s="165"/>
      <c r="K193" s="168"/>
      <c r="L193" s="166"/>
      <c r="M193" s="165"/>
      <c r="N193" s="165"/>
      <c r="O193" s="169"/>
      <c r="P193" s="164"/>
      <c r="Q193" s="165"/>
      <c r="R193" s="165"/>
      <c r="S193" s="169"/>
    </row>
    <row r="194" spans="1:19" s="116" customFormat="1" x14ac:dyDescent="0.3">
      <c r="A194" s="128"/>
      <c r="B194" s="117"/>
      <c r="C194" s="109" t="s">
        <v>53</v>
      </c>
      <c r="D194" s="164"/>
      <c r="E194" s="165"/>
      <c r="F194" s="165"/>
      <c r="G194" s="166"/>
      <c r="H194" s="167"/>
      <c r="I194" s="165"/>
      <c r="J194" s="165"/>
      <c r="K194" s="168"/>
      <c r="L194" s="166"/>
      <c r="M194" s="165"/>
      <c r="N194" s="165"/>
      <c r="O194" s="169"/>
      <c r="P194" s="164"/>
      <c r="Q194" s="165"/>
      <c r="R194" s="165"/>
      <c r="S194" s="169"/>
    </row>
    <row r="195" spans="1:19" s="116" customFormat="1" ht="27.6" x14ac:dyDescent="0.25">
      <c r="A195" s="107"/>
      <c r="B195" s="148"/>
      <c r="C195" s="147" t="s">
        <v>195</v>
      </c>
      <c r="D195" s="110">
        <v>401558</v>
      </c>
      <c r="E195" s="111">
        <v>275586</v>
      </c>
      <c r="F195" s="111">
        <v>125972</v>
      </c>
      <c r="G195" s="112"/>
      <c r="H195" s="113">
        <v>439706</v>
      </c>
      <c r="I195" s="111">
        <v>313734</v>
      </c>
      <c r="J195" s="111">
        <v>125972</v>
      </c>
      <c r="K195" s="114">
        <v>0</v>
      </c>
      <c r="L195" s="112">
        <v>29755</v>
      </c>
      <c r="M195" s="111">
        <v>29755</v>
      </c>
      <c r="N195" s="111">
        <v>0</v>
      </c>
      <c r="O195" s="115">
        <v>0</v>
      </c>
      <c r="P195" s="110">
        <f t="shared" si="36"/>
        <v>469461</v>
      </c>
      <c r="Q195" s="111">
        <f t="shared" si="37"/>
        <v>343489</v>
      </c>
      <c r="R195" s="111">
        <f t="shared" si="38"/>
        <v>125972</v>
      </c>
      <c r="S195" s="115">
        <f t="shared" si="39"/>
        <v>0</v>
      </c>
    </row>
    <row r="196" spans="1:19" s="116" customFormat="1" ht="13.8" x14ac:dyDescent="0.25">
      <c r="A196" s="107"/>
      <c r="B196" s="148"/>
      <c r="C196" s="109" t="s">
        <v>196</v>
      </c>
      <c r="D196" s="110">
        <v>1500</v>
      </c>
      <c r="E196" s="111"/>
      <c r="F196" s="111">
        <v>1500</v>
      </c>
      <c r="G196" s="112"/>
      <c r="H196" s="113">
        <v>1500</v>
      </c>
      <c r="I196" s="111">
        <v>0</v>
      </c>
      <c r="J196" s="111">
        <v>1500</v>
      </c>
      <c r="K196" s="114">
        <v>0</v>
      </c>
      <c r="L196" s="112"/>
      <c r="M196" s="111"/>
      <c r="N196" s="111"/>
      <c r="O196" s="115"/>
      <c r="P196" s="110">
        <f t="shared" si="36"/>
        <v>1500</v>
      </c>
      <c r="Q196" s="111">
        <f t="shared" si="37"/>
        <v>0</v>
      </c>
      <c r="R196" s="111">
        <f t="shared" si="38"/>
        <v>1500</v>
      </c>
      <c r="S196" s="115">
        <f t="shared" si="39"/>
        <v>0</v>
      </c>
    </row>
    <row r="197" spans="1:19" s="116" customFormat="1" ht="13.8" x14ac:dyDescent="0.25">
      <c r="A197" s="107"/>
      <c r="B197" s="148"/>
      <c r="C197" s="109" t="s">
        <v>229</v>
      </c>
      <c r="D197" s="110">
        <v>1000</v>
      </c>
      <c r="E197" s="111">
        <v>1000</v>
      </c>
      <c r="F197" s="111"/>
      <c r="G197" s="112"/>
      <c r="H197" s="113">
        <v>1000</v>
      </c>
      <c r="I197" s="111">
        <v>1000</v>
      </c>
      <c r="J197" s="111">
        <v>0</v>
      </c>
      <c r="K197" s="114">
        <v>0</v>
      </c>
      <c r="L197" s="112"/>
      <c r="M197" s="111"/>
      <c r="N197" s="111"/>
      <c r="O197" s="115"/>
      <c r="P197" s="110">
        <f t="shared" si="36"/>
        <v>1000</v>
      </c>
      <c r="Q197" s="111">
        <f t="shared" si="37"/>
        <v>1000</v>
      </c>
      <c r="R197" s="111">
        <f t="shared" si="38"/>
        <v>0</v>
      </c>
      <c r="S197" s="115">
        <f t="shared" si="39"/>
        <v>0</v>
      </c>
    </row>
    <row r="198" spans="1:19" s="116" customFormat="1" ht="13.8" x14ac:dyDescent="0.25">
      <c r="A198" s="107"/>
      <c r="B198" s="148"/>
      <c r="C198" s="109" t="s">
        <v>197</v>
      </c>
      <c r="D198" s="110">
        <v>5600</v>
      </c>
      <c r="E198" s="111"/>
      <c r="F198" s="111">
        <v>5600</v>
      </c>
      <c r="G198" s="112"/>
      <c r="H198" s="113">
        <v>5600</v>
      </c>
      <c r="I198" s="111">
        <v>0</v>
      </c>
      <c r="J198" s="111">
        <v>5600</v>
      </c>
      <c r="K198" s="114">
        <v>0</v>
      </c>
      <c r="L198" s="112"/>
      <c r="M198" s="111"/>
      <c r="N198" s="111"/>
      <c r="O198" s="115"/>
      <c r="P198" s="110">
        <f t="shared" si="36"/>
        <v>5600</v>
      </c>
      <c r="Q198" s="111">
        <f t="shared" si="37"/>
        <v>0</v>
      </c>
      <c r="R198" s="111">
        <f t="shared" si="38"/>
        <v>5600</v>
      </c>
      <c r="S198" s="115">
        <f t="shared" si="39"/>
        <v>0</v>
      </c>
    </row>
    <row r="199" spans="1:19" s="116" customFormat="1" ht="13.8" x14ac:dyDescent="0.25">
      <c r="A199" s="107"/>
      <c r="B199" s="148"/>
      <c r="C199" s="109" t="s">
        <v>322</v>
      </c>
      <c r="D199" s="110">
        <v>859</v>
      </c>
      <c r="E199" s="111">
        <v>859</v>
      </c>
      <c r="F199" s="111"/>
      <c r="G199" s="112"/>
      <c r="H199" s="113">
        <v>859</v>
      </c>
      <c r="I199" s="111">
        <v>859</v>
      </c>
      <c r="J199" s="111">
        <v>0</v>
      </c>
      <c r="K199" s="114">
        <v>0</v>
      </c>
      <c r="L199" s="112"/>
      <c r="M199" s="111"/>
      <c r="N199" s="111"/>
      <c r="O199" s="115"/>
      <c r="P199" s="110">
        <f t="shared" si="36"/>
        <v>859</v>
      </c>
      <c r="Q199" s="111">
        <f t="shared" si="37"/>
        <v>859</v>
      </c>
      <c r="R199" s="111">
        <f t="shared" si="38"/>
        <v>0</v>
      </c>
      <c r="S199" s="115">
        <f t="shared" si="39"/>
        <v>0</v>
      </c>
    </row>
    <row r="200" spans="1:19" s="116" customFormat="1" ht="13.8" x14ac:dyDescent="0.25">
      <c r="A200" s="107"/>
      <c r="B200" s="148"/>
      <c r="C200" s="147" t="s">
        <v>323</v>
      </c>
      <c r="D200" s="110">
        <v>900</v>
      </c>
      <c r="E200" s="111">
        <v>900</v>
      </c>
      <c r="F200" s="111"/>
      <c r="G200" s="112"/>
      <c r="H200" s="113">
        <v>900</v>
      </c>
      <c r="I200" s="111">
        <v>900</v>
      </c>
      <c r="J200" s="111">
        <v>0</v>
      </c>
      <c r="K200" s="114">
        <v>0</v>
      </c>
      <c r="L200" s="112"/>
      <c r="M200" s="111"/>
      <c r="N200" s="111"/>
      <c r="O200" s="115"/>
      <c r="P200" s="110">
        <f t="shared" si="36"/>
        <v>900</v>
      </c>
      <c r="Q200" s="111">
        <f t="shared" si="37"/>
        <v>900</v>
      </c>
      <c r="R200" s="111">
        <f t="shared" si="38"/>
        <v>0</v>
      </c>
      <c r="S200" s="115">
        <f t="shared" si="39"/>
        <v>0</v>
      </c>
    </row>
    <row r="201" spans="1:19" s="116" customFormat="1" ht="13.8" x14ac:dyDescent="0.25">
      <c r="A201" s="107"/>
      <c r="B201" s="148"/>
      <c r="C201" s="147" t="s">
        <v>392</v>
      </c>
      <c r="D201" s="110"/>
      <c r="E201" s="111"/>
      <c r="F201" s="111"/>
      <c r="G201" s="112"/>
      <c r="H201" s="113">
        <v>3823</v>
      </c>
      <c r="I201" s="111">
        <v>3823</v>
      </c>
      <c r="J201" s="111">
        <v>0</v>
      </c>
      <c r="K201" s="114">
        <v>0</v>
      </c>
      <c r="L201" s="112">
        <v>5000</v>
      </c>
      <c r="M201" s="111">
        <v>5000</v>
      </c>
      <c r="N201" s="111">
        <v>0</v>
      </c>
      <c r="O201" s="115">
        <v>0</v>
      </c>
      <c r="P201" s="110">
        <f t="shared" si="36"/>
        <v>8823</v>
      </c>
      <c r="Q201" s="111">
        <f t="shared" si="37"/>
        <v>8823</v>
      </c>
      <c r="R201" s="111">
        <f t="shared" si="38"/>
        <v>0</v>
      </c>
      <c r="S201" s="115">
        <f t="shared" si="39"/>
        <v>0</v>
      </c>
    </row>
    <row r="202" spans="1:19" s="116" customFormat="1" ht="27.6" x14ac:dyDescent="0.25">
      <c r="A202" s="107"/>
      <c r="B202" s="148"/>
      <c r="C202" s="147" t="s">
        <v>393</v>
      </c>
      <c r="D202" s="110"/>
      <c r="E202" s="111"/>
      <c r="F202" s="111"/>
      <c r="G202" s="112"/>
      <c r="H202" s="113">
        <v>2942</v>
      </c>
      <c r="I202" s="111">
        <v>2942</v>
      </c>
      <c r="J202" s="111">
        <v>0</v>
      </c>
      <c r="K202" s="114">
        <v>0</v>
      </c>
      <c r="L202" s="112"/>
      <c r="M202" s="111"/>
      <c r="N202" s="111"/>
      <c r="O202" s="115"/>
      <c r="P202" s="110">
        <f t="shared" si="36"/>
        <v>2942</v>
      </c>
      <c r="Q202" s="111">
        <f t="shared" si="37"/>
        <v>2942</v>
      </c>
      <c r="R202" s="111">
        <f t="shared" si="38"/>
        <v>0</v>
      </c>
      <c r="S202" s="115">
        <f t="shared" si="39"/>
        <v>0</v>
      </c>
    </row>
    <row r="203" spans="1:19" s="116" customFormat="1" ht="13.8" x14ac:dyDescent="0.25">
      <c r="A203" s="128"/>
      <c r="B203" s="117"/>
      <c r="C203" s="147"/>
      <c r="D203" s="157"/>
      <c r="E203" s="158"/>
      <c r="F203" s="158"/>
      <c r="G203" s="159"/>
      <c r="H203" s="160"/>
      <c r="I203" s="158"/>
      <c r="J203" s="158"/>
      <c r="K203" s="161"/>
      <c r="L203" s="159"/>
      <c r="M203" s="158"/>
      <c r="N203" s="158"/>
      <c r="O203" s="162"/>
      <c r="P203" s="157"/>
      <c r="Q203" s="158"/>
      <c r="R203" s="158"/>
      <c r="S203" s="162"/>
    </row>
    <row r="204" spans="1:19" s="116" customFormat="1" ht="14.4" x14ac:dyDescent="0.3">
      <c r="A204" s="128"/>
      <c r="B204" s="117"/>
      <c r="C204" s="120" t="s">
        <v>24</v>
      </c>
      <c r="D204" s="150">
        <f t="shared" ref="D204:O204" si="54">SUM(D195:D203)</f>
        <v>411417</v>
      </c>
      <c r="E204" s="151">
        <f t="shared" si="54"/>
        <v>278345</v>
      </c>
      <c r="F204" s="151">
        <f t="shared" si="54"/>
        <v>133072</v>
      </c>
      <c r="G204" s="152">
        <f t="shared" si="54"/>
        <v>0</v>
      </c>
      <c r="H204" s="153">
        <v>456330</v>
      </c>
      <c r="I204" s="151">
        <v>323258</v>
      </c>
      <c r="J204" s="151">
        <v>133072</v>
      </c>
      <c r="K204" s="154">
        <v>0</v>
      </c>
      <c r="L204" s="152">
        <f t="shared" si="54"/>
        <v>34755</v>
      </c>
      <c r="M204" s="151">
        <f t="shared" si="54"/>
        <v>34755</v>
      </c>
      <c r="N204" s="151">
        <f t="shared" si="54"/>
        <v>0</v>
      </c>
      <c r="O204" s="155">
        <f t="shared" si="54"/>
        <v>0</v>
      </c>
      <c r="P204" s="150">
        <f t="shared" si="36"/>
        <v>491085</v>
      </c>
      <c r="Q204" s="151">
        <f t="shared" si="37"/>
        <v>358013</v>
      </c>
      <c r="R204" s="151">
        <f t="shared" si="38"/>
        <v>133072</v>
      </c>
      <c r="S204" s="155">
        <f t="shared" si="39"/>
        <v>0</v>
      </c>
    </row>
    <row r="205" spans="1:19" s="116" customFormat="1" x14ac:dyDescent="0.3">
      <c r="A205" s="128"/>
      <c r="B205" s="117"/>
      <c r="C205" s="120"/>
      <c r="D205" s="164"/>
      <c r="E205" s="165"/>
      <c r="F205" s="165"/>
      <c r="G205" s="166"/>
      <c r="H205" s="167"/>
      <c r="I205" s="165"/>
      <c r="J205" s="165"/>
      <c r="K205" s="168"/>
      <c r="L205" s="166"/>
      <c r="M205" s="165"/>
      <c r="N205" s="165"/>
      <c r="O205" s="169"/>
      <c r="P205" s="164"/>
      <c r="Q205" s="165"/>
      <c r="R205" s="165"/>
      <c r="S205" s="169"/>
    </row>
    <row r="206" spans="1:19" s="116" customFormat="1" x14ac:dyDescent="0.3">
      <c r="A206" s="128"/>
      <c r="B206" s="117"/>
      <c r="C206" s="109" t="s">
        <v>54</v>
      </c>
      <c r="D206" s="164"/>
      <c r="E206" s="165"/>
      <c r="F206" s="165"/>
      <c r="G206" s="166"/>
      <c r="H206" s="167"/>
      <c r="I206" s="165"/>
      <c r="J206" s="165"/>
      <c r="K206" s="168"/>
      <c r="L206" s="166"/>
      <c r="M206" s="165"/>
      <c r="N206" s="165"/>
      <c r="O206" s="169"/>
      <c r="P206" s="164"/>
      <c r="Q206" s="165"/>
      <c r="R206" s="165"/>
      <c r="S206" s="169"/>
    </row>
    <row r="207" spans="1:19" s="116" customFormat="1" ht="13.8" x14ac:dyDescent="0.25">
      <c r="A207" s="128"/>
      <c r="B207" s="117"/>
      <c r="C207" s="109" t="s">
        <v>149</v>
      </c>
      <c r="D207" s="110">
        <v>3000</v>
      </c>
      <c r="E207" s="111">
        <v>3000</v>
      </c>
      <c r="F207" s="111"/>
      <c r="G207" s="112"/>
      <c r="H207" s="113">
        <v>3000</v>
      </c>
      <c r="I207" s="111">
        <v>3000</v>
      </c>
      <c r="J207" s="111">
        <v>0</v>
      </c>
      <c r="K207" s="114">
        <v>0</v>
      </c>
      <c r="L207" s="112"/>
      <c r="M207" s="111"/>
      <c r="N207" s="111"/>
      <c r="O207" s="115"/>
      <c r="P207" s="110">
        <f t="shared" si="36"/>
        <v>3000</v>
      </c>
      <c r="Q207" s="111">
        <f t="shared" si="37"/>
        <v>3000</v>
      </c>
      <c r="R207" s="111">
        <f t="shared" si="38"/>
        <v>0</v>
      </c>
      <c r="S207" s="115">
        <f t="shared" si="39"/>
        <v>0</v>
      </c>
    </row>
    <row r="208" spans="1:19" s="116" customFormat="1" ht="13.8" x14ac:dyDescent="0.25">
      <c r="A208" s="107"/>
      <c r="B208" s="148"/>
      <c r="C208" s="109" t="s">
        <v>151</v>
      </c>
      <c r="D208" s="110">
        <v>41000</v>
      </c>
      <c r="E208" s="111"/>
      <c r="F208" s="111">
        <v>41000</v>
      </c>
      <c r="G208" s="112"/>
      <c r="H208" s="113">
        <v>41000</v>
      </c>
      <c r="I208" s="111">
        <v>0</v>
      </c>
      <c r="J208" s="111">
        <v>41000</v>
      </c>
      <c r="K208" s="114">
        <v>0</v>
      </c>
      <c r="L208" s="112"/>
      <c r="M208" s="111"/>
      <c r="N208" s="111"/>
      <c r="O208" s="115"/>
      <c r="P208" s="110">
        <f t="shared" si="36"/>
        <v>41000</v>
      </c>
      <c r="Q208" s="111">
        <f t="shared" si="37"/>
        <v>0</v>
      </c>
      <c r="R208" s="111">
        <f t="shared" si="38"/>
        <v>41000</v>
      </c>
      <c r="S208" s="115">
        <f t="shared" si="39"/>
        <v>0</v>
      </c>
    </row>
    <row r="209" spans="1:19" s="116" customFormat="1" ht="13.8" x14ac:dyDescent="0.25">
      <c r="A209" s="128"/>
      <c r="B209" s="117"/>
      <c r="C209" s="109" t="s">
        <v>324</v>
      </c>
      <c r="D209" s="110">
        <v>3252</v>
      </c>
      <c r="E209" s="111">
        <v>3252</v>
      </c>
      <c r="F209" s="111"/>
      <c r="G209" s="112"/>
      <c r="H209" s="113">
        <v>3252</v>
      </c>
      <c r="I209" s="111">
        <v>3252</v>
      </c>
      <c r="J209" s="111">
        <v>0</v>
      </c>
      <c r="K209" s="114">
        <v>0</v>
      </c>
      <c r="L209" s="112"/>
      <c r="M209" s="111"/>
      <c r="N209" s="111"/>
      <c r="O209" s="115"/>
      <c r="P209" s="110">
        <f t="shared" si="36"/>
        <v>3252</v>
      </c>
      <c r="Q209" s="111">
        <f t="shared" si="37"/>
        <v>3252</v>
      </c>
      <c r="R209" s="111">
        <f t="shared" si="38"/>
        <v>0</v>
      </c>
      <c r="S209" s="115">
        <f t="shared" si="39"/>
        <v>0</v>
      </c>
    </row>
    <row r="210" spans="1:19" s="116" customFormat="1" ht="13.8" x14ac:dyDescent="0.25">
      <c r="A210" s="128"/>
      <c r="B210" s="117"/>
      <c r="C210" s="109" t="s">
        <v>325</v>
      </c>
      <c r="D210" s="110">
        <v>3119</v>
      </c>
      <c r="E210" s="111">
        <v>3119</v>
      </c>
      <c r="F210" s="111"/>
      <c r="G210" s="112"/>
      <c r="H210" s="113">
        <v>3119</v>
      </c>
      <c r="I210" s="111">
        <v>3119</v>
      </c>
      <c r="J210" s="111">
        <v>0</v>
      </c>
      <c r="K210" s="114">
        <v>0</v>
      </c>
      <c r="L210" s="112"/>
      <c r="M210" s="111"/>
      <c r="N210" s="111"/>
      <c r="O210" s="115"/>
      <c r="P210" s="110">
        <f t="shared" si="36"/>
        <v>3119</v>
      </c>
      <c r="Q210" s="111">
        <f t="shared" si="37"/>
        <v>3119</v>
      </c>
      <c r="R210" s="111">
        <f t="shared" si="38"/>
        <v>0</v>
      </c>
      <c r="S210" s="115">
        <f t="shared" si="39"/>
        <v>0</v>
      </c>
    </row>
    <row r="211" spans="1:19" s="116" customFormat="1" ht="13.8" x14ac:dyDescent="0.25">
      <c r="A211" s="128"/>
      <c r="B211" s="117"/>
      <c r="C211" s="147" t="s">
        <v>326</v>
      </c>
      <c r="D211" s="157">
        <v>5000</v>
      </c>
      <c r="E211" s="158"/>
      <c r="F211" s="158">
        <v>5000</v>
      </c>
      <c r="G211" s="159"/>
      <c r="H211" s="160">
        <v>5000</v>
      </c>
      <c r="I211" s="158">
        <v>0</v>
      </c>
      <c r="J211" s="158">
        <v>5000</v>
      </c>
      <c r="K211" s="161">
        <v>0</v>
      </c>
      <c r="L211" s="159"/>
      <c r="M211" s="158"/>
      <c r="N211" s="158"/>
      <c r="O211" s="162"/>
      <c r="P211" s="157">
        <f t="shared" si="36"/>
        <v>5000</v>
      </c>
      <c r="Q211" s="158">
        <f t="shared" si="37"/>
        <v>0</v>
      </c>
      <c r="R211" s="158">
        <f t="shared" si="38"/>
        <v>5000</v>
      </c>
      <c r="S211" s="162">
        <f t="shared" si="39"/>
        <v>0</v>
      </c>
    </row>
    <row r="212" spans="1:19" s="116" customFormat="1" ht="13.8" x14ac:dyDescent="0.25">
      <c r="A212" s="129"/>
      <c r="B212" s="117"/>
      <c r="C212" s="147" t="s">
        <v>327</v>
      </c>
      <c r="D212" s="157">
        <v>1500</v>
      </c>
      <c r="E212" s="158"/>
      <c r="F212" s="158">
        <v>1500</v>
      </c>
      <c r="G212" s="159"/>
      <c r="H212" s="160">
        <v>1500</v>
      </c>
      <c r="I212" s="158">
        <v>0</v>
      </c>
      <c r="J212" s="158">
        <v>1500</v>
      </c>
      <c r="K212" s="161">
        <v>0</v>
      </c>
      <c r="L212" s="159"/>
      <c r="M212" s="158"/>
      <c r="N212" s="158"/>
      <c r="O212" s="162"/>
      <c r="P212" s="157">
        <f t="shared" si="36"/>
        <v>1500</v>
      </c>
      <c r="Q212" s="158">
        <f t="shared" si="37"/>
        <v>0</v>
      </c>
      <c r="R212" s="158">
        <f t="shared" si="38"/>
        <v>1500</v>
      </c>
      <c r="S212" s="162">
        <f t="shared" si="39"/>
        <v>0</v>
      </c>
    </row>
    <row r="213" spans="1:19" s="116" customFormat="1" ht="13.8" x14ac:dyDescent="0.25">
      <c r="A213" s="128"/>
      <c r="B213" s="117"/>
      <c r="C213" s="147" t="s">
        <v>328</v>
      </c>
      <c r="D213" s="157">
        <v>500</v>
      </c>
      <c r="E213" s="158"/>
      <c r="F213" s="158">
        <v>500</v>
      </c>
      <c r="G213" s="159"/>
      <c r="H213" s="160">
        <v>500</v>
      </c>
      <c r="I213" s="158">
        <v>0</v>
      </c>
      <c r="J213" s="158">
        <v>500</v>
      </c>
      <c r="K213" s="161">
        <v>0</v>
      </c>
      <c r="L213" s="159"/>
      <c r="M213" s="158"/>
      <c r="N213" s="158"/>
      <c r="O213" s="162"/>
      <c r="P213" s="157">
        <f t="shared" ref="P213:P279" si="55">H213+L213</f>
        <v>500</v>
      </c>
      <c r="Q213" s="158">
        <f t="shared" ref="Q213:Q279" si="56">I213+M213</f>
        <v>0</v>
      </c>
      <c r="R213" s="158">
        <f t="shared" ref="R213:R279" si="57">J213+N213</f>
        <v>500</v>
      </c>
      <c r="S213" s="162">
        <f t="shared" ref="S213:S279" si="58">K213+O213</f>
        <v>0</v>
      </c>
    </row>
    <row r="214" spans="1:19" s="116" customFormat="1" ht="13.8" x14ac:dyDescent="0.25">
      <c r="A214" s="128"/>
      <c r="B214" s="117"/>
      <c r="C214" s="147" t="s">
        <v>329</v>
      </c>
      <c r="D214" s="157">
        <v>1200</v>
      </c>
      <c r="E214" s="158"/>
      <c r="F214" s="158">
        <v>1200</v>
      </c>
      <c r="G214" s="159"/>
      <c r="H214" s="160">
        <v>1200</v>
      </c>
      <c r="I214" s="158">
        <v>0</v>
      </c>
      <c r="J214" s="158">
        <v>1200</v>
      </c>
      <c r="K214" s="161">
        <v>0</v>
      </c>
      <c r="L214" s="159"/>
      <c r="M214" s="158"/>
      <c r="N214" s="158"/>
      <c r="O214" s="162"/>
      <c r="P214" s="157">
        <f t="shared" si="55"/>
        <v>1200</v>
      </c>
      <c r="Q214" s="158">
        <f t="shared" si="56"/>
        <v>0</v>
      </c>
      <c r="R214" s="158">
        <f t="shared" si="57"/>
        <v>1200</v>
      </c>
      <c r="S214" s="162">
        <f t="shared" si="58"/>
        <v>0</v>
      </c>
    </row>
    <row r="215" spans="1:19" s="116" customFormat="1" ht="13.8" x14ac:dyDescent="0.25">
      <c r="A215" s="107"/>
      <c r="B215" s="148"/>
      <c r="C215" s="109" t="s">
        <v>330</v>
      </c>
      <c r="D215" s="110">
        <v>2000</v>
      </c>
      <c r="E215" s="111"/>
      <c r="F215" s="111">
        <v>2000</v>
      </c>
      <c r="G215" s="112"/>
      <c r="H215" s="113">
        <v>2000</v>
      </c>
      <c r="I215" s="111">
        <v>0</v>
      </c>
      <c r="J215" s="111">
        <v>2000</v>
      </c>
      <c r="K215" s="114">
        <v>0</v>
      </c>
      <c r="L215" s="112"/>
      <c r="M215" s="111"/>
      <c r="N215" s="111"/>
      <c r="O215" s="115"/>
      <c r="P215" s="110">
        <f t="shared" si="55"/>
        <v>2000</v>
      </c>
      <c r="Q215" s="111">
        <f t="shared" si="56"/>
        <v>0</v>
      </c>
      <c r="R215" s="111">
        <f t="shared" si="57"/>
        <v>2000</v>
      </c>
      <c r="S215" s="115">
        <f t="shared" si="58"/>
        <v>0</v>
      </c>
    </row>
    <row r="216" spans="1:19" s="116" customFormat="1" ht="13.8" x14ac:dyDescent="0.25">
      <c r="A216" s="107"/>
      <c r="B216" s="148"/>
      <c r="C216" s="109" t="s">
        <v>331</v>
      </c>
      <c r="D216" s="110">
        <v>1000</v>
      </c>
      <c r="E216" s="111"/>
      <c r="F216" s="111">
        <v>1000</v>
      </c>
      <c r="G216" s="112"/>
      <c r="H216" s="113">
        <v>1000</v>
      </c>
      <c r="I216" s="111">
        <v>0</v>
      </c>
      <c r="J216" s="111">
        <v>1000</v>
      </c>
      <c r="K216" s="114">
        <v>0</v>
      </c>
      <c r="L216" s="112"/>
      <c r="M216" s="111"/>
      <c r="N216" s="111"/>
      <c r="O216" s="115"/>
      <c r="P216" s="110">
        <f t="shared" si="55"/>
        <v>1000</v>
      </c>
      <c r="Q216" s="111">
        <f t="shared" si="56"/>
        <v>0</v>
      </c>
      <c r="R216" s="111">
        <f t="shared" si="57"/>
        <v>1000</v>
      </c>
      <c r="S216" s="115">
        <f t="shared" si="58"/>
        <v>0</v>
      </c>
    </row>
    <row r="217" spans="1:19" s="116" customFormat="1" ht="13.8" x14ac:dyDescent="0.25">
      <c r="A217" s="128"/>
      <c r="B217" s="117"/>
      <c r="C217" s="172" t="s">
        <v>198</v>
      </c>
      <c r="D217" s="157">
        <v>1325</v>
      </c>
      <c r="E217" s="158">
        <v>1325</v>
      </c>
      <c r="F217" s="158"/>
      <c r="G217" s="159"/>
      <c r="H217" s="160">
        <v>1325</v>
      </c>
      <c r="I217" s="158">
        <v>1325</v>
      </c>
      <c r="J217" s="158">
        <v>0</v>
      </c>
      <c r="K217" s="161">
        <v>0</v>
      </c>
      <c r="L217" s="159"/>
      <c r="M217" s="158"/>
      <c r="N217" s="158"/>
      <c r="O217" s="162"/>
      <c r="P217" s="157">
        <f t="shared" si="55"/>
        <v>1325</v>
      </c>
      <c r="Q217" s="158">
        <f t="shared" si="56"/>
        <v>1325</v>
      </c>
      <c r="R217" s="158">
        <f t="shared" si="57"/>
        <v>0</v>
      </c>
      <c r="S217" s="162">
        <f t="shared" si="58"/>
        <v>0</v>
      </c>
    </row>
    <row r="218" spans="1:19" s="116" customFormat="1" ht="13.8" x14ac:dyDescent="0.25">
      <c r="A218" s="128"/>
      <c r="B218" s="117"/>
      <c r="C218" s="163" t="s">
        <v>332</v>
      </c>
      <c r="D218" s="157">
        <v>2500</v>
      </c>
      <c r="E218" s="158">
        <v>2500</v>
      </c>
      <c r="F218" s="158"/>
      <c r="G218" s="159"/>
      <c r="H218" s="160">
        <v>2500</v>
      </c>
      <c r="I218" s="158">
        <v>2500</v>
      </c>
      <c r="J218" s="158">
        <v>0</v>
      </c>
      <c r="K218" s="161">
        <v>0</v>
      </c>
      <c r="L218" s="159"/>
      <c r="M218" s="158"/>
      <c r="N218" s="158"/>
      <c r="O218" s="162"/>
      <c r="P218" s="157">
        <f t="shared" si="55"/>
        <v>2500</v>
      </c>
      <c r="Q218" s="158">
        <f t="shared" si="56"/>
        <v>2500</v>
      </c>
      <c r="R218" s="158">
        <f t="shared" si="57"/>
        <v>0</v>
      </c>
      <c r="S218" s="162">
        <f t="shared" si="58"/>
        <v>0</v>
      </c>
    </row>
    <row r="219" spans="1:19" s="116" customFormat="1" ht="27.6" x14ac:dyDescent="0.25">
      <c r="A219" s="128"/>
      <c r="B219" s="117"/>
      <c r="C219" s="163" t="s">
        <v>333</v>
      </c>
      <c r="D219" s="157">
        <v>5000</v>
      </c>
      <c r="E219" s="158">
        <v>5000</v>
      </c>
      <c r="F219" s="158"/>
      <c r="G219" s="159"/>
      <c r="H219" s="160">
        <v>5000</v>
      </c>
      <c r="I219" s="158">
        <v>5000</v>
      </c>
      <c r="J219" s="158">
        <v>0</v>
      </c>
      <c r="K219" s="161">
        <v>0</v>
      </c>
      <c r="L219" s="159"/>
      <c r="M219" s="158"/>
      <c r="N219" s="158"/>
      <c r="O219" s="162"/>
      <c r="P219" s="157">
        <f t="shared" si="55"/>
        <v>5000</v>
      </c>
      <c r="Q219" s="158">
        <f t="shared" si="56"/>
        <v>5000</v>
      </c>
      <c r="R219" s="158">
        <f t="shared" si="57"/>
        <v>0</v>
      </c>
      <c r="S219" s="162">
        <f t="shared" si="58"/>
        <v>0</v>
      </c>
    </row>
    <row r="220" spans="1:19" s="116" customFormat="1" ht="13.8" x14ac:dyDescent="0.25">
      <c r="A220" s="128"/>
      <c r="B220" s="117"/>
      <c r="C220" s="163" t="s">
        <v>422</v>
      </c>
      <c r="D220" s="157"/>
      <c r="E220" s="158"/>
      <c r="F220" s="158"/>
      <c r="G220" s="159"/>
      <c r="H220" s="160"/>
      <c r="I220" s="158"/>
      <c r="J220" s="158"/>
      <c r="K220" s="161"/>
      <c r="L220" s="159">
        <v>7451</v>
      </c>
      <c r="M220" s="158">
        <v>7451</v>
      </c>
      <c r="N220" s="158">
        <v>0</v>
      </c>
      <c r="O220" s="162">
        <v>0</v>
      </c>
      <c r="P220" s="157">
        <f t="shared" ref="P220" si="59">H220+L220</f>
        <v>7451</v>
      </c>
      <c r="Q220" s="158">
        <f t="shared" ref="Q220" si="60">I220+M220</f>
        <v>7451</v>
      </c>
      <c r="R220" s="158">
        <f t="shared" ref="R220" si="61">J220+N220</f>
        <v>0</v>
      </c>
      <c r="S220" s="162">
        <f t="shared" ref="S220" si="62">K220+O220</f>
        <v>0</v>
      </c>
    </row>
    <row r="221" spans="1:19" s="116" customFormat="1" ht="13.8" x14ac:dyDescent="0.25">
      <c r="A221" s="128"/>
      <c r="B221" s="117"/>
      <c r="C221" s="163"/>
      <c r="D221" s="157"/>
      <c r="E221" s="158"/>
      <c r="F221" s="158"/>
      <c r="G221" s="159"/>
      <c r="H221" s="160"/>
      <c r="I221" s="158"/>
      <c r="J221" s="158"/>
      <c r="K221" s="161"/>
      <c r="L221" s="159"/>
      <c r="M221" s="158"/>
      <c r="N221" s="158"/>
      <c r="O221" s="162"/>
      <c r="P221" s="157"/>
      <c r="Q221" s="158"/>
      <c r="R221" s="158"/>
      <c r="S221" s="162"/>
    </row>
    <row r="222" spans="1:19" s="116" customFormat="1" ht="14.4" x14ac:dyDescent="0.3">
      <c r="A222" s="128"/>
      <c r="B222" s="117"/>
      <c r="C222" s="120" t="s">
        <v>24</v>
      </c>
      <c r="D222" s="150">
        <f t="shared" ref="D222:O222" si="63">SUM(D207:D221)</f>
        <v>70396</v>
      </c>
      <c r="E222" s="151">
        <f t="shared" si="63"/>
        <v>18196</v>
      </c>
      <c r="F222" s="151">
        <f t="shared" si="63"/>
        <v>52200</v>
      </c>
      <c r="G222" s="152">
        <f t="shared" si="63"/>
        <v>0</v>
      </c>
      <c r="H222" s="153">
        <v>70396</v>
      </c>
      <c r="I222" s="151">
        <v>18196</v>
      </c>
      <c r="J222" s="151">
        <v>52200</v>
      </c>
      <c r="K222" s="154">
        <v>0</v>
      </c>
      <c r="L222" s="152">
        <f t="shared" si="63"/>
        <v>7451</v>
      </c>
      <c r="M222" s="151">
        <f t="shared" si="63"/>
        <v>7451</v>
      </c>
      <c r="N222" s="151">
        <f t="shared" si="63"/>
        <v>0</v>
      </c>
      <c r="O222" s="155">
        <f t="shared" si="63"/>
        <v>0</v>
      </c>
      <c r="P222" s="150">
        <f t="shared" si="55"/>
        <v>77847</v>
      </c>
      <c r="Q222" s="151">
        <f t="shared" si="56"/>
        <v>25647</v>
      </c>
      <c r="R222" s="151">
        <f t="shared" si="57"/>
        <v>52200</v>
      </c>
      <c r="S222" s="155">
        <f t="shared" si="58"/>
        <v>0</v>
      </c>
    </row>
    <row r="223" spans="1:19" s="116" customFormat="1" x14ac:dyDescent="0.3">
      <c r="A223" s="128"/>
      <c r="B223" s="117"/>
      <c r="C223" s="149"/>
      <c r="D223" s="164"/>
      <c r="E223" s="165"/>
      <c r="F223" s="165"/>
      <c r="G223" s="166"/>
      <c r="H223" s="167"/>
      <c r="I223" s="165"/>
      <c r="J223" s="165"/>
      <c r="K223" s="168"/>
      <c r="L223" s="166"/>
      <c r="M223" s="165"/>
      <c r="N223" s="165"/>
      <c r="O223" s="169"/>
      <c r="P223" s="164"/>
      <c r="Q223" s="165"/>
      <c r="R223" s="165"/>
      <c r="S223" s="169"/>
    </row>
    <row r="224" spans="1:19" s="116" customFormat="1" x14ac:dyDescent="0.3">
      <c r="A224" s="107"/>
      <c r="B224" s="171"/>
      <c r="C224" s="109" t="s">
        <v>65</v>
      </c>
      <c r="D224" s="164"/>
      <c r="E224" s="165"/>
      <c r="F224" s="165"/>
      <c r="G224" s="166"/>
      <c r="H224" s="113">
        <v>0</v>
      </c>
      <c r="I224" s="111">
        <v>0</v>
      </c>
      <c r="J224" s="111">
        <v>0</v>
      </c>
      <c r="K224" s="114">
        <v>0</v>
      </c>
      <c r="L224" s="166"/>
      <c r="M224" s="165"/>
      <c r="N224" s="165"/>
      <c r="O224" s="169"/>
      <c r="P224" s="110">
        <f t="shared" si="55"/>
        <v>0</v>
      </c>
      <c r="Q224" s="111">
        <f t="shared" si="56"/>
        <v>0</v>
      </c>
      <c r="R224" s="111">
        <f t="shared" si="57"/>
        <v>0</v>
      </c>
      <c r="S224" s="115">
        <f t="shared" si="58"/>
        <v>0</v>
      </c>
    </row>
    <row r="225" spans="1:19" s="116" customFormat="1" ht="14.4" x14ac:dyDescent="0.3">
      <c r="A225" s="107"/>
      <c r="B225" s="171"/>
      <c r="C225" s="147"/>
      <c r="D225" s="157"/>
      <c r="E225" s="158"/>
      <c r="F225" s="158"/>
      <c r="G225" s="159"/>
      <c r="H225" s="160"/>
      <c r="I225" s="158"/>
      <c r="J225" s="158"/>
      <c r="K225" s="161"/>
      <c r="L225" s="159"/>
      <c r="M225" s="158"/>
      <c r="N225" s="158"/>
      <c r="O225" s="162"/>
      <c r="P225" s="157"/>
      <c r="Q225" s="158"/>
      <c r="R225" s="158"/>
      <c r="S225" s="162"/>
    </row>
    <row r="226" spans="1:19" s="116" customFormat="1" ht="14.4" x14ac:dyDescent="0.3">
      <c r="A226" s="107"/>
      <c r="B226" s="117"/>
      <c r="C226" s="120" t="s">
        <v>24</v>
      </c>
      <c r="D226" s="150">
        <f t="shared" ref="D226:O226" si="64">SUM(D225:D225)</f>
        <v>0</v>
      </c>
      <c r="E226" s="151">
        <f t="shared" si="64"/>
        <v>0</v>
      </c>
      <c r="F226" s="151">
        <f t="shared" si="64"/>
        <v>0</v>
      </c>
      <c r="G226" s="152">
        <f t="shared" si="64"/>
        <v>0</v>
      </c>
      <c r="H226" s="153">
        <v>0</v>
      </c>
      <c r="I226" s="151">
        <v>0</v>
      </c>
      <c r="J226" s="151">
        <v>0</v>
      </c>
      <c r="K226" s="154">
        <v>0</v>
      </c>
      <c r="L226" s="152">
        <f t="shared" si="64"/>
        <v>0</v>
      </c>
      <c r="M226" s="151">
        <f t="shared" si="64"/>
        <v>0</v>
      </c>
      <c r="N226" s="151">
        <f t="shared" si="64"/>
        <v>0</v>
      </c>
      <c r="O226" s="155">
        <f t="shared" si="64"/>
        <v>0</v>
      </c>
      <c r="P226" s="150">
        <f t="shared" si="55"/>
        <v>0</v>
      </c>
      <c r="Q226" s="151">
        <f t="shared" si="56"/>
        <v>0</v>
      </c>
      <c r="R226" s="151">
        <f t="shared" si="57"/>
        <v>0</v>
      </c>
      <c r="S226" s="155">
        <f t="shared" si="58"/>
        <v>0</v>
      </c>
    </row>
    <row r="227" spans="1:19" s="116" customFormat="1" x14ac:dyDescent="0.3">
      <c r="A227" s="107"/>
      <c r="B227" s="117"/>
      <c r="C227" s="149"/>
      <c r="D227" s="164"/>
      <c r="E227" s="165"/>
      <c r="F227" s="165"/>
      <c r="G227" s="166"/>
      <c r="H227" s="167"/>
      <c r="I227" s="165"/>
      <c r="J227" s="165"/>
      <c r="K227" s="168"/>
      <c r="L227" s="166"/>
      <c r="M227" s="165"/>
      <c r="N227" s="165"/>
      <c r="O227" s="169"/>
      <c r="P227" s="164"/>
      <c r="Q227" s="165"/>
      <c r="R227" s="165"/>
      <c r="S227" s="169"/>
    </row>
    <row r="228" spans="1:19" s="116" customFormat="1" ht="14.4" x14ac:dyDescent="0.3">
      <c r="A228" s="107"/>
      <c r="B228" s="171"/>
      <c r="C228" s="109" t="s">
        <v>57</v>
      </c>
      <c r="D228" s="110">
        <v>5000</v>
      </c>
      <c r="E228" s="111">
        <v>5000</v>
      </c>
      <c r="F228" s="111"/>
      <c r="G228" s="112"/>
      <c r="H228" s="113">
        <v>5000</v>
      </c>
      <c r="I228" s="111">
        <v>5000</v>
      </c>
      <c r="J228" s="111">
        <v>0</v>
      </c>
      <c r="K228" s="114">
        <v>0</v>
      </c>
      <c r="L228" s="112"/>
      <c r="M228" s="111"/>
      <c r="N228" s="111"/>
      <c r="O228" s="115"/>
      <c r="P228" s="110">
        <f t="shared" si="55"/>
        <v>5000</v>
      </c>
      <c r="Q228" s="111">
        <f t="shared" si="56"/>
        <v>5000</v>
      </c>
      <c r="R228" s="111">
        <f t="shared" si="57"/>
        <v>0</v>
      </c>
      <c r="S228" s="115">
        <f t="shared" si="58"/>
        <v>0</v>
      </c>
    </row>
    <row r="229" spans="1:19" s="116" customFormat="1" ht="14.4" x14ac:dyDescent="0.3">
      <c r="A229" s="107"/>
      <c r="B229" s="171"/>
      <c r="C229" s="109"/>
      <c r="D229" s="110"/>
      <c r="E229" s="111"/>
      <c r="F229" s="111"/>
      <c r="G229" s="112"/>
      <c r="H229" s="113"/>
      <c r="I229" s="111"/>
      <c r="J229" s="111"/>
      <c r="K229" s="114"/>
      <c r="L229" s="112"/>
      <c r="M229" s="111"/>
      <c r="N229" s="111"/>
      <c r="O229" s="115"/>
      <c r="P229" s="110"/>
      <c r="Q229" s="111"/>
      <c r="R229" s="111"/>
      <c r="S229" s="115"/>
    </row>
    <row r="230" spans="1:19" s="116" customFormat="1" ht="13.8" x14ac:dyDescent="0.25">
      <c r="A230" s="107"/>
      <c r="B230" s="117"/>
      <c r="C230" s="109" t="s">
        <v>172</v>
      </c>
      <c r="D230" s="110"/>
      <c r="E230" s="111"/>
      <c r="F230" s="111"/>
      <c r="G230" s="112"/>
      <c r="H230" s="113"/>
      <c r="I230" s="111"/>
      <c r="J230" s="111"/>
      <c r="K230" s="114"/>
      <c r="L230" s="112"/>
      <c r="M230" s="111"/>
      <c r="N230" s="111"/>
      <c r="O230" s="115"/>
      <c r="P230" s="110"/>
      <c r="Q230" s="111"/>
      <c r="R230" s="111"/>
      <c r="S230" s="115"/>
    </row>
    <row r="231" spans="1:19" s="116" customFormat="1" ht="13.8" x14ac:dyDescent="0.25">
      <c r="A231" s="107"/>
      <c r="B231" s="117"/>
      <c r="C231" s="109" t="s">
        <v>334</v>
      </c>
      <c r="D231" s="110">
        <v>3061</v>
      </c>
      <c r="E231" s="111">
        <v>3061</v>
      </c>
      <c r="F231" s="111"/>
      <c r="G231" s="112"/>
      <c r="H231" s="113">
        <v>3061</v>
      </c>
      <c r="I231" s="111">
        <v>3061</v>
      </c>
      <c r="J231" s="111">
        <v>0</v>
      </c>
      <c r="K231" s="114">
        <v>0</v>
      </c>
      <c r="L231" s="112"/>
      <c r="M231" s="111"/>
      <c r="N231" s="111"/>
      <c r="O231" s="115"/>
      <c r="P231" s="110">
        <f t="shared" si="55"/>
        <v>3061</v>
      </c>
      <c r="Q231" s="111">
        <f t="shared" si="56"/>
        <v>3061</v>
      </c>
      <c r="R231" s="111">
        <f t="shared" si="57"/>
        <v>0</v>
      </c>
      <c r="S231" s="115">
        <f t="shared" si="58"/>
        <v>0</v>
      </c>
    </row>
    <row r="232" spans="1:19" s="116" customFormat="1" ht="13.8" x14ac:dyDescent="0.25">
      <c r="A232" s="107"/>
      <c r="B232" s="117"/>
      <c r="C232" s="109"/>
      <c r="D232" s="110"/>
      <c r="E232" s="111"/>
      <c r="F232" s="111"/>
      <c r="G232" s="112"/>
      <c r="H232" s="113"/>
      <c r="I232" s="111"/>
      <c r="J232" s="111"/>
      <c r="K232" s="114"/>
      <c r="L232" s="112"/>
      <c r="M232" s="111"/>
      <c r="N232" s="111"/>
      <c r="O232" s="115"/>
      <c r="P232" s="110"/>
      <c r="Q232" s="111"/>
      <c r="R232" s="111"/>
      <c r="S232" s="115"/>
    </row>
    <row r="233" spans="1:19" s="116" customFormat="1" ht="27.6" x14ac:dyDescent="0.25">
      <c r="A233" s="107"/>
      <c r="B233" s="117"/>
      <c r="C233" s="147" t="s">
        <v>394</v>
      </c>
      <c r="D233" s="110"/>
      <c r="E233" s="111"/>
      <c r="F233" s="111"/>
      <c r="G233" s="112"/>
      <c r="H233" s="113"/>
      <c r="I233" s="111"/>
      <c r="J233" s="111"/>
      <c r="K233" s="114"/>
      <c r="L233" s="112"/>
      <c r="M233" s="111"/>
      <c r="N233" s="111"/>
      <c r="O233" s="115"/>
      <c r="P233" s="110"/>
      <c r="Q233" s="111"/>
      <c r="R233" s="111"/>
      <c r="S233" s="115"/>
    </row>
    <row r="234" spans="1:19" s="116" customFormat="1" ht="13.8" x14ac:dyDescent="0.25">
      <c r="A234" s="107"/>
      <c r="B234" s="117"/>
      <c r="C234" s="109" t="s">
        <v>395</v>
      </c>
      <c r="D234" s="110"/>
      <c r="E234" s="111"/>
      <c r="F234" s="111"/>
      <c r="G234" s="112"/>
      <c r="H234" s="113">
        <v>9000</v>
      </c>
      <c r="I234" s="111">
        <v>9000</v>
      </c>
      <c r="J234" s="111">
        <v>0</v>
      </c>
      <c r="K234" s="114">
        <v>0</v>
      </c>
      <c r="L234" s="112"/>
      <c r="M234" s="111"/>
      <c r="N234" s="111"/>
      <c r="O234" s="115"/>
      <c r="P234" s="110">
        <f t="shared" si="55"/>
        <v>9000</v>
      </c>
      <c r="Q234" s="111">
        <f t="shared" si="56"/>
        <v>9000</v>
      </c>
      <c r="R234" s="111">
        <f t="shared" si="57"/>
        <v>0</v>
      </c>
      <c r="S234" s="115">
        <f t="shared" si="58"/>
        <v>0</v>
      </c>
    </row>
    <row r="235" spans="1:19" s="116" customFormat="1" ht="13.8" x14ac:dyDescent="0.25">
      <c r="A235" s="107"/>
      <c r="B235" s="117"/>
      <c r="C235" s="109"/>
      <c r="D235" s="110"/>
      <c r="E235" s="111"/>
      <c r="F235" s="111"/>
      <c r="G235" s="112"/>
      <c r="H235" s="113"/>
      <c r="I235" s="111"/>
      <c r="J235" s="111"/>
      <c r="K235" s="114"/>
      <c r="L235" s="112"/>
      <c r="M235" s="111"/>
      <c r="N235" s="111"/>
      <c r="O235" s="115"/>
      <c r="P235" s="110"/>
      <c r="Q235" s="111"/>
      <c r="R235" s="111"/>
      <c r="S235" s="115"/>
    </row>
    <row r="236" spans="1:19" s="116" customFormat="1" ht="14.4" x14ac:dyDescent="0.3">
      <c r="A236" s="107"/>
      <c r="B236" s="117"/>
      <c r="C236" s="149" t="s">
        <v>56</v>
      </c>
      <c r="D236" s="150">
        <f t="shared" ref="D236:G236" si="65">D204+D222+D226+D228+D231</f>
        <v>489874</v>
      </c>
      <c r="E236" s="151">
        <f t="shared" si="65"/>
        <v>304602</v>
      </c>
      <c r="F236" s="151">
        <f t="shared" si="65"/>
        <v>185272</v>
      </c>
      <c r="G236" s="152">
        <f t="shared" si="65"/>
        <v>0</v>
      </c>
      <c r="H236" s="153">
        <v>543787</v>
      </c>
      <c r="I236" s="151">
        <v>358515</v>
      </c>
      <c r="J236" s="151">
        <v>185272</v>
      </c>
      <c r="K236" s="154">
        <v>0</v>
      </c>
      <c r="L236" s="152">
        <f>L204+L222+L226+L228+L231+L234</f>
        <v>42206</v>
      </c>
      <c r="M236" s="151">
        <f t="shared" ref="M236:O236" si="66">M204+M222+M226+M228+M231+M234</f>
        <v>42206</v>
      </c>
      <c r="N236" s="151">
        <f t="shared" si="66"/>
        <v>0</v>
      </c>
      <c r="O236" s="155">
        <f t="shared" si="66"/>
        <v>0</v>
      </c>
      <c r="P236" s="150">
        <f t="shared" si="55"/>
        <v>585993</v>
      </c>
      <c r="Q236" s="151">
        <f t="shared" si="56"/>
        <v>400721</v>
      </c>
      <c r="R236" s="151">
        <f t="shared" si="57"/>
        <v>185272</v>
      </c>
      <c r="S236" s="155">
        <f t="shared" si="58"/>
        <v>0</v>
      </c>
    </row>
    <row r="237" spans="1:19" s="116" customFormat="1" x14ac:dyDescent="0.3">
      <c r="A237" s="128"/>
      <c r="B237" s="117"/>
      <c r="C237" s="149"/>
      <c r="D237" s="164"/>
      <c r="E237" s="165"/>
      <c r="F237" s="165"/>
      <c r="G237" s="166"/>
      <c r="H237" s="167"/>
      <c r="I237" s="165"/>
      <c r="J237" s="165"/>
      <c r="K237" s="168"/>
      <c r="L237" s="166"/>
      <c r="M237" s="165"/>
      <c r="N237" s="165"/>
      <c r="O237" s="169"/>
      <c r="P237" s="164"/>
      <c r="Q237" s="165"/>
      <c r="R237" s="165"/>
      <c r="S237" s="169"/>
    </row>
    <row r="238" spans="1:19" s="116" customFormat="1" x14ac:dyDescent="0.3">
      <c r="A238" s="128"/>
      <c r="B238" s="117" t="s">
        <v>19</v>
      </c>
      <c r="C238" s="109" t="s">
        <v>50</v>
      </c>
      <c r="D238" s="164"/>
      <c r="E238" s="165"/>
      <c r="F238" s="165"/>
      <c r="G238" s="166"/>
      <c r="H238" s="167"/>
      <c r="I238" s="165"/>
      <c r="J238" s="165"/>
      <c r="K238" s="168"/>
      <c r="L238" s="166"/>
      <c r="M238" s="165"/>
      <c r="N238" s="165"/>
      <c r="O238" s="169"/>
      <c r="P238" s="164"/>
      <c r="Q238" s="165"/>
      <c r="R238" s="165"/>
      <c r="S238" s="169"/>
    </row>
    <row r="239" spans="1:19" s="116" customFormat="1" x14ac:dyDescent="0.3">
      <c r="A239" s="128"/>
      <c r="B239" s="117"/>
      <c r="C239" s="163" t="s">
        <v>199</v>
      </c>
      <c r="D239" s="110">
        <v>10000</v>
      </c>
      <c r="E239" s="111">
        <v>10000</v>
      </c>
      <c r="F239" s="165"/>
      <c r="G239" s="166"/>
      <c r="H239" s="113">
        <v>10000</v>
      </c>
      <c r="I239" s="111">
        <v>10000</v>
      </c>
      <c r="J239" s="111">
        <v>0</v>
      </c>
      <c r="K239" s="114">
        <v>0</v>
      </c>
      <c r="L239" s="112">
        <v>-10000</v>
      </c>
      <c r="M239" s="111">
        <v>-10000</v>
      </c>
      <c r="N239" s="111">
        <v>0</v>
      </c>
      <c r="O239" s="115">
        <v>0</v>
      </c>
      <c r="P239" s="110">
        <f t="shared" si="55"/>
        <v>0</v>
      </c>
      <c r="Q239" s="111">
        <f t="shared" si="56"/>
        <v>0</v>
      </c>
      <c r="R239" s="111">
        <f t="shared" si="57"/>
        <v>0</v>
      </c>
      <c r="S239" s="115">
        <f t="shared" si="58"/>
        <v>0</v>
      </c>
    </row>
    <row r="240" spans="1:19" s="116" customFormat="1" ht="13.8" x14ac:dyDescent="0.25">
      <c r="A240" s="128"/>
      <c r="B240" s="117"/>
      <c r="C240" s="109" t="s">
        <v>173</v>
      </c>
      <c r="D240" s="110">
        <v>14512</v>
      </c>
      <c r="E240" s="111">
        <v>14512</v>
      </c>
      <c r="F240" s="111"/>
      <c r="G240" s="112"/>
      <c r="H240" s="113">
        <v>14512</v>
      </c>
      <c r="I240" s="111">
        <v>14512</v>
      </c>
      <c r="J240" s="111">
        <v>0</v>
      </c>
      <c r="K240" s="114">
        <v>0</v>
      </c>
      <c r="L240" s="112"/>
      <c r="M240" s="111"/>
      <c r="N240" s="111"/>
      <c r="O240" s="115"/>
      <c r="P240" s="110">
        <f t="shared" si="55"/>
        <v>14512</v>
      </c>
      <c r="Q240" s="111">
        <f t="shared" si="56"/>
        <v>14512</v>
      </c>
      <c r="R240" s="111">
        <f t="shared" si="57"/>
        <v>0</v>
      </c>
      <c r="S240" s="115">
        <f t="shared" si="58"/>
        <v>0</v>
      </c>
    </row>
    <row r="241" spans="1:19" s="116" customFormat="1" ht="13.8" x14ac:dyDescent="0.25">
      <c r="A241" s="128"/>
      <c r="B241" s="117"/>
      <c r="C241" s="147" t="s">
        <v>200</v>
      </c>
      <c r="D241" s="110">
        <v>8000</v>
      </c>
      <c r="E241" s="111">
        <v>8000</v>
      </c>
      <c r="F241" s="111"/>
      <c r="G241" s="112"/>
      <c r="H241" s="113">
        <v>8000</v>
      </c>
      <c r="I241" s="111">
        <v>8000</v>
      </c>
      <c r="J241" s="111">
        <v>0</v>
      </c>
      <c r="K241" s="114">
        <v>0</v>
      </c>
      <c r="L241" s="112"/>
      <c r="M241" s="111"/>
      <c r="N241" s="111"/>
      <c r="O241" s="115"/>
      <c r="P241" s="110">
        <f t="shared" si="55"/>
        <v>8000</v>
      </c>
      <c r="Q241" s="111">
        <f t="shared" si="56"/>
        <v>8000</v>
      </c>
      <c r="R241" s="111">
        <f t="shared" si="57"/>
        <v>0</v>
      </c>
      <c r="S241" s="115">
        <f t="shared" si="58"/>
        <v>0</v>
      </c>
    </row>
    <row r="242" spans="1:19" s="116" customFormat="1" ht="13.8" x14ac:dyDescent="0.25">
      <c r="A242" s="107"/>
      <c r="B242" s="148"/>
      <c r="C242" s="109" t="s">
        <v>201</v>
      </c>
      <c r="D242" s="110">
        <v>3000</v>
      </c>
      <c r="E242" s="111">
        <v>3000</v>
      </c>
      <c r="F242" s="111"/>
      <c r="G242" s="112"/>
      <c r="H242" s="113">
        <v>3000</v>
      </c>
      <c r="I242" s="111">
        <v>3000</v>
      </c>
      <c r="J242" s="111">
        <v>0</v>
      </c>
      <c r="K242" s="114">
        <v>0</v>
      </c>
      <c r="L242" s="112">
        <v>-3000</v>
      </c>
      <c r="M242" s="111">
        <v>-3000</v>
      </c>
      <c r="N242" s="111">
        <v>0</v>
      </c>
      <c r="O242" s="115">
        <v>0</v>
      </c>
      <c r="P242" s="110">
        <f t="shared" si="55"/>
        <v>0</v>
      </c>
      <c r="Q242" s="111">
        <f t="shared" si="56"/>
        <v>0</v>
      </c>
      <c r="R242" s="111">
        <f t="shared" si="57"/>
        <v>0</v>
      </c>
      <c r="S242" s="115">
        <f t="shared" si="58"/>
        <v>0</v>
      </c>
    </row>
    <row r="243" spans="1:19" s="116" customFormat="1" ht="13.8" x14ac:dyDescent="0.25">
      <c r="A243" s="128"/>
      <c r="B243" s="117"/>
      <c r="C243" s="147" t="s">
        <v>202</v>
      </c>
      <c r="D243" s="110">
        <v>3200</v>
      </c>
      <c r="E243" s="111"/>
      <c r="F243" s="111">
        <v>3200</v>
      </c>
      <c r="G243" s="112"/>
      <c r="H243" s="113">
        <v>3200</v>
      </c>
      <c r="I243" s="111">
        <v>0</v>
      </c>
      <c r="J243" s="111">
        <v>3200</v>
      </c>
      <c r="K243" s="114">
        <v>0</v>
      </c>
      <c r="L243" s="112"/>
      <c r="M243" s="111"/>
      <c r="N243" s="111"/>
      <c r="O243" s="115"/>
      <c r="P243" s="110">
        <f t="shared" si="55"/>
        <v>3200</v>
      </c>
      <c r="Q243" s="111">
        <f t="shared" si="56"/>
        <v>0</v>
      </c>
      <c r="R243" s="111">
        <f t="shared" si="57"/>
        <v>3200</v>
      </c>
      <c r="S243" s="115">
        <f t="shared" si="58"/>
        <v>0</v>
      </c>
    </row>
    <row r="244" spans="1:19" s="116" customFormat="1" ht="13.8" x14ac:dyDescent="0.25">
      <c r="A244" s="128"/>
      <c r="B244" s="117"/>
      <c r="C244" s="147" t="s">
        <v>335</v>
      </c>
      <c r="D244" s="157">
        <v>38560</v>
      </c>
      <c r="E244" s="158">
        <v>38560</v>
      </c>
      <c r="F244" s="158"/>
      <c r="G244" s="159"/>
      <c r="H244" s="160">
        <v>38560</v>
      </c>
      <c r="I244" s="158">
        <v>38560</v>
      </c>
      <c r="J244" s="158">
        <v>0</v>
      </c>
      <c r="K244" s="161">
        <v>0</v>
      </c>
      <c r="L244" s="159"/>
      <c r="M244" s="158"/>
      <c r="N244" s="158"/>
      <c r="O244" s="162"/>
      <c r="P244" s="157">
        <f t="shared" si="55"/>
        <v>38560</v>
      </c>
      <c r="Q244" s="158">
        <f t="shared" si="56"/>
        <v>38560</v>
      </c>
      <c r="R244" s="158">
        <f t="shared" si="57"/>
        <v>0</v>
      </c>
      <c r="S244" s="162">
        <f t="shared" si="58"/>
        <v>0</v>
      </c>
    </row>
    <row r="245" spans="1:19" s="116" customFormat="1" ht="27.6" x14ac:dyDescent="0.25">
      <c r="A245" s="128"/>
      <c r="B245" s="117"/>
      <c r="C245" s="147" t="s">
        <v>336</v>
      </c>
      <c r="D245" s="157">
        <v>2962</v>
      </c>
      <c r="E245" s="158">
        <v>2962</v>
      </c>
      <c r="F245" s="158"/>
      <c r="G245" s="159"/>
      <c r="H245" s="160">
        <v>2962</v>
      </c>
      <c r="I245" s="158">
        <v>2962</v>
      </c>
      <c r="J245" s="158">
        <v>0</v>
      </c>
      <c r="K245" s="161">
        <v>0</v>
      </c>
      <c r="L245" s="159"/>
      <c r="M245" s="158"/>
      <c r="N245" s="158"/>
      <c r="O245" s="162"/>
      <c r="P245" s="157">
        <f t="shared" si="55"/>
        <v>2962</v>
      </c>
      <c r="Q245" s="158">
        <f t="shared" si="56"/>
        <v>2962</v>
      </c>
      <c r="R245" s="158">
        <f t="shared" si="57"/>
        <v>0</v>
      </c>
      <c r="S245" s="162">
        <f t="shared" si="58"/>
        <v>0</v>
      </c>
    </row>
    <row r="246" spans="1:19" s="116" customFormat="1" ht="13.8" x14ac:dyDescent="0.25">
      <c r="A246" s="128"/>
      <c r="B246" s="117"/>
      <c r="C246" s="147" t="s">
        <v>337</v>
      </c>
      <c r="D246" s="157">
        <v>53683</v>
      </c>
      <c r="E246" s="158">
        <v>53683</v>
      </c>
      <c r="F246" s="158"/>
      <c r="G246" s="159"/>
      <c r="H246" s="160">
        <v>53683</v>
      </c>
      <c r="I246" s="158">
        <v>53683</v>
      </c>
      <c r="J246" s="158">
        <v>0</v>
      </c>
      <c r="K246" s="161">
        <v>0</v>
      </c>
      <c r="L246" s="159"/>
      <c r="M246" s="158"/>
      <c r="N246" s="158"/>
      <c r="O246" s="162"/>
      <c r="P246" s="157">
        <f t="shared" si="55"/>
        <v>53683</v>
      </c>
      <c r="Q246" s="158">
        <f t="shared" si="56"/>
        <v>53683</v>
      </c>
      <c r="R246" s="158">
        <f t="shared" si="57"/>
        <v>0</v>
      </c>
      <c r="S246" s="162">
        <f t="shared" si="58"/>
        <v>0</v>
      </c>
    </row>
    <row r="247" spans="1:19" s="116" customFormat="1" ht="13.8" x14ac:dyDescent="0.25">
      <c r="A247" s="128"/>
      <c r="B247" s="117"/>
      <c r="C247" s="109" t="s">
        <v>338</v>
      </c>
      <c r="D247" s="110">
        <v>125063</v>
      </c>
      <c r="E247" s="111">
        <v>125063</v>
      </c>
      <c r="F247" s="111"/>
      <c r="G247" s="112"/>
      <c r="H247" s="113">
        <v>125063</v>
      </c>
      <c r="I247" s="111">
        <v>125063</v>
      </c>
      <c r="J247" s="111">
        <v>0</v>
      </c>
      <c r="K247" s="114">
        <v>0</v>
      </c>
      <c r="L247" s="112"/>
      <c r="M247" s="111"/>
      <c r="N247" s="111"/>
      <c r="O247" s="115"/>
      <c r="P247" s="110">
        <f t="shared" si="55"/>
        <v>125063</v>
      </c>
      <c r="Q247" s="111">
        <f t="shared" si="56"/>
        <v>125063</v>
      </c>
      <c r="R247" s="111">
        <f t="shared" si="57"/>
        <v>0</v>
      </c>
      <c r="S247" s="115">
        <f t="shared" si="58"/>
        <v>0</v>
      </c>
    </row>
    <row r="248" spans="1:19" s="116" customFormat="1" ht="27.6" x14ac:dyDescent="0.25">
      <c r="A248" s="128"/>
      <c r="B248" s="117"/>
      <c r="C248" s="163" t="s">
        <v>339</v>
      </c>
      <c r="D248" s="110">
        <v>18221</v>
      </c>
      <c r="E248" s="111">
        <v>18221</v>
      </c>
      <c r="F248" s="111"/>
      <c r="G248" s="112"/>
      <c r="H248" s="113">
        <v>18221</v>
      </c>
      <c r="I248" s="111">
        <v>18221</v>
      </c>
      <c r="J248" s="111">
        <v>0</v>
      </c>
      <c r="K248" s="114">
        <v>0</v>
      </c>
      <c r="L248" s="112"/>
      <c r="M248" s="111"/>
      <c r="N248" s="111"/>
      <c r="O248" s="115"/>
      <c r="P248" s="110">
        <f t="shared" si="55"/>
        <v>18221</v>
      </c>
      <c r="Q248" s="111">
        <f t="shared" si="56"/>
        <v>18221</v>
      </c>
      <c r="R248" s="111">
        <f t="shared" si="57"/>
        <v>0</v>
      </c>
      <c r="S248" s="115">
        <f t="shared" si="58"/>
        <v>0</v>
      </c>
    </row>
    <row r="249" spans="1:19" s="116" customFormat="1" ht="27.6" x14ac:dyDescent="0.25">
      <c r="A249" s="107"/>
      <c r="B249" s="148"/>
      <c r="C249" s="163" t="s">
        <v>340</v>
      </c>
      <c r="D249" s="110">
        <v>238735</v>
      </c>
      <c r="E249" s="111">
        <v>238735</v>
      </c>
      <c r="F249" s="111"/>
      <c r="G249" s="112"/>
      <c r="H249" s="113">
        <v>238735</v>
      </c>
      <c r="I249" s="111">
        <v>238735</v>
      </c>
      <c r="J249" s="111">
        <v>0</v>
      </c>
      <c r="K249" s="114">
        <v>0</v>
      </c>
      <c r="L249" s="112"/>
      <c r="M249" s="111"/>
      <c r="N249" s="111"/>
      <c r="O249" s="115"/>
      <c r="P249" s="110">
        <f t="shared" si="55"/>
        <v>238735</v>
      </c>
      <c r="Q249" s="111">
        <f t="shared" si="56"/>
        <v>238735</v>
      </c>
      <c r="R249" s="111">
        <f t="shared" si="57"/>
        <v>0</v>
      </c>
      <c r="S249" s="115">
        <f t="shared" si="58"/>
        <v>0</v>
      </c>
    </row>
    <row r="250" spans="1:19" s="116" customFormat="1" ht="27.6" x14ac:dyDescent="0.25">
      <c r="A250" s="107"/>
      <c r="B250" s="148"/>
      <c r="C250" s="163" t="s">
        <v>341</v>
      </c>
      <c r="D250" s="110">
        <v>153000</v>
      </c>
      <c r="E250" s="111">
        <v>153000</v>
      </c>
      <c r="F250" s="111"/>
      <c r="G250" s="112"/>
      <c r="H250" s="113">
        <v>153000</v>
      </c>
      <c r="I250" s="111">
        <v>153000</v>
      </c>
      <c r="J250" s="111">
        <v>0</v>
      </c>
      <c r="K250" s="114">
        <v>0</v>
      </c>
      <c r="L250" s="112"/>
      <c r="M250" s="111"/>
      <c r="N250" s="111"/>
      <c r="O250" s="115"/>
      <c r="P250" s="110">
        <f t="shared" si="55"/>
        <v>153000</v>
      </c>
      <c r="Q250" s="111">
        <f t="shared" si="56"/>
        <v>153000</v>
      </c>
      <c r="R250" s="111">
        <f t="shared" si="57"/>
        <v>0</v>
      </c>
      <c r="S250" s="115">
        <f t="shared" si="58"/>
        <v>0</v>
      </c>
    </row>
    <row r="251" spans="1:19" s="116" customFormat="1" ht="27.6" x14ac:dyDescent="0.25">
      <c r="A251" s="107"/>
      <c r="B251" s="148"/>
      <c r="C251" s="163" t="s">
        <v>342</v>
      </c>
      <c r="D251" s="110">
        <v>154000</v>
      </c>
      <c r="E251" s="111">
        <v>154000</v>
      </c>
      <c r="F251" s="111"/>
      <c r="G251" s="112"/>
      <c r="H251" s="113">
        <v>154000</v>
      </c>
      <c r="I251" s="111">
        <v>154000</v>
      </c>
      <c r="J251" s="111">
        <v>0</v>
      </c>
      <c r="K251" s="114">
        <v>0</v>
      </c>
      <c r="L251" s="112"/>
      <c r="M251" s="111"/>
      <c r="N251" s="111"/>
      <c r="O251" s="115"/>
      <c r="P251" s="110">
        <f t="shared" si="55"/>
        <v>154000</v>
      </c>
      <c r="Q251" s="111">
        <f t="shared" si="56"/>
        <v>154000</v>
      </c>
      <c r="R251" s="111">
        <f t="shared" si="57"/>
        <v>0</v>
      </c>
      <c r="S251" s="115">
        <f t="shared" si="58"/>
        <v>0</v>
      </c>
    </row>
    <row r="252" spans="1:19" s="116" customFormat="1" ht="27.6" x14ac:dyDescent="0.25">
      <c r="A252" s="107"/>
      <c r="B252" s="148"/>
      <c r="C252" s="163" t="s">
        <v>343</v>
      </c>
      <c r="D252" s="110">
        <v>155000</v>
      </c>
      <c r="E252" s="111">
        <v>155000</v>
      </c>
      <c r="F252" s="111"/>
      <c r="G252" s="112"/>
      <c r="H252" s="113">
        <v>155000</v>
      </c>
      <c r="I252" s="111">
        <v>155000</v>
      </c>
      <c r="J252" s="111">
        <v>0</v>
      </c>
      <c r="K252" s="114">
        <v>0</v>
      </c>
      <c r="L252" s="112"/>
      <c r="M252" s="111"/>
      <c r="N252" s="111"/>
      <c r="O252" s="115"/>
      <c r="P252" s="110">
        <f t="shared" si="55"/>
        <v>155000</v>
      </c>
      <c r="Q252" s="111">
        <f t="shared" si="56"/>
        <v>155000</v>
      </c>
      <c r="R252" s="111">
        <f t="shared" si="57"/>
        <v>0</v>
      </c>
      <c r="S252" s="115">
        <f t="shared" si="58"/>
        <v>0</v>
      </c>
    </row>
    <row r="253" spans="1:19" s="116" customFormat="1" ht="13.8" x14ac:dyDescent="0.25">
      <c r="A253" s="107"/>
      <c r="B253" s="148"/>
      <c r="C253" s="109" t="s">
        <v>344</v>
      </c>
      <c r="D253" s="110">
        <v>24702</v>
      </c>
      <c r="E253" s="111">
        <v>24702</v>
      </c>
      <c r="F253" s="111"/>
      <c r="G253" s="112"/>
      <c r="H253" s="113">
        <v>24702</v>
      </c>
      <c r="I253" s="111">
        <v>24702</v>
      </c>
      <c r="J253" s="111">
        <v>0</v>
      </c>
      <c r="K253" s="114">
        <v>0</v>
      </c>
      <c r="L253" s="112">
        <v>8043</v>
      </c>
      <c r="M253" s="111">
        <v>8043</v>
      </c>
      <c r="N253" s="111">
        <v>0</v>
      </c>
      <c r="O253" s="115">
        <v>0</v>
      </c>
      <c r="P253" s="110">
        <f t="shared" si="55"/>
        <v>32745</v>
      </c>
      <c r="Q253" s="111">
        <f t="shared" si="56"/>
        <v>32745</v>
      </c>
      <c r="R253" s="111">
        <f t="shared" si="57"/>
        <v>0</v>
      </c>
      <c r="S253" s="115">
        <f t="shared" si="58"/>
        <v>0</v>
      </c>
    </row>
    <row r="254" spans="1:19" s="116" customFormat="1" ht="13.8" x14ac:dyDescent="0.25">
      <c r="A254" s="107"/>
      <c r="B254" s="148"/>
      <c r="C254" s="147" t="s">
        <v>345</v>
      </c>
      <c r="D254" s="110">
        <v>222999</v>
      </c>
      <c r="E254" s="111">
        <v>222999</v>
      </c>
      <c r="F254" s="111"/>
      <c r="G254" s="112"/>
      <c r="H254" s="113">
        <v>222999</v>
      </c>
      <c r="I254" s="111">
        <v>222999</v>
      </c>
      <c r="J254" s="111">
        <v>0</v>
      </c>
      <c r="K254" s="114">
        <v>0</v>
      </c>
      <c r="L254" s="112">
        <v>-4382</v>
      </c>
      <c r="M254" s="111">
        <v>-4382</v>
      </c>
      <c r="N254" s="111">
        <v>0</v>
      </c>
      <c r="O254" s="115">
        <v>0</v>
      </c>
      <c r="P254" s="110">
        <f t="shared" si="55"/>
        <v>218617</v>
      </c>
      <c r="Q254" s="111">
        <f t="shared" si="56"/>
        <v>218617</v>
      </c>
      <c r="R254" s="111">
        <f t="shared" si="57"/>
        <v>0</v>
      </c>
      <c r="S254" s="115">
        <f t="shared" si="58"/>
        <v>0</v>
      </c>
    </row>
    <row r="255" spans="1:19" s="116" customFormat="1" ht="13.8" x14ac:dyDescent="0.25">
      <c r="A255" s="107"/>
      <c r="B255" s="148"/>
      <c r="C255" s="147" t="s">
        <v>346</v>
      </c>
      <c r="D255" s="110">
        <v>5000</v>
      </c>
      <c r="E255" s="111">
        <v>5000</v>
      </c>
      <c r="F255" s="111"/>
      <c r="G255" s="112"/>
      <c r="H255" s="113">
        <v>5000</v>
      </c>
      <c r="I255" s="111">
        <v>5000</v>
      </c>
      <c r="J255" s="111">
        <v>0</v>
      </c>
      <c r="K255" s="114">
        <v>0</v>
      </c>
      <c r="L255" s="112">
        <v>-5000</v>
      </c>
      <c r="M255" s="111">
        <v>-5000</v>
      </c>
      <c r="N255" s="111">
        <v>0</v>
      </c>
      <c r="O255" s="115">
        <v>0</v>
      </c>
      <c r="P255" s="110">
        <f t="shared" si="55"/>
        <v>0</v>
      </c>
      <c r="Q255" s="111">
        <f t="shared" si="56"/>
        <v>0</v>
      </c>
      <c r="R255" s="111">
        <f t="shared" si="57"/>
        <v>0</v>
      </c>
      <c r="S255" s="115">
        <f t="shared" si="58"/>
        <v>0</v>
      </c>
    </row>
    <row r="256" spans="1:19" s="116" customFormat="1" ht="13.8" x14ac:dyDescent="0.25">
      <c r="A256" s="107"/>
      <c r="B256" s="148"/>
      <c r="C256" s="147" t="s">
        <v>347</v>
      </c>
      <c r="D256" s="110">
        <v>35785</v>
      </c>
      <c r="E256" s="111">
        <v>35785</v>
      </c>
      <c r="F256" s="111"/>
      <c r="G256" s="112"/>
      <c r="H256" s="113">
        <v>35785</v>
      </c>
      <c r="I256" s="111">
        <v>35785</v>
      </c>
      <c r="J256" s="111">
        <v>0</v>
      </c>
      <c r="K256" s="114">
        <v>0</v>
      </c>
      <c r="L256" s="112"/>
      <c r="M256" s="111"/>
      <c r="N256" s="111"/>
      <c r="O256" s="115"/>
      <c r="P256" s="110">
        <f t="shared" si="55"/>
        <v>35785</v>
      </c>
      <c r="Q256" s="111">
        <f t="shared" si="56"/>
        <v>35785</v>
      </c>
      <c r="R256" s="111">
        <f t="shared" si="57"/>
        <v>0</v>
      </c>
      <c r="S256" s="115">
        <f t="shared" si="58"/>
        <v>0</v>
      </c>
    </row>
    <row r="257" spans="1:19" s="116" customFormat="1" ht="13.8" x14ac:dyDescent="0.25">
      <c r="A257" s="107"/>
      <c r="B257" s="148"/>
      <c r="C257" s="163" t="s">
        <v>348</v>
      </c>
      <c r="D257" s="110">
        <v>6000</v>
      </c>
      <c r="E257" s="111">
        <v>6000</v>
      </c>
      <c r="F257" s="111"/>
      <c r="G257" s="112"/>
      <c r="H257" s="113">
        <v>6000</v>
      </c>
      <c r="I257" s="111">
        <v>6000</v>
      </c>
      <c r="J257" s="111">
        <v>0</v>
      </c>
      <c r="K257" s="114">
        <v>0</v>
      </c>
      <c r="L257" s="112"/>
      <c r="M257" s="111"/>
      <c r="N257" s="111"/>
      <c r="O257" s="115"/>
      <c r="P257" s="110">
        <f t="shared" si="55"/>
        <v>6000</v>
      </c>
      <c r="Q257" s="111">
        <f t="shared" si="56"/>
        <v>6000</v>
      </c>
      <c r="R257" s="111">
        <f t="shared" si="57"/>
        <v>0</v>
      </c>
      <c r="S257" s="115">
        <f t="shared" si="58"/>
        <v>0</v>
      </c>
    </row>
    <row r="258" spans="1:19" s="116" customFormat="1" ht="13.8" x14ac:dyDescent="0.25">
      <c r="A258" s="107"/>
      <c r="B258" s="148"/>
      <c r="C258" s="163" t="s">
        <v>349</v>
      </c>
      <c r="D258" s="110">
        <v>1000</v>
      </c>
      <c r="E258" s="111">
        <v>1000</v>
      </c>
      <c r="F258" s="111"/>
      <c r="G258" s="112"/>
      <c r="H258" s="113">
        <v>0</v>
      </c>
      <c r="I258" s="111">
        <v>0</v>
      </c>
      <c r="J258" s="111">
        <v>0</v>
      </c>
      <c r="K258" s="114">
        <v>0</v>
      </c>
      <c r="L258" s="112"/>
      <c r="M258" s="111"/>
      <c r="N258" s="111"/>
      <c r="O258" s="115"/>
      <c r="P258" s="110">
        <f t="shared" si="55"/>
        <v>0</v>
      </c>
      <c r="Q258" s="111">
        <f t="shared" si="56"/>
        <v>0</v>
      </c>
      <c r="R258" s="111">
        <f t="shared" si="57"/>
        <v>0</v>
      </c>
      <c r="S258" s="115">
        <f t="shared" si="58"/>
        <v>0</v>
      </c>
    </row>
    <row r="259" spans="1:19" s="116" customFormat="1" ht="13.8" x14ac:dyDescent="0.25">
      <c r="A259" s="107"/>
      <c r="B259" s="148"/>
      <c r="C259" s="163" t="s">
        <v>350</v>
      </c>
      <c r="D259" s="110">
        <v>26036</v>
      </c>
      <c r="E259" s="111">
        <v>26036</v>
      </c>
      <c r="F259" s="111"/>
      <c r="G259" s="112"/>
      <c r="H259" s="113">
        <v>28000</v>
      </c>
      <c r="I259" s="111">
        <v>28000</v>
      </c>
      <c r="J259" s="111">
        <v>0</v>
      </c>
      <c r="K259" s="114">
        <v>0</v>
      </c>
      <c r="L259" s="112">
        <v>1761</v>
      </c>
      <c r="M259" s="111">
        <v>1761</v>
      </c>
      <c r="N259" s="111">
        <v>0</v>
      </c>
      <c r="O259" s="115">
        <v>0</v>
      </c>
      <c r="P259" s="110">
        <f t="shared" si="55"/>
        <v>29761</v>
      </c>
      <c r="Q259" s="111">
        <f t="shared" si="56"/>
        <v>29761</v>
      </c>
      <c r="R259" s="111">
        <f t="shared" si="57"/>
        <v>0</v>
      </c>
      <c r="S259" s="115">
        <f t="shared" si="58"/>
        <v>0</v>
      </c>
    </row>
    <row r="260" spans="1:19" s="116" customFormat="1" ht="13.8" x14ac:dyDescent="0.25">
      <c r="A260" s="107"/>
      <c r="B260" s="148"/>
      <c r="C260" s="163" t="s">
        <v>378</v>
      </c>
      <c r="D260" s="110"/>
      <c r="E260" s="111"/>
      <c r="F260" s="111"/>
      <c r="G260" s="112"/>
      <c r="H260" s="113">
        <v>5722</v>
      </c>
      <c r="I260" s="111">
        <v>5722</v>
      </c>
      <c r="J260" s="111">
        <v>0</v>
      </c>
      <c r="K260" s="114">
        <v>0</v>
      </c>
      <c r="L260" s="112"/>
      <c r="M260" s="111"/>
      <c r="N260" s="111"/>
      <c r="O260" s="115"/>
      <c r="P260" s="110">
        <f t="shared" si="55"/>
        <v>5722</v>
      </c>
      <c r="Q260" s="111">
        <f t="shared" si="56"/>
        <v>5722</v>
      </c>
      <c r="R260" s="111">
        <f t="shared" si="57"/>
        <v>0</v>
      </c>
      <c r="S260" s="115">
        <f t="shared" si="58"/>
        <v>0</v>
      </c>
    </row>
    <row r="261" spans="1:19" s="116" customFormat="1" ht="13.8" x14ac:dyDescent="0.25">
      <c r="A261" s="107"/>
      <c r="B261" s="148"/>
      <c r="C261" s="172" t="s">
        <v>386</v>
      </c>
      <c r="D261" s="110"/>
      <c r="E261" s="111"/>
      <c r="F261" s="111"/>
      <c r="G261" s="112"/>
      <c r="H261" s="113">
        <v>9289</v>
      </c>
      <c r="I261" s="111">
        <v>9289</v>
      </c>
      <c r="J261" s="111">
        <v>0</v>
      </c>
      <c r="K261" s="114">
        <v>0</v>
      </c>
      <c r="L261" s="112"/>
      <c r="M261" s="111"/>
      <c r="N261" s="111"/>
      <c r="O261" s="115"/>
      <c r="P261" s="110">
        <f t="shared" si="55"/>
        <v>9289</v>
      </c>
      <c r="Q261" s="111">
        <f t="shared" si="56"/>
        <v>9289</v>
      </c>
      <c r="R261" s="111">
        <f t="shared" si="57"/>
        <v>0</v>
      </c>
      <c r="S261" s="115">
        <f t="shared" si="58"/>
        <v>0</v>
      </c>
    </row>
    <row r="262" spans="1:19" s="116" customFormat="1" ht="13.8" x14ac:dyDescent="0.25">
      <c r="A262" s="107"/>
      <c r="B262" s="148"/>
      <c r="C262" s="163" t="s">
        <v>407</v>
      </c>
      <c r="D262" s="110"/>
      <c r="E262" s="111"/>
      <c r="F262" s="111"/>
      <c r="G262" s="112"/>
      <c r="H262" s="113">
        <v>3191</v>
      </c>
      <c r="I262" s="111">
        <v>3191</v>
      </c>
      <c r="J262" s="111">
        <v>0</v>
      </c>
      <c r="K262" s="114">
        <v>0</v>
      </c>
      <c r="L262" s="112"/>
      <c r="M262" s="111"/>
      <c r="N262" s="111"/>
      <c r="O262" s="115"/>
      <c r="P262" s="110">
        <f t="shared" si="55"/>
        <v>3191</v>
      </c>
      <c r="Q262" s="111">
        <f t="shared" si="56"/>
        <v>3191</v>
      </c>
      <c r="R262" s="111">
        <f t="shared" si="57"/>
        <v>0</v>
      </c>
      <c r="S262" s="115">
        <f t="shared" si="58"/>
        <v>0</v>
      </c>
    </row>
    <row r="263" spans="1:19" s="116" customFormat="1" ht="13.8" x14ac:dyDescent="0.25">
      <c r="A263" s="107"/>
      <c r="B263" s="148"/>
      <c r="C263" s="163" t="s">
        <v>425</v>
      </c>
      <c r="D263" s="110"/>
      <c r="E263" s="111"/>
      <c r="F263" s="111"/>
      <c r="G263" s="112"/>
      <c r="H263" s="113"/>
      <c r="I263" s="111"/>
      <c r="J263" s="111"/>
      <c r="K263" s="114"/>
      <c r="L263" s="112">
        <v>1225</v>
      </c>
      <c r="M263" s="111">
        <v>1225</v>
      </c>
      <c r="N263" s="111">
        <v>0</v>
      </c>
      <c r="O263" s="115">
        <v>0</v>
      </c>
      <c r="P263" s="110">
        <f t="shared" ref="P263" si="67">H263+L263</f>
        <v>1225</v>
      </c>
      <c r="Q263" s="111">
        <f t="shared" ref="Q263" si="68">I263+M263</f>
        <v>1225</v>
      </c>
      <c r="R263" s="111">
        <f t="shared" ref="R263" si="69">J263+N263</f>
        <v>0</v>
      </c>
      <c r="S263" s="115">
        <f t="shared" ref="S263" si="70">K263+O263</f>
        <v>0</v>
      </c>
    </row>
    <row r="264" spans="1:19" s="116" customFormat="1" ht="13.8" x14ac:dyDescent="0.25">
      <c r="A264" s="107"/>
      <c r="B264" s="148"/>
      <c r="C264" s="163" t="s">
        <v>431</v>
      </c>
      <c r="D264" s="110"/>
      <c r="E264" s="111"/>
      <c r="F264" s="111"/>
      <c r="G264" s="112"/>
      <c r="H264" s="113"/>
      <c r="I264" s="111"/>
      <c r="J264" s="111"/>
      <c r="K264" s="114"/>
      <c r="L264" s="112">
        <v>650</v>
      </c>
      <c r="M264" s="111">
        <v>0</v>
      </c>
      <c r="N264" s="111">
        <v>650</v>
      </c>
      <c r="O264" s="115">
        <v>0</v>
      </c>
      <c r="P264" s="110">
        <f t="shared" ref="P264" si="71">H264+L264</f>
        <v>650</v>
      </c>
      <c r="Q264" s="111">
        <f t="shared" ref="Q264" si="72">I264+M264</f>
        <v>0</v>
      </c>
      <c r="R264" s="111">
        <f t="shared" ref="R264" si="73">J264+N264</f>
        <v>650</v>
      </c>
      <c r="S264" s="115">
        <f t="shared" ref="S264" si="74">K264+O264</f>
        <v>0</v>
      </c>
    </row>
    <row r="265" spans="1:19" s="116" customFormat="1" ht="13.8" x14ac:dyDescent="0.25">
      <c r="A265" s="128"/>
      <c r="B265" s="117"/>
      <c r="C265" s="147"/>
      <c r="D265" s="157"/>
      <c r="E265" s="158"/>
      <c r="F265" s="158"/>
      <c r="G265" s="159"/>
      <c r="H265" s="160"/>
      <c r="I265" s="158"/>
      <c r="J265" s="158"/>
      <c r="K265" s="161"/>
      <c r="L265" s="159"/>
      <c r="M265" s="158"/>
      <c r="N265" s="158"/>
      <c r="O265" s="162"/>
      <c r="P265" s="157"/>
      <c r="Q265" s="158"/>
      <c r="R265" s="158"/>
      <c r="S265" s="162"/>
    </row>
    <row r="266" spans="1:19" s="116" customFormat="1" ht="14.4" x14ac:dyDescent="0.3">
      <c r="A266" s="128"/>
      <c r="B266" s="117"/>
      <c r="C266" s="149" t="s">
        <v>38</v>
      </c>
      <c r="D266" s="150">
        <f t="shared" ref="D266:O266" si="75">SUM(D239:D265)</f>
        <v>1299458</v>
      </c>
      <c r="E266" s="151">
        <f t="shared" si="75"/>
        <v>1296258</v>
      </c>
      <c r="F266" s="151">
        <f t="shared" si="75"/>
        <v>3200</v>
      </c>
      <c r="G266" s="152">
        <f t="shared" si="75"/>
        <v>0</v>
      </c>
      <c r="H266" s="153">
        <v>1318624</v>
      </c>
      <c r="I266" s="151">
        <v>1315424</v>
      </c>
      <c r="J266" s="151">
        <v>3200</v>
      </c>
      <c r="K266" s="154">
        <v>0</v>
      </c>
      <c r="L266" s="152">
        <f t="shared" si="75"/>
        <v>-10703</v>
      </c>
      <c r="M266" s="151">
        <f t="shared" si="75"/>
        <v>-11353</v>
      </c>
      <c r="N266" s="151">
        <f t="shared" si="75"/>
        <v>650</v>
      </c>
      <c r="O266" s="155">
        <f t="shared" si="75"/>
        <v>0</v>
      </c>
      <c r="P266" s="150">
        <f t="shared" si="55"/>
        <v>1307921</v>
      </c>
      <c r="Q266" s="151">
        <f t="shared" si="56"/>
        <v>1304071</v>
      </c>
      <c r="R266" s="151">
        <f t="shared" si="57"/>
        <v>3850</v>
      </c>
      <c r="S266" s="155">
        <f t="shared" si="58"/>
        <v>0</v>
      </c>
    </row>
    <row r="267" spans="1:19" s="116" customFormat="1" x14ac:dyDescent="0.3">
      <c r="A267" s="128"/>
      <c r="B267" s="117"/>
      <c r="C267" s="149"/>
      <c r="D267" s="164"/>
      <c r="E267" s="165"/>
      <c r="F267" s="165"/>
      <c r="G267" s="166"/>
      <c r="H267" s="167"/>
      <c r="I267" s="165"/>
      <c r="J267" s="165"/>
      <c r="K267" s="168"/>
      <c r="L267" s="166"/>
      <c r="M267" s="165"/>
      <c r="N267" s="165"/>
      <c r="O267" s="169"/>
      <c r="P267" s="164"/>
      <c r="Q267" s="165"/>
      <c r="R267" s="165"/>
      <c r="S267" s="169"/>
    </row>
    <row r="268" spans="1:19" s="116" customFormat="1" x14ac:dyDescent="0.3">
      <c r="A268" s="128"/>
      <c r="B268" s="117" t="s">
        <v>21</v>
      </c>
      <c r="C268" s="109" t="s">
        <v>20</v>
      </c>
      <c r="D268" s="164"/>
      <c r="E268" s="165"/>
      <c r="F268" s="165"/>
      <c r="G268" s="166"/>
      <c r="H268" s="167"/>
      <c r="I268" s="165"/>
      <c r="J268" s="165"/>
      <c r="K268" s="168"/>
      <c r="L268" s="166"/>
      <c r="M268" s="165"/>
      <c r="N268" s="165"/>
      <c r="O268" s="169"/>
      <c r="P268" s="164"/>
      <c r="Q268" s="165"/>
      <c r="R268" s="165"/>
      <c r="S268" s="169"/>
    </row>
    <row r="269" spans="1:19" s="116" customFormat="1" ht="27.6" x14ac:dyDescent="0.25">
      <c r="A269" s="107"/>
      <c r="B269" s="148"/>
      <c r="C269" s="147" t="s">
        <v>351</v>
      </c>
      <c r="D269" s="110">
        <v>1000</v>
      </c>
      <c r="E269" s="111">
        <v>1000</v>
      </c>
      <c r="F269" s="111"/>
      <c r="G269" s="112"/>
      <c r="H269" s="113">
        <v>1000</v>
      </c>
      <c r="I269" s="111">
        <v>1000</v>
      </c>
      <c r="J269" s="111">
        <v>0</v>
      </c>
      <c r="K269" s="114">
        <v>0</v>
      </c>
      <c r="L269" s="112"/>
      <c r="M269" s="111"/>
      <c r="N269" s="111"/>
      <c r="O269" s="115"/>
      <c r="P269" s="110">
        <f t="shared" si="55"/>
        <v>1000</v>
      </c>
      <c r="Q269" s="111">
        <f t="shared" si="56"/>
        <v>1000</v>
      </c>
      <c r="R269" s="111">
        <f t="shared" si="57"/>
        <v>0</v>
      </c>
      <c r="S269" s="115">
        <f t="shared" si="58"/>
        <v>0</v>
      </c>
    </row>
    <row r="270" spans="1:19" s="116" customFormat="1" ht="27.6" x14ac:dyDescent="0.25">
      <c r="A270" s="128"/>
      <c r="B270" s="117"/>
      <c r="C270" s="163" t="s">
        <v>419</v>
      </c>
      <c r="D270" s="110">
        <v>233782</v>
      </c>
      <c r="E270" s="111">
        <v>233782</v>
      </c>
      <c r="F270" s="111"/>
      <c r="G270" s="112"/>
      <c r="H270" s="113">
        <v>233782</v>
      </c>
      <c r="I270" s="111">
        <v>233782</v>
      </c>
      <c r="J270" s="111">
        <v>0</v>
      </c>
      <c r="K270" s="114">
        <v>0</v>
      </c>
      <c r="L270" s="112">
        <v>1048</v>
      </c>
      <c r="M270" s="111">
        <v>1048</v>
      </c>
      <c r="N270" s="111">
        <v>0</v>
      </c>
      <c r="O270" s="115">
        <v>0</v>
      </c>
      <c r="P270" s="110">
        <f t="shared" si="55"/>
        <v>234830</v>
      </c>
      <c r="Q270" s="111">
        <f t="shared" si="56"/>
        <v>234830</v>
      </c>
      <c r="R270" s="111">
        <f t="shared" si="57"/>
        <v>0</v>
      </c>
      <c r="S270" s="115">
        <f t="shared" si="58"/>
        <v>0</v>
      </c>
    </row>
    <row r="271" spans="1:19" s="116" customFormat="1" ht="27.6" x14ac:dyDescent="0.25">
      <c r="A271" s="107"/>
      <c r="B271" s="148"/>
      <c r="C271" s="147" t="s">
        <v>352</v>
      </c>
      <c r="D271" s="110">
        <v>113030</v>
      </c>
      <c r="E271" s="111">
        <v>113030</v>
      </c>
      <c r="F271" s="111"/>
      <c r="G271" s="112"/>
      <c r="H271" s="113">
        <v>113030</v>
      </c>
      <c r="I271" s="111">
        <v>113030</v>
      </c>
      <c r="J271" s="111">
        <v>0</v>
      </c>
      <c r="K271" s="114">
        <v>0</v>
      </c>
      <c r="L271" s="112"/>
      <c r="M271" s="111"/>
      <c r="N271" s="111"/>
      <c r="O271" s="115"/>
      <c r="P271" s="110">
        <f t="shared" si="55"/>
        <v>113030</v>
      </c>
      <c r="Q271" s="111">
        <f t="shared" si="56"/>
        <v>113030</v>
      </c>
      <c r="R271" s="111">
        <f t="shared" si="57"/>
        <v>0</v>
      </c>
      <c r="S271" s="115">
        <f t="shared" si="58"/>
        <v>0</v>
      </c>
    </row>
    <row r="272" spans="1:19" s="116" customFormat="1" ht="13.8" x14ac:dyDescent="0.25">
      <c r="A272" s="128"/>
      <c r="B272" s="117"/>
      <c r="C272" s="147" t="s">
        <v>353</v>
      </c>
      <c r="D272" s="110">
        <v>64827</v>
      </c>
      <c r="E272" s="111">
        <v>64827</v>
      </c>
      <c r="F272" s="111"/>
      <c r="G272" s="112"/>
      <c r="H272" s="113">
        <v>64827</v>
      </c>
      <c r="I272" s="111">
        <v>64827</v>
      </c>
      <c r="J272" s="111">
        <v>0</v>
      </c>
      <c r="K272" s="114">
        <v>0</v>
      </c>
      <c r="L272" s="112"/>
      <c r="M272" s="111"/>
      <c r="N272" s="111"/>
      <c r="O272" s="115"/>
      <c r="P272" s="110">
        <f t="shared" si="55"/>
        <v>64827</v>
      </c>
      <c r="Q272" s="111">
        <f t="shared" si="56"/>
        <v>64827</v>
      </c>
      <c r="R272" s="111">
        <f t="shared" si="57"/>
        <v>0</v>
      </c>
      <c r="S272" s="115">
        <f t="shared" si="58"/>
        <v>0</v>
      </c>
    </row>
    <row r="273" spans="1:19" s="116" customFormat="1" ht="27.6" x14ac:dyDescent="0.25">
      <c r="A273" s="128"/>
      <c r="B273" s="117"/>
      <c r="C273" s="147" t="s">
        <v>354</v>
      </c>
      <c r="D273" s="110">
        <v>397743</v>
      </c>
      <c r="E273" s="111">
        <v>397743</v>
      </c>
      <c r="F273" s="111"/>
      <c r="G273" s="112"/>
      <c r="H273" s="113">
        <v>397743</v>
      </c>
      <c r="I273" s="111">
        <v>397743</v>
      </c>
      <c r="J273" s="111">
        <v>0</v>
      </c>
      <c r="K273" s="114">
        <v>0</v>
      </c>
      <c r="L273" s="112"/>
      <c r="M273" s="111"/>
      <c r="N273" s="111"/>
      <c r="O273" s="115"/>
      <c r="P273" s="110">
        <f t="shared" si="55"/>
        <v>397743</v>
      </c>
      <c r="Q273" s="111">
        <f t="shared" si="56"/>
        <v>397743</v>
      </c>
      <c r="R273" s="111">
        <f t="shared" si="57"/>
        <v>0</v>
      </c>
      <c r="S273" s="115">
        <f t="shared" si="58"/>
        <v>0</v>
      </c>
    </row>
    <row r="274" spans="1:19" s="116" customFormat="1" ht="13.8" x14ac:dyDescent="0.25">
      <c r="A274" s="128"/>
      <c r="B274" s="117"/>
      <c r="C274" s="163" t="s">
        <v>355</v>
      </c>
      <c r="D274" s="110">
        <v>143213</v>
      </c>
      <c r="E274" s="111">
        <v>143213</v>
      </c>
      <c r="F274" s="111"/>
      <c r="G274" s="112"/>
      <c r="H274" s="113">
        <v>143213</v>
      </c>
      <c r="I274" s="111">
        <v>143213</v>
      </c>
      <c r="J274" s="111">
        <v>0</v>
      </c>
      <c r="K274" s="114">
        <v>0</v>
      </c>
      <c r="L274" s="112"/>
      <c r="M274" s="111"/>
      <c r="N274" s="111"/>
      <c r="O274" s="115"/>
      <c r="P274" s="110">
        <f t="shared" si="55"/>
        <v>143213</v>
      </c>
      <c r="Q274" s="111">
        <f t="shared" si="56"/>
        <v>143213</v>
      </c>
      <c r="R274" s="111">
        <f t="shared" si="57"/>
        <v>0</v>
      </c>
      <c r="S274" s="115">
        <f t="shared" si="58"/>
        <v>0</v>
      </c>
    </row>
    <row r="275" spans="1:19" s="116" customFormat="1" ht="13.8" x14ac:dyDescent="0.25">
      <c r="A275" s="128"/>
      <c r="B275" s="117"/>
      <c r="C275" s="163" t="s">
        <v>356</v>
      </c>
      <c r="D275" s="110">
        <v>124133</v>
      </c>
      <c r="E275" s="111">
        <v>124133</v>
      </c>
      <c r="F275" s="111"/>
      <c r="G275" s="112"/>
      <c r="H275" s="113">
        <v>124133</v>
      </c>
      <c r="I275" s="111">
        <v>124133</v>
      </c>
      <c r="J275" s="111">
        <v>0</v>
      </c>
      <c r="K275" s="114">
        <v>0</v>
      </c>
      <c r="L275" s="112">
        <v>-32745</v>
      </c>
      <c r="M275" s="111">
        <v>-32745</v>
      </c>
      <c r="N275" s="111">
        <v>0</v>
      </c>
      <c r="O275" s="115">
        <v>0</v>
      </c>
      <c r="P275" s="110">
        <f t="shared" si="55"/>
        <v>91388</v>
      </c>
      <c r="Q275" s="111">
        <f t="shared" si="56"/>
        <v>91388</v>
      </c>
      <c r="R275" s="111">
        <f t="shared" si="57"/>
        <v>0</v>
      </c>
      <c r="S275" s="115">
        <f t="shared" si="58"/>
        <v>0</v>
      </c>
    </row>
    <row r="276" spans="1:19" s="116" customFormat="1" ht="13.8" x14ac:dyDescent="0.25">
      <c r="A276" s="107"/>
      <c r="B276" s="148"/>
      <c r="C276" s="109" t="s">
        <v>357</v>
      </c>
      <c r="D276" s="110">
        <v>5525</v>
      </c>
      <c r="E276" s="111">
        <v>5525</v>
      </c>
      <c r="F276" s="111"/>
      <c r="G276" s="112"/>
      <c r="H276" s="113">
        <v>5525</v>
      </c>
      <c r="I276" s="111">
        <v>5525</v>
      </c>
      <c r="J276" s="111">
        <v>0</v>
      </c>
      <c r="K276" s="114">
        <v>0</v>
      </c>
      <c r="L276" s="112"/>
      <c r="M276" s="111"/>
      <c r="N276" s="111"/>
      <c r="O276" s="115"/>
      <c r="P276" s="110">
        <f t="shared" si="55"/>
        <v>5525</v>
      </c>
      <c r="Q276" s="111">
        <f t="shared" si="56"/>
        <v>5525</v>
      </c>
      <c r="R276" s="111">
        <f t="shared" si="57"/>
        <v>0</v>
      </c>
      <c r="S276" s="115">
        <f t="shared" si="58"/>
        <v>0</v>
      </c>
    </row>
    <row r="277" spans="1:19" s="116" customFormat="1" ht="13.8" x14ac:dyDescent="0.25">
      <c r="A277" s="107"/>
      <c r="B277" s="148"/>
      <c r="C277" s="109" t="s">
        <v>358</v>
      </c>
      <c r="D277" s="110">
        <v>10300</v>
      </c>
      <c r="E277" s="111">
        <v>10300</v>
      </c>
      <c r="F277" s="111"/>
      <c r="G277" s="112"/>
      <c r="H277" s="113">
        <v>10300</v>
      </c>
      <c r="I277" s="111">
        <v>10300</v>
      </c>
      <c r="J277" s="111">
        <v>0</v>
      </c>
      <c r="K277" s="114">
        <v>0</v>
      </c>
      <c r="L277" s="112">
        <v>7875</v>
      </c>
      <c r="M277" s="111">
        <v>7875</v>
      </c>
      <c r="N277" s="111">
        <v>0</v>
      </c>
      <c r="O277" s="115">
        <v>0</v>
      </c>
      <c r="P277" s="110">
        <f t="shared" si="55"/>
        <v>18175</v>
      </c>
      <c r="Q277" s="111">
        <f t="shared" si="56"/>
        <v>18175</v>
      </c>
      <c r="R277" s="111">
        <f t="shared" si="57"/>
        <v>0</v>
      </c>
      <c r="S277" s="115">
        <f t="shared" si="58"/>
        <v>0</v>
      </c>
    </row>
    <row r="278" spans="1:19" s="116" customFormat="1" ht="13.8" x14ac:dyDescent="0.25">
      <c r="A278" s="107"/>
      <c r="B278" s="148"/>
      <c r="C278" s="147" t="s">
        <v>359</v>
      </c>
      <c r="D278" s="110">
        <v>6041</v>
      </c>
      <c r="E278" s="111">
        <v>6041</v>
      </c>
      <c r="F278" s="111"/>
      <c r="G278" s="112"/>
      <c r="H278" s="113">
        <v>6041</v>
      </c>
      <c r="I278" s="111">
        <v>6041</v>
      </c>
      <c r="J278" s="111">
        <v>0</v>
      </c>
      <c r="K278" s="114">
        <v>0</v>
      </c>
      <c r="L278" s="112"/>
      <c r="M278" s="111"/>
      <c r="N278" s="111"/>
      <c r="O278" s="115"/>
      <c r="P278" s="110">
        <f t="shared" si="55"/>
        <v>6041</v>
      </c>
      <c r="Q278" s="111">
        <f t="shared" si="56"/>
        <v>6041</v>
      </c>
      <c r="R278" s="111">
        <f t="shared" si="57"/>
        <v>0</v>
      </c>
      <c r="S278" s="115">
        <f t="shared" si="58"/>
        <v>0</v>
      </c>
    </row>
    <row r="279" spans="1:19" s="116" customFormat="1" ht="13.8" x14ac:dyDescent="0.25">
      <c r="A279" s="107"/>
      <c r="B279" s="148"/>
      <c r="C279" s="147" t="s">
        <v>360</v>
      </c>
      <c r="D279" s="110">
        <v>22000</v>
      </c>
      <c r="E279" s="111">
        <v>22000</v>
      </c>
      <c r="F279" s="111"/>
      <c r="G279" s="112"/>
      <c r="H279" s="113">
        <v>26000</v>
      </c>
      <c r="I279" s="111">
        <v>26000</v>
      </c>
      <c r="J279" s="111">
        <v>0</v>
      </c>
      <c r="K279" s="114">
        <v>0</v>
      </c>
      <c r="L279" s="112"/>
      <c r="M279" s="111"/>
      <c r="N279" s="111"/>
      <c r="O279" s="115"/>
      <c r="P279" s="110">
        <f t="shared" si="55"/>
        <v>26000</v>
      </c>
      <c r="Q279" s="111">
        <f t="shared" si="56"/>
        <v>26000</v>
      </c>
      <c r="R279" s="111">
        <f t="shared" si="57"/>
        <v>0</v>
      </c>
      <c r="S279" s="115">
        <f t="shared" si="58"/>
        <v>0</v>
      </c>
    </row>
    <row r="280" spans="1:19" s="116" customFormat="1" ht="13.8" x14ac:dyDescent="0.25">
      <c r="A280" s="128"/>
      <c r="B280" s="117"/>
      <c r="C280" s="163" t="s">
        <v>361</v>
      </c>
      <c r="D280" s="110">
        <v>1400</v>
      </c>
      <c r="E280" s="111">
        <v>1400</v>
      </c>
      <c r="F280" s="111"/>
      <c r="G280" s="112"/>
      <c r="H280" s="113">
        <v>1400</v>
      </c>
      <c r="I280" s="111">
        <v>1400</v>
      </c>
      <c r="J280" s="111">
        <v>0</v>
      </c>
      <c r="K280" s="114">
        <v>0</v>
      </c>
      <c r="L280" s="112">
        <v>1829</v>
      </c>
      <c r="M280" s="111">
        <v>1829</v>
      </c>
      <c r="N280" s="111">
        <v>0</v>
      </c>
      <c r="O280" s="115">
        <v>0</v>
      </c>
      <c r="P280" s="110">
        <f t="shared" ref="P280:P330" si="76">H280+L280</f>
        <v>3229</v>
      </c>
      <c r="Q280" s="111">
        <f t="shared" ref="Q280:Q330" si="77">I280+M280</f>
        <v>3229</v>
      </c>
      <c r="R280" s="111">
        <f t="shared" ref="R280:R330" si="78">J280+N280</f>
        <v>0</v>
      </c>
      <c r="S280" s="115">
        <f t="shared" ref="S280:S330" si="79">K280+O280</f>
        <v>0</v>
      </c>
    </row>
    <row r="281" spans="1:19" s="116" customFormat="1" ht="13.8" x14ac:dyDescent="0.25">
      <c r="A281" s="128"/>
      <c r="B281" s="117"/>
      <c r="C281" s="147" t="s">
        <v>362</v>
      </c>
      <c r="D281" s="110">
        <v>82340</v>
      </c>
      <c r="E281" s="111">
        <v>82340</v>
      </c>
      <c r="F281" s="111"/>
      <c r="G281" s="112"/>
      <c r="H281" s="113">
        <v>82340</v>
      </c>
      <c r="I281" s="111">
        <v>82340</v>
      </c>
      <c r="J281" s="111">
        <v>0</v>
      </c>
      <c r="K281" s="114">
        <v>0</v>
      </c>
      <c r="L281" s="112"/>
      <c r="M281" s="111"/>
      <c r="N281" s="111"/>
      <c r="O281" s="115"/>
      <c r="P281" s="110">
        <f t="shared" si="76"/>
        <v>82340</v>
      </c>
      <c r="Q281" s="111">
        <f t="shared" si="77"/>
        <v>82340</v>
      </c>
      <c r="R281" s="111">
        <f t="shared" si="78"/>
        <v>0</v>
      </c>
      <c r="S281" s="115">
        <f t="shared" si="79"/>
        <v>0</v>
      </c>
    </row>
    <row r="282" spans="1:19" s="116" customFormat="1" ht="13.8" x14ac:dyDescent="0.25">
      <c r="A282" s="128"/>
      <c r="B282" s="117"/>
      <c r="C282" s="147" t="s">
        <v>363</v>
      </c>
      <c r="D282" s="110">
        <v>5207</v>
      </c>
      <c r="E282" s="111">
        <v>5207</v>
      </c>
      <c r="F282" s="111"/>
      <c r="G282" s="112"/>
      <c r="H282" s="113">
        <v>6287</v>
      </c>
      <c r="I282" s="111">
        <v>6287</v>
      </c>
      <c r="J282" s="111">
        <v>0</v>
      </c>
      <c r="K282" s="114">
        <v>0</v>
      </c>
      <c r="L282" s="112"/>
      <c r="M282" s="111"/>
      <c r="N282" s="111"/>
      <c r="O282" s="115"/>
      <c r="P282" s="110">
        <f t="shared" si="76"/>
        <v>6287</v>
      </c>
      <c r="Q282" s="111">
        <f t="shared" si="77"/>
        <v>6287</v>
      </c>
      <c r="R282" s="111">
        <f t="shared" si="78"/>
        <v>0</v>
      </c>
      <c r="S282" s="115">
        <f t="shared" si="79"/>
        <v>0</v>
      </c>
    </row>
    <row r="283" spans="1:19" s="116" customFormat="1" ht="13.8" x14ac:dyDescent="0.25">
      <c r="A283" s="128"/>
      <c r="B283" s="117"/>
      <c r="C283" s="147" t="s">
        <v>381</v>
      </c>
      <c r="D283" s="110"/>
      <c r="E283" s="111"/>
      <c r="F283" s="111"/>
      <c r="G283" s="112"/>
      <c r="H283" s="113">
        <v>101631</v>
      </c>
      <c r="I283" s="111">
        <v>101631</v>
      </c>
      <c r="J283" s="111">
        <v>0</v>
      </c>
      <c r="K283" s="114">
        <v>0</v>
      </c>
      <c r="L283" s="112">
        <v>56379</v>
      </c>
      <c r="M283" s="111">
        <v>56379</v>
      </c>
      <c r="N283" s="111">
        <v>0</v>
      </c>
      <c r="O283" s="115">
        <v>0</v>
      </c>
      <c r="P283" s="110">
        <f t="shared" si="76"/>
        <v>158010</v>
      </c>
      <c r="Q283" s="111">
        <f t="shared" si="77"/>
        <v>158010</v>
      </c>
      <c r="R283" s="111">
        <f t="shared" si="78"/>
        <v>0</v>
      </c>
      <c r="S283" s="115">
        <f t="shared" si="79"/>
        <v>0</v>
      </c>
    </row>
    <row r="284" spans="1:19" s="116" customFormat="1" ht="13.8" x14ac:dyDescent="0.25">
      <c r="A284" s="128"/>
      <c r="B284" s="117"/>
      <c r="C284" s="147" t="s">
        <v>383</v>
      </c>
      <c r="D284" s="110"/>
      <c r="E284" s="111"/>
      <c r="F284" s="111"/>
      <c r="G284" s="112"/>
      <c r="H284" s="113">
        <v>2800</v>
      </c>
      <c r="I284" s="111">
        <v>2800</v>
      </c>
      <c r="J284" s="111">
        <v>0</v>
      </c>
      <c r="K284" s="114">
        <v>0</v>
      </c>
      <c r="L284" s="112"/>
      <c r="M284" s="111"/>
      <c r="N284" s="111"/>
      <c r="O284" s="115"/>
      <c r="P284" s="110">
        <f t="shared" si="76"/>
        <v>2800</v>
      </c>
      <c r="Q284" s="111">
        <f t="shared" si="77"/>
        <v>2800</v>
      </c>
      <c r="R284" s="111">
        <f t="shared" si="78"/>
        <v>0</v>
      </c>
      <c r="S284" s="115">
        <f t="shared" si="79"/>
        <v>0</v>
      </c>
    </row>
    <row r="285" spans="1:19" s="116" customFormat="1" ht="13.8" x14ac:dyDescent="0.25">
      <c r="A285" s="128"/>
      <c r="B285" s="117"/>
      <c r="C285" s="147" t="s">
        <v>384</v>
      </c>
      <c r="D285" s="110"/>
      <c r="E285" s="111"/>
      <c r="F285" s="111"/>
      <c r="G285" s="112"/>
      <c r="H285" s="113">
        <v>4000</v>
      </c>
      <c r="I285" s="111">
        <v>4000</v>
      </c>
      <c r="J285" s="111">
        <v>0</v>
      </c>
      <c r="K285" s="114">
        <v>0</v>
      </c>
      <c r="L285" s="112"/>
      <c r="M285" s="111"/>
      <c r="N285" s="111"/>
      <c r="O285" s="115"/>
      <c r="P285" s="110">
        <f t="shared" si="76"/>
        <v>4000</v>
      </c>
      <c r="Q285" s="111">
        <f t="shared" si="77"/>
        <v>4000</v>
      </c>
      <c r="R285" s="111">
        <f t="shared" si="78"/>
        <v>0</v>
      </c>
      <c r="S285" s="115">
        <f t="shared" si="79"/>
        <v>0</v>
      </c>
    </row>
    <row r="286" spans="1:19" s="116" customFormat="1" ht="13.8" x14ac:dyDescent="0.25">
      <c r="A286" s="128"/>
      <c r="B286" s="117"/>
      <c r="C286" s="147" t="s">
        <v>385</v>
      </c>
      <c r="D286" s="110"/>
      <c r="E286" s="111"/>
      <c r="F286" s="111"/>
      <c r="G286" s="112"/>
      <c r="H286" s="113">
        <v>1983</v>
      </c>
      <c r="I286" s="111">
        <v>1983</v>
      </c>
      <c r="J286" s="111">
        <v>0</v>
      </c>
      <c r="K286" s="114">
        <v>0</v>
      </c>
      <c r="L286" s="112"/>
      <c r="M286" s="111"/>
      <c r="N286" s="111"/>
      <c r="O286" s="115"/>
      <c r="P286" s="110">
        <f t="shared" si="76"/>
        <v>1983</v>
      </c>
      <c r="Q286" s="111">
        <f t="shared" si="77"/>
        <v>1983</v>
      </c>
      <c r="R286" s="111">
        <f t="shared" si="78"/>
        <v>0</v>
      </c>
      <c r="S286" s="115">
        <f t="shared" si="79"/>
        <v>0</v>
      </c>
    </row>
    <row r="287" spans="1:19" s="116" customFormat="1" ht="27.6" x14ac:dyDescent="0.25">
      <c r="A287" s="128"/>
      <c r="B287" s="117"/>
      <c r="C287" s="147" t="s">
        <v>428</v>
      </c>
      <c r="D287" s="110"/>
      <c r="E287" s="111"/>
      <c r="F287" s="111"/>
      <c r="G287" s="112"/>
      <c r="H287" s="113"/>
      <c r="I287" s="111"/>
      <c r="J287" s="111"/>
      <c r="K287" s="114"/>
      <c r="L287" s="112">
        <v>2625</v>
      </c>
      <c r="M287" s="111">
        <v>2625</v>
      </c>
      <c r="N287" s="111">
        <v>0</v>
      </c>
      <c r="O287" s="115">
        <v>0</v>
      </c>
      <c r="P287" s="110">
        <f t="shared" ref="P287" si="80">H287+L287</f>
        <v>2625</v>
      </c>
      <c r="Q287" s="111">
        <f t="shared" ref="Q287" si="81">I287+M287</f>
        <v>2625</v>
      </c>
      <c r="R287" s="111">
        <f t="shared" ref="R287" si="82">J287+N287</f>
        <v>0</v>
      </c>
      <c r="S287" s="115">
        <f t="shared" ref="S287" si="83">K287+O287</f>
        <v>0</v>
      </c>
    </row>
    <row r="288" spans="1:19" s="116" customFormat="1" ht="13.8" x14ac:dyDescent="0.25">
      <c r="A288" s="128"/>
      <c r="B288" s="117"/>
      <c r="C288" s="163"/>
      <c r="D288" s="110"/>
      <c r="E288" s="111"/>
      <c r="F288" s="111"/>
      <c r="G288" s="112"/>
      <c r="H288" s="113"/>
      <c r="I288" s="111"/>
      <c r="J288" s="111"/>
      <c r="K288" s="114"/>
      <c r="L288" s="112"/>
      <c r="M288" s="111"/>
      <c r="N288" s="111"/>
      <c r="O288" s="115"/>
      <c r="P288" s="110"/>
      <c r="Q288" s="111"/>
      <c r="R288" s="111"/>
      <c r="S288" s="115"/>
    </row>
    <row r="289" spans="1:19" s="116" customFormat="1" ht="14.4" x14ac:dyDescent="0.3">
      <c r="A289" s="128"/>
      <c r="B289" s="117"/>
      <c r="C289" s="149" t="s">
        <v>39</v>
      </c>
      <c r="D289" s="150">
        <f t="shared" ref="D289:O289" si="84">SUM(D269:D288)</f>
        <v>1210541</v>
      </c>
      <c r="E289" s="151">
        <f t="shared" si="84"/>
        <v>1210541</v>
      </c>
      <c r="F289" s="151">
        <f t="shared" si="84"/>
        <v>0</v>
      </c>
      <c r="G289" s="152">
        <f t="shared" si="84"/>
        <v>0</v>
      </c>
      <c r="H289" s="153">
        <v>1326035</v>
      </c>
      <c r="I289" s="151">
        <v>1326035</v>
      </c>
      <c r="J289" s="151">
        <v>0</v>
      </c>
      <c r="K289" s="154">
        <v>0</v>
      </c>
      <c r="L289" s="152">
        <f t="shared" si="84"/>
        <v>37011</v>
      </c>
      <c r="M289" s="151">
        <f t="shared" si="84"/>
        <v>37011</v>
      </c>
      <c r="N289" s="151">
        <f t="shared" si="84"/>
        <v>0</v>
      </c>
      <c r="O289" s="155">
        <f t="shared" si="84"/>
        <v>0</v>
      </c>
      <c r="P289" s="150">
        <f t="shared" si="76"/>
        <v>1363046</v>
      </c>
      <c r="Q289" s="151">
        <f t="shared" si="77"/>
        <v>1363046</v>
      </c>
      <c r="R289" s="151">
        <f t="shared" si="78"/>
        <v>0</v>
      </c>
      <c r="S289" s="155">
        <f t="shared" si="79"/>
        <v>0</v>
      </c>
    </row>
    <row r="290" spans="1:19" s="116" customFormat="1" ht="14.4" x14ac:dyDescent="0.3">
      <c r="A290" s="128"/>
      <c r="B290" s="171"/>
      <c r="C290" s="149"/>
      <c r="D290" s="110"/>
      <c r="E290" s="111"/>
      <c r="F290" s="111"/>
      <c r="G290" s="112"/>
      <c r="H290" s="113"/>
      <c r="I290" s="111"/>
      <c r="J290" s="111"/>
      <c r="K290" s="114"/>
      <c r="L290" s="112"/>
      <c r="M290" s="111"/>
      <c r="N290" s="111"/>
      <c r="O290" s="115"/>
      <c r="P290" s="110"/>
      <c r="Q290" s="111"/>
      <c r="R290" s="111"/>
      <c r="S290" s="115"/>
    </row>
    <row r="291" spans="1:19" s="116" customFormat="1" ht="13.8" x14ac:dyDescent="0.25">
      <c r="A291" s="128"/>
      <c r="B291" s="117" t="s">
        <v>29</v>
      </c>
      <c r="C291" s="109" t="s">
        <v>51</v>
      </c>
      <c r="D291" s="110"/>
      <c r="E291" s="111"/>
      <c r="F291" s="111"/>
      <c r="G291" s="112"/>
      <c r="H291" s="113"/>
      <c r="I291" s="111"/>
      <c r="J291" s="111"/>
      <c r="K291" s="114"/>
      <c r="L291" s="112"/>
      <c r="M291" s="111"/>
      <c r="N291" s="111"/>
      <c r="O291" s="115"/>
      <c r="P291" s="110"/>
      <c r="Q291" s="111"/>
      <c r="R291" s="111"/>
      <c r="S291" s="115"/>
    </row>
    <row r="292" spans="1:19" s="116" customFormat="1" ht="13.8" x14ac:dyDescent="0.25">
      <c r="A292" s="128"/>
      <c r="B292" s="117"/>
      <c r="C292" s="109" t="s">
        <v>74</v>
      </c>
      <c r="D292" s="110"/>
      <c r="E292" s="111"/>
      <c r="F292" s="111"/>
      <c r="G292" s="112"/>
      <c r="H292" s="113"/>
      <c r="I292" s="111"/>
      <c r="J292" s="111"/>
      <c r="K292" s="114"/>
      <c r="L292" s="112"/>
      <c r="M292" s="111"/>
      <c r="N292" s="111"/>
      <c r="O292" s="115"/>
      <c r="P292" s="110"/>
      <c r="Q292" s="111"/>
      <c r="R292" s="111"/>
      <c r="S292" s="115"/>
    </row>
    <row r="293" spans="1:19" s="116" customFormat="1" ht="13.8" x14ac:dyDescent="0.25">
      <c r="A293" s="128"/>
      <c r="B293" s="117"/>
      <c r="C293" s="109" t="s">
        <v>364</v>
      </c>
      <c r="D293" s="110">
        <v>500</v>
      </c>
      <c r="E293" s="111">
        <v>500</v>
      </c>
      <c r="F293" s="111"/>
      <c r="G293" s="112"/>
      <c r="H293" s="113">
        <v>500</v>
      </c>
      <c r="I293" s="111">
        <v>500</v>
      </c>
      <c r="J293" s="111">
        <v>0</v>
      </c>
      <c r="K293" s="114">
        <v>0</v>
      </c>
      <c r="L293" s="112"/>
      <c r="M293" s="111"/>
      <c r="N293" s="111"/>
      <c r="O293" s="115"/>
      <c r="P293" s="110">
        <f t="shared" si="76"/>
        <v>500</v>
      </c>
      <c r="Q293" s="111">
        <f t="shared" si="77"/>
        <v>500</v>
      </c>
      <c r="R293" s="111">
        <f t="shared" si="78"/>
        <v>0</v>
      </c>
      <c r="S293" s="115">
        <f t="shared" si="79"/>
        <v>0</v>
      </c>
    </row>
    <row r="294" spans="1:19" s="116" customFormat="1" ht="13.8" x14ac:dyDescent="0.25">
      <c r="A294" s="128"/>
      <c r="B294" s="117"/>
      <c r="C294" s="147" t="s">
        <v>390</v>
      </c>
      <c r="D294" s="110"/>
      <c r="E294" s="111"/>
      <c r="F294" s="111"/>
      <c r="G294" s="112"/>
      <c r="H294" s="113">
        <v>331</v>
      </c>
      <c r="I294" s="111">
        <v>331</v>
      </c>
      <c r="J294" s="111">
        <v>0</v>
      </c>
      <c r="K294" s="114">
        <v>0</v>
      </c>
      <c r="L294" s="112"/>
      <c r="M294" s="111"/>
      <c r="N294" s="111"/>
      <c r="O294" s="115"/>
      <c r="P294" s="110">
        <f t="shared" si="76"/>
        <v>331</v>
      </c>
      <c r="Q294" s="111">
        <f t="shared" si="77"/>
        <v>331</v>
      </c>
      <c r="R294" s="111">
        <f t="shared" si="78"/>
        <v>0</v>
      </c>
      <c r="S294" s="115">
        <f t="shared" si="79"/>
        <v>0</v>
      </c>
    </row>
    <row r="295" spans="1:19" s="116" customFormat="1" ht="13.8" x14ac:dyDescent="0.25">
      <c r="A295" s="128"/>
      <c r="B295" s="117"/>
      <c r="C295" s="109"/>
      <c r="D295" s="110"/>
      <c r="E295" s="111"/>
      <c r="F295" s="111"/>
      <c r="G295" s="112"/>
      <c r="H295" s="113"/>
      <c r="I295" s="111"/>
      <c r="J295" s="111"/>
      <c r="K295" s="114"/>
      <c r="L295" s="112"/>
      <c r="M295" s="111"/>
      <c r="N295" s="111"/>
      <c r="O295" s="115"/>
      <c r="P295" s="110"/>
      <c r="Q295" s="111"/>
      <c r="R295" s="111"/>
      <c r="S295" s="115"/>
    </row>
    <row r="296" spans="1:19" s="116" customFormat="1" ht="14.4" x14ac:dyDescent="0.3">
      <c r="A296" s="107"/>
      <c r="B296" s="117"/>
      <c r="C296" s="120" t="s">
        <v>24</v>
      </c>
      <c r="D296" s="150">
        <f t="shared" ref="D296:O296" si="85">SUM(D293:D295)</f>
        <v>500</v>
      </c>
      <c r="E296" s="151">
        <f t="shared" si="85"/>
        <v>500</v>
      </c>
      <c r="F296" s="151">
        <f t="shared" si="85"/>
        <v>0</v>
      </c>
      <c r="G296" s="152">
        <f t="shared" si="85"/>
        <v>0</v>
      </c>
      <c r="H296" s="153">
        <v>831</v>
      </c>
      <c r="I296" s="151">
        <v>831</v>
      </c>
      <c r="J296" s="151">
        <v>0</v>
      </c>
      <c r="K296" s="154">
        <v>0</v>
      </c>
      <c r="L296" s="152">
        <f t="shared" si="85"/>
        <v>0</v>
      </c>
      <c r="M296" s="151">
        <f t="shared" si="85"/>
        <v>0</v>
      </c>
      <c r="N296" s="151">
        <f t="shared" si="85"/>
        <v>0</v>
      </c>
      <c r="O296" s="155">
        <f t="shared" si="85"/>
        <v>0</v>
      </c>
      <c r="P296" s="150">
        <f t="shared" si="76"/>
        <v>831</v>
      </c>
      <c r="Q296" s="151">
        <f t="shared" si="77"/>
        <v>831</v>
      </c>
      <c r="R296" s="151">
        <f t="shared" si="78"/>
        <v>0</v>
      </c>
      <c r="S296" s="155">
        <f t="shared" si="79"/>
        <v>0</v>
      </c>
    </row>
    <row r="297" spans="1:19" s="116" customFormat="1" ht="13.8" x14ac:dyDescent="0.25">
      <c r="A297" s="107"/>
      <c r="B297" s="117"/>
      <c r="C297" s="120"/>
      <c r="D297" s="121"/>
      <c r="E297" s="122"/>
      <c r="F297" s="122"/>
      <c r="G297" s="123"/>
      <c r="H297" s="124"/>
      <c r="I297" s="122"/>
      <c r="J297" s="122"/>
      <c r="K297" s="125"/>
      <c r="L297" s="123"/>
      <c r="M297" s="122"/>
      <c r="N297" s="122"/>
      <c r="O297" s="126"/>
      <c r="P297" s="121"/>
      <c r="Q297" s="122"/>
      <c r="R297" s="122"/>
      <c r="S297" s="126"/>
    </row>
    <row r="298" spans="1:19" s="116" customFormat="1" ht="13.8" x14ac:dyDescent="0.25">
      <c r="A298" s="173"/>
      <c r="B298" s="174"/>
      <c r="C298" s="109" t="s">
        <v>75</v>
      </c>
      <c r="D298" s="110"/>
      <c r="E298" s="111"/>
      <c r="F298" s="111"/>
      <c r="G298" s="112"/>
      <c r="H298" s="113"/>
      <c r="I298" s="111"/>
      <c r="J298" s="111"/>
      <c r="K298" s="114"/>
      <c r="L298" s="112"/>
      <c r="M298" s="111"/>
      <c r="N298" s="111"/>
      <c r="O298" s="115"/>
      <c r="P298" s="110"/>
      <c r="Q298" s="111"/>
      <c r="R298" s="111"/>
      <c r="S298" s="115"/>
    </row>
    <row r="299" spans="1:19" s="116" customFormat="1" ht="13.8" x14ac:dyDescent="0.25">
      <c r="A299" s="107"/>
      <c r="B299" s="148"/>
      <c r="C299" s="109" t="s">
        <v>203</v>
      </c>
      <c r="D299" s="110">
        <v>2000</v>
      </c>
      <c r="E299" s="111"/>
      <c r="F299" s="111">
        <v>2000</v>
      </c>
      <c r="G299" s="112"/>
      <c r="H299" s="113">
        <v>2800</v>
      </c>
      <c r="I299" s="111">
        <v>0</v>
      </c>
      <c r="J299" s="111">
        <v>2800</v>
      </c>
      <c r="K299" s="114">
        <v>0</v>
      </c>
      <c r="L299" s="112"/>
      <c r="M299" s="111"/>
      <c r="N299" s="111"/>
      <c r="O299" s="115"/>
      <c r="P299" s="110">
        <f t="shared" si="76"/>
        <v>2800</v>
      </c>
      <c r="Q299" s="111">
        <f t="shared" si="77"/>
        <v>0</v>
      </c>
      <c r="R299" s="111">
        <f t="shared" si="78"/>
        <v>2800</v>
      </c>
      <c r="S299" s="115">
        <f t="shared" si="79"/>
        <v>0</v>
      </c>
    </row>
    <row r="300" spans="1:19" s="116" customFormat="1" ht="27.6" x14ac:dyDescent="0.25">
      <c r="A300" s="107"/>
      <c r="B300" s="148"/>
      <c r="C300" s="147" t="s">
        <v>204</v>
      </c>
      <c r="D300" s="110">
        <v>13500</v>
      </c>
      <c r="E300" s="111">
        <v>13500</v>
      </c>
      <c r="F300" s="111"/>
      <c r="G300" s="112"/>
      <c r="H300" s="113">
        <v>13500</v>
      </c>
      <c r="I300" s="111">
        <v>13500</v>
      </c>
      <c r="J300" s="111">
        <v>0</v>
      </c>
      <c r="K300" s="114">
        <v>0</v>
      </c>
      <c r="L300" s="112">
        <v>-13500</v>
      </c>
      <c r="M300" s="111">
        <v>-13500</v>
      </c>
      <c r="N300" s="111">
        <v>0</v>
      </c>
      <c r="O300" s="115">
        <v>0</v>
      </c>
      <c r="P300" s="110">
        <f t="shared" si="76"/>
        <v>0</v>
      </c>
      <c r="Q300" s="111">
        <f t="shared" si="77"/>
        <v>0</v>
      </c>
      <c r="R300" s="111">
        <f t="shared" si="78"/>
        <v>0</v>
      </c>
      <c r="S300" s="115">
        <f t="shared" si="79"/>
        <v>0</v>
      </c>
    </row>
    <row r="301" spans="1:19" s="116" customFormat="1" ht="13.8" x14ac:dyDescent="0.25">
      <c r="A301" s="107"/>
      <c r="B301" s="148"/>
      <c r="C301" s="109" t="s">
        <v>205</v>
      </c>
      <c r="D301" s="110">
        <v>10000</v>
      </c>
      <c r="E301" s="111">
        <v>10000</v>
      </c>
      <c r="F301" s="111"/>
      <c r="G301" s="112"/>
      <c r="H301" s="113">
        <v>0</v>
      </c>
      <c r="I301" s="111">
        <v>0</v>
      </c>
      <c r="J301" s="111">
        <v>0</v>
      </c>
      <c r="K301" s="114">
        <v>0</v>
      </c>
      <c r="L301" s="112"/>
      <c r="M301" s="111"/>
      <c r="N301" s="111"/>
      <c r="O301" s="115"/>
      <c r="P301" s="110">
        <f t="shared" si="76"/>
        <v>0</v>
      </c>
      <c r="Q301" s="111">
        <f t="shared" si="77"/>
        <v>0</v>
      </c>
      <c r="R301" s="111">
        <f t="shared" si="78"/>
        <v>0</v>
      </c>
      <c r="S301" s="115">
        <f t="shared" si="79"/>
        <v>0</v>
      </c>
    </row>
    <row r="302" spans="1:19" s="116" customFormat="1" ht="13.8" x14ac:dyDescent="0.25">
      <c r="A302" s="107"/>
      <c r="B302" s="148"/>
      <c r="C302" s="109" t="s">
        <v>389</v>
      </c>
      <c r="D302" s="110"/>
      <c r="E302" s="111"/>
      <c r="F302" s="111"/>
      <c r="G302" s="112"/>
      <c r="H302" s="113">
        <v>1368</v>
      </c>
      <c r="I302" s="111">
        <v>1368</v>
      </c>
      <c r="J302" s="111">
        <v>0</v>
      </c>
      <c r="K302" s="114">
        <v>0</v>
      </c>
      <c r="L302" s="112"/>
      <c r="M302" s="111"/>
      <c r="N302" s="111"/>
      <c r="O302" s="115"/>
      <c r="P302" s="110">
        <f t="shared" si="76"/>
        <v>1368</v>
      </c>
      <c r="Q302" s="111">
        <f t="shared" si="77"/>
        <v>1368</v>
      </c>
      <c r="R302" s="111">
        <f t="shared" si="78"/>
        <v>0</v>
      </c>
      <c r="S302" s="115">
        <f t="shared" si="79"/>
        <v>0</v>
      </c>
    </row>
    <row r="303" spans="1:19" s="116" customFormat="1" ht="13.8" x14ac:dyDescent="0.25">
      <c r="A303" s="107"/>
      <c r="B303" s="174"/>
      <c r="C303" s="163"/>
      <c r="D303" s="110"/>
      <c r="E303" s="111"/>
      <c r="F303" s="111"/>
      <c r="G303" s="112"/>
      <c r="H303" s="113"/>
      <c r="I303" s="111"/>
      <c r="J303" s="111"/>
      <c r="K303" s="114"/>
      <c r="L303" s="112"/>
      <c r="M303" s="111"/>
      <c r="N303" s="111"/>
      <c r="O303" s="115"/>
      <c r="P303" s="110"/>
      <c r="Q303" s="111"/>
      <c r="R303" s="111"/>
      <c r="S303" s="115"/>
    </row>
    <row r="304" spans="1:19" s="116" customFormat="1" ht="14.4" x14ac:dyDescent="0.3">
      <c r="A304" s="107"/>
      <c r="B304" s="174"/>
      <c r="C304" s="120" t="s">
        <v>24</v>
      </c>
      <c r="D304" s="150">
        <f t="shared" ref="D304:O304" si="86">SUM(D299:D303)</f>
        <v>25500</v>
      </c>
      <c r="E304" s="151">
        <f t="shared" si="86"/>
        <v>23500</v>
      </c>
      <c r="F304" s="151">
        <f t="shared" si="86"/>
        <v>2000</v>
      </c>
      <c r="G304" s="152">
        <f t="shared" si="86"/>
        <v>0</v>
      </c>
      <c r="H304" s="153">
        <v>17668</v>
      </c>
      <c r="I304" s="151">
        <v>14868</v>
      </c>
      <c r="J304" s="151">
        <v>2800</v>
      </c>
      <c r="K304" s="154">
        <v>0</v>
      </c>
      <c r="L304" s="152">
        <f t="shared" si="86"/>
        <v>-13500</v>
      </c>
      <c r="M304" s="151">
        <f t="shared" si="86"/>
        <v>-13500</v>
      </c>
      <c r="N304" s="151">
        <f t="shared" si="86"/>
        <v>0</v>
      </c>
      <c r="O304" s="155">
        <f t="shared" si="86"/>
        <v>0</v>
      </c>
      <c r="P304" s="150">
        <f t="shared" si="76"/>
        <v>4168</v>
      </c>
      <c r="Q304" s="151">
        <f t="shared" si="77"/>
        <v>1368</v>
      </c>
      <c r="R304" s="151">
        <f t="shared" si="78"/>
        <v>2800</v>
      </c>
      <c r="S304" s="155">
        <f t="shared" si="79"/>
        <v>0</v>
      </c>
    </row>
    <row r="305" spans="1:19" s="116" customFormat="1" ht="13.8" x14ac:dyDescent="0.25">
      <c r="A305" s="107"/>
      <c r="B305" s="174"/>
      <c r="C305" s="120"/>
      <c r="D305" s="121"/>
      <c r="E305" s="122"/>
      <c r="F305" s="122"/>
      <c r="G305" s="123"/>
      <c r="H305" s="124"/>
      <c r="I305" s="122"/>
      <c r="J305" s="122"/>
      <c r="K305" s="125"/>
      <c r="L305" s="123"/>
      <c r="M305" s="122"/>
      <c r="N305" s="122"/>
      <c r="O305" s="126"/>
      <c r="P305" s="121"/>
      <c r="Q305" s="122"/>
      <c r="R305" s="122"/>
      <c r="S305" s="126"/>
    </row>
    <row r="306" spans="1:19" s="116" customFormat="1" ht="13.8" x14ac:dyDescent="0.25">
      <c r="A306" s="107"/>
      <c r="B306" s="174"/>
      <c r="C306" s="109" t="s">
        <v>64</v>
      </c>
      <c r="D306" s="121"/>
      <c r="E306" s="122"/>
      <c r="F306" s="122"/>
      <c r="G306" s="123"/>
      <c r="H306" s="124"/>
      <c r="I306" s="122"/>
      <c r="J306" s="122"/>
      <c r="K306" s="125"/>
      <c r="L306" s="123"/>
      <c r="M306" s="122"/>
      <c r="N306" s="122"/>
      <c r="O306" s="126"/>
      <c r="P306" s="121"/>
      <c r="Q306" s="122"/>
      <c r="R306" s="122"/>
      <c r="S306" s="126"/>
    </row>
    <row r="307" spans="1:19" s="116" customFormat="1" ht="27.6" x14ac:dyDescent="0.25">
      <c r="A307" s="107"/>
      <c r="B307" s="148"/>
      <c r="C307" s="147" t="s">
        <v>365</v>
      </c>
      <c r="D307" s="110">
        <v>5000</v>
      </c>
      <c r="E307" s="111">
        <v>5000</v>
      </c>
      <c r="F307" s="111"/>
      <c r="G307" s="112"/>
      <c r="H307" s="113">
        <v>5000</v>
      </c>
      <c r="I307" s="111">
        <v>5000</v>
      </c>
      <c r="J307" s="111">
        <v>0</v>
      </c>
      <c r="K307" s="114">
        <v>0</v>
      </c>
      <c r="L307" s="112"/>
      <c r="M307" s="111"/>
      <c r="N307" s="111"/>
      <c r="O307" s="115"/>
      <c r="P307" s="110">
        <f t="shared" si="76"/>
        <v>5000</v>
      </c>
      <c r="Q307" s="111">
        <f t="shared" si="77"/>
        <v>5000</v>
      </c>
      <c r="R307" s="111">
        <f t="shared" si="78"/>
        <v>0</v>
      </c>
      <c r="S307" s="115">
        <f t="shared" si="79"/>
        <v>0</v>
      </c>
    </row>
    <row r="308" spans="1:19" s="116" customFormat="1" ht="27.6" x14ac:dyDescent="0.25">
      <c r="A308" s="107"/>
      <c r="B308" s="148"/>
      <c r="C308" s="175" t="s">
        <v>366</v>
      </c>
      <c r="D308" s="110">
        <v>9868</v>
      </c>
      <c r="E308" s="111">
        <v>9868</v>
      </c>
      <c r="F308" s="111"/>
      <c r="G308" s="112"/>
      <c r="H308" s="113">
        <v>9868</v>
      </c>
      <c r="I308" s="111">
        <v>9868</v>
      </c>
      <c r="J308" s="111">
        <v>0</v>
      </c>
      <c r="K308" s="114">
        <v>0</v>
      </c>
      <c r="L308" s="112"/>
      <c r="M308" s="111"/>
      <c r="N308" s="111"/>
      <c r="O308" s="115"/>
      <c r="P308" s="110">
        <f t="shared" si="76"/>
        <v>9868</v>
      </c>
      <c r="Q308" s="111">
        <f t="shared" si="77"/>
        <v>9868</v>
      </c>
      <c r="R308" s="111">
        <f t="shared" si="78"/>
        <v>0</v>
      </c>
      <c r="S308" s="115">
        <f t="shared" si="79"/>
        <v>0</v>
      </c>
    </row>
    <row r="309" spans="1:19" s="116" customFormat="1" ht="27.6" x14ac:dyDescent="0.25">
      <c r="A309" s="107"/>
      <c r="B309" s="148"/>
      <c r="C309" s="147" t="s">
        <v>367</v>
      </c>
      <c r="D309" s="110">
        <v>203568</v>
      </c>
      <c r="E309" s="111">
        <v>203568</v>
      </c>
      <c r="F309" s="111"/>
      <c r="G309" s="112"/>
      <c r="H309" s="113">
        <v>203568</v>
      </c>
      <c r="I309" s="111">
        <v>203568</v>
      </c>
      <c r="J309" s="111">
        <v>0</v>
      </c>
      <c r="K309" s="114">
        <v>0</v>
      </c>
      <c r="L309" s="112"/>
      <c r="M309" s="111"/>
      <c r="N309" s="111"/>
      <c r="O309" s="115"/>
      <c r="P309" s="110">
        <f t="shared" si="76"/>
        <v>203568</v>
      </c>
      <c r="Q309" s="111">
        <f t="shared" si="77"/>
        <v>203568</v>
      </c>
      <c r="R309" s="111">
        <f t="shared" si="78"/>
        <v>0</v>
      </c>
      <c r="S309" s="115">
        <f t="shared" si="79"/>
        <v>0</v>
      </c>
    </row>
    <row r="310" spans="1:19" s="116" customFormat="1" ht="27.6" x14ac:dyDescent="0.25">
      <c r="A310" s="107"/>
      <c r="B310" s="148"/>
      <c r="C310" s="147" t="s">
        <v>368</v>
      </c>
      <c r="D310" s="110">
        <v>192160</v>
      </c>
      <c r="E310" s="111">
        <v>192160</v>
      </c>
      <c r="F310" s="111"/>
      <c r="G310" s="112"/>
      <c r="H310" s="113">
        <v>192160</v>
      </c>
      <c r="I310" s="111">
        <v>192160</v>
      </c>
      <c r="J310" s="111">
        <v>0</v>
      </c>
      <c r="K310" s="114">
        <v>0</v>
      </c>
      <c r="L310" s="112"/>
      <c r="M310" s="111"/>
      <c r="N310" s="111"/>
      <c r="O310" s="115"/>
      <c r="P310" s="110">
        <f t="shared" si="76"/>
        <v>192160</v>
      </c>
      <c r="Q310" s="111">
        <f t="shared" si="77"/>
        <v>192160</v>
      </c>
      <c r="R310" s="111">
        <f t="shared" si="78"/>
        <v>0</v>
      </c>
      <c r="S310" s="115">
        <f t="shared" si="79"/>
        <v>0</v>
      </c>
    </row>
    <row r="311" spans="1:19" s="116" customFormat="1" ht="27.6" x14ac:dyDescent="0.25">
      <c r="A311" s="107"/>
      <c r="B311" s="148"/>
      <c r="C311" s="147" t="s">
        <v>369</v>
      </c>
      <c r="D311" s="110">
        <v>190352</v>
      </c>
      <c r="E311" s="111">
        <v>190352</v>
      </c>
      <c r="F311" s="111"/>
      <c r="G311" s="112"/>
      <c r="H311" s="113">
        <v>190352</v>
      </c>
      <c r="I311" s="111">
        <v>190352</v>
      </c>
      <c r="J311" s="111">
        <v>0</v>
      </c>
      <c r="K311" s="114">
        <v>0</v>
      </c>
      <c r="L311" s="112"/>
      <c r="M311" s="111"/>
      <c r="N311" s="111"/>
      <c r="O311" s="115"/>
      <c r="P311" s="110">
        <f t="shared" si="76"/>
        <v>190352</v>
      </c>
      <c r="Q311" s="111">
        <f t="shared" si="77"/>
        <v>190352</v>
      </c>
      <c r="R311" s="111">
        <f t="shared" si="78"/>
        <v>0</v>
      </c>
      <c r="S311" s="115">
        <f t="shared" si="79"/>
        <v>0</v>
      </c>
    </row>
    <row r="312" spans="1:19" s="116" customFormat="1" ht="27.6" x14ac:dyDescent="0.25">
      <c r="A312" s="107"/>
      <c r="B312" s="148"/>
      <c r="C312" s="147" t="s">
        <v>370</v>
      </c>
      <c r="D312" s="110">
        <v>61899</v>
      </c>
      <c r="E312" s="111">
        <v>61899</v>
      </c>
      <c r="F312" s="111"/>
      <c r="G312" s="112"/>
      <c r="H312" s="113">
        <v>0</v>
      </c>
      <c r="I312" s="111">
        <v>0</v>
      </c>
      <c r="J312" s="111">
        <v>0</v>
      </c>
      <c r="K312" s="114">
        <v>0</v>
      </c>
      <c r="L312" s="112"/>
      <c r="M312" s="111"/>
      <c r="N312" s="111"/>
      <c r="O312" s="115"/>
      <c r="P312" s="110">
        <f t="shared" si="76"/>
        <v>0</v>
      </c>
      <c r="Q312" s="111">
        <f t="shared" si="77"/>
        <v>0</v>
      </c>
      <c r="R312" s="111">
        <f t="shared" si="78"/>
        <v>0</v>
      </c>
      <c r="S312" s="115">
        <f t="shared" si="79"/>
        <v>0</v>
      </c>
    </row>
    <row r="313" spans="1:19" s="116" customFormat="1" ht="13.8" x14ac:dyDescent="0.25">
      <c r="A313" s="107"/>
      <c r="B313" s="148"/>
      <c r="C313" s="147" t="s">
        <v>371</v>
      </c>
      <c r="D313" s="110">
        <v>26289</v>
      </c>
      <c r="E313" s="111">
        <v>26289</v>
      </c>
      <c r="F313" s="111"/>
      <c r="G313" s="112"/>
      <c r="H313" s="113">
        <v>26289</v>
      </c>
      <c r="I313" s="111">
        <v>26289</v>
      </c>
      <c r="J313" s="111">
        <v>0</v>
      </c>
      <c r="K313" s="114">
        <v>0</v>
      </c>
      <c r="L313" s="112"/>
      <c r="M313" s="111"/>
      <c r="N313" s="111"/>
      <c r="O313" s="115"/>
      <c r="P313" s="110">
        <f t="shared" si="76"/>
        <v>26289</v>
      </c>
      <c r="Q313" s="111">
        <f t="shared" si="77"/>
        <v>26289</v>
      </c>
      <c r="R313" s="111">
        <f t="shared" si="78"/>
        <v>0</v>
      </c>
      <c r="S313" s="115">
        <f t="shared" si="79"/>
        <v>0</v>
      </c>
    </row>
    <row r="314" spans="1:19" s="116" customFormat="1" ht="13.8" x14ac:dyDescent="0.25">
      <c r="A314" s="107"/>
      <c r="B314" s="174"/>
      <c r="C314" s="163"/>
      <c r="D314" s="157"/>
      <c r="E314" s="158"/>
      <c r="F314" s="158"/>
      <c r="G314" s="159"/>
      <c r="H314" s="160"/>
      <c r="I314" s="158"/>
      <c r="J314" s="158"/>
      <c r="K314" s="161"/>
      <c r="L314" s="159"/>
      <c r="M314" s="158"/>
      <c r="N314" s="158"/>
      <c r="O314" s="162"/>
      <c r="P314" s="157"/>
      <c r="Q314" s="158"/>
      <c r="R314" s="158"/>
      <c r="S314" s="162"/>
    </row>
    <row r="315" spans="1:19" s="116" customFormat="1" ht="14.4" x14ac:dyDescent="0.3">
      <c r="A315" s="107"/>
      <c r="B315" s="174"/>
      <c r="C315" s="120" t="s">
        <v>24</v>
      </c>
      <c r="D315" s="150">
        <f t="shared" ref="D315:O315" si="87">SUM(D307:D314)</f>
        <v>689136</v>
      </c>
      <c r="E315" s="151">
        <f t="shared" si="87"/>
        <v>689136</v>
      </c>
      <c r="F315" s="151">
        <f t="shared" si="87"/>
        <v>0</v>
      </c>
      <c r="G315" s="152">
        <f t="shared" si="87"/>
        <v>0</v>
      </c>
      <c r="H315" s="153">
        <v>627237</v>
      </c>
      <c r="I315" s="151">
        <v>627237</v>
      </c>
      <c r="J315" s="151">
        <v>0</v>
      </c>
      <c r="K315" s="154">
        <v>0</v>
      </c>
      <c r="L315" s="152">
        <f t="shared" si="87"/>
        <v>0</v>
      </c>
      <c r="M315" s="151">
        <f t="shared" si="87"/>
        <v>0</v>
      </c>
      <c r="N315" s="151">
        <f t="shared" si="87"/>
        <v>0</v>
      </c>
      <c r="O315" s="155">
        <f t="shared" si="87"/>
        <v>0</v>
      </c>
      <c r="P315" s="150">
        <f t="shared" si="76"/>
        <v>627237</v>
      </c>
      <c r="Q315" s="151">
        <f t="shared" si="77"/>
        <v>627237</v>
      </c>
      <c r="R315" s="151">
        <f t="shared" si="78"/>
        <v>0</v>
      </c>
      <c r="S315" s="155">
        <f t="shared" si="79"/>
        <v>0</v>
      </c>
    </row>
    <row r="316" spans="1:19" s="116" customFormat="1" ht="13.8" x14ac:dyDescent="0.25">
      <c r="A316" s="107"/>
      <c r="B316" s="174"/>
      <c r="C316" s="120"/>
      <c r="D316" s="121"/>
      <c r="E316" s="122"/>
      <c r="F316" s="122"/>
      <c r="G316" s="123"/>
      <c r="H316" s="124"/>
      <c r="I316" s="122"/>
      <c r="J316" s="122"/>
      <c r="K316" s="125"/>
      <c r="L316" s="123"/>
      <c r="M316" s="122"/>
      <c r="N316" s="122"/>
      <c r="O316" s="126"/>
      <c r="P316" s="121"/>
      <c r="Q316" s="122"/>
      <c r="R316" s="122"/>
      <c r="S316" s="126"/>
    </row>
    <row r="317" spans="1:19" s="116" customFormat="1" ht="14.4" x14ac:dyDescent="0.3">
      <c r="A317" s="107"/>
      <c r="B317" s="174"/>
      <c r="C317" s="149" t="s">
        <v>40</v>
      </c>
      <c r="D317" s="150">
        <f t="shared" ref="D317:O317" si="88">D296+D304+D315</f>
        <v>715136</v>
      </c>
      <c r="E317" s="151">
        <f t="shared" si="88"/>
        <v>713136</v>
      </c>
      <c r="F317" s="151">
        <f t="shared" si="88"/>
        <v>2000</v>
      </c>
      <c r="G317" s="152">
        <f t="shared" si="88"/>
        <v>0</v>
      </c>
      <c r="H317" s="153">
        <v>645736</v>
      </c>
      <c r="I317" s="151">
        <v>642936</v>
      </c>
      <c r="J317" s="151">
        <v>2800</v>
      </c>
      <c r="K317" s="154">
        <v>0</v>
      </c>
      <c r="L317" s="152">
        <f t="shared" si="88"/>
        <v>-13500</v>
      </c>
      <c r="M317" s="151">
        <f t="shared" si="88"/>
        <v>-13500</v>
      </c>
      <c r="N317" s="151">
        <f t="shared" si="88"/>
        <v>0</v>
      </c>
      <c r="O317" s="155">
        <f t="shared" si="88"/>
        <v>0</v>
      </c>
      <c r="P317" s="150">
        <f t="shared" si="76"/>
        <v>632236</v>
      </c>
      <c r="Q317" s="151">
        <f t="shared" si="77"/>
        <v>629436</v>
      </c>
      <c r="R317" s="151">
        <f t="shared" si="78"/>
        <v>2800</v>
      </c>
      <c r="S317" s="155">
        <f t="shared" si="79"/>
        <v>0</v>
      </c>
    </row>
    <row r="318" spans="1:19" s="116" customFormat="1" ht="14.4" x14ac:dyDescent="0.3">
      <c r="A318" s="107"/>
      <c r="B318" s="117"/>
      <c r="C318" s="149"/>
      <c r="D318" s="150"/>
      <c r="E318" s="151"/>
      <c r="F318" s="151"/>
      <c r="G318" s="152"/>
      <c r="H318" s="153"/>
      <c r="I318" s="151"/>
      <c r="J318" s="151"/>
      <c r="K318" s="154"/>
      <c r="L318" s="152"/>
      <c r="M318" s="151"/>
      <c r="N318" s="151"/>
      <c r="O318" s="155"/>
      <c r="P318" s="150"/>
      <c r="Q318" s="151"/>
      <c r="R318" s="151"/>
      <c r="S318" s="155"/>
    </row>
    <row r="319" spans="1:19" s="116" customFormat="1" ht="13.8" x14ac:dyDescent="0.25">
      <c r="A319" s="107"/>
      <c r="B319" s="117"/>
      <c r="C319" s="131" t="s">
        <v>153</v>
      </c>
      <c r="D319" s="141">
        <f t="shared" ref="D319:O319" si="89">D91+D101+D176+D191+D236+D266+D289+D317</f>
        <v>5047753</v>
      </c>
      <c r="E319" s="142">
        <f t="shared" si="89"/>
        <v>4694352</v>
      </c>
      <c r="F319" s="142">
        <f t="shared" si="89"/>
        <v>333401</v>
      </c>
      <c r="G319" s="143">
        <f t="shared" si="89"/>
        <v>20000</v>
      </c>
      <c r="H319" s="144">
        <v>5258550</v>
      </c>
      <c r="I319" s="142">
        <v>4886669</v>
      </c>
      <c r="J319" s="142">
        <v>351881</v>
      </c>
      <c r="K319" s="145">
        <v>20000</v>
      </c>
      <c r="L319" s="143">
        <f t="shared" si="89"/>
        <v>99721</v>
      </c>
      <c r="M319" s="142">
        <f t="shared" si="89"/>
        <v>82674</v>
      </c>
      <c r="N319" s="142">
        <f t="shared" si="89"/>
        <v>16862</v>
      </c>
      <c r="O319" s="146">
        <f t="shared" si="89"/>
        <v>185</v>
      </c>
      <c r="P319" s="141">
        <f t="shared" si="76"/>
        <v>5358271</v>
      </c>
      <c r="Q319" s="142">
        <f t="shared" si="77"/>
        <v>4969343</v>
      </c>
      <c r="R319" s="142">
        <f t="shared" si="78"/>
        <v>368743</v>
      </c>
      <c r="S319" s="146">
        <f t="shared" si="79"/>
        <v>20185</v>
      </c>
    </row>
    <row r="320" spans="1:19" s="116" customFormat="1" x14ac:dyDescent="0.3">
      <c r="A320" s="107"/>
      <c r="B320" s="176"/>
      <c r="C320" s="177"/>
      <c r="D320" s="164"/>
      <c r="E320" s="165"/>
      <c r="F320" s="165"/>
      <c r="G320" s="166"/>
      <c r="H320" s="167"/>
      <c r="I320" s="165"/>
      <c r="J320" s="165"/>
      <c r="K320" s="168"/>
      <c r="L320" s="166"/>
      <c r="M320" s="165"/>
      <c r="N320" s="165"/>
      <c r="O320" s="169"/>
      <c r="P320" s="164"/>
      <c r="Q320" s="165"/>
      <c r="R320" s="165"/>
      <c r="S320" s="169"/>
    </row>
    <row r="321" spans="1:19" s="116" customFormat="1" x14ac:dyDescent="0.3">
      <c r="A321" s="107"/>
      <c r="B321" s="117" t="s">
        <v>63</v>
      </c>
      <c r="C321" s="109" t="s">
        <v>81</v>
      </c>
      <c r="D321" s="164"/>
      <c r="E321" s="165"/>
      <c r="F321" s="165"/>
      <c r="G321" s="166"/>
      <c r="H321" s="167"/>
      <c r="I321" s="165"/>
      <c r="J321" s="165"/>
      <c r="K321" s="168"/>
      <c r="L321" s="166"/>
      <c r="M321" s="165"/>
      <c r="N321" s="165"/>
      <c r="O321" s="169"/>
      <c r="P321" s="164"/>
      <c r="Q321" s="165"/>
      <c r="R321" s="165"/>
      <c r="S321" s="169"/>
    </row>
    <row r="322" spans="1:19" s="116" customFormat="1" x14ac:dyDescent="0.3">
      <c r="A322" s="107"/>
      <c r="B322" s="171"/>
      <c r="C322" s="109" t="s">
        <v>82</v>
      </c>
      <c r="D322" s="164"/>
      <c r="E322" s="165"/>
      <c r="F322" s="165"/>
      <c r="G322" s="166"/>
      <c r="H322" s="167"/>
      <c r="I322" s="165"/>
      <c r="J322" s="165"/>
      <c r="K322" s="168"/>
      <c r="L322" s="166"/>
      <c r="M322" s="165"/>
      <c r="N322" s="165"/>
      <c r="O322" s="169"/>
      <c r="P322" s="164"/>
      <c r="Q322" s="165"/>
      <c r="R322" s="165"/>
      <c r="S322" s="169"/>
    </row>
    <row r="323" spans="1:19" s="116" customFormat="1" ht="13.8" x14ac:dyDescent="0.25">
      <c r="A323" s="107"/>
      <c r="B323" s="117"/>
      <c r="C323" s="178" t="s">
        <v>78</v>
      </c>
      <c r="D323" s="110"/>
      <c r="E323" s="111"/>
      <c r="F323" s="111"/>
      <c r="G323" s="112"/>
      <c r="H323" s="113">
        <v>0</v>
      </c>
      <c r="I323" s="111">
        <v>0</v>
      </c>
      <c r="J323" s="111">
        <v>0</v>
      </c>
      <c r="K323" s="114">
        <v>0</v>
      </c>
      <c r="L323" s="112"/>
      <c r="M323" s="111"/>
      <c r="N323" s="111"/>
      <c r="O323" s="115"/>
      <c r="P323" s="110">
        <f t="shared" si="76"/>
        <v>0</v>
      </c>
      <c r="Q323" s="111">
        <f t="shared" si="77"/>
        <v>0</v>
      </c>
      <c r="R323" s="111">
        <f t="shared" si="78"/>
        <v>0</v>
      </c>
      <c r="S323" s="115">
        <f t="shared" si="79"/>
        <v>0</v>
      </c>
    </row>
    <row r="324" spans="1:19" s="116" customFormat="1" ht="13.8" x14ac:dyDescent="0.25">
      <c r="A324" s="107"/>
      <c r="B324" s="117"/>
      <c r="C324" s="178" t="s">
        <v>79</v>
      </c>
      <c r="D324" s="110">
        <v>26389</v>
      </c>
      <c r="E324" s="111">
        <v>26389</v>
      </c>
      <c r="F324" s="111"/>
      <c r="G324" s="112"/>
      <c r="H324" s="113">
        <v>26389</v>
      </c>
      <c r="I324" s="111">
        <v>26389</v>
      </c>
      <c r="J324" s="111">
        <v>0</v>
      </c>
      <c r="K324" s="114">
        <v>0</v>
      </c>
      <c r="L324" s="112"/>
      <c r="M324" s="111"/>
      <c r="N324" s="111"/>
      <c r="O324" s="115"/>
      <c r="P324" s="110">
        <f t="shared" si="76"/>
        <v>26389</v>
      </c>
      <c r="Q324" s="111">
        <f t="shared" si="77"/>
        <v>26389</v>
      </c>
      <c r="R324" s="111">
        <f t="shared" si="78"/>
        <v>0</v>
      </c>
      <c r="S324" s="115">
        <f t="shared" si="79"/>
        <v>0</v>
      </c>
    </row>
    <row r="325" spans="1:19" s="116" customFormat="1" ht="13.8" x14ac:dyDescent="0.25">
      <c r="A325" s="107"/>
      <c r="B325" s="148"/>
      <c r="C325" s="109" t="s">
        <v>80</v>
      </c>
      <c r="D325" s="110">
        <v>0</v>
      </c>
      <c r="E325" s="111">
        <v>0</v>
      </c>
      <c r="F325" s="111"/>
      <c r="G325" s="112"/>
      <c r="H325" s="113">
        <v>8302</v>
      </c>
      <c r="I325" s="111">
        <v>8302</v>
      </c>
      <c r="J325" s="111">
        <v>0</v>
      </c>
      <c r="K325" s="114">
        <v>0</v>
      </c>
      <c r="L325" s="112"/>
      <c r="M325" s="111"/>
      <c r="N325" s="111"/>
      <c r="O325" s="115"/>
      <c r="P325" s="110">
        <f t="shared" si="76"/>
        <v>8302</v>
      </c>
      <c r="Q325" s="111">
        <f t="shared" si="77"/>
        <v>8302</v>
      </c>
      <c r="R325" s="111">
        <f t="shared" si="78"/>
        <v>0</v>
      </c>
      <c r="S325" s="115">
        <f t="shared" si="79"/>
        <v>0</v>
      </c>
    </row>
    <row r="326" spans="1:19" s="116" customFormat="1" ht="14.4" x14ac:dyDescent="0.3">
      <c r="A326" s="107"/>
      <c r="B326" s="117"/>
      <c r="C326" s="149" t="s">
        <v>24</v>
      </c>
      <c r="D326" s="132">
        <f t="shared" ref="D326:G326" si="90">SUM(D323:D325)</f>
        <v>26389</v>
      </c>
      <c r="E326" s="133">
        <f t="shared" si="90"/>
        <v>26389</v>
      </c>
      <c r="F326" s="133">
        <f t="shared" si="90"/>
        <v>0</v>
      </c>
      <c r="G326" s="134">
        <f t="shared" si="90"/>
        <v>0</v>
      </c>
      <c r="H326" s="135">
        <v>34691</v>
      </c>
      <c r="I326" s="133">
        <v>34691</v>
      </c>
      <c r="J326" s="133">
        <v>0</v>
      </c>
      <c r="K326" s="136">
        <v>0</v>
      </c>
      <c r="L326" s="134">
        <f t="shared" ref="L326:O326" si="91">SUM(L323:L325)</f>
        <v>0</v>
      </c>
      <c r="M326" s="133">
        <f t="shared" si="91"/>
        <v>0</v>
      </c>
      <c r="N326" s="133">
        <f t="shared" si="91"/>
        <v>0</v>
      </c>
      <c r="O326" s="137">
        <f t="shared" si="91"/>
        <v>0</v>
      </c>
      <c r="P326" s="132">
        <f t="shared" si="76"/>
        <v>34691</v>
      </c>
      <c r="Q326" s="133">
        <f t="shared" si="77"/>
        <v>34691</v>
      </c>
      <c r="R326" s="133">
        <f t="shared" si="78"/>
        <v>0</v>
      </c>
      <c r="S326" s="137">
        <f t="shared" si="79"/>
        <v>0</v>
      </c>
    </row>
    <row r="327" spans="1:19" s="116" customFormat="1" ht="14.4" x14ac:dyDescent="0.3">
      <c r="A327" s="107"/>
      <c r="B327" s="117"/>
      <c r="C327" s="149"/>
      <c r="D327" s="132"/>
      <c r="E327" s="133"/>
      <c r="F327" s="133"/>
      <c r="G327" s="134"/>
      <c r="H327" s="135"/>
      <c r="I327" s="133"/>
      <c r="J327" s="133"/>
      <c r="K327" s="136"/>
      <c r="L327" s="134"/>
      <c r="M327" s="133"/>
      <c r="N327" s="133"/>
      <c r="O327" s="137"/>
      <c r="P327" s="132"/>
      <c r="Q327" s="133"/>
      <c r="R327" s="133"/>
      <c r="S327" s="137"/>
    </row>
    <row r="328" spans="1:19" s="116" customFormat="1" ht="13.8" x14ac:dyDescent="0.25">
      <c r="A328" s="107"/>
      <c r="B328" s="117"/>
      <c r="C328" s="178" t="s">
        <v>83</v>
      </c>
      <c r="D328" s="110">
        <v>55442</v>
      </c>
      <c r="E328" s="111">
        <v>55442</v>
      </c>
      <c r="F328" s="111"/>
      <c r="G328" s="112"/>
      <c r="H328" s="113">
        <v>57315</v>
      </c>
      <c r="I328" s="111">
        <v>57315</v>
      </c>
      <c r="J328" s="111">
        <v>0</v>
      </c>
      <c r="K328" s="114">
        <v>0</v>
      </c>
      <c r="L328" s="112">
        <v>1557</v>
      </c>
      <c r="M328" s="111">
        <v>1557</v>
      </c>
      <c r="N328" s="111">
        <v>0</v>
      </c>
      <c r="O328" s="115">
        <v>0</v>
      </c>
      <c r="P328" s="110">
        <f t="shared" si="76"/>
        <v>58872</v>
      </c>
      <c r="Q328" s="111">
        <f t="shared" si="77"/>
        <v>58872</v>
      </c>
      <c r="R328" s="111">
        <f t="shared" si="78"/>
        <v>0</v>
      </c>
      <c r="S328" s="115">
        <f t="shared" si="79"/>
        <v>0</v>
      </c>
    </row>
    <row r="329" spans="1:19" s="116" customFormat="1" ht="13.8" x14ac:dyDescent="0.25">
      <c r="A329" s="107"/>
      <c r="B329" s="179"/>
      <c r="C329" s="109"/>
      <c r="D329" s="110"/>
      <c r="E329" s="111"/>
      <c r="F329" s="111"/>
      <c r="G329" s="112"/>
      <c r="H329" s="113"/>
      <c r="I329" s="111"/>
      <c r="J329" s="111"/>
      <c r="K329" s="114"/>
      <c r="L329" s="112"/>
      <c r="M329" s="111"/>
      <c r="N329" s="111"/>
      <c r="O329" s="115"/>
      <c r="P329" s="110"/>
      <c r="Q329" s="111"/>
      <c r="R329" s="111"/>
      <c r="S329" s="115"/>
    </row>
    <row r="330" spans="1:19" s="116" customFormat="1" ht="14.4" thickBot="1" x14ac:dyDescent="0.3">
      <c r="A330" s="180"/>
      <c r="B330" s="181"/>
      <c r="C330" s="182" t="s">
        <v>17</v>
      </c>
      <c r="D330" s="183">
        <f t="shared" ref="D330:O330" si="92">SUM(D67,D80,D326,D319)+D328</f>
        <v>6738112</v>
      </c>
      <c r="E330" s="184">
        <f t="shared" si="92"/>
        <v>6384711</v>
      </c>
      <c r="F330" s="184">
        <f t="shared" si="92"/>
        <v>333401</v>
      </c>
      <c r="G330" s="185">
        <f t="shared" si="92"/>
        <v>20000</v>
      </c>
      <c r="H330" s="186">
        <v>6760945</v>
      </c>
      <c r="I330" s="184">
        <v>6389064</v>
      </c>
      <c r="J330" s="184">
        <v>351881</v>
      </c>
      <c r="K330" s="187">
        <v>20000</v>
      </c>
      <c r="L330" s="185">
        <f t="shared" si="92"/>
        <v>90046</v>
      </c>
      <c r="M330" s="184">
        <f t="shared" si="92"/>
        <v>72999</v>
      </c>
      <c r="N330" s="184">
        <f t="shared" si="92"/>
        <v>16862</v>
      </c>
      <c r="O330" s="188">
        <f t="shared" si="92"/>
        <v>185</v>
      </c>
      <c r="P330" s="183">
        <f t="shared" si="76"/>
        <v>6850991</v>
      </c>
      <c r="Q330" s="184">
        <f t="shared" si="77"/>
        <v>6462063</v>
      </c>
      <c r="R330" s="184">
        <f t="shared" si="78"/>
        <v>368743</v>
      </c>
      <c r="S330" s="188">
        <f t="shared" si="79"/>
        <v>20185</v>
      </c>
    </row>
    <row r="331" spans="1:19" s="116" customFormat="1" x14ac:dyDescent="0.3">
      <c r="A331" s="189"/>
      <c r="B331" s="190"/>
      <c r="C331" s="191"/>
      <c r="D331" s="192"/>
      <c r="E331" s="192"/>
      <c r="F331" s="192"/>
      <c r="G331" s="192"/>
      <c r="H331" s="192"/>
      <c r="I331" s="192"/>
      <c r="J331" s="192"/>
      <c r="K331" s="192"/>
      <c r="L331" s="192"/>
      <c r="M331" s="192"/>
      <c r="N331" s="192"/>
      <c r="O331" s="192"/>
      <c r="P331" s="192"/>
      <c r="Q331" s="192"/>
      <c r="R331" s="192"/>
      <c r="S331" s="192"/>
    </row>
    <row r="332" spans="1:19" s="116" customFormat="1" x14ac:dyDescent="0.3">
      <c r="A332" s="156"/>
      <c r="B332" s="191"/>
      <c r="C332" s="111"/>
      <c r="D332" s="165"/>
      <c r="E332" s="193"/>
      <c r="F332" s="165"/>
      <c r="G332" s="193"/>
      <c r="H332" s="193"/>
      <c r="I332" s="193"/>
      <c r="J332" s="193"/>
      <c r="K332" s="193"/>
      <c r="L332" s="165"/>
      <c r="M332" s="193"/>
      <c r="N332" s="165"/>
      <c r="O332" s="193"/>
      <c r="P332" s="165"/>
      <c r="Q332" s="193"/>
      <c r="R332" s="165"/>
      <c r="S332" s="193"/>
    </row>
    <row r="333" spans="1:19" s="116" customFormat="1" x14ac:dyDescent="0.3">
      <c r="A333" s="156"/>
      <c r="B333" s="191"/>
      <c r="C333" s="191"/>
      <c r="D333" s="165"/>
      <c r="E333" s="193"/>
      <c r="F333" s="193"/>
      <c r="G333" s="193"/>
      <c r="H333" s="193"/>
      <c r="I333" s="193"/>
      <c r="J333" s="193"/>
      <c r="K333" s="193"/>
      <c r="L333" s="165"/>
      <c r="M333" s="193"/>
      <c r="N333" s="193"/>
      <c r="O333" s="193"/>
      <c r="P333" s="165"/>
      <c r="Q333" s="193"/>
      <c r="R333" s="193"/>
      <c r="S333" s="193"/>
    </row>
    <row r="334" spans="1:19" s="116" customFormat="1" x14ac:dyDescent="0.3">
      <c r="A334" s="156"/>
      <c r="B334" s="191"/>
      <c r="C334" s="191"/>
      <c r="D334" s="193"/>
      <c r="E334" s="193"/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</row>
    <row r="335" spans="1:19" s="116" customFormat="1" x14ac:dyDescent="0.3">
      <c r="A335" s="156"/>
      <c r="B335" s="191"/>
      <c r="C335" s="191"/>
      <c r="D335" s="193"/>
      <c r="E335" s="193"/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</row>
    <row r="336" spans="1:19" s="116" customFormat="1" x14ac:dyDescent="0.3">
      <c r="A336" s="156"/>
      <c r="B336" s="191"/>
      <c r="C336" s="191"/>
      <c r="D336" s="193"/>
      <c r="E336" s="193"/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</row>
    <row r="337" spans="1:19" s="116" customFormat="1" x14ac:dyDescent="0.3">
      <c r="A337" s="193"/>
      <c r="B337" s="193"/>
      <c r="C337" s="193"/>
      <c r="D337" s="193"/>
      <c r="E337" s="193"/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</row>
    <row r="338" spans="1:19" s="116" customFormat="1" x14ac:dyDescent="0.3">
      <c r="A338" s="193"/>
      <c r="B338" s="193"/>
      <c r="C338" s="193"/>
      <c r="D338" s="193"/>
      <c r="E338" s="193"/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</row>
    <row r="339" spans="1:19" s="116" customFormat="1" x14ac:dyDescent="0.3">
      <c r="A339" s="193"/>
      <c r="B339" s="193"/>
      <c r="C339" s="193"/>
      <c r="D339" s="193"/>
      <c r="E339" s="193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</row>
    <row r="340" spans="1:19" s="116" customFormat="1" x14ac:dyDescent="0.3">
      <c r="A340" s="193"/>
      <c r="B340" s="193"/>
      <c r="C340" s="193"/>
      <c r="D340" s="193"/>
      <c r="E340" s="193"/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</row>
    <row r="341" spans="1:19" s="116" customFormat="1" x14ac:dyDescent="0.3">
      <c r="A341" s="193"/>
      <c r="B341" s="193"/>
      <c r="C341" s="193"/>
      <c r="D341" s="193"/>
      <c r="E341" s="193"/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</row>
    <row r="342" spans="1:19" s="116" customFormat="1" x14ac:dyDescent="0.3">
      <c r="A342" s="193"/>
      <c r="B342" s="193"/>
      <c r="C342" s="193"/>
      <c r="D342" s="193"/>
      <c r="E342" s="193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</row>
    <row r="343" spans="1:19" s="116" customFormat="1" x14ac:dyDescent="0.3">
      <c r="A343" s="193"/>
      <c r="B343" s="193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</row>
    <row r="344" spans="1:19" s="116" customFormat="1" x14ac:dyDescent="0.3">
      <c r="A344" s="193"/>
      <c r="B344" s="193"/>
      <c r="C344" s="193"/>
      <c r="D344" s="193"/>
      <c r="E344" s="193"/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</row>
    <row r="345" spans="1:19" s="116" customFormat="1" x14ac:dyDescent="0.3">
      <c r="A345" s="193"/>
      <c r="B345" s="193"/>
      <c r="C345" s="193"/>
      <c r="D345" s="193"/>
      <c r="E345" s="193"/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</row>
    <row r="346" spans="1:19" s="116" customFormat="1" x14ac:dyDescent="0.3">
      <c r="A346" s="193"/>
      <c r="B346" s="193"/>
      <c r="C346" s="193"/>
      <c r="D346" s="193"/>
      <c r="E346" s="193"/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</row>
    <row r="347" spans="1:19" s="116" customFormat="1" x14ac:dyDescent="0.3">
      <c r="A347" s="193"/>
      <c r="B347" s="193"/>
      <c r="C347" s="193"/>
      <c r="D347" s="193"/>
      <c r="E347" s="193"/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</row>
    <row r="348" spans="1:19" s="116" customFormat="1" x14ac:dyDescent="0.3">
      <c r="A348" s="193"/>
      <c r="B348" s="193"/>
      <c r="C348" s="193"/>
      <c r="D348" s="193"/>
      <c r="E348" s="193"/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</row>
    <row r="349" spans="1:19" s="116" customFormat="1" x14ac:dyDescent="0.3">
      <c r="A349" s="193"/>
      <c r="B349" s="193"/>
      <c r="C349" s="193"/>
      <c r="D349" s="193"/>
      <c r="E349" s="193"/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</row>
    <row r="350" spans="1:19" s="116" customFormat="1" x14ac:dyDescent="0.3">
      <c r="A350" s="193"/>
      <c r="B350" s="193"/>
      <c r="C350" s="193"/>
      <c r="D350" s="193"/>
      <c r="E350" s="193"/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</row>
    <row r="351" spans="1:19" s="116" customFormat="1" x14ac:dyDescent="0.3">
      <c r="A351" s="193"/>
      <c r="B351" s="193"/>
      <c r="C351" s="193"/>
      <c r="D351" s="193"/>
      <c r="E351" s="193"/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</row>
    <row r="352" spans="1:19" s="116" customFormat="1" x14ac:dyDescent="0.3">
      <c r="A352" s="193"/>
      <c r="B352" s="193"/>
      <c r="C352" s="193"/>
      <c r="D352" s="193"/>
      <c r="E352" s="193"/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</row>
    <row r="353" spans="1:19" s="116" customFormat="1" x14ac:dyDescent="0.3">
      <c r="A353" s="193"/>
      <c r="B353" s="193"/>
      <c r="C353" s="193"/>
      <c r="D353" s="193"/>
      <c r="E353" s="193"/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</row>
    <row r="354" spans="1:19" s="116" customFormat="1" x14ac:dyDescent="0.3">
      <c r="A354" s="193"/>
      <c r="B354" s="193"/>
      <c r="C354" s="193"/>
      <c r="D354" s="193"/>
      <c r="E354" s="193"/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</row>
    <row r="355" spans="1:19" s="116" customFormat="1" x14ac:dyDescent="0.3">
      <c r="A355" s="193"/>
      <c r="B355" s="193"/>
      <c r="C355" s="193"/>
      <c r="D355" s="193"/>
      <c r="E355" s="193"/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</row>
    <row r="356" spans="1:19" s="116" customFormat="1" x14ac:dyDescent="0.3">
      <c r="A356" s="193"/>
      <c r="B356" s="193"/>
      <c r="C356" s="193"/>
      <c r="D356" s="193"/>
      <c r="E356" s="193"/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</row>
    <row r="357" spans="1:19" s="116" customFormat="1" x14ac:dyDescent="0.3">
      <c r="A357" s="193"/>
      <c r="B357" s="193"/>
      <c r="C357" s="193"/>
      <c r="D357" s="193"/>
      <c r="E357" s="193"/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</row>
    <row r="358" spans="1:19" s="116" customFormat="1" x14ac:dyDescent="0.3">
      <c r="A358" s="193"/>
      <c r="B358" s="193"/>
      <c r="C358" s="193"/>
      <c r="D358" s="193"/>
      <c r="E358" s="193"/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</row>
    <row r="359" spans="1:19" s="116" customFormat="1" x14ac:dyDescent="0.3">
      <c r="A359" s="193"/>
      <c r="B359" s="193"/>
      <c r="C359" s="193"/>
      <c r="D359" s="193"/>
      <c r="E359" s="193"/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</row>
    <row r="360" spans="1:19" s="116" customFormat="1" x14ac:dyDescent="0.3">
      <c r="A360" s="193"/>
      <c r="B360" s="193"/>
      <c r="C360" s="193"/>
      <c r="D360" s="193"/>
      <c r="E360" s="193"/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</row>
    <row r="361" spans="1:19" s="116" customFormat="1" x14ac:dyDescent="0.3">
      <c r="A361" s="193"/>
      <c r="B361" s="193"/>
      <c r="C361" s="193"/>
      <c r="D361" s="193"/>
      <c r="E361" s="193"/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</row>
    <row r="362" spans="1:19" s="116" customFormat="1" x14ac:dyDescent="0.3">
      <c r="A362" s="193"/>
      <c r="B362" s="193"/>
      <c r="C362" s="193"/>
      <c r="D362" s="193"/>
      <c r="E362" s="193"/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</row>
    <row r="363" spans="1:19" s="116" customFormat="1" x14ac:dyDescent="0.3">
      <c r="A363" s="193"/>
      <c r="B363" s="193"/>
      <c r="C363" s="193"/>
      <c r="D363" s="193"/>
      <c r="E363" s="193"/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</row>
    <row r="364" spans="1:19" s="116" customFormat="1" x14ac:dyDescent="0.3">
      <c r="A364" s="193"/>
      <c r="B364" s="193"/>
      <c r="C364" s="193"/>
      <c r="D364" s="193"/>
      <c r="E364" s="193"/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</row>
    <row r="365" spans="1:19" s="116" customFormat="1" x14ac:dyDescent="0.3">
      <c r="A365" s="193"/>
      <c r="B365" s="193"/>
      <c r="C365" s="193"/>
      <c r="D365" s="193"/>
      <c r="E365" s="193"/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</row>
    <row r="366" spans="1:19" s="116" customFormat="1" x14ac:dyDescent="0.3">
      <c r="A366" s="193"/>
      <c r="B366" s="193"/>
      <c r="C366" s="193"/>
      <c r="D366" s="193"/>
      <c r="E366" s="193"/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</row>
    <row r="367" spans="1:19" s="116" customFormat="1" x14ac:dyDescent="0.3">
      <c r="A367" s="193"/>
      <c r="B367" s="193"/>
      <c r="C367" s="193"/>
      <c r="D367" s="193"/>
      <c r="E367" s="193"/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</row>
    <row r="368" spans="1:19" x14ac:dyDescent="0.3">
      <c r="A368" s="71"/>
      <c r="B368" s="71"/>
      <c r="C368" s="71"/>
    </row>
    <row r="369" spans="1:3" x14ac:dyDescent="0.3">
      <c r="A369" s="71"/>
      <c r="B369" s="71"/>
      <c r="C369" s="71"/>
    </row>
    <row r="370" spans="1:3" x14ac:dyDescent="0.3">
      <c r="A370" s="71"/>
      <c r="B370" s="71"/>
      <c r="C370" s="71"/>
    </row>
    <row r="371" spans="1:3" x14ac:dyDescent="0.3">
      <c r="A371" s="71"/>
      <c r="B371" s="71"/>
      <c r="C371" s="71"/>
    </row>
  </sheetData>
  <mergeCells count="4">
    <mergeCell ref="D5:G5"/>
    <mergeCell ref="L5:O5"/>
    <mergeCell ref="P5:S5"/>
    <mergeCell ref="H5:K5"/>
  </mergeCells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4"/>
  <sheetViews>
    <sheetView view="pageBreakPreview" topLeftCell="A4" zoomScale="130" zoomScaleNormal="100" zoomScaleSheetLayoutView="130" workbookViewId="0">
      <selection activeCell="N8" sqref="N8"/>
    </sheetView>
  </sheetViews>
  <sheetFormatPr defaultColWidth="9.109375" defaultRowHeight="16.8" x14ac:dyDescent="0.3"/>
  <cols>
    <col min="1" max="1" width="16.5546875" style="11" customWidth="1"/>
    <col min="2" max="2" width="8.33203125" style="1" bestFit="1" customWidth="1"/>
    <col min="3" max="3" width="8.33203125" style="1" customWidth="1"/>
    <col min="4" max="4" width="8.33203125" style="1" bestFit="1" customWidth="1"/>
    <col min="5" max="5" width="7" style="1" bestFit="1" customWidth="1"/>
    <col min="6" max="6" width="8.33203125" style="1" bestFit="1" customWidth="1"/>
    <col min="7" max="7" width="8.33203125" style="1" customWidth="1"/>
    <col min="8" max="8" width="8.33203125" style="1" bestFit="1" customWidth="1"/>
    <col min="9" max="9" width="8.33203125" style="1" customWidth="1"/>
    <col min="10" max="10" width="8.33203125" style="1" bestFit="1" customWidth="1"/>
    <col min="11" max="11" width="6.88671875" style="1" bestFit="1" customWidth="1"/>
    <col min="12" max="12" width="8.33203125" style="1" bestFit="1" customWidth="1"/>
    <col min="13" max="13" width="6.88671875" style="1" bestFit="1" customWidth="1"/>
    <col min="14" max="14" width="8.33203125" style="6" bestFit="1" customWidth="1"/>
    <col min="15" max="15" width="6.88671875" style="6" bestFit="1" customWidth="1"/>
    <col min="16" max="16" width="8.33203125" style="6" bestFit="1" customWidth="1"/>
    <col min="17" max="17" width="6.88671875" style="6" bestFit="1" customWidth="1"/>
    <col min="18" max="18" width="8.33203125" style="1" bestFit="1" customWidth="1"/>
    <col min="19" max="16384" width="9.109375" style="1"/>
  </cols>
  <sheetData>
    <row r="1" spans="1:19" x14ac:dyDescent="0.3">
      <c r="R1" s="13"/>
      <c r="S1" s="13" t="s">
        <v>237</v>
      </c>
    </row>
    <row r="2" spans="1:19" x14ac:dyDescent="0.3">
      <c r="A2" s="1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  <c r="P2" s="16"/>
      <c r="Q2" s="16"/>
      <c r="S2" s="13" t="s">
        <v>416</v>
      </c>
    </row>
    <row r="3" spans="1:19" x14ac:dyDescent="0.3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  <c r="O3" s="16"/>
      <c r="P3" s="16"/>
      <c r="Q3" s="16"/>
    </row>
    <row r="4" spans="1:19" s="2" customFormat="1" ht="18.600000000000001" x14ac:dyDescent="0.3">
      <c r="A4" s="103" t="s">
        <v>242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  <c r="O4" s="16"/>
      <c r="P4" s="16"/>
      <c r="Q4" s="16"/>
    </row>
    <row r="5" spans="1:19" s="2" customFormat="1" ht="18.600000000000001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7"/>
      <c r="R5" s="7"/>
    </row>
    <row r="6" spans="1:19" s="5" customFormat="1" ht="38.25" customHeight="1" x14ac:dyDescent="0.25">
      <c r="A6" s="44"/>
      <c r="B6" s="100" t="s">
        <v>22</v>
      </c>
      <c r="C6" s="101"/>
      <c r="D6" s="100" t="s">
        <v>77</v>
      </c>
      <c r="E6" s="101"/>
      <c r="F6" s="100" t="s">
        <v>27</v>
      </c>
      <c r="G6" s="101"/>
      <c r="H6" s="100" t="s">
        <v>48</v>
      </c>
      <c r="I6" s="101"/>
      <c r="J6" s="100" t="s">
        <v>49</v>
      </c>
      <c r="K6" s="101"/>
      <c r="L6" s="100" t="s">
        <v>50</v>
      </c>
      <c r="M6" s="101"/>
      <c r="N6" s="100" t="s">
        <v>20</v>
      </c>
      <c r="O6" s="101"/>
      <c r="P6" s="100" t="s">
        <v>51</v>
      </c>
      <c r="Q6" s="101"/>
      <c r="R6" s="102" t="s">
        <v>23</v>
      </c>
      <c r="S6" s="102"/>
    </row>
    <row r="7" spans="1:19" s="5" customFormat="1" ht="42.75" customHeight="1" x14ac:dyDescent="0.25">
      <c r="A7" s="44"/>
      <c r="B7" s="47" t="s">
        <v>44</v>
      </c>
      <c r="C7" s="47" t="s">
        <v>405</v>
      </c>
      <c r="D7" s="47" t="s">
        <v>44</v>
      </c>
      <c r="E7" s="47" t="s">
        <v>405</v>
      </c>
      <c r="F7" s="47" t="s">
        <v>44</v>
      </c>
      <c r="G7" s="47" t="s">
        <v>405</v>
      </c>
      <c r="H7" s="47" t="s">
        <v>44</v>
      </c>
      <c r="I7" s="47" t="s">
        <v>405</v>
      </c>
      <c r="J7" s="47" t="s">
        <v>44</v>
      </c>
      <c r="K7" s="47" t="s">
        <v>405</v>
      </c>
      <c r="L7" s="47" t="s">
        <v>44</v>
      </c>
      <c r="M7" s="47" t="s">
        <v>405</v>
      </c>
      <c r="N7" s="47" t="s">
        <v>44</v>
      </c>
      <c r="O7" s="47" t="s">
        <v>405</v>
      </c>
      <c r="P7" s="47" t="s">
        <v>44</v>
      </c>
      <c r="Q7" s="47" t="s">
        <v>405</v>
      </c>
      <c r="R7" s="47" t="s">
        <v>44</v>
      </c>
      <c r="S7" s="47" t="s">
        <v>405</v>
      </c>
    </row>
    <row r="8" spans="1:19" ht="23.25" customHeight="1" x14ac:dyDescent="0.3">
      <c r="A8" s="45" t="s">
        <v>41</v>
      </c>
      <c r="B8" s="18">
        <v>311726</v>
      </c>
      <c r="C8" s="18">
        <v>330639</v>
      </c>
      <c r="D8" s="18">
        <v>43503</v>
      </c>
      <c r="E8" s="18">
        <v>45995</v>
      </c>
      <c r="F8" s="18">
        <v>60200</v>
      </c>
      <c r="G8" s="18">
        <v>72402</v>
      </c>
      <c r="H8" s="18">
        <v>0</v>
      </c>
      <c r="I8" s="18">
        <v>0</v>
      </c>
      <c r="J8" s="18">
        <v>0</v>
      </c>
      <c r="K8" s="18">
        <v>0</v>
      </c>
      <c r="L8" s="18">
        <v>6000</v>
      </c>
      <c r="M8" s="18">
        <v>9000</v>
      </c>
      <c r="N8" s="18">
        <v>0</v>
      </c>
      <c r="O8" s="18">
        <v>0</v>
      </c>
      <c r="P8" s="18">
        <v>0</v>
      </c>
      <c r="Q8" s="18">
        <v>0</v>
      </c>
      <c r="R8" s="18">
        <f t="shared" ref="R8:S11" si="0">B8+D8+F8+H8+J8+L8+N8+P8</f>
        <v>421429</v>
      </c>
      <c r="S8" s="18">
        <f t="shared" si="0"/>
        <v>458036</v>
      </c>
    </row>
    <row r="9" spans="1:19" ht="27" x14ac:dyDescent="0.3">
      <c r="A9" s="45" t="s">
        <v>76</v>
      </c>
      <c r="B9" s="18">
        <v>30500</v>
      </c>
      <c r="C9" s="18">
        <v>31526</v>
      </c>
      <c r="D9" s="18">
        <v>4250</v>
      </c>
      <c r="E9" s="18">
        <v>4405</v>
      </c>
      <c r="F9" s="18">
        <v>3050</v>
      </c>
      <c r="G9" s="18">
        <v>3264</v>
      </c>
      <c r="H9" s="18">
        <v>0</v>
      </c>
      <c r="I9" s="18">
        <v>0</v>
      </c>
      <c r="J9" s="18">
        <v>0</v>
      </c>
      <c r="K9" s="18">
        <v>0</v>
      </c>
      <c r="L9" s="18">
        <v>200</v>
      </c>
      <c r="M9" s="18">
        <v>200</v>
      </c>
      <c r="N9" s="18">
        <v>0</v>
      </c>
      <c r="O9" s="18">
        <v>0</v>
      </c>
      <c r="P9" s="18">
        <v>0</v>
      </c>
      <c r="Q9" s="18">
        <v>0</v>
      </c>
      <c r="R9" s="18">
        <f t="shared" si="0"/>
        <v>38000</v>
      </c>
      <c r="S9" s="18">
        <f t="shared" si="0"/>
        <v>39395</v>
      </c>
    </row>
    <row r="10" spans="1:19" ht="27" x14ac:dyDescent="0.3">
      <c r="A10" s="45" t="s">
        <v>164</v>
      </c>
      <c r="B10" s="18">
        <v>9749</v>
      </c>
      <c r="C10" s="18">
        <v>10075</v>
      </c>
      <c r="D10" s="18">
        <v>1306</v>
      </c>
      <c r="E10" s="18">
        <v>1352</v>
      </c>
      <c r="F10" s="18">
        <v>240</v>
      </c>
      <c r="G10" s="18">
        <v>305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f t="shared" si="0"/>
        <v>11295</v>
      </c>
      <c r="S10" s="18">
        <f t="shared" si="0"/>
        <v>11732</v>
      </c>
    </row>
    <row r="11" spans="1:19" ht="27" x14ac:dyDescent="0.3">
      <c r="A11" s="45" t="s">
        <v>165</v>
      </c>
      <c r="B11" s="18">
        <v>8542</v>
      </c>
      <c r="C11" s="18">
        <v>8868</v>
      </c>
      <c r="D11" s="18">
        <v>1199</v>
      </c>
      <c r="E11" s="18">
        <v>1245</v>
      </c>
      <c r="F11" s="18">
        <v>32</v>
      </c>
      <c r="G11" s="18">
        <v>183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f t="shared" si="0"/>
        <v>9773</v>
      </c>
      <c r="S11" s="18">
        <f t="shared" si="0"/>
        <v>10296</v>
      </c>
    </row>
    <row r="12" spans="1:19" s="12" customFormat="1" ht="24.75" customHeight="1" x14ac:dyDescent="0.3">
      <c r="A12" s="46" t="s">
        <v>24</v>
      </c>
      <c r="B12" s="17">
        <f t="shared" ref="B12:R12" si="1">SUM(B8:B11)</f>
        <v>360517</v>
      </c>
      <c r="C12" s="17">
        <f t="shared" si="1"/>
        <v>381108</v>
      </c>
      <c r="D12" s="17">
        <f t="shared" si="1"/>
        <v>50258</v>
      </c>
      <c r="E12" s="17">
        <f t="shared" si="1"/>
        <v>52997</v>
      </c>
      <c r="F12" s="17">
        <f t="shared" si="1"/>
        <v>63522</v>
      </c>
      <c r="G12" s="17">
        <f t="shared" si="1"/>
        <v>76154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6200</v>
      </c>
      <c r="M12" s="17">
        <f t="shared" si="1"/>
        <v>9200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  <c r="R12" s="17">
        <f t="shared" si="1"/>
        <v>480497</v>
      </c>
      <c r="S12" s="17">
        <f t="shared" ref="S12" si="2">SUM(S8:S11)</f>
        <v>519459</v>
      </c>
    </row>
    <row r="14" spans="1:19" x14ac:dyDescent="0.3">
      <c r="C14" s="82"/>
      <c r="E14" s="82"/>
      <c r="G14" s="82"/>
      <c r="M14" s="82"/>
      <c r="S14" s="82"/>
    </row>
  </sheetData>
  <mergeCells count="11">
    <mergeCell ref="P6:Q6"/>
    <mergeCell ref="R6:S6"/>
    <mergeCell ref="A3:N3"/>
    <mergeCell ref="A4:N4"/>
    <mergeCell ref="B6:C6"/>
    <mergeCell ref="D6:E6"/>
    <mergeCell ref="F6:G6"/>
    <mergeCell ref="H6:I6"/>
    <mergeCell ref="J6:K6"/>
    <mergeCell ref="L6:M6"/>
    <mergeCell ref="N6:O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9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2"/>
  <sheetViews>
    <sheetView view="pageBreakPreview" zoomScale="110" zoomScaleNormal="100" zoomScaleSheetLayoutView="110" workbookViewId="0"/>
  </sheetViews>
  <sheetFormatPr defaultRowHeight="13.2" x14ac:dyDescent="0.25"/>
  <cols>
    <col min="1" max="1" width="40" style="8" customWidth="1"/>
    <col min="2" max="5" width="10.44140625" style="8" customWidth="1"/>
    <col min="6" max="6" width="4.6640625" style="8" customWidth="1"/>
    <col min="7" max="7" width="32.44140625" style="8" customWidth="1"/>
    <col min="8" max="8" width="10.44140625" style="8" customWidth="1"/>
    <col min="9" max="9" width="10.6640625" style="8" bestFit="1" customWidth="1"/>
    <col min="10" max="11" width="9.88671875" style="8" customWidth="1"/>
    <col min="12" max="241" width="9.109375" style="8"/>
    <col min="242" max="242" width="40" style="8" customWidth="1"/>
    <col min="243" max="243" width="12" style="8" customWidth="1"/>
    <col min="244" max="246" width="10.44140625" style="8" customWidth="1"/>
    <col min="247" max="247" width="11" style="8" customWidth="1"/>
    <col min="248" max="248" width="4.6640625" style="8" customWidth="1"/>
    <col min="249" max="249" width="32.44140625" style="8" customWidth="1"/>
    <col min="250" max="250" width="12" style="8" customWidth="1"/>
    <col min="251" max="253" width="13.5546875" style="8" customWidth="1"/>
    <col min="254" max="254" width="11" style="8" customWidth="1"/>
    <col min="255" max="497" width="9.109375" style="8"/>
    <col min="498" max="498" width="40" style="8" customWidth="1"/>
    <col min="499" max="499" width="12" style="8" customWidth="1"/>
    <col min="500" max="502" width="10.44140625" style="8" customWidth="1"/>
    <col min="503" max="503" width="11" style="8" customWidth="1"/>
    <col min="504" max="504" width="4.6640625" style="8" customWidth="1"/>
    <col min="505" max="505" width="32.44140625" style="8" customWidth="1"/>
    <col min="506" max="506" width="12" style="8" customWidth="1"/>
    <col min="507" max="509" width="13.5546875" style="8" customWidth="1"/>
    <col min="510" max="510" width="11" style="8" customWidth="1"/>
    <col min="511" max="753" width="9.109375" style="8"/>
    <col min="754" max="754" width="40" style="8" customWidth="1"/>
    <col min="755" max="755" width="12" style="8" customWidth="1"/>
    <col min="756" max="758" width="10.44140625" style="8" customWidth="1"/>
    <col min="759" max="759" width="11" style="8" customWidth="1"/>
    <col min="760" max="760" width="4.6640625" style="8" customWidth="1"/>
    <col min="761" max="761" width="32.44140625" style="8" customWidth="1"/>
    <col min="762" max="762" width="12" style="8" customWidth="1"/>
    <col min="763" max="765" width="13.5546875" style="8" customWidth="1"/>
    <col min="766" max="766" width="11" style="8" customWidth="1"/>
    <col min="767" max="1009" width="9.109375" style="8"/>
    <col min="1010" max="1010" width="40" style="8" customWidth="1"/>
    <col min="1011" max="1011" width="12" style="8" customWidth="1"/>
    <col min="1012" max="1014" width="10.44140625" style="8" customWidth="1"/>
    <col min="1015" max="1015" width="11" style="8" customWidth="1"/>
    <col min="1016" max="1016" width="4.6640625" style="8" customWidth="1"/>
    <col min="1017" max="1017" width="32.44140625" style="8" customWidth="1"/>
    <col min="1018" max="1018" width="12" style="8" customWidth="1"/>
    <col min="1019" max="1021" width="13.5546875" style="8" customWidth="1"/>
    <col min="1022" max="1022" width="11" style="8" customWidth="1"/>
    <col min="1023" max="1265" width="9.109375" style="8"/>
    <col min="1266" max="1266" width="40" style="8" customWidth="1"/>
    <col min="1267" max="1267" width="12" style="8" customWidth="1"/>
    <col min="1268" max="1270" width="10.44140625" style="8" customWidth="1"/>
    <col min="1271" max="1271" width="11" style="8" customWidth="1"/>
    <col min="1272" max="1272" width="4.6640625" style="8" customWidth="1"/>
    <col min="1273" max="1273" width="32.44140625" style="8" customWidth="1"/>
    <col min="1274" max="1274" width="12" style="8" customWidth="1"/>
    <col min="1275" max="1277" width="13.5546875" style="8" customWidth="1"/>
    <col min="1278" max="1278" width="11" style="8" customWidth="1"/>
    <col min="1279" max="1521" width="9.109375" style="8"/>
    <col min="1522" max="1522" width="40" style="8" customWidth="1"/>
    <col min="1523" max="1523" width="12" style="8" customWidth="1"/>
    <col min="1524" max="1526" width="10.44140625" style="8" customWidth="1"/>
    <col min="1527" max="1527" width="11" style="8" customWidth="1"/>
    <col min="1528" max="1528" width="4.6640625" style="8" customWidth="1"/>
    <col min="1529" max="1529" width="32.44140625" style="8" customWidth="1"/>
    <col min="1530" max="1530" width="12" style="8" customWidth="1"/>
    <col min="1531" max="1533" width="13.5546875" style="8" customWidth="1"/>
    <col min="1534" max="1534" width="11" style="8" customWidth="1"/>
    <col min="1535" max="1777" width="9.109375" style="8"/>
    <col min="1778" max="1778" width="40" style="8" customWidth="1"/>
    <col min="1779" max="1779" width="12" style="8" customWidth="1"/>
    <col min="1780" max="1782" width="10.44140625" style="8" customWidth="1"/>
    <col min="1783" max="1783" width="11" style="8" customWidth="1"/>
    <col min="1784" max="1784" width="4.6640625" style="8" customWidth="1"/>
    <col min="1785" max="1785" width="32.44140625" style="8" customWidth="1"/>
    <col min="1786" max="1786" width="12" style="8" customWidth="1"/>
    <col min="1787" max="1789" width="13.5546875" style="8" customWidth="1"/>
    <col min="1790" max="1790" width="11" style="8" customWidth="1"/>
    <col min="1791" max="2033" width="9.109375" style="8"/>
    <col min="2034" max="2034" width="40" style="8" customWidth="1"/>
    <col min="2035" max="2035" width="12" style="8" customWidth="1"/>
    <col min="2036" max="2038" width="10.44140625" style="8" customWidth="1"/>
    <col min="2039" max="2039" width="11" style="8" customWidth="1"/>
    <col min="2040" max="2040" width="4.6640625" style="8" customWidth="1"/>
    <col min="2041" max="2041" width="32.44140625" style="8" customWidth="1"/>
    <col min="2042" max="2042" width="12" style="8" customWidth="1"/>
    <col min="2043" max="2045" width="13.5546875" style="8" customWidth="1"/>
    <col min="2046" max="2046" width="11" style="8" customWidth="1"/>
    <col min="2047" max="2289" width="9.109375" style="8"/>
    <col min="2290" max="2290" width="40" style="8" customWidth="1"/>
    <col min="2291" max="2291" width="12" style="8" customWidth="1"/>
    <col min="2292" max="2294" width="10.44140625" style="8" customWidth="1"/>
    <col min="2295" max="2295" width="11" style="8" customWidth="1"/>
    <col min="2296" max="2296" width="4.6640625" style="8" customWidth="1"/>
    <col min="2297" max="2297" width="32.44140625" style="8" customWidth="1"/>
    <col min="2298" max="2298" width="12" style="8" customWidth="1"/>
    <col min="2299" max="2301" width="13.5546875" style="8" customWidth="1"/>
    <col min="2302" max="2302" width="11" style="8" customWidth="1"/>
    <col min="2303" max="2545" width="9.109375" style="8"/>
    <col min="2546" max="2546" width="40" style="8" customWidth="1"/>
    <col min="2547" max="2547" width="12" style="8" customWidth="1"/>
    <col min="2548" max="2550" width="10.44140625" style="8" customWidth="1"/>
    <col min="2551" max="2551" width="11" style="8" customWidth="1"/>
    <col min="2552" max="2552" width="4.6640625" style="8" customWidth="1"/>
    <col min="2553" max="2553" width="32.44140625" style="8" customWidth="1"/>
    <col min="2554" max="2554" width="12" style="8" customWidth="1"/>
    <col min="2555" max="2557" width="13.5546875" style="8" customWidth="1"/>
    <col min="2558" max="2558" width="11" style="8" customWidth="1"/>
    <col min="2559" max="2801" width="9.109375" style="8"/>
    <col min="2802" max="2802" width="40" style="8" customWidth="1"/>
    <col min="2803" max="2803" width="12" style="8" customWidth="1"/>
    <col min="2804" max="2806" width="10.44140625" style="8" customWidth="1"/>
    <col min="2807" max="2807" width="11" style="8" customWidth="1"/>
    <col min="2808" max="2808" width="4.6640625" style="8" customWidth="1"/>
    <col min="2809" max="2809" width="32.44140625" style="8" customWidth="1"/>
    <col min="2810" max="2810" width="12" style="8" customWidth="1"/>
    <col min="2811" max="2813" width="13.5546875" style="8" customWidth="1"/>
    <col min="2814" max="2814" width="11" style="8" customWidth="1"/>
    <col min="2815" max="3057" width="9.109375" style="8"/>
    <col min="3058" max="3058" width="40" style="8" customWidth="1"/>
    <col min="3059" max="3059" width="12" style="8" customWidth="1"/>
    <col min="3060" max="3062" width="10.44140625" style="8" customWidth="1"/>
    <col min="3063" max="3063" width="11" style="8" customWidth="1"/>
    <col min="3064" max="3064" width="4.6640625" style="8" customWidth="1"/>
    <col min="3065" max="3065" width="32.44140625" style="8" customWidth="1"/>
    <col min="3066" max="3066" width="12" style="8" customWidth="1"/>
    <col min="3067" max="3069" width="13.5546875" style="8" customWidth="1"/>
    <col min="3070" max="3070" width="11" style="8" customWidth="1"/>
    <col min="3071" max="3313" width="9.109375" style="8"/>
    <col min="3314" max="3314" width="40" style="8" customWidth="1"/>
    <col min="3315" max="3315" width="12" style="8" customWidth="1"/>
    <col min="3316" max="3318" width="10.44140625" style="8" customWidth="1"/>
    <col min="3319" max="3319" width="11" style="8" customWidth="1"/>
    <col min="3320" max="3320" width="4.6640625" style="8" customWidth="1"/>
    <col min="3321" max="3321" width="32.44140625" style="8" customWidth="1"/>
    <col min="3322" max="3322" width="12" style="8" customWidth="1"/>
    <col min="3323" max="3325" width="13.5546875" style="8" customWidth="1"/>
    <col min="3326" max="3326" width="11" style="8" customWidth="1"/>
    <col min="3327" max="3569" width="9.109375" style="8"/>
    <col min="3570" max="3570" width="40" style="8" customWidth="1"/>
    <col min="3571" max="3571" width="12" style="8" customWidth="1"/>
    <col min="3572" max="3574" width="10.44140625" style="8" customWidth="1"/>
    <col min="3575" max="3575" width="11" style="8" customWidth="1"/>
    <col min="3576" max="3576" width="4.6640625" style="8" customWidth="1"/>
    <col min="3577" max="3577" width="32.44140625" style="8" customWidth="1"/>
    <col min="3578" max="3578" width="12" style="8" customWidth="1"/>
    <col min="3579" max="3581" width="13.5546875" style="8" customWidth="1"/>
    <col min="3582" max="3582" width="11" style="8" customWidth="1"/>
    <col min="3583" max="3825" width="9.109375" style="8"/>
    <col min="3826" max="3826" width="40" style="8" customWidth="1"/>
    <col min="3827" max="3827" width="12" style="8" customWidth="1"/>
    <col min="3828" max="3830" width="10.44140625" style="8" customWidth="1"/>
    <col min="3831" max="3831" width="11" style="8" customWidth="1"/>
    <col min="3832" max="3832" width="4.6640625" style="8" customWidth="1"/>
    <col min="3833" max="3833" width="32.44140625" style="8" customWidth="1"/>
    <col min="3834" max="3834" width="12" style="8" customWidth="1"/>
    <col min="3835" max="3837" width="13.5546875" style="8" customWidth="1"/>
    <col min="3838" max="3838" width="11" style="8" customWidth="1"/>
    <col min="3839" max="4081" width="9.109375" style="8"/>
    <col min="4082" max="4082" width="40" style="8" customWidth="1"/>
    <col min="4083" max="4083" width="12" style="8" customWidth="1"/>
    <col min="4084" max="4086" width="10.44140625" style="8" customWidth="1"/>
    <col min="4087" max="4087" width="11" style="8" customWidth="1"/>
    <col min="4088" max="4088" width="4.6640625" style="8" customWidth="1"/>
    <col min="4089" max="4089" width="32.44140625" style="8" customWidth="1"/>
    <col min="4090" max="4090" width="12" style="8" customWidth="1"/>
    <col min="4091" max="4093" width="13.5546875" style="8" customWidth="1"/>
    <col min="4094" max="4094" width="11" style="8" customWidth="1"/>
    <col min="4095" max="4337" width="9.109375" style="8"/>
    <col min="4338" max="4338" width="40" style="8" customWidth="1"/>
    <col min="4339" max="4339" width="12" style="8" customWidth="1"/>
    <col min="4340" max="4342" width="10.44140625" style="8" customWidth="1"/>
    <col min="4343" max="4343" width="11" style="8" customWidth="1"/>
    <col min="4344" max="4344" width="4.6640625" style="8" customWidth="1"/>
    <col min="4345" max="4345" width="32.44140625" style="8" customWidth="1"/>
    <col min="4346" max="4346" width="12" style="8" customWidth="1"/>
    <col min="4347" max="4349" width="13.5546875" style="8" customWidth="1"/>
    <col min="4350" max="4350" width="11" style="8" customWidth="1"/>
    <col min="4351" max="4593" width="9.109375" style="8"/>
    <col min="4594" max="4594" width="40" style="8" customWidth="1"/>
    <col min="4595" max="4595" width="12" style="8" customWidth="1"/>
    <col min="4596" max="4598" width="10.44140625" style="8" customWidth="1"/>
    <col min="4599" max="4599" width="11" style="8" customWidth="1"/>
    <col min="4600" max="4600" width="4.6640625" style="8" customWidth="1"/>
    <col min="4601" max="4601" width="32.44140625" style="8" customWidth="1"/>
    <col min="4602" max="4602" width="12" style="8" customWidth="1"/>
    <col min="4603" max="4605" width="13.5546875" style="8" customWidth="1"/>
    <col min="4606" max="4606" width="11" style="8" customWidth="1"/>
    <col min="4607" max="4849" width="9.109375" style="8"/>
    <col min="4850" max="4850" width="40" style="8" customWidth="1"/>
    <col min="4851" max="4851" width="12" style="8" customWidth="1"/>
    <col min="4852" max="4854" width="10.44140625" style="8" customWidth="1"/>
    <col min="4855" max="4855" width="11" style="8" customWidth="1"/>
    <col min="4856" max="4856" width="4.6640625" style="8" customWidth="1"/>
    <col min="4857" max="4857" width="32.44140625" style="8" customWidth="1"/>
    <col min="4858" max="4858" width="12" style="8" customWidth="1"/>
    <col min="4859" max="4861" width="13.5546875" style="8" customWidth="1"/>
    <col min="4862" max="4862" width="11" style="8" customWidth="1"/>
    <col min="4863" max="5105" width="9.109375" style="8"/>
    <col min="5106" max="5106" width="40" style="8" customWidth="1"/>
    <col min="5107" max="5107" width="12" style="8" customWidth="1"/>
    <col min="5108" max="5110" width="10.44140625" style="8" customWidth="1"/>
    <col min="5111" max="5111" width="11" style="8" customWidth="1"/>
    <col min="5112" max="5112" width="4.6640625" style="8" customWidth="1"/>
    <col min="5113" max="5113" width="32.44140625" style="8" customWidth="1"/>
    <col min="5114" max="5114" width="12" style="8" customWidth="1"/>
    <col min="5115" max="5117" width="13.5546875" style="8" customWidth="1"/>
    <col min="5118" max="5118" width="11" style="8" customWidth="1"/>
    <col min="5119" max="5361" width="9.109375" style="8"/>
    <col min="5362" max="5362" width="40" style="8" customWidth="1"/>
    <col min="5363" max="5363" width="12" style="8" customWidth="1"/>
    <col min="5364" max="5366" width="10.44140625" style="8" customWidth="1"/>
    <col min="5367" max="5367" width="11" style="8" customWidth="1"/>
    <col min="5368" max="5368" width="4.6640625" style="8" customWidth="1"/>
    <col min="5369" max="5369" width="32.44140625" style="8" customWidth="1"/>
    <col min="5370" max="5370" width="12" style="8" customWidth="1"/>
    <col min="5371" max="5373" width="13.5546875" style="8" customWidth="1"/>
    <col min="5374" max="5374" width="11" style="8" customWidth="1"/>
    <col min="5375" max="5617" width="9.109375" style="8"/>
    <col min="5618" max="5618" width="40" style="8" customWidth="1"/>
    <col min="5619" max="5619" width="12" style="8" customWidth="1"/>
    <col min="5620" max="5622" width="10.44140625" style="8" customWidth="1"/>
    <col min="5623" max="5623" width="11" style="8" customWidth="1"/>
    <col min="5624" max="5624" width="4.6640625" style="8" customWidth="1"/>
    <col min="5625" max="5625" width="32.44140625" style="8" customWidth="1"/>
    <col min="5626" max="5626" width="12" style="8" customWidth="1"/>
    <col min="5627" max="5629" width="13.5546875" style="8" customWidth="1"/>
    <col min="5630" max="5630" width="11" style="8" customWidth="1"/>
    <col min="5631" max="5873" width="9.109375" style="8"/>
    <col min="5874" max="5874" width="40" style="8" customWidth="1"/>
    <col min="5875" max="5875" width="12" style="8" customWidth="1"/>
    <col min="5876" max="5878" width="10.44140625" style="8" customWidth="1"/>
    <col min="5879" max="5879" width="11" style="8" customWidth="1"/>
    <col min="5880" max="5880" width="4.6640625" style="8" customWidth="1"/>
    <col min="5881" max="5881" width="32.44140625" style="8" customWidth="1"/>
    <col min="5882" max="5882" width="12" style="8" customWidth="1"/>
    <col min="5883" max="5885" width="13.5546875" style="8" customWidth="1"/>
    <col min="5886" max="5886" width="11" style="8" customWidth="1"/>
    <col min="5887" max="6129" width="9.109375" style="8"/>
    <col min="6130" max="6130" width="40" style="8" customWidth="1"/>
    <col min="6131" max="6131" width="12" style="8" customWidth="1"/>
    <col min="6132" max="6134" width="10.44140625" style="8" customWidth="1"/>
    <col min="6135" max="6135" width="11" style="8" customWidth="1"/>
    <col min="6136" max="6136" width="4.6640625" style="8" customWidth="1"/>
    <col min="6137" max="6137" width="32.44140625" style="8" customWidth="1"/>
    <col min="6138" max="6138" width="12" style="8" customWidth="1"/>
    <col min="6139" max="6141" width="13.5546875" style="8" customWidth="1"/>
    <col min="6142" max="6142" width="11" style="8" customWidth="1"/>
    <col min="6143" max="6385" width="9.109375" style="8"/>
    <col min="6386" max="6386" width="40" style="8" customWidth="1"/>
    <col min="6387" max="6387" width="12" style="8" customWidth="1"/>
    <col min="6388" max="6390" width="10.44140625" style="8" customWidth="1"/>
    <col min="6391" max="6391" width="11" style="8" customWidth="1"/>
    <col min="6392" max="6392" width="4.6640625" style="8" customWidth="1"/>
    <col min="6393" max="6393" width="32.44140625" style="8" customWidth="1"/>
    <col min="6394" max="6394" width="12" style="8" customWidth="1"/>
    <col min="6395" max="6397" width="13.5546875" style="8" customWidth="1"/>
    <col min="6398" max="6398" width="11" style="8" customWidth="1"/>
    <col min="6399" max="6641" width="9.109375" style="8"/>
    <col min="6642" max="6642" width="40" style="8" customWidth="1"/>
    <col min="6643" max="6643" width="12" style="8" customWidth="1"/>
    <col min="6644" max="6646" width="10.44140625" style="8" customWidth="1"/>
    <col min="6647" max="6647" width="11" style="8" customWidth="1"/>
    <col min="6648" max="6648" width="4.6640625" style="8" customWidth="1"/>
    <col min="6649" max="6649" width="32.44140625" style="8" customWidth="1"/>
    <col min="6650" max="6650" width="12" style="8" customWidth="1"/>
    <col min="6651" max="6653" width="13.5546875" style="8" customWidth="1"/>
    <col min="6654" max="6654" width="11" style="8" customWidth="1"/>
    <col min="6655" max="6897" width="9.109375" style="8"/>
    <col min="6898" max="6898" width="40" style="8" customWidth="1"/>
    <col min="6899" max="6899" width="12" style="8" customWidth="1"/>
    <col min="6900" max="6902" width="10.44140625" style="8" customWidth="1"/>
    <col min="6903" max="6903" width="11" style="8" customWidth="1"/>
    <col min="6904" max="6904" width="4.6640625" style="8" customWidth="1"/>
    <col min="6905" max="6905" width="32.44140625" style="8" customWidth="1"/>
    <col min="6906" max="6906" width="12" style="8" customWidth="1"/>
    <col min="6907" max="6909" width="13.5546875" style="8" customWidth="1"/>
    <col min="6910" max="6910" width="11" style="8" customWidth="1"/>
    <col min="6911" max="7153" width="9.109375" style="8"/>
    <col min="7154" max="7154" width="40" style="8" customWidth="1"/>
    <col min="7155" max="7155" width="12" style="8" customWidth="1"/>
    <col min="7156" max="7158" width="10.44140625" style="8" customWidth="1"/>
    <col min="7159" max="7159" width="11" style="8" customWidth="1"/>
    <col min="7160" max="7160" width="4.6640625" style="8" customWidth="1"/>
    <col min="7161" max="7161" width="32.44140625" style="8" customWidth="1"/>
    <col min="7162" max="7162" width="12" style="8" customWidth="1"/>
    <col min="7163" max="7165" width="13.5546875" style="8" customWidth="1"/>
    <col min="7166" max="7166" width="11" style="8" customWidth="1"/>
    <col min="7167" max="7409" width="9.109375" style="8"/>
    <col min="7410" max="7410" width="40" style="8" customWidth="1"/>
    <col min="7411" max="7411" width="12" style="8" customWidth="1"/>
    <col min="7412" max="7414" width="10.44140625" style="8" customWidth="1"/>
    <col min="7415" max="7415" width="11" style="8" customWidth="1"/>
    <col min="7416" max="7416" width="4.6640625" style="8" customWidth="1"/>
    <col min="7417" max="7417" width="32.44140625" style="8" customWidth="1"/>
    <col min="7418" max="7418" width="12" style="8" customWidth="1"/>
    <col min="7419" max="7421" width="13.5546875" style="8" customWidth="1"/>
    <col min="7422" max="7422" width="11" style="8" customWidth="1"/>
    <col min="7423" max="7665" width="9.109375" style="8"/>
    <col min="7666" max="7666" width="40" style="8" customWidth="1"/>
    <col min="7667" max="7667" width="12" style="8" customWidth="1"/>
    <col min="7668" max="7670" width="10.44140625" style="8" customWidth="1"/>
    <col min="7671" max="7671" width="11" style="8" customWidth="1"/>
    <col min="7672" max="7672" width="4.6640625" style="8" customWidth="1"/>
    <col min="7673" max="7673" width="32.44140625" style="8" customWidth="1"/>
    <col min="7674" max="7674" width="12" style="8" customWidth="1"/>
    <col min="7675" max="7677" width="13.5546875" style="8" customWidth="1"/>
    <col min="7678" max="7678" width="11" style="8" customWidth="1"/>
    <col min="7679" max="7921" width="9.109375" style="8"/>
    <col min="7922" max="7922" width="40" style="8" customWidth="1"/>
    <col min="7923" max="7923" width="12" style="8" customWidth="1"/>
    <col min="7924" max="7926" width="10.44140625" style="8" customWidth="1"/>
    <col min="7927" max="7927" width="11" style="8" customWidth="1"/>
    <col min="7928" max="7928" width="4.6640625" style="8" customWidth="1"/>
    <col min="7929" max="7929" width="32.44140625" style="8" customWidth="1"/>
    <col min="7930" max="7930" width="12" style="8" customWidth="1"/>
    <col min="7931" max="7933" width="13.5546875" style="8" customWidth="1"/>
    <col min="7934" max="7934" width="11" style="8" customWidth="1"/>
    <col min="7935" max="8177" width="9.109375" style="8"/>
    <col min="8178" max="8178" width="40" style="8" customWidth="1"/>
    <col min="8179" max="8179" width="12" style="8" customWidth="1"/>
    <col min="8180" max="8182" width="10.44140625" style="8" customWidth="1"/>
    <col min="8183" max="8183" width="11" style="8" customWidth="1"/>
    <col min="8184" max="8184" width="4.6640625" style="8" customWidth="1"/>
    <col min="8185" max="8185" width="32.44140625" style="8" customWidth="1"/>
    <col min="8186" max="8186" width="12" style="8" customWidth="1"/>
    <col min="8187" max="8189" width="13.5546875" style="8" customWidth="1"/>
    <col min="8190" max="8190" width="11" style="8" customWidth="1"/>
    <col min="8191" max="8433" width="9.109375" style="8"/>
    <col min="8434" max="8434" width="40" style="8" customWidth="1"/>
    <col min="8435" max="8435" width="12" style="8" customWidth="1"/>
    <col min="8436" max="8438" width="10.44140625" style="8" customWidth="1"/>
    <col min="8439" max="8439" width="11" style="8" customWidth="1"/>
    <col min="8440" max="8440" width="4.6640625" style="8" customWidth="1"/>
    <col min="8441" max="8441" width="32.44140625" style="8" customWidth="1"/>
    <col min="8442" max="8442" width="12" style="8" customWidth="1"/>
    <col min="8443" max="8445" width="13.5546875" style="8" customWidth="1"/>
    <col min="8446" max="8446" width="11" style="8" customWidth="1"/>
    <col min="8447" max="8689" width="9.109375" style="8"/>
    <col min="8690" max="8690" width="40" style="8" customWidth="1"/>
    <col min="8691" max="8691" width="12" style="8" customWidth="1"/>
    <col min="8692" max="8694" width="10.44140625" style="8" customWidth="1"/>
    <col min="8695" max="8695" width="11" style="8" customWidth="1"/>
    <col min="8696" max="8696" width="4.6640625" style="8" customWidth="1"/>
    <col min="8697" max="8697" width="32.44140625" style="8" customWidth="1"/>
    <col min="8698" max="8698" width="12" style="8" customWidth="1"/>
    <col min="8699" max="8701" width="13.5546875" style="8" customWidth="1"/>
    <col min="8702" max="8702" width="11" style="8" customWidth="1"/>
    <col min="8703" max="8945" width="9.109375" style="8"/>
    <col min="8946" max="8946" width="40" style="8" customWidth="1"/>
    <col min="8947" max="8947" width="12" style="8" customWidth="1"/>
    <col min="8948" max="8950" width="10.44140625" style="8" customWidth="1"/>
    <col min="8951" max="8951" width="11" style="8" customWidth="1"/>
    <col min="8952" max="8952" width="4.6640625" style="8" customWidth="1"/>
    <col min="8953" max="8953" width="32.44140625" style="8" customWidth="1"/>
    <col min="8954" max="8954" width="12" style="8" customWidth="1"/>
    <col min="8955" max="8957" width="13.5546875" style="8" customWidth="1"/>
    <col min="8958" max="8958" width="11" style="8" customWidth="1"/>
    <col min="8959" max="9201" width="9.109375" style="8"/>
    <col min="9202" max="9202" width="40" style="8" customWidth="1"/>
    <col min="9203" max="9203" width="12" style="8" customWidth="1"/>
    <col min="9204" max="9206" width="10.44140625" style="8" customWidth="1"/>
    <col min="9207" max="9207" width="11" style="8" customWidth="1"/>
    <col min="9208" max="9208" width="4.6640625" style="8" customWidth="1"/>
    <col min="9209" max="9209" width="32.44140625" style="8" customWidth="1"/>
    <col min="9210" max="9210" width="12" style="8" customWidth="1"/>
    <col min="9211" max="9213" width="13.5546875" style="8" customWidth="1"/>
    <col min="9214" max="9214" width="11" style="8" customWidth="1"/>
    <col min="9215" max="9457" width="9.109375" style="8"/>
    <col min="9458" max="9458" width="40" style="8" customWidth="1"/>
    <col min="9459" max="9459" width="12" style="8" customWidth="1"/>
    <col min="9460" max="9462" width="10.44140625" style="8" customWidth="1"/>
    <col min="9463" max="9463" width="11" style="8" customWidth="1"/>
    <col min="9464" max="9464" width="4.6640625" style="8" customWidth="1"/>
    <col min="9465" max="9465" width="32.44140625" style="8" customWidth="1"/>
    <col min="9466" max="9466" width="12" style="8" customWidth="1"/>
    <col min="9467" max="9469" width="13.5546875" style="8" customWidth="1"/>
    <col min="9470" max="9470" width="11" style="8" customWidth="1"/>
    <col min="9471" max="9713" width="9.109375" style="8"/>
    <col min="9714" max="9714" width="40" style="8" customWidth="1"/>
    <col min="9715" max="9715" width="12" style="8" customWidth="1"/>
    <col min="9716" max="9718" width="10.44140625" style="8" customWidth="1"/>
    <col min="9719" max="9719" width="11" style="8" customWidth="1"/>
    <col min="9720" max="9720" width="4.6640625" style="8" customWidth="1"/>
    <col min="9721" max="9721" width="32.44140625" style="8" customWidth="1"/>
    <col min="9722" max="9722" width="12" style="8" customWidth="1"/>
    <col min="9723" max="9725" width="13.5546875" style="8" customWidth="1"/>
    <col min="9726" max="9726" width="11" style="8" customWidth="1"/>
    <col min="9727" max="9969" width="9.109375" style="8"/>
    <col min="9970" max="9970" width="40" style="8" customWidth="1"/>
    <col min="9971" max="9971" width="12" style="8" customWidth="1"/>
    <col min="9972" max="9974" width="10.44140625" style="8" customWidth="1"/>
    <col min="9975" max="9975" width="11" style="8" customWidth="1"/>
    <col min="9976" max="9976" width="4.6640625" style="8" customWidth="1"/>
    <col min="9977" max="9977" width="32.44140625" style="8" customWidth="1"/>
    <col min="9978" max="9978" width="12" style="8" customWidth="1"/>
    <col min="9979" max="9981" width="13.5546875" style="8" customWidth="1"/>
    <col min="9982" max="9982" width="11" style="8" customWidth="1"/>
    <col min="9983" max="10225" width="9.109375" style="8"/>
    <col min="10226" max="10226" width="40" style="8" customWidth="1"/>
    <col min="10227" max="10227" width="12" style="8" customWidth="1"/>
    <col min="10228" max="10230" width="10.44140625" style="8" customWidth="1"/>
    <col min="10231" max="10231" width="11" style="8" customWidth="1"/>
    <col min="10232" max="10232" width="4.6640625" style="8" customWidth="1"/>
    <col min="10233" max="10233" width="32.44140625" style="8" customWidth="1"/>
    <col min="10234" max="10234" width="12" style="8" customWidth="1"/>
    <col min="10235" max="10237" width="13.5546875" style="8" customWidth="1"/>
    <col min="10238" max="10238" width="11" style="8" customWidth="1"/>
    <col min="10239" max="10481" width="9.109375" style="8"/>
    <col min="10482" max="10482" width="40" style="8" customWidth="1"/>
    <col min="10483" max="10483" width="12" style="8" customWidth="1"/>
    <col min="10484" max="10486" width="10.44140625" style="8" customWidth="1"/>
    <col min="10487" max="10487" width="11" style="8" customWidth="1"/>
    <col min="10488" max="10488" width="4.6640625" style="8" customWidth="1"/>
    <col min="10489" max="10489" width="32.44140625" style="8" customWidth="1"/>
    <col min="10490" max="10490" width="12" style="8" customWidth="1"/>
    <col min="10491" max="10493" width="13.5546875" style="8" customWidth="1"/>
    <col min="10494" max="10494" width="11" style="8" customWidth="1"/>
    <col min="10495" max="10737" width="9.109375" style="8"/>
    <col min="10738" max="10738" width="40" style="8" customWidth="1"/>
    <col min="10739" max="10739" width="12" style="8" customWidth="1"/>
    <col min="10740" max="10742" width="10.44140625" style="8" customWidth="1"/>
    <col min="10743" max="10743" width="11" style="8" customWidth="1"/>
    <col min="10744" max="10744" width="4.6640625" style="8" customWidth="1"/>
    <col min="10745" max="10745" width="32.44140625" style="8" customWidth="1"/>
    <col min="10746" max="10746" width="12" style="8" customWidth="1"/>
    <col min="10747" max="10749" width="13.5546875" style="8" customWidth="1"/>
    <col min="10750" max="10750" width="11" style="8" customWidth="1"/>
    <col min="10751" max="10993" width="9.109375" style="8"/>
    <col min="10994" max="10994" width="40" style="8" customWidth="1"/>
    <col min="10995" max="10995" width="12" style="8" customWidth="1"/>
    <col min="10996" max="10998" width="10.44140625" style="8" customWidth="1"/>
    <col min="10999" max="10999" width="11" style="8" customWidth="1"/>
    <col min="11000" max="11000" width="4.6640625" style="8" customWidth="1"/>
    <col min="11001" max="11001" width="32.44140625" style="8" customWidth="1"/>
    <col min="11002" max="11002" width="12" style="8" customWidth="1"/>
    <col min="11003" max="11005" width="13.5546875" style="8" customWidth="1"/>
    <col min="11006" max="11006" width="11" style="8" customWidth="1"/>
    <col min="11007" max="11249" width="9.109375" style="8"/>
    <col min="11250" max="11250" width="40" style="8" customWidth="1"/>
    <col min="11251" max="11251" width="12" style="8" customWidth="1"/>
    <col min="11252" max="11254" width="10.44140625" style="8" customWidth="1"/>
    <col min="11255" max="11255" width="11" style="8" customWidth="1"/>
    <col min="11256" max="11256" width="4.6640625" style="8" customWidth="1"/>
    <col min="11257" max="11257" width="32.44140625" style="8" customWidth="1"/>
    <col min="11258" max="11258" width="12" style="8" customWidth="1"/>
    <col min="11259" max="11261" width="13.5546875" style="8" customWidth="1"/>
    <col min="11262" max="11262" width="11" style="8" customWidth="1"/>
    <col min="11263" max="11505" width="9.109375" style="8"/>
    <col min="11506" max="11506" width="40" style="8" customWidth="1"/>
    <col min="11507" max="11507" width="12" style="8" customWidth="1"/>
    <col min="11508" max="11510" width="10.44140625" style="8" customWidth="1"/>
    <col min="11511" max="11511" width="11" style="8" customWidth="1"/>
    <col min="11512" max="11512" width="4.6640625" style="8" customWidth="1"/>
    <col min="11513" max="11513" width="32.44140625" style="8" customWidth="1"/>
    <col min="11514" max="11514" width="12" style="8" customWidth="1"/>
    <col min="11515" max="11517" width="13.5546875" style="8" customWidth="1"/>
    <col min="11518" max="11518" width="11" style="8" customWidth="1"/>
    <col min="11519" max="11761" width="9.109375" style="8"/>
    <col min="11762" max="11762" width="40" style="8" customWidth="1"/>
    <col min="11763" max="11763" width="12" style="8" customWidth="1"/>
    <col min="11764" max="11766" width="10.44140625" style="8" customWidth="1"/>
    <col min="11767" max="11767" width="11" style="8" customWidth="1"/>
    <col min="11768" max="11768" width="4.6640625" style="8" customWidth="1"/>
    <col min="11769" max="11769" width="32.44140625" style="8" customWidth="1"/>
    <col min="11770" max="11770" width="12" style="8" customWidth="1"/>
    <col min="11771" max="11773" width="13.5546875" style="8" customWidth="1"/>
    <col min="11774" max="11774" width="11" style="8" customWidth="1"/>
    <col min="11775" max="12017" width="9.109375" style="8"/>
    <col min="12018" max="12018" width="40" style="8" customWidth="1"/>
    <col min="12019" max="12019" width="12" style="8" customWidth="1"/>
    <col min="12020" max="12022" width="10.44140625" style="8" customWidth="1"/>
    <col min="12023" max="12023" width="11" style="8" customWidth="1"/>
    <col min="12024" max="12024" width="4.6640625" style="8" customWidth="1"/>
    <col min="12025" max="12025" width="32.44140625" style="8" customWidth="1"/>
    <col min="12026" max="12026" width="12" style="8" customWidth="1"/>
    <col min="12027" max="12029" width="13.5546875" style="8" customWidth="1"/>
    <col min="12030" max="12030" width="11" style="8" customWidth="1"/>
    <col min="12031" max="12273" width="9.109375" style="8"/>
    <col min="12274" max="12274" width="40" style="8" customWidth="1"/>
    <col min="12275" max="12275" width="12" style="8" customWidth="1"/>
    <col min="12276" max="12278" width="10.44140625" style="8" customWidth="1"/>
    <col min="12279" max="12279" width="11" style="8" customWidth="1"/>
    <col min="12280" max="12280" width="4.6640625" style="8" customWidth="1"/>
    <col min="12281" max="12281" width="32.44140625" style="8" customWidth="1"/>
    <col min="12282" max="12282" width="12" style="8" customWidth="1"/>
    <col min="12283" max="12285" width="13.5546875" style="8" customWidth="1"/>
    <col min="12286" max="12286" width="11" style="8" customWidth="1"/>
    <col min="12287" max="12529" width="9.109375" style="8"/>
    <col min="12530" max="12530" width="40" style="8" customWidth="1"/>
    <col min="12531" max="12531" width="12" style="8" customWidth="1"/>
    <col min="12532" max="12534" width="10.44140625" style="8" customWidth="1"/>
    <col min="12535" max="12535" width="11" style="8" customWidth="1"/>
    <col min="12536" max="12536" width="4.6640625" style="8" customWidth="1"/>
    <col min="12537" max="12537" width="32.44140625" style="8" customWidth="1"/>
    <col min="12538" max="12538" width="12" style="8" customWidth="1"/>
    <col min="12539" max="12541" width="13.5546875" style="8" customWidth="1"/>
    <col min="12542" max="12542" width="11" style="8" customWidth="1"/>
    <col min="12543" max="12785" width="9.109375" style="8"/>
    <col min="12786" max="12786" width="40" style="8" customWidth="1"/>
    <col min="12787" max="12787" width="12" style="8" customWidth="1"/>
    <col min="12788" max="12790" width="10.44140625" style="8" customWidth="1"/>
    <col min="12791" max="12791" width="11" style="8" customWidth="1"/>
    <col min="12792" max="12792" width="4.6640625" style="8" customWidth="1"/>
    <col min="12793" max="12793" width="32.44140625" style="8" customWidth="1"/>
    <col min="12794" max="12794" width="12" style="8" customWidth="1"/>
    <col min="12795" max="12797" width="13.5546875" style="8" customWidth="1"/>
    <col min="12798" max="12798" width="11" style="8" customWidth="1"/>
    <col min="12799" max="13041" width="9.109375" style="8"/>
    <col min="13042" max="13042" width="40" style="8" customWidth="1"/>
    <col min="13043" max="13043" width="12" style="8" customWidth="1"/>
    <col min="13044" max="13046" width="10.44140625" style="8" customWidth="1"/>
    <col min="13047" max="13047" width="11" style="8" customWidth="1"/>
    <col min="13048" max="13048" width="4.6640625" style="8" customWidth="1"/>
    <col min="13049" max="13049" width="32.44140625" style="8" customWidth="1"/>
    <col min="13050" max="13050" width="12" style="8" customWidth="1"/>
    <col min="13051" max="13053" width="13.5546875" style="8" customWidth="1"/>
    <col min="13054" max="13054" width="11" style="8" customWidth="1"/>
    <col min="13055" max="13297" width="9.109375" style="8"/>
    <col min="13298" max="13298" width="40" style="8" customWidth="1"/>
    <col min="13299" max="13299" width="12" style="8" customWidth="1"/>
    <col min="13300" max="13302" width="10.44140625" style="8" customWidth="1"/>
    <col min="13303" max="13303" width="11" style="8" customWidth="1"/>
    <col min="13304" max="13304" width="4.6640625" style="8" customWidth="1"/>
    <col min="13305" max="13305" width="32.44140625" style="8" customWidth="1"/>
    <col min="13306" max="13306" width="12" style="8" customWidth="1"/>
    <col min="13307" max="13309" width="13.5546875" style="8" customWidth="1"/>
    <col min="13310" max="13310" width="11" style="8" customWidth="1"/>
    <col min="13311" max="13553" width="9.109375" style="8"/>
    <col min="13554" max="13554" width="40" style="8" customWidth="1"/>
    <col min="13555" max="13555" width="12" style="8" customWidth="1"/>
    <col min="13556" max="13558" width="10.44140625" style="8" customWidth="1"/>
    <col min="13559" max="13559" width="11" style="8" customWidth="1"/>
    <col min="13560" max="13560" width="4.6640625" style="8" customWidth="1"/>
    <col min="13561" max="13561" width="32.44140625" style="8" customWidth="1"/>
    <col min="13562" max="13562" width="12" style="8" customWidth="1"/>
    <col min="13563" max="13565" width="13.5546875" style="8" customWidth="1"/>
    <col min="13566" max="13566" width="11" style="8" customWidth="1"/>
    <col min="13567" max="13809" width="9.109375" style="8"/>
    <col min="13810" max="13810" width="40" style="8" customWidth="1"/>
    <col min="13811" max="13811" width="12" style="8" customWidth="1"/>
    <col min="13812" max="13814" width="10.44140625" style="8" customWidth="1"/>
    <col min="13815" max="13815" width="11" style="8" customWidth="1"/>
    <col min="13816" max="13816" width="4.6640625" style="8" customWidth="1"/>
    <col min="13817" max="13817" width="32.44140625" style="8" customWidth="1"/>
    <col min="13818" max="13818" width="12" style="8" customWidth="1"/>
    <col min="13819" max="13821" width="13.5546875" style="8" customWidth="1"/>
    <col min="13822" max="13822" width="11" style="8" customWidth="1"/>
    <col min="13823" max="14065" width="9.109375" style="8"/>
    <col min="14066" max="14066" width="40" style="8" customWidth="1"/>
    <col min="14067" max="14067" width="12" style="8" customWidth="1"/>
    <col min="14068" max="14070" width="10.44140625" style="8" customWidth="1"/>
    <col min="14071" max="14071" width="11" style="8" customWidth="1"/>
    <col min="14072" max="14072" width="4.6640625" style="8" customWidth="1"/>
    <col min="14073" max="14073" width="32.44140625" style="8" customWidth="1"/>
    <col min="14074" max="14074" width="12" style="8" customWidth="1"/>
    <col min="14075" max="14077" width="13.5546875" style="8" customWidth="1"/>
    <col min="14078" max="14078" width="11" style="8" customWidth="1"/>
    <col min="14079" max="14321" width="9.109375" style="8"/>
    <col min="14322" max="14322" width="40" style="8" customWidth="1"/>
    <col min="14323" max="14323" width="12" style="8" customWidth="1"/>
    <col min="14324" max="14326" width="10.44140625" style="8" customWidth="1"/>
    <col min="14327" max="14327" width="11" style="8" customWidth="1"/>
    <col min="14328" max="14328" width="4.6640625" style="8" customWidth="1"/>
    <col min="14329" max="14329" width="32.44140625" style="8" customWidth="1"/>
    <col min="14330" max="14330" width="12" style="8" customWidth="1"/>
    <col min="14331" max="14333" width="13.5546875" style="8" customWidth="1"/>
    <col min="14334" max="14334" width="11" style="8" customWidth="1"/>
    <col min="14335" max="14577" width="9.109375" style="8"/>
    <col min="14578" max="14578" width="40" style="8" customWidth="1"/>
    <col min="14579" max="14579" width="12" style="8" customWidth="1"/>
    <col min="14580" max="14582" width="10.44140625" style="8" customWidth="1"/>
    <col min="14583" max="14583" width="11" style="8" customWidth="1"/>
    <col min="14584" max="14584" width="4.6640625" style="8" customWidth="1"/>
    <col min="14585" max="14585" width="32.44140625" style="8" customWidth="1"/>
    <col min="14586" max="14586" width="12" style="8" customWidth="1"/>
    <col min="14587" max="14589" width="13.5546875" style="8" customWidth="1"/>
    <col min="14590" max="14590" width="11" style="8" customWidth="1"/>
    <col min="14591" max="14833" width="9.109375" style="8"/>
    <col min="14834" max="14834" width="40" style="8" customWidth="1"/>
    <col min="14835" max="14835" width="12" style="8" customWidth="1"/>
    <col min="14836" max="14838" width="10.44140625" style="8" customWidth="1"/>
    <col min="14839" max="14839" width="11" style="8" customWidth="1"/>
    <col min="14840" max="14840" width="4.6640625" style="8" customWidth="1"/>
    <col min="14841" max="14841" width="32.44140625" style="8" customWidth="1"/>
    <col min="14842" max="14842" width="12" style="8" customWidth="1"/>
    <col min="14843" max="14845" width="13.5546875" style="8" customWidth="1"/>
    <col min="14846" max="14846" width="11" style="8" customWidth="1"/>
    <col min="14847" max="15089" width="9.109375" style="8"/>
    <col min="15090" max="15090" width="40" style="8" customWidth="1"/>
    <col min="15091" max="15091" width="12" style="8" customWidth="1"/>
    <col min="15092" max="15094" width="10.44140625" style="8" customWidth="1"/>
    <col min="15095" max="15095" width="11" style="8" customWidth="1"/>
    <col min="15096" max="15096" width="4.6640625" style="8" customWidth="1"/>
    <col min="15097" max="15097" width="32.44140625" style="8" customWidth="1"/>
    <col min="15098" max="15098" width="12" style="8" customWidth="1"/>
    <col min="15099" max="15101" width="13.5546875" style="8" customWidth="1"/>
    <col min="15102" max="15102" width="11" style="8" customWidth="1"/>
    <col min="15103" max="15345" width="9.109375" style="8"/>
    <col min="15346" max="15346" width="40" style="8" customWidth="1"/>
    <col min="15347" max="15347" width="12" style="8" customWidth="1"/>
    <col min="15348" max="15350" width="10.44140625" style="8" customWidth="1"/>
    <col min="15351" max="15351" width="11" style="8" customWidth="1"/>
    <col min="15352" max="15352" width="4.6640625" style="8" customWidth="1"/>
    <col min="15353" max="15353" width="32.44140625" style="8" customWidth="1"/>
    <col min="15354" max="15354" width="12" style="8" customWidth="1"/>
    <col min="15355" max="15357" width="13.5546875" style="8" customWidth="1"/>
    <col min="15358" max="15358" width="11" style="8" customWidth="1"/>
    <col min="15359" max="15601" width="9.109375" style="8"/>
    <col min="15602" max="15602" width="40" style="8" customWidth="1"/>
    <col min="15603" max="15603" width="12" style="8" customWidth="1"/>
    <col min="15604" max="15606" width="10.44140625" style="8" customWidth="1"/>
    <col min="15607" max="15607" width="11" style="8" customWidth="1"/>
    <col min="15608" max="15608" width="4.6640625" style="8" customWidth="1"/>
    <col min="15609" max="15609" width="32.44140625" style="8" customWidth="1"/>
    <col min="15610" max="15610" width="12" style="8" customWidth="1"/>
    <col min="15611" max="15613" width="13.5546875" style="8" customWidth="1"/>
    <col min="15614" max="15614" width="11" style="8" customWidth="1"/>
    <col min="15615" max="15857" width="9.109375" style="8"/>
    <col min="15858" max="15858" width="40" style="8" customWidth="1"/>
    <col min="15859" max="15859" width="12" style="8" customWidth="1"/>
    <col min="15860" max="15862" width="10.44140625" style="8" customWidth="1"/>
    <col min="15863" max="15863" width="11" style="8" customWidth="1"/>
    <col min="15864" max="15864" width="4.6640625" style="8" customWidth="1"/>
    <col min="15865" max="15865" width="32.44140625" style="8" customWidth="1"/>
    <col min="15866" max="15866" width="12" style="8" customWidth="1"/>
    <col min="15867" max="15869" width="13.5546875" style="8" customWidth="1"/>
    <col min="15870" max="15870" width="11" style="8" customWidth="1"/>
    <col min="15871" max="16113" width="9.109375" style="8"/>
    <col min="16114" max="16114" width="40" style="8" customWidth="1"/>
    <col min="16115" max="16115" width="12" style="8" customWidth="1"/>
    <col min="16116" max="16118" width="10.44140625" style="8" customWidth="1"/>
    <col min="16119" max="16119" width="11" style="8" customWidth="1"/>
    <col min="16120" max="16120" width="4.6640625" style="8" customWidth="1"/>
    <col min="16121" max="16121" width="32.44140625" style="8" customWidth="1"/>
    <col min="16122" max="16122" width="12" style="8" customWidth="1"/>
    <col min="16123" max="16125" width="13.5546875" style="8" customWidth="1"/>
    <col min="16126" max="16126" width="11" style="8" customWidth="1"/>
    <col min="16127" max="16381" width="9.109375" style="8"/>
    <col min="16382" max="16384" width="8.88671875" style="8" customWidth="1"/>
  </cols>
  <sheetData>
    <row r="1" spans="1:11" ht="15.6" customHeight="1" x14ac:dyDescent="0.25">
      <c r="A1" s="7"/>
      <c r="B1" s="7"/>
      <c r="C1" s="7"/>
      <c r="D1" s="7"/>
      <c r="E1" s="7"/>
      <c r="F1" s="7"/>
      <c r="G1" s="7"/>
      <c r="H1" s="7"/>
      <c r="I1" s="7"/>
      <c r="J1" s="13"/>
      <c r="K1" s="13" t="s">
        <v>241</v>
      </c>
    </row>
    <row r="2" spans="1:11" ht="15.6" customHeight="1" x14ac:dyDescent="0.25">
      <c r="A2" s="7"/>
      <c r="B2" s="7"/>
      <c r="C2" s="7"/>
      <c r="D2" s="7"/>
      <c r="E2" s="7"/>
      <c r="F2" s="7"/>
      <c r="G2" s="7"/>
      <c r="H2" s="7"/>
      <c r="I2" s="7"/>
      <c r="J2" s="13"/>
      <c r="K2" s="9" t="s">
        <v>417</v>
      </c>
    </row>
    <row r="3" spans="1:11" ht="12.75" customHeight="1" x14ac:dyDescent="0.25">
      <c r="A3" s="105" t="s">
        <v>101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1" x14ac:dyDescent="0.25">
      <c r="A4" s="106" t="s">
        <v>240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1" x14ac:dyDescent="0.25">
      <c r="A5" s="14"/>
      <c r="B5" s="54"/>
      <c r="C5" s="54"/>
      <c r="D5" s="54"/>
      <c r="E5" s="54"/>
      <c r="F5" s="54"/>
      <c r="G5" s="14"/>
      <c r="H5" s="55"/>
    </row>
    <row r="6" spans="1:11" x14ac:dyDescent="0.25">
      <c r="A6" s="21" t="s">
        <v>102</v>
      </c>
      <c r="B6" s="56"/>
      <c r="C6" s="56"/>
      <c r="D6" s="56"/>
      <c r="E6" s="56"/>
      <c r="F6" s="57"/>
      <c r="G6" s="21" t="s">
        <v>103</v>
      </c>
      <c r="H6" s="49"/>
      <c r="I6" s="10"/>
      <c r="J6" s="10"/>
      <c r="K6" s="10"/>
    </row>
    <row r="7" spans="1:11" ht="24" x14ac:dyDescent="0.25">
      <c r="A7" s="24"/>
      <c r="B7" s="58" t="s">
        <v>238</v>
      </c>
      <c r="C7" s="58" t="s">
        <v>230</v>
      </c>
      <c r="D7" s="58" t="s">
        <v>239</v>
      </c>
      <c r="E7" s="91" t="s">
        <v>442</v>
      </c>
      <c r="F7" s="59"/>
      <c r="G7" s="24"/>
      <c r="H7" s="58" t="s">
        <v>238</v>
      </c>
      <c r="I7" s="58" t="s">
        <v>230</v>
      </c>
      <c r="J7" s="58" t="s">
        <v>239</v>
      </c>
      <c r="K7" s="91" t="s">
        <v>442</v>
      </c>
    </row>
    <row r="8" spans="1:11" x14ac:dyDescent="0.25">
      <c r="A8" s="21"/>
      <c r="B8" s="60" t="s">
        <v>25</v>
      </c>
      <c r="C8" s="60" t="s">
        <v>25</v>
      </c>
      <c r="D8" s="60" t="s">
        <v>25</v>
      </c>
      <c r="E8" s="60" t="s">
        <v>25</v>
      </c>
      <c r="F8" s="61"/>
      <c r="G8" s="50"/>
      <c r="H8" s="60" t="s">
        <v>25</v>
      </c>
      <c r="I8" s="60" t="s">
        <v>25</v>
      </c>
      <c r="J8" s="60" t="s">
        <v>25</v>
      </c>
      <c r="K8" s="60" t="s">
        <v>25</v>
      </c>
    </row>
    <row r="9" spans="1:11" x14ac:dyDescent="0.25">
      <c r="A9" s="22" t="s">
        <v>104</v>
      </c>
      <c r="B9" s="62">
        <v>224725</v>
      </c>
      <c r="C9" s="62">
        <v>521714</v>
      </c>
      <c r="D9" s="62">
        <v>603511</v>
      </c>
      <c r="E9" s="62">
        <f>'1. melléklet'!P10+'1. melléklet'!P17+'1. melléklet'!P24+'1. melléklet'!P32+'1. melléklet'!P47+'1. melléklet'!P67</f>
        <v>425059</v>
      </c>
      <c r="F9" s="62"/>
      <c r="G9" s="22" t="s">
        <v>22</v>
      </c>
      <c r="H9" s="63">
        <v>811334</v>
      </c>
      <c r="I9" s="63">
        <v>873759</v>
      </c>
      <c r="J9" s="63">
        <v>1045486</v>
      </c>
      <c r="K9" s="63">
        <f>'2. melléklet'!P10+'2. melléklet'!P30+'2. melléklet'!P47+'2. melléklet'!P56+'2. melléklet'!P70+'2. melléklet'!P91</f>
        <v>1042747</v>
      </c>
    </row>
    <row r="10" spans="1:11" x14ac:dyDescent="0.25">
      <c r="A10" s="22" t="s">
        <v>59</v>
      </c>
      <c r="B10" s="62">
        <v>798856</v>
      </c>
      <c r="C10" s="62">
        <v>766622</v>
      </c>
      <c r="D10" s="62">
        <v>809000</v>
      </c>
      <c r="E10" s="62">
        <f>'1. melléklet'!P82</f>
        <v>809000</v>
      </c>
      <c r="F10" s="62"/>
      <c r="G10" s="22" t="s">
        <v>105</v>
      </c>
      <c r="H10" s="63">
        <v>141743</v>
      </c>
      <c r="I10" s="63">
        <v>138471</v>
      </c>
      <c r="J10" s="63">
        <v>139963</v>
      </c>
      <c r="K10" s="63">
        <f>'2. melléklet'!P11+'2. melléklet'!P31+'2. melléklet'!P48+'2. melléklet'!P57+'2. melléklet'!P71+'2. melléklet'!P101</f>
        <v>140459</v>
      </c>
    </row>
    <row r="11" spans="1:11" x14ac:dyDescent="0.25">
      <c r="A11" s="22" t="s">
        <v>106</v>
      </c>
      <c r="B11" s="62">
        <v>1390285</v>
      </c>
      <c r="C11" s="62">
        <v>1629102</v>
      </c>
      <c r="D11" s="62">
        <v>1759355</v>
      </c>
      <c r="E11" s="62">
        <f>'1. melléklet'!P94+'1. melléklet'!P100</f>
        <v>1857532</v>
      </c>
      <c r="F11" s="62"/>
      <c r="G11" s="22" t="s">
        <v>27</v>
      </c>
      <c r="H11" s="63">
        <v>832235</v>
      </c>
      <c r="I11" s="63">
        <v>1493800</v>
      </c>
      <c r="J11" s="63">
        <v>1705827</v>
      </c>
      <c r="K11" s="63">
        <f>'2. melléklet'!P12+'2. melléklet'!P32+'2. melléklet'!P49+'2. melléklet'!P58+'2. melléklet'!P72+'2. melléklet'!P176</f>
        <v>1619984</v>
      </c>
    </row>
    <row r="12" spans="1:11" ht="24" x14ac:dyDescent="0.25">
      <c r="A12" s="22" t="s">
        <v>174</v>
      </c>
      <c r="B12" s="62">
        <v>148798</v>
      </c>
      <c r="C12" s="62">
        <v>178701</v>
      </c>
      <c r="D12" s="62">
        <v>148971</v>
      </c>
      <c r="E12" s="62">
        <f>'1. melléklet'!P12+'1. melléklet'!P13+'1. melléklet'!P19+'1. melléklet'!P20+'1. melléklet'!P27+'1. melléklet'!P28+'1. melléklet'!P34+'1. melléklet'!P35+'1. melléklet'!P36+'1. melléklet'!P37+'1. melléklet'!P38+'1. melléklet'!P49+'1. melléklet'!P50+'1. melléklet'!P145</f>
        <v>198937</v>
      </c>
      <c r="F12" s="62"/>
      <c r="G12" s="51" t="s">
        <v>141</v>
      </c>
      <c r="H12" s="63">
        <v>670320</v>
      </c>
      <c r="I12" s="63">
        <v>579723</v>
      </c>
      <c r="J12" s="63">
        <v>484874</v>
      </c>
      <c r="K12" s="63">
        <f>'2. melléklet'!P204+'2. melléklet'!P222+'2. melléklet'!P231+'2. melléklet'!P15+'2. melléklet'!P34</f>
        <v>572265</v>
      </c>
    </row>
    <row r="13" spans="1:11" x14ac:dyDescent="0.25">
      <c r="A13" s="22" t="s">
        <v>373</v>
      </c>
      <c r="B13" s="62">
        <v>10900</v>
      </c>
      <c r="C13" s="62">
        <v>3118</v>
      </c>
      <c r="D13" s="62">
        <v>4760</v>
      </c>
      <c r="E13" s="62">
        <f>'1. melléklet'!P170</f>
        <v>12211</v>
      </c>
      <c r="F13" s="62"/>
      <c r="G13" s="22" t="s">
        <v>48</v>
      </c>
      <c r="H13" s="63">
        <v>23276</v>
      </c>
      <c r="I13" s="63">
        <v>19263</v>
      </c>
      <c r="J13" s="63">
        <v>20000</v>
      </c>
      <c r="K13" s="63">
        <f>'2. melléklet'!P191</f>
        <v>20185</v>
      </c>
    </row>
    <row r="14" spans="1:11" x14ac:dyDescent="0.25">
      <c r="A14" s="22" t="s">
        <v>107</v>
      </c>
      <c r="B14" s="62">
        <v>5916</v>
      </c>
      <c r="C14" s="62">
        <v>28596</v>
      </c>
      <c r="D14" s="62">
        <v>14000</v>
      </c>
      <c r="E14" s="62">
        <f>'1. melléklet'!P189</f>
        <v>23000</v>
      </c>
      <c r="F14" s="62"/>
      <c r="G14" s="22" t="s">
        <v>108</v>
      </c>
      <c r="H14" s="63">
        <v>776620</v>
      </c>
      <c r="I14" s="63">
        <v>0</v>
      </c>
      <c r="J14" s="63">
        <v>0</v>
      </c>
      <c r="K14" s="63">
        <f>'2. melléklet'!P325</f>
        <v>8302</v>
      </c>
    </row>
    <row r="15" spans="1:11" x14ac:dyDescent="0.25">
      <c r="A15" s="22" t="s">
        <v>109</v>
      </c>
      <c r="B15" s="62">
        <v>93814</v>
      </c>
      <c r="C15" s="62">
        <v>176798</v>
      </c>
      <c r="D15" s="62">
        <v>313916</v>
      </c>
      <c r="E15" s="62">
        <f>'1. melléklet'!P207</f>
        <v>313937</v>
      </c>
      <c r="F15" s="62"/>
      <c r="G15" s="22" t="s">
        <v>111</v>
      </c>
      <c r="H15" s="63">
        <v>0</v>
      </c>
      <c r="I15" s="63">
        <v>0</v>
      </c>
      <c r="J15" s="63">
        <v>0</v>
      </c>
      <c r="K15" s="63">
        <f>'2. melléklet'!P234</f>
        <v>9000</v>
      </c>
    </row>
    <row r="16" spans="1:11" x14ac:dyDescent="0.25">
      <c r="A16" s="22" t="s">
        <v>110</v>
      </c>
      <c r="B16" s="62">
        <v>776620</v>
      </c>
      <c r="C16" s="62">
        <v>0</v>
      </c>
      <c r="D16" s="62">
        <v>0</v>
      </c>
      <c r="E16" s="62">
        <f>'1. melléklet'!P222</f>
        <v>8302</v>
      </c>
      <c r="F16" s="62"/>
      <c r="G16" s="22" t="s">
        <v>113</v>
      </c>
      <c r="H16" s="63">
        <v>0</v>
      </c>
      <c r="I16" s="63">
        <v>15334</v>
      </c>
      <c r="J16" s="63">
        <v>5000</v>
      </c>
      <c r="K16" s="63">
        <f>'2. melléklet'!P228</f>
        <v>5000</v>
      </c>
    </row>
    <row r="17" spans="1:11" ht="24" x14ac:dyDescent="0.25">
      <c r="A17" s="22" t="s">
        <v>112</v>
      </c>
      <c r="B17" s="62">
        <v>59337</v>
      </c>
      <c r="C17" s="62">
        <v>60520</v>
      </c>
      <c r="D17" s="62">
        <v>0</v>
      </c>
      <c r="E17" s="62">
        <f>'1. melléklet'!P225</f>
        <v>3430</v>
      </c>
      <c r="F17" s="62"/>
      <c r="G17" s="52" t="s">
        <v>125</v>
      </c>
      <c r="H17" s="63">
        <v>44631</v>
      </c>
      <c r="I17" s="63">
        <v>61489</v>
      </c>
      <c r="J17" s="63">
        <v>55442</v>
      </c>
      <c r="K17" s="63">
        <f>'2. melléklet'!P328</f>
        <v>58872</v>
      </c>
    </row>
    <row r="18" spans="1:11" x14ac:dyDescent="0.25">
      <c r="A18" s="23"/>
      <c r="B18" s="62"/>
      <c r="C18" s="62"/>
      <c r="D18" s="62"/>
      <c r="E18" s="62"/>
      <c r="F18" s="62"/>
      <c r="G18" s="10"/>
      <c r="H18" s="10"/>
      <c r="I18" s="63"/>
      <c r="J18" s="63"/>
      <c r="K18" s="63"/>
    </row>
    <row r="19" spans="1:11" x14ac:dyDescent="0.25">
      <c r="A19" s="21" t="s">
        <v>114</v>
      </c>
      <c r="B19" s="64">
        <f>SUM(B9:B18)</f>
        <v>3509251</v>
      </c>
      <c r="C19" s="64">
        <f>SUM(C9:C18)</f>
        <v>3365171</v>
      </c>
      <c r="D19" s="64">
        <v>3653513</v>
      </c>
      <c r="E19" s="64">
        <f>SUM(E9:E18)</f>
        <v>3651408</v>
      </c>
      <c r="F19" s="65"/>
      <c r="G19" s="21" t="s">
        <v>115</v>
      </c>
      <c r="H19" s="66">
        <f>SUM(H9:H18)</f>
        <v>3300159</v>
      </c>
      <c r="I19" s="66">
        <f>SUM(I9:I18)</f>
        <v>3181839</v>
      </c>
      <c r="J19" s="66">
        <v>3456592</v>
      </c>
      <c r="K19" s="66">
        <f>SUM(K9:K18)</f>
        <v>3476814</v>
      </c>
    </row>
    <row r="20" spans="1:11" x14ac:dyDescent="0.25">
      <c r="A20" s="23"/>
      <c r="B20" s="64"/>
      <c r="C20" s="64"/>
      <c r="D20" s="64"/>
      <c r="E20" s="64"/>
      <c r="F20" s="64"/>
      <c r="G20" s="22"/>
      <c r="H20" s="63"/>
      <c r="I20" s="63"/>
      <c r="J20" s="63"/>
      <c r="K20" s="63"/>
    </row>
    <row r="21" spans="1:11" x14ac:dyDescent="0.25">
      <c r="A21" s="22" t="s">
        <v>66</v>
      </c>
      <c r="B21" s="63">
        <v>268971</v>
      </c>
      <c r="C21" s="63">
        <v>348578</v>
      </c>
      <c r="D21" s="63">
        <v>259278</v>
      </c>
      <c r="E21" s="63">
        <f>'1. melléklet'!P122</f>
        <v>316022</v>
      </c>
      <c r="F21" s="49"/>
      <c r="G21" s="22" t="s">
        <v>50</v>
      </c>
      <c r="H21" s="63">
        <v>102965</v>
      </c>
      <c r="I21" s="63">
        <v>832151</v>
      </c>
      <c r="J21" s="63">
        <v>1312342</v>
      </c>
      <c r="K21" s="63">
        <f>'2. melléklet'!P22+'2. melléklet'!P39+'2. melléklet'!P52+'2. melléklet'!P61+'2. melléklet'!P78+'2. melléklet'!P266</f>
        <v>1327339</v>
      </c>
    </row>
    <row r="22" spans="1:11" x14ac:dyDescent="0.25">
      <c r="A22" s="22" t="s">
        <v>144</v>
      </c>
      <c r="B22" s="62">
        <v>43631</v>
      </c>
      <c r="C22" s="62">
        <v>146898</v>
      </c>
      <c r="D22" s="62">
        <v>0</v>
      </c>
      <c r="E22" s="62">
        <f>'1. melléklet'!P105</f>
        <v>40000</v>
      </c>
      <c r="F22" s="62"/>
      <c r="G22" s="22" t="s">
        <v>20</v>
      </c>
      <c r="H22" s="63">
        <v>188183</v>
      </c>
      <c r="I22" s="63">
        <v>1107074</v>
      </c>
      <c r="J22" s="63">
        <v>1227653</v>
      </c>
      <c r="K22" s="63">
        <f>'2. melléklet'!P26+'2. melléklet'!P42+'2. melléklet'!P64+'2. melléklet'!P289</f>
        <v>1388213</v>
      </c>
    </row>
    <row r="23" spans="1:11" x14ac:dyDescent="0.25">
      <c r="A23" s="22" t="s">
        <v>116</v>
      </c>
      <c r="B23" s="67">
        <v>335326</v>
      </c>
      <c r="C23" s="67">
        <v>1858384</v>
      </c>
      <c r="D23" s="67">
        <v>632338</v>
      </c>
      <c r="E23" s="67">
        <f>'1. melléklet'!P160</f>
        <v>650578</v>
      </c>
      <c r="F23" s="67"/>
      <c r="G23" s="22" t="s">
        <v>127</v>
      </c>
      <c r="H23" s="63">
        <v>47057</v>
      </c>
      <c r="I23" s="63">
        <v>44310</v>
      </c>
      <c r="J23" s="63">
        <v>26389</v>
      </c>
      <c r="K23" s="63">
        <f>'2. melléklet'!P324</f>
        <v>26389</v>
      </c>
    </row>
    <row r="24" spans="1:11" ht="24" x14ac:dyDescent="0.25">
      <c r="A24" s="22" t="s">
        <v>372</v>
      </c>
      <c r="B24" s="62">
        <v>6500</v>
      </c>
      <c r="C24" s="62">
        <v>398</v>
      </c>
      <c r="D24" s="62">
        <v>400</v>
      </c>
      <c r="E24" s="62">
        <f>'1. melléklet'!P175</f>
        <v>400</v>
      </c>
      <c r="F24" s="62"/>
      <c r="G24" s="51" t="s">
        <v>140</v>
      </c>
      <c r="H24" s="63">
        <v>22992</v>
      </c>
      <c r="I24" s="63">
        <v>26535</v>
      </c>
      <c r="J24" s="63">
        <v>26000</v>
      </c>
      <c r="K24" s="63">
        <f>'2. melléklet'!P296+'2. melléklet'!P304</f>
        <v>4999</v>
      </c>
    </row>
    <row r="25" spans="1:11" x14ac:dyDescent="0.25">
      <c r="A25" s="22" t="s">
        <v>117</v>
      </c>
      <c r="B25" s="62">
        <v>792</v>
      </c>
      <c r="C25" s="62">
        <v>700</v>
      </c>
      <c r="D25" s="62">
        <v>300</v>
      </c>
      <c r="E25" s="62">
        <f>'1. melléklet'!P183</f>
        <v>300</v>
      </c>
      <c r="F25" s="62"/>
      <c r="G25" s="22" t="s">
        <v>139</v>
      </c>
      <c r="H25" s="63">
        <v>0</v>
      </c>
      <c r="I25" s="63">
        <v>1340003</v>
      </c>
      <c r="J25" s="63">
        <v>689136</v>
      </c>
      <c r="K25" s="63">
        <f>'2. melléklet'!P315</f>
        <v>627237</v>
      </c>
    </row>
    <row r="26" spans="1:11" x14ac:dyDescent="0.25">
      <c r="A26" s="22" t="s">
        <v>118</v>
      </c>
      <c r="B26" s="62">
        <v>462110</v>
      </c>
      <c r="C26" s="62">
        <v>811783</v>
      </c>
      <c r="D26" s="62">
        <v>2192283</v>
      </c>
      <c r="E26" s="62">
        <f>'1. melléklet'!P217</f>
        <v>2192283</v>
      </c>
      <c r="F26" s="62"/>
      <c r="G26" s="22" t="s">
        <v>120</v>
      </c>
      <c r="H26" s="63">
        <v>4906</v>
      </c>
      <c r="I26" s="63">
        <v>0</v>
      </c>
      <c r="J26" s="63">
        <v>0</v>
      </c>
      <c r="K26" s="63">
        <v>0</v>
      </c>
    </row>
    <row r="27" spans="1:11" x14ac:dyDescent="0.25">
      <c r="A27" s="22" t="s">
        <v>119</v>
      </c>
      <c r="B27" s="62">
        <v>28259</v>
      </c>
      <c r="C27" s="62">
        <v>0</v>
      </c>
      <c r="D27" s="62">
        <v>0</v>
      </c>
      <c r="E27" s="62">
        <v>0</v>
      </c>
      <c r="F27" s="62"/>
      <c r="G27" s="10"/>
      <c r="H27" s="10"/>
      <c r="I27" s="63"/>
      <c r="J27" s="63"/>
      <c r="K27" s="63"/>
    </row>
    <row r="28" spans="1:11" x14ac:dyDescent="0.25">
      <c r="A28" s="22"/>
      <c r="B28" s="62"/>
      <c r="C28" s="62"/>
      <c r="D28" s="62"/>
      <c r="E28" s="62"/>
      <c r="F28" s="62"/>
      <c r="G28" s="52"/>
      <c r="H28" s="63"/>
      <c r="I28" s="63"/>
      <c r="J28" s="63"/>
      <c r="K28" s="63"/>
    </row>
    <row r="29" spans="1:11" x14ac:dyDescent="0.25">
      <c r="A29" s="21" t="s">
        <v>121</v>
      </c>
      <c r="B29" s="64">
        <f>SUM(B21:B28)</f>
        <v>1145589</v>
      </c>
      <c r="C29" s="64">
        <f>SUM(C21:C28)</f>
        <v>3166741</v>
      </c>
      <c r="D29" s="64">
        <v>3084599</v>
      </c>
      <c r="E29" s="64">
        <f>SUM(E21:E28)</f>
        <v>3199583</v>
      </c>
      <c r="F29" s="64"/>
      <c r="G29" s="21" t="s">
        <v>122</v>
      </c>
      <c r="H29" s="66">
        <f>SUM(H21:H28)</f>
        <v>366103</v>
      </c>
      <c r="I29" s="66">
        <f>SUM(I21:I28)</f>
        <v>3350073</v>
      </c>
      <c r="J29" s="66">
        <v>3281520</v>
      </c>
      <c r="K29" s="66">
        <f>SUM(K21:K28)</f>
        <v>3374177</v>
      </c>
    </row>
    <row r="30" spans="1:11" x14ac:dyDescent="0.25">
      <c r="A30" s="21"/>
      <c r="B30" s="64"/>
      <c r="C30" s="64"/>
      <c r="D30" s="64"/>
      <c r="E30" s="64"/>
      <c r="F30" s="64"/>
      <c r="G30" s="21"/>
      <c r="H30" s="66"/>
      <c r="I30" s="66"/>
      <c r="J30" s="63"/>
      <c r="K30" s="63"/>
    </row>
    <row r="31" spans="1:11" x14ac:dyDescent="0.25">
      <c r="A31" s="21"/>
      <c r="B31" s="64"/>
      <c r="C31" s="64"/>
      <c r="D31" s="64"/>
      <c r="E31" s="64"/>
      <c r="F31" s="64"/>
      <c r="G31" s="21"/>
      <c r="H31" s="63"/>
      <c r="I31" s="63"/>
      <c r="J31" s="63"/>
      <c r="K31" s="63"/>
    </row>
    <row r="32" spans="1:11" x14ac:dyDescent="0.25">
      <c r="A32" s="20" t="s">
        <v>123</v>
      </c>
      <c r="B32" s="68">
        <f>B19+B29</f>
        <v>4654840</v>
      </c>
      <c r="C32" s="68">
        <f>C19+C29</f>
        <v>6531912</v>
      </c>
      <c r="D32" s="68">
        <v>6738112</v>
      </c>
      <c r="E32" s="68">
        <f>E19+E29</f>
        <v>6850991</v>
      </c>
      <c r="F32" s="68"/>
      <c r="G32" s="20" t="s">
        <v>124</v>
      </c>
      <c r="H32" s="68">
        <f>H19+H29</f>
        <v>3666262</v>
      </c>
      <c r="I32" s="68">
        <f>I19+I29</f>
        <v>6531912</v>
      </c>
      <c r="J32" s="68">
        <v>6738112</v>
      </c>
      <c r="K32" s="68">
        <f>K19+K29</f>
        <v>6850991</v>
      </c>
    </row>
  </sheetData>
  <mergeCells count="2">
    <mergeCell ref="A3:J3"/>
    <mergeCell ref="A4:J4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1. melléklet</vt:lpstr>
      <vt:lpstr>2. melléklet</vt:lpstr>
      <vt:lpstr>3. melléklet</vt:lpstr>
      <vt:lpstr>4. melléklet</vt:lpstr>
      <vt:lpstr>'3. melléklet'!Nyomtatási_cím</vt:lpstr>
      <vt:lpstr>'1. melléklet'!Nyomtatási_terület</vt:lpstr>
      <vt:lpstr>'2. melléklet'!Nyomtatási_terület</vt:lpstr>
      <vt:lpstr>'3. melléklet'!Nyomtatási_terület</vt:lpstr>
      <vt:lpstr>'4.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Timea Hahner</cp:lastModifiedBy>
  <cp:lastPrinted>2022-09-16T08:45:25Z</cp:lastPrinted>
  <dcterms:created xsi:type="dcterms:W3CDTF">2009-01-15T09:14:34Z</dcterms:created>
  <dcterms:modified xsi:type="dcterms:W3CDTF">2022-09-16T10:15:53Z</dcterms:modified>
</cp:coreProperties>
</file>