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Onkormanyzati-iroda\Új struktúra\Testületi gép 2021.02.08\Testület\2023. évi előterjesztések\2023.06.29. rendes\"/>
    </mc:Choice>
  </mc:AlternateContent>
  <xr:revisionPtr revIDLastSave="0" documentId="13_ncr:1_{C74D3131-D2D5-4D38-B144-5923E0CEC805}" xr6:coauthVersionLast="47" xr6:coauthVersionMax="47" xr10:uidLastSave="{00000000-0000-0000-0000-000000000000}"/>
  <bookViews>
    <workbookView xWindow="-120" yWindow="-120" windowWidth="28110" windowHeight="16440" tabRatio="889" activeTab="4" xr2:uid="{00000000-000D-0000-FFFF-FFFF00000000}"/>
  </bookViews>
  <sheets>
    <sheet name="1. melléklet" sheetId="280" r:id="rId1"/>
    <sheet name="2. mell. 1. pont" sheetId="277" r:id="rId2"/>
    <sheet name="2. mell. 2. pont" sheetId="257" r:id="rId3"/>
    <sheet name="4. melléklet" sheetId="270" r:id="rId4"/>
    <sheet name="11. melléklet EU-s" sheetId="290" r:id="rId5"/>
  </sheets>
  <definedNames>
    <definedName name="_xlnm.Print_Titles" localSheetId="2">'2. mell. 2. pont'!$6:$6</definedName>
    <definedName name="_xlnm.Print_Area" localSheetId="0">'1. melléklet'!$A$1:$O$188</definedName>
    <definedName name="_xlnm.Print_Area" localSheetId="4">'11. melléklet EU-s'!$A$1:$I$187</definedName>
    <definedName name="_xlnm.Print_Area" localSheetId="1">'2. mell. 1. pont'!$A$1:$O$257</definedName>
    <definedName name="_xlnm.Print_Area" localSheetId="2">'2. mell. 2. pont'!$A$1:$S$12</definedName>
    <definedName name="_xlnm.Print_Area" localSheetId="3">'4. melléklet'!$A$1:$K$32</definedName>
  </definedNames>
  <calcPr calcId="191029"/>
</workbook>
</file>

<file path=xl/calcChain.xml><?xml version="1.0" encoding="utf-8"?>
<calcChain xmlns="http://schemas.openxmlformats.org/spreadsheetml/2006/main">
  <c r="O210" i="277" l="1"/>
  <c r="N210" i="277"/>
  <c r="M210" i="277"/>
  <c r="L210" i="277"/>
  <c r="K27" i="277"/>
  <c r="O27" i="277" s="1"/>
  <c r="J27" i="277"/>
  <c r="N27" i="277" s="1"/>
  <c r="I27" i="277"/>
  <c r="M27" i="277" s="1"/>
  <c r="H27" i="277"/>
  <c r="L27" i="277" s="1"/>
  <c r="O26" i="277"/>
  <c r="N26" i="277"/>
  <c r="M26" i="277"/>
  <c r="L26" i="277"/>
  <c r="K43" i="277"/>
  <c r="O43" i="277" s="1"/>
  <c r="J43" i="277"/>
  <c r="N43" i="277" s="1"/>
  <c r="I43" i="277"/>
  <c r="M43" i="277" s="1"/>
  <c r="H43" i="277"/>
  <c r="L43" i="277" s="1"/>
  <c r="O42" i="277"/>
  <c r="N42" i="277"/>
  <c r="M42" i="277"/>
  <c r="L42" i="277"/>
  <c r="O209" i="277"/>
  <c r="N209" i="277"/>
  <c r="M209" i="277"/>
  <c r="L209" i="277"/>
  <c r="O222" i="277"/>
  <c r="N222" i="277"/>
  <c r="M222" i="277"/>
  <c r="L222" i="277"/>
  <c r="O132" i="277"/>
  <c r="N132" i="277"/>
  <c r="M132" i="277"/>
  <c r="L132" i="277"/>
  <c r="I159" i="290"/>
  <c r="I158" i="290"/>
  <c r="G160" i="290"/>
  <c r="G64" i="290"/>
  <c r="O208" i="277"/>
  <c r="N208" i="277"/>
  <c r="M208" i="277"/>
  <c r="L208" i="277"/>
  <c r="O207" i="277"/>
  <c r="N207" i="277"/>
  <c r="M207" i="277"/>
  <c r="L207" i="277"/>
  <c r="O69" i="280"/>
  <c r="N69" i="280"/>
  <c r="M69" i="280"/>
  <c r="L69" i="280"/>
  <c r="O68" i="280"/>
  <c r="N68" i="280"/>
  <c r="M68" i="280"/>
  <c r="L68" i="280"/>
  <c r="O131" i="277"/>
  <c r="N131" i="277"/>
  <c r="M131" i="277"/>
  <c r="L131" i="277"/>
  <c r="O44" i="280"/>
  <c r="N44" i="280"/>
  <c r="M44" i="280"/>
  <c r="L44" i="280"/>
  <c r="O221" i="277" l="1"/>
  <c r="N221" i="277"/>
  <c r="M221" i="277"/>
  <c r="L221" i="277"/>
  <c r="O76" i="280"/>
  <c r="N76" i="280"/>
  <c r="M76" i="280"/>
  <c r="L76" i="280"/>
  <c r="L183" i="277"/>
  <c r="O124" i="280"/>
  <c r="N124" i="280"/>
  <c r="M124" i="280"/>
  <c r="L124" i="280"/>
  <c r="O130" i="277"/>
  <c r="N130" i="277"/>
  <c r="M130" i="277"/>
  <c r="L130" i="277"/>
  <c r="L157" i="277" l="1"/>
  <c r="M157" i="277"/>
  <c r="N157" i="277"/>
  <c r="O157" i="277"/>
  <c r="O134" i="280" l="1"/>
  <c r="N134" i="280"/>
  <c r="M134" i="280"/>
  <c r="L134" i="280"/>
  <c r="O172" i="277"/>
  <c r="N172" i="277"/>
  <c r="M172" i="277"/>
  <c r="L172" i="277"/>
  <c r="K78" i="280"/>
  <c r="O78" i="280" s="1"/>
  <c r="J78" i="280"/>
  <c r="N78" i="280" s="1"/>
  <c r="I78" i="280"/>
  <c r="M78" i="280" s="1"/>
  <c r="H78" i="280"/>
  <c r="L78" i="280" s="1"/>
  <c r="Q12" i="257" l="1"/>
  <c r="O12" i="257"/>
  <c r="M12" i="257"/>
  <c r="K12" i="257"/>
  <c r="I12" i="257"/>
  <c r="G12" i="257"/>
  <c r="S8" i="257"/>
  <c r="C12" i="257"/>
  <c r="S9" i="257"/>
  <c r="S10" i="257"/>
  <c r="S11" i="257"/>
  <c r="E12" i="257" l="1"/>
  <c r="S12" i="257"/>
  <c r="K33" i="277" l="1"/>
  <c r="J33" i="277"/>
  <c r="I33" i="277"/>
  <c r="M33" i="277" s="1"/>
  <c r="H33" i="277"/>
  <c r="O254" i="277"/>
  <c r="N254" i="277"/>
  <c r="M254" i="277"/>
  <c r="L254" i="277"/>
  <c r="K17" i="270" s="1"/>
  <c r="O251" i="277"/>
  <c r="N251" i="277"/>
  <c r="M251" i="277"/>
  <c r="L251" i="277"/>
  <c r="K16" i="270" s="1"/>
  <c r="O250" i="277"/>
  <c r="N250" i="277"/>
  <c r="M250" i="277"/>
  <c r="L250" i="277"/>
  <c r="K26" i="270" s="1"/>
  <c r="O249" i="277"/>
  <c r="N249" i="277"/>
  <c r="M249" i="277"/>
  <c r="L249" i="277"/>
  <c r="O239" i="277"/>
  <c r="N239" i="277"/>
  <c r="M239" i="277"/>
  <c r="L239" i="277"/>
  <c r="O238" i="277"/>
  <c r="N238" i="277"/>
  <c r="M238" i="277"/>
  <c r="L238" i="277"/>
  <c r="O233" i="277"/>
  <c r="N233" i="277"/>
  <c r="M233" i="277"/>
  <c r="L233" i="277"/>
  <c r="O232" i="277"/>
  <c r="N232" i="277"/>
  <c r="M232" i="277"/>
  <c r="L232" i="277"/>
  <c r="O220" i="277"/>
  <c r="N220" i="277"/>
  <c r="M220" i="277"/>
  <c r="L220" i="277"/>
  <c r="O219" i="277"/>
  <c r="N219" i="277"/>
  <c r="M219" i="277"/>
  <c r="L219" i="277"/>
  <c r="O218" i="277"/>
  <c r="N218" i="277"/>
  <c r="M218" i="277"/>
  <c r="L218" i="277"/>
  <c r="O217" i="277"/>
  <c r="N217" i="277"/>
  <c r="M217" i="277"/>
  <c r="L217" i="277"/>
  <c r="O216" i="277"/>
  <c r="N216" i="277"/>
  <c r="M216" i="277"/>
  <c r="L216" i="277"/>
  <c r="O215" i="277"/>
  <c r="N215" i="277"/>
  <c r="M215" i="277"/>
  <c r="L215" i="277"/>
  <c r="O206" i="277"/>
  <c r="N206" i="277"/>
  <c r="M206" i="277"/>
  <c r="L206" i="277"/>
  <c r="O205" i="277"/>
  <c r="N205" i="277"/>
  <c r="M205" i="277"/>
  <c r="L205" i="277"/>
  <c r="O204" i="277"/>
  <c r="N204" i="277"/>
  <c r="M204" i="277"/>
  <c r="L204" i="277"/>
  <c r="O203" i="277"/>
  <c r="N203" i="277"/>
  <c r="M203" i="277"/>
  <c r="L203" i="277"/>
  <c r="O202" i="277"/>
  <c r="N202" i="277"/>
  <c r="M202" i="277"/>
  <c r="L202" i="277"/>
  <c r="O201" i="277"/>
  <c r="N201" i="277"/>
  <c r="M201" i="277"/>
  <c r="L201" i="277"/>
  <c r="O200" i="277"/>
  <c r="N200" i="277"/>
  <c r="M200" i="277"/>
  <c r="L200" i="277"/>
  <c r="O199" i="277"/>
  <c r="N199" i="277"/>
  <c r="M199" i="277"/>
  <c r="L199" i="277"/>
  <c r="O198" i="277"/>
  <c r="N198" i="277"/>
  <c r="M198" i="277"/>
  <c r="L198" i="277"/>
  <c r="O197" i="277"/>
  <c r="N197" i="277"/>
  <c r="M197" i="277"/>
  <c r="L197" i="277"/>
  <c r="O196" i="277"/>
  <c r="N196" i="277"/>
  <c r="M196" i="277"/>
  <c r="L196" i="277"/>
  <c r="O195" i="277"/>
  <c r="N195" i="277"/>
  <c r="M195" i="277"/>
  <c r="L195" i="277"/>
  <c r="O194" i="277"/>
  <c r="N194" i="277"/>
  <c r="M194" i="277"/>
  <c r="L194" i="277"/>
  <c r="O193" i="277"/>
  <c r="N193" i="277"/>
  <c r="M193" i="277"/>
  <c r="L193" i="277"/>
  <c r="O187" i="277"/>
  <c r="N187" i="277"/>
  <c r="M187" i="277"/>
  <c r="L187" i="277"/>
  <c r="O185" i="277"/>
  <c r="N185" i="277"/>
  <c r="M185" i="277"/>
  <c r="L185" i="277"/>
  <c r="O183" i="277"/>
  <c r="N183" i="277"/>
  <c r="M183" i="277"/>
  <c r="O180" i="277"/>
  <c r="N180" i="277"/>
  <c r="M180" i="277"/>
  <c r="L180" i="277"/>
  <c r="K15" i="270" s="1"/>
  <c r="O171" i="277"/>
  <c r="N171" i="277"/>
  <c r="M171" i="277"/>
  <c r="L171" i="277"/>
  <c r="O170" i="277"/>
  <c r="N170" i="277"/>
  <c r="M170" i="277"/>
  <c r="L170" i="277"/>
  <c r="O169" i="277"/>
  <c r="N169" i="277"/>
  <c r="M169" i="277"/>
  <c r="L169" i="277"/>
  <c r="O168" i="277"/>
  <c r="N168" i="277"/>
  <c r="M168" i="277"/>
  <c r="L168" i="277"/>
  <c r="O167" i="277"/>
  <c r="N167" i="277"/>
  <c r="M167" i="277"/>
  <c r="L167" i="277"/>
  <c r="O166" i="277"/>
  <c r="N166" i="277"/>
  <c r="M166" i="277"/>
  <c r="L166" i="277"/>
  <c r="O165" i="277"/>
  <c r="N165" i="277"/>
  <c r="M165" i="277"/>
  <c r="L165" i="277"/>
  <c r="O164" i="277"/>
  <c r="N164" i="277"/>
  <c r="M164" i="277"/>
  <c r="L164" i="277"/>
  <c r="O163" i="277"/>
  <c r="N163" i="277"/>
  <c r="M163" i="277"/>
  <c r="L163" i="277"/>
  <c r="O162" i="277"/>
  <c r="N162" i="277"/>
  <c r="M162" i="277"/>
  <c r="L162" i="277"/>
  <c r="O156" i="277"/>
  <c r="N156" i="277"/>
  <c r="M156" i="277"/>
  <c r="L156" i="277"/>
  <c r="O155" i="277"/>
  <c r="N155" i="277"/>
  <c r="M155" i="277"/>
  <c r="L155" i="277"/>
  <c r="O154" i="277"/>
  <c r="N154" i="277"/>
  <c r="M154" i="277"/>
  <c r="L154" i="277"/>
  <c r="O153" i="277"/>
  <c r="N153" i="277"/>
  <c r="M153" i="277"/>
  <c r="L153" i="277"/>
  <c r="O152" i="277"/>
  <c r="N152" i="277"/>
  <c r="M152" i="277"/>
  <c r="L152" i="277"/>
  <c r="O146" i="277"/>
  <c r="N146" i="277"/>
  <c r="M146" i="277"/>
  <c r="L146" i="277"/>
  <c r="O145" i="277"/>
  <c r="N145" i="277"/>
  <c r="M145" i="277"/>
  <c r="L145" i="277"/>
  <c r="O144" i="277"/>
  <c r="N144" i="277"/>
  <c r="M144" i="277"/>
  <c r="L144" i="277"/>
  <c r="O143" i="277"/>
  <c r="N143" i="277"/>
  <c r="M143" i="277"/>
  <c r="L143" i="277"/>
  <c r="O142" i="277"/>
  <c r="N142" i="277"/>
  <c r="M142" i="277"/>
  <c r="L142" i="277"/>
  <c r="O141" i="277"/>
  <c r="N141" i="277"/>
  <c r="M141" i="277"/>
  <c r="L141" i="277"/>
  <c r="O140" i="277"/>
  <c r="N140" i="277"/>
  <c r="M140" i="277"/>
  <c r="L140" i="277"/>
  <c r="O139" i="277"/>
  <c r="N139" i="277"/>
  <c r="M139" i="277"/>
  <c r="L139" i="277"/>
  <c r="O138" i="277"/>
  <c r="N138" i="277"/>
  <c r="M138" i="277"/>
  <c r="L138" i="277"/>
  <c r="O129" i="277"/>
  <c r="N129" i="277"/>
  <c r="M129" i="277"/>
  <c r="L129" i="277"/>
  <c r="O128" i="277"/>
  <c r="N128" i="277"/>
  <c r="M128" i="277"/>
  <c r="L128" i="277"/>
  <c r="O127" i="277"/>
  <c r="N127" i="277"/>
  <c r="M127" i="277"/>
  <c r="L127" i="277"/>
  <c r="O126" i="277"/>
  <c r="N126" i="277"/>
  <c r="M126" i="277"/>
  <c r="L126" i="277"/>
  <c r="O125" i="277"/>
  <c r="N125" i="277"/>
  <c r="M125" i="277"/>
  <c r="L125" i="277"/>
  <c r="O124" i="277"/>
  <c r="N124" i="277"/>
  <c r="M124" i="277"/>
  <c r="L124" i="277"/>
  <c r="O123" i="277"/>
  <c r="N123" i="277"/>
  <c r="M123" i="277"/>
  <c r="L123" i="277"/>
  <c r="O122" i="277"/>
  <c r="N122" i="277"/>
  <c r="M122" i="277"/>
  <c r="L122" i="277"/>
  <c r="O121" i="277"/>
  <c r="N121" i="277"/>
  <c r="M121" i="277"/>
  <c r="L121" i="277"/>
  <c r="O120" i="277"/>
  <c r="N120" i="277"/>
  <c r="M120" i="277"/>
  <c r="L120" i="277"/>
  <c r="O119" i="277"/>
  <c r="N119" i="277"/>
  <c r="M119" i="277"/>
  <c r="L119" i="277"/>
  <c r="O118" i="277"/>
  <c r="N118" i="277"/>
  <c r="M118" i="277"/>
  <c r="L118" i="277"/>
  <c r="O117" i="277"/>
  <c r="N117" i="277"/>
  <c r="M117" i="277"/>
  <c r="L117" i="277"/>
  <c r="O116" i="277"/>
  <c r="N116" i="277"/>
  <c r="M116" i="277"/>
  <c r="L116" i="277"/>
  <c r="O115" i="277"/>
  <c r="N115" i="277"/>
  <c r="M115" i="277"/>
  <c r="L115" i="277"/>
  <c r="O114" i="277"/>
  <c r="N114" i="277"/>
  <c r="M114" i="277"/>
  <c r="L114" i="277"/>
  <c r="O113" i="277"/>
  <c r="N113" i="277"/>
  <c r="M113" i="277"/>
  <c r="L113" i="277"/>
  <c r="O112" i="277"/>
  <c r="N112" i="277"/>
  <c r="M112" i="277"/>
  <c r="L112" i="277"/>
  <c r="O111" i="277"/>
  <c r="N111" i="277"/>
  <c r="M111" i="277"/>
  <c r="L111" i="277"/>
  <c r="O110" i="277"/>
  <c r="N110" i="277"/>
  <c r="M110" i="277"/>
  <c r="L110" i="277"/>
  <c r="O109" i="277"/>
  <c r="N109" i="277"/>
  <c r="M109" i="277"/>
  <c r="L109" i="277"/>
  <c r="O108" i="277"/>
  <c r="N108" i="277"/>
  <c r="M108" i="277"/>
  <c r="L108" i="277"/>
  <c r="O107" i="277"/>
  <c r="N107" i="277"/>
  <c r="M107" i="277"/>
  <c r="L107" i="277"/>
  <c r="O106" i="277"/>
  <c r="N106" i="277"/>
  <c r="M106" i="277"/>
  <c r="L106" i="277"/>
  <c r="O105" i="277"/>
  <c r="N105" i="277"/>
  <c r="M105" i="277"/>
  <c r="L105" i="277"/>
  <c r="O104" i="277"/>
  <c r="N104" i="277"/>
  <c r="M104" i="277"/>
  <c r="L104" i="277"/>
  <c r="O103" i="277"/>
  <c r="N103" i="277"/>
  <c r="M103" i="277"/>
  <c r="L103" i="277"/>
  <c r="O102" i="277"/>
  <c r="N102" i="277"/>
  <c r="M102" i="277"/>
  <c r="L102" i="277"/>
  <c r="O101" i="277"/>
  <c r="N101" i="277"/>
  <c r="M101" i="277"/>
  <c r="L101" i="277"/>
  <c r="O100" i="277"/>
  <c r="N100" i="277"/>
  <c r="M100" i="277"/>
  <c r="L100" i="277"/>
  <c r="O99" i="277"/>
  <c r="N99" i="277"/>
  <c r="M99" i="277"/>
  <c r="L99" i="277"/>
  <c r="O98" i="277"/>
  <c r="N98" i="277"/>
  <c r="M98" i="277"/>
  <c r="L98" i="277"/>
  <c r="O97" i="277"/>
  <c r="N97" i="277"/>
  <c r="M97" i="277"/>
  <c r="L97" i="277"/>
  <c r="O95" i="277"/>
  <c r="N95" i="277"/>
  <c r="M95" i="277"/>
  <c r="L95" i="277"/>
  <c r="O94" i="277"/>
  <c r="N94" i="277"/>
  <c r="M94" i="277"/>
  <c r="L94" i="277"/>
  <c r="O93" i="277"/>
  <c r="N93" i="277"/>
  <c r="M93" i="277"/>
  <c r="L93" i="277"/>
  <c r="O92" i="277"/>
  <c r="N92" i="277"/>
  <c r="M92" i="277"/>
  <c r="L92" i="277"/>
  <c r="O91" i="277"/>
  <c r="N91" i="277"/>
  <c r="M91" i="277"/>
  <c r="L91" i="277"/>
  <c r="O90" i="277"/>
  <c r="N90" i="277"/>
  <c r="M90" i="277"/>
  <c r="L90" i="277"/>
  <c r="O89" i="277"/>
  <c r="N89" i="277"/>
  <c r="M89" i="277"/>
  <c r="L89" i="277"/>
  <c r="O87" i="277"/>
  <c r="N87" i="277"/>
  <c r="M87" i="277"/>
  <c r="L87" i="277"/>
  <c r="O86" i="277"/>
  <c r="N86" i="277"/>
  <c r="M86" i="277"/>
  <c r="L86" i="277"/>
  <c r="O85" i="277"/>
  <c r="N85" i="277"/>
  <c r="M85" i="277"/>
  <c r="L85" i="277"/>
  <c r="O84" i="277"/>
  <c r="N84" i="277"/>
  <c r="M84" i="277"/>
  <c r="L84" i="277"/>
  <c r="O83" i="277"/>
  <c r="N83" i="277"/>
  <c r="M83" i="277"/>
  <c r="L83" i="277"/>
  <c r="O82" i="277"/>
  <c r="N82" i="277"/>
  <c r="M82" i="277"/>
  <c r="L82" i="277"/>
  <c r="O81" i="277"/>
  <c r="N81" i="277"/>
  <c r="M81" i="277"/>
  <c r="L81" i="277"/>
  <c r="O80" i="277"/>
  <c r="N80" i="277"/>
  <c r="M80" i="277"/>
  <c r="L80" i="277"/>
  <c r="O79" i="277"/>
  <c r="N79" i="277"/>
  <c r="M79" i="277"/>
  <c r="L79" i="277"/>
  <c r="O78" i="277"/>
  <c r="N78" i="277"/>
  <c r="M78" i="277"/>
  <c r="L78" i="277"/>
  <c r="O77" i="277"/>
  <c r="N77" i="277"/>
  <c r="M77" i="277"/>
  <c r="L77" i="277"/>
  <c r="O76" i="277"/>
  <c r="N76" i="277"/>
  <c r="M76" i="277"/>
  <c r="L76" i="277"/>
  <c r="O71" i="277"/>
  <c r="N71" i="277"/>
  <c r="M71" i="277"/>
  <c r="L71" i="277"/>
  <c r="O70" i="277"/>
  <c r="N70" i="277"/>
  <c r="M70" i="277"/>
  <c r="L70" i="277"/>
  <c r="O69" i="277"/>
  <c r="N69" i="277"/>
  <c r="M69" i="277"/>
  <c r="L69" i="277"/>
  <c r="O68" i="277"/>
  <c r="N68" i="277"/>
  <c r="M68" i="277"/>
  <c r="L68" i="277"/>
  <c r="O67" i="277"/>
  <c r="N67" i="277"/>
  <c r="M67" i="277"/>
  <c r="L67" i="277"/>
  <c r="O66" i="277"/>
  <c r="N66" i="277"/>
  <c r="M66" i="277"/>
  <c r="L66" i="277"/>
  <c r="O61" i="277"/>
  <c r="N61" i="277"/>
  <c r="M61" i="277"/>
  <c r="L61" i="277"/>
  <c r="O60" i="277"/>
  <c r="N60" i="277"/>
  <c r="M60" i="277"/>
  <c r="L60" i="277"/>
  <c r="O59" i="277"/>
  <c r="N59" i="277"/>
  <c r="M59" i="277"/>
  <c r="L59" i="277"/>
  <c r="O58" i="277"/>
  <c r="N58" i="277"/>
  <c r="M58" i="277"/>
  <c r="L58" i="277"/>
  <c r="O57" i="277"/>
  <c r="N57" i="277"/>
  <c r="M57" i="277"/>
  <c r="L57" i="277"/>
  <c r="O56" i="277"/>
  <c r="N56" i="277"/>
  <c r="M56" i="277"/>
  <c r="L56" i="277"/>
  <c r="O48" i="277"/>
  <c r="N48" i="277"/>
  <c r="M48" i="277"/>
  <c r="L48" i="277"/>
  <c r="O47" i="277"/>
  <c r="N47" i="277"/>
  <c r="M47" i="277"/>
  <c r="L47" i="277"/>
  <c r="O46" i="277"/>
  <c r="N46" i="277"/>
  <c r="M46" i="277"/>
  <c r="L46" i="277"/>
  <c r="O45" i="277"/>
  <c r="N45" i="277"/>
  <c r="M45" i="277"/>
  <c r="L45" i="277"/>
  <c r="O39" i="277"/>
  <c r="N39" i="277"/>
  <c r="M39" i="277"/>
  <c r="L39" i="277"/>
  <c r="O38" i="277"/>
  <c r="N38" i="277"/>
  <c r="M38" i="277"/>
  <c r="L38" i="277"/>
  <c r="O37" i="277"/>
  <c r="N37" i="277"/>
  <c r="M37" i="277"/>
  <c r="L37" i="277"/>
  <c r="O32" i="277"/>
  <c r="N32" i="277"/>
  <c r="M32" i="277"/>
  <c r="L32" i="277"/>
  <c r="O29" i="277"/>
  <c r="N29" i="277"/>
  <c r="M29" i="277"/>
  <c r="L29" i="277"/>
  <c r="O23" i="277"/>
  <c r="N23" i="277"/>
  <c r="M23" i="277"/>
  <c r="L23" i="277"/>
  <c r="O22" i="277"/>
  <c r="N22" i="277"/>
  <c r="M22" i="277"/>
  <c r="L22" i="277"/>
  <c r="O21" i="277"/>
  <c r="N21" i="277"/>
  <c r="M21" i="277"/>
  <c r="L21" i="277"/>
  <c r="O16" i="277"/>
  <c r="N16" i="277"/>
  <c r="M16" i="277"/>
  <c r="L16" i="277"/>
  <c r="O15" i="277"/>
  <c r="N15" i="277"/>
  <c r="M15" i="277"/>
  <c r="L15" i="277"/>
  <c r="O14" i="277"/>
  <c r="N14" i="277"/>
  <c r="M14" i="277"/>
  <c r="L14" i="277"/>
  <c r="O13" i="277"/>
  <c r="N13" i="277"/>
  <c r="M13" i="277"/>
  <c r="L13" i="277"/>
  <c r="O12" i="277"/>
  <c r="N12" i="277"/>
  <c r="M12" i="277"/>
  <c r="L12" i="277"/>
  <c r="O11" i="277"/>
  <c r="N11" i="277"/>
  <c r="M11" i="277"/>
  <c r="L11" i="277"/>
  <c r="O186" i="280"/>
  <c r="N186" i="280"/>
  <c r="M186" i="280"/>
  <c r="L186" i="280"/>
  <c r="O185" i="280"/>
  <c r="N185" i="280"/>
  <c r="M185" i="280"/>
  <c r="L185" i="280"/>
  <c r="E17" i="270" s="1"/>
  <c r="O184" i="280"/>
  <c r="N184" i="280"/>
  <c r="M184" i="280"/>
  <c r="L184" i="280"/>
  <c r="O182" i="280"/>
  <c r="N182" i="280"/>
  <c r="M182" i="280"/>
  <c r="L182" i="280"/>
  <c r="E16" i="270" s="1"/>
  <c r="O181" i="280"/>
  <c r="N181" i="280"/>
  <c r="M181" i="280"/>
  <c r="L181" i="280"/>
  <c r="O180" i="280"/>
  <c r="N180" i="280"/>
  <c r="M180" i="280"/>
  <c r="L180" i="280"/>
  <c r="O176" i="280"/>
  <c r="N176" i="280"/>
  <c r="M176" i="280"/>
  <c r="L176" i="280"/>
  <c r="O175" i="280"/>
  <c r="N175" i="280"/>
  <c r="M175" i="280"/>
  <c r="L175" i="280"/>
  <c r="O174" i="280"/>
  <c r="N174" i="280"/>
  <c r="M174" i="280"/>
  <c r="L174" i="280"/>
  <c r="O173" i="280"/>
  <c r="N173" i="280"/>
  <c r="M173" i="280"/>
  <c r="L173" i="280"/>
  <c r="O169" i="280"/>
  <c r="N169" i="280"/>
  <c r="M169" i="280"/>
  <c r="L169" i="280"/>
  <c r="O168" i="280"/>
  <c r="N168" i="280"/>
  <c r="M168" i="280"/>
  <c r="L168" i="280"/>
  <c r="O167" i="280"/>
  <c r="N167" i="280"/>
  <c r="M167" i="280"/>
  <c r="L167" i="280"/>
  <c r="O166" i="280"/>
  <c r="N166" i="280"/>
  <c r="M166" i="280"/>
  <c r="L166" i="280"/>
  <c r="O153" i="280"/>
  <c r="N153" i="280"/>
  <c r="M153" i="280"/>
  <c r="L153" i="280"/>
  <c r="O152" i="280"/>
  <c r="N152" i="280"/>
  <c r="M152" i="280"/>
  <c r="L152" i="280"/>
  <c r="O147" i="280"/>
  <c r="N147" i="280"/>
  <c r="M147" i="280"/>
  <c r="L147" i="280"/>
  <c r="O139" i="280"/>
  <c r="N139" i="280"/>
  <c r="M139" i="280"/>
  <c r="L139" i="280"/>
  <c r="O133" i="280"/>
  <c r="N133" i="280"/>
  <c r="M133" i="280"/>
  <c r="L133" i="280"/>
  <c r="O132" i="280"/>
  <c r="N132" i="280"/>
  <c r="M132" i="280"/>
  <c r="L132" i="280"/>
  <c r="O123" i="280"/>
  <c r="N123" i="280"/>
  <c r="M123" i="280"/>
  <c r="L123" i="280"/>
  <c r="O122" i="280"/>
  <c r="N122" i="280"/>
  <c r="M122" i="280"/>
  <c r="L122" i="280"/>
  <c r="O121" i="280"/>
  <c r="N121" i="280"/>
  <c r="M121" i="280"/>
  <c r="L121" i="280"/>
  <c r="O120" i="280"/>
  <c r="N120" i="280"/>
  <c r="M120" i="280"/>
  <c r="L120" i="280"/>
  <c r="O119" i="280"/>
  <c r="N119" i="280"/>
  <c r="M119" i="280"/>
  <c r="L119" i="280"/>
  <c r="O118" i="280"/>
  <c r="N118" i="280"/>
  <c r="M118" i="280"/>
  <c r="L118" i="280"/>
  <c r="O117" i="280"/>
  <c r="N117" i="280"/>
  <c r="M117" i="280"/>
  <c r="L117" i="280"/>
  <c r="O116" i="280"/>
  <c r="N116" i="280"/>
  <c r="M116" i="280"/>
  <c r="L116" i="280"/>
  <c r="O115" i="280"/>
  <c r="N115" i="280"/>
  <c r="M115" i="280"/>
  <c r="L115" i="280"/>
  <c r="O111" i="280"/>
  <c r="N111" i="280"/>
  <c r="M111" i="280"/>
  <c r="L111" i="280"/>
  <c r="O110" i="280"/>
  <c r="N110" i="280"/>
  <c r="M110" i="280"/>
  <c r="L110" i="280"/>
  <c r="O109" i="280"/>
  <c r="N109" i="280"/>
  <c r="M109" i="280"/>
  <c r="O108" i="280"/>
  <c r="N108" i="280"/>
  <c r="M108" i="280"/>
  <c r="L108" i="280"/>
  <c r="O107" i="280"/>
  <c r="N107" i="280"/>
  <c r="M107" i="280"/>
  <c r="L107" i="280"/>
  <c r="O106" i="280"/>
  <c r="N106" i="280"/>
  <c r="M106" i="280"/>
  <c r="L106" i="280"/>
  <c r="O105" i="280"/>
  <c r="N105" i="280"/>
  <c r="M105" i="280"/>
  <c r="L105" i="280"/>
  <c r="O104" i="280"/>
  <c r="N104" i="280"/>
  <c r="M104" i="280"/>
  <c r="L104" i="280"/>
  <c r="O103" i="280"/>
  <c r="N103" i="280"/>
  <c r="M103" i="280"/>
  <c r="L103" i="280"/>
  <c r="O102" i="280"/>
  <c r="N102" i="280"/>
  <c r="M102" i="280"/>
  <c r="L102" i="280"/>
  <c r="O101" i="280"/>
  <c r="N101" i="280"/>
  <c r="M101" i="280"/>
  <c r="L101" i="280"/>
  <c r="O100" i="280"/>
  <c r="N100" i="280"/>
  <c r="M100" i="280"/>
  <c r="L100" i="280"/>
  <c r="O99" i="280"/>
  <c r="N99" i="280"/>
  <c r="M99" i="280"/>
  <c r="L99" i="280"/>
  <c r="O98" i="280"/>
  <c r="N98" i="280"/>
  <c r="M98" i="280"/>
  <c r="L98" i="280"/>
  <c r="O97" i="280"/>
  <c r="N97" i="280"/>
  <c r="M97" i="280"/>
  <c r="L97" i="280"/>
  <c r="O96" i="280"/>
  <c r="N96" i="280"/>
  <c r="M96" i="280"/>
  <c r="L96" i="280"/>
  <c r="O95" i="280"/>
  <c r="N95" i="280"/>
  <c r="M95" i="280"/>
  <c r="L95" i="280"/>
  <c r="O94" i="280"/>
  <c r="N94" i="280"/>
  <c r="M94" i="280"/>
  <c r="L94" i="280"/>
  <c r="O88" i="280"/>
  <c r="N88" i="280"/>
  <c r="M88" i="280"/>
  <c r="L88" i="280"/>
  <c r="O87" i="280"/>
  <c r="N87" i="280"/>
  <c r="M87" i="280"/>
  <c r="L87" i="280"/>
  <c r="O84" i="280"/>
  <c r="N84" i="280"/>
  <c r="M84" i="280"/>
  <c r="L84" i="280"/>
  <c r="O71" i="280"/>
  <c r="N71" i="280"/>
  <c r="M71" i="280"/>
  <c r="L71" i="280"/>
  <c r="O70" i="280"/>
  <c r="N70" i="280"/>
  <c r="M70" i="280"/>
  <c r="L70" i="280"/>
  <c r="O67" i="280"/>
  <c r="N67" i="280"/>
  <c r="M67" i="280"/>
  <c r="L67" i="280"/>
  <c r="O66" i="280"/>
  <c r="N66" i="280"/>
  <c r="M66" i="280"/>
  <c r="L66" i="280"/>
  <c r="O65" i="280"/>
  <c r="N65" i="280"/>
  <c r="M65" i="280"/>
  <c r="L65" i="280"/>
  <c r="O58" i="280"/>
  <c r="N58" i="280"/>
  <c r="M58" i="280"/>
  <c r="L58" i="280"/>
  <c r="O57" i="280"/>
  <c r="N57" i="280"/>
  <c r="M57" i="280"/>
  <c r="L57" i="280"/>
  <c r="O53" i="280"/>
  <c r="N53" i="280"/>
  <c r="M53" i="280"/>
  <c r="O52" i="280"/>
  <c r="N52" i="280"/>
  <c r="M52" i="280"/>
  <c r="L52" i="280"/>
  <c r="O51" i="280"/>
  <c r="N51" i="280"/>
  <c r="M51" i="280"/>
  <c r="L51" i="280"/>
  <c r="O50" i="280"/>
  <c r="N50" i="280"/>
  <c r="M50" i="280"/>
  <c r="L50" i="280"/>
  <c r="O43" i="280"/>
  <c r="N43" i="280"/>
  <c r="M43" i="280"/>
  <c r="L43" i="280"/>
  <c r="O42" i="280"/>
  <c r="N42" i="280"/>
  <c r="M42" i="280"/>
  <c r="L42" i="280"/>
  <c r="O41" i="280"/>
  <c r="N41" i="280"/>
  <c r="M41" i="280"/>
  <c r="L41" i="280"/>
  <c r="O40" i="280"/>
  <c r="N40" i="280"/>
  <c r="M40" i="280"/>
  <c r="L40" i="280"/>
  <c r="O39" i="280"/>
  <c r="N39" i="280"/>
  <c r="M39" i="280"/>
  <c r="L39" i="280"/>
  <c r="O38" i="280"/>
  <c r="N38" i="280"/>
  <c r="M38" i="280"/>
  <c r="L38" i="280"/>
  <c r="O37" i="280"/>
  <c r="N37" i="280"/>
  <c r="M37" i="280"/>
  <c r="L37" i="280"/>
  <c r="O36" i="280"/>
  <c r="N36" i="280"/>
  <c r="M36" i="280"/>
  <c r="L36" i="280"/>
  <c r="O35" i="280"/>
  <c r="N35" i="280"/>
  <c r="M35" i="280"/>
  <c r="L35" i="280"/>
  <c r="O34" i="280"/>
  <c r="N34" i="280"/>
  <c r="M34" i="280"/>
  <c r="L34" i="280"/>
  <c r="O24" i="280"/>
  <c r="N24" i="280"/>
  <c r="M24" i="280"/>
  <c r="L24" i="280"/>
  <c r="O23" i="280"/>
  <c r="N23" i="280"/>
  <c r="M23" i="280"/>
  <c r="L23" i="280"/>
  <c r="O17" i="280"/>
  <c r="N17" i="280"/>
  <c r="M17" i="280"/>
  <c r="L17" i="280"/>
  <c r="O15" i="280"/>
  <c r="N15" i="280"/>
  <c r="M15" i="280"/>
  <c r="L15" i="280"/>
  <c r="O11" i="280"/>
  <c r="N11" i="280"/>
  <c r="M11" i="280"/>
  <c r="L11" i="280"/>
  <c r="K252" i="277"/>
  <c r="J252" i="277"/>
  <c r="I252" i="277"/>
  <c r="H252" i="277"/>
  <c r="K241" i="277"/>
  <c r="J241" i="277"/>
  <c r="I241" i="277"/>
  <c r="H241" i="277"/>
  <c r="K235" i="277"/>
  <c r="J235" i="277"/>
  <c r="I235" i="277"/>
  <c r="H235" i="277"/>
  <c r="K229" i="277"/>
  <c r="J229" i="277"/>
  <c r="J243" i="277" s="1"/>
  <c r="I229" i="277"/>
  <c r="I243" i="277" s="1"/>
  <c r="H229" i="277"/>
  <c r="K224" i="277"/>
  <c r="J224" i="277"/>
  <c r="I224" i="277"/>
  <c r="H224" i="277"/>
  <c r="K212" i="277"/>
  <c r="J212" i="277"/>
  <c r="I212" i="277"/>
  <c r="H212" i="277"/>
  <c r="K178" i="277"/>
  <c r="J178" i="277"/>
  <c r="I178" i="277"/>
  <c r="H178" i="277"/>
  <c r="K174" i="277"/>
  <c r="J174" i="277"/>
  <c r="I174" i="277"/>
  <c r="H174" i="277"/>
  <c r="K159" i="277"/>
  <c r="K190" i="277" s="1"/>
  <c r="J159" i="277"/>
  <c r="J190" i="277" s="1"/>
  <c r="I159" i="277"/>
  <c r="H159" i="277"/>
  <c r="K148" i="277"/>
  <c r="J148" i="277"/>
  <c r="I148" i="277"/>
  <c r="H148" i="277"/>
  <c r="K134" i="277"/>
  <c r="J134" i="277"/>
  <c r="I134" i="277"/>
  <c r="H134" i="277"/>
  <c r="K73" i="277"/>
  <c r="J73" i="277"/>
  <c r="I73" i="277"/>
  <c r="H73" i="277"/>
  <c r="K63" i="277"/>
  <c r="J63" i="277"/>
  <c r="I63" i="277"/>
  <c r="H63" i="277"/>
  <c r="K49" i="277"/>
  <c r="K50" i="277" s="1"/>
  <c r="J49" i="277"/>
  <c r="J50" i="277" s="1"/>
  <c r="I49" i="277"/>
  <c r="I50" i="277" s="1"/>
  <c r="H49" i="277"/>
  <c r="H50" i="277" s="1"/>
  <c r="K30" i="277"/>
  <c r="K34" i="277" s="1"/>
  <c r="J30" i="277"/>
  <c r="J34" i="277" s="1"/>
  <c r="I30" i="277"/>
  <c r="I34" i="277" s="1"/>
  <c r="H30" i="277"/>
  <c r="K17" i="277"/>
  <c r="K18" i="277" s="1"/>
  <c r="J17" i="277"/>
  <c r="J18" i="277" s="1"/>
  <c r="I17" i="277"/>
  <c r="I18" i="277" s="1"/>
  <c r="H17" i="277"/>
  <c r="H18" i="277" s="1"/>
  <c r="K183" i="280"/>
  <c r="J183" i="280"/>
  <c r="I183" i="280"/>
  <c r="H183" i="280"/>
  <c r="K177" i="280"/>
  <c r="J177" i="280"/>
  <c r="I177" i="280"/>
  <c r="H177" i="280"/>
  <c r="K170" i="280"/>
  <c r="J170" i="280"/>
  <c r="I170" i="280"/>
  <c r="H170" i="280"/>
  <c r="K155" i="280"/>
  <c r="J155" i="280"/>
  <c r="I155" i="280"/>
  <c r="H155" i="280"/>
  <c r="K149" i="280"/>
  <c r="J149" i="280"/>
  <c r="I149" i="280"/>
  <c r="H149" i="280"/>
  <c r="K141" i="280"/>
  <c r="J141" i="280"/>
  <c r="I141" i="280"/>
  <c r="H141" i="280"/>
  <c r="K136" i="280"/>
  <c r="J136" i="280"/>
  <c r="J143" i="280" s="1"/>
  <c r="I136" i="280"/>
  <c r="I143" i="280" s="1"/>
  <c r="H136" i="280"/>
  <c r="H143" i="280" s="1"/>
  <c r="K126" i="280"/>
  <c r="J126" i="280"/>
  <c r="I126" i="280"/>
  <c r="H126" i="280"/>
  <c r="K112" i="280"/>
  <c r="J112" i="280"/>
  <c r="I112" i="280"/>
  <c r="I128" i="280" s="1"/>
  <c r="H112" i="280"/>
  <c r="K90" i="280"/>
  <c r="J90" i="280"/>
  <c r="I90" i="280"/>
  <c r="H90" i="280"/>
  <c r="K73" i="280"/>
  <c r="K80" i="280" s="1"/>
  <c r="J73" i="280"/>
  <c r="J80" i="280" s="1"/>
  <c r="I73" i="280"/>
  <c r="I80" i="280" s="1"/>
  <c r="H73" i="280"/>
  <c r="H80" i="280" s="1"/>
  <c r="K59" i="280"/>
  <c r="J59" i="280"/>
  <c r="I59" i="280"/>
  <c r="H59" i="280"/>
  <c r="K54" i="280"/>
  <c r="K61" i="280" s="1"/>
  <c r="J54" i="280"/>
  <c r="J61" i="280" s="1"/>
  <c r="I54" i="280"/>
  <c r="I61" i="280" s="1"/>
  <c r="H54" i="280"/>
  <c r="K46" i="280"/>
  <c r="J46" i="280"/>
  <c r="I46" i="280"/>
  <c r="H46" i="280"/>
  <c r="K25" i="280"/>
  <c r="K27" i="280" s="1"/>
  <c r="J25" i="280"/>
  <c r="J27" i="280" s="1"/>
  <c r="I25" i="280"/>
  <c r="I27" i="280" s="1"/>
  <c r="H25" i="280"/>
  <c r="H27" i="280" s="1"/>
  <c r="K19" i="280"/>
  <c r="J19" i="280"/>
  <c r="I19" i="280"/>
  <c r="H19" i="280"/>
  <c r="K13" i="280"/>
  <c r="J13" i="280"/>
  <c r="J29" i="280" s="1"/>
  <c r="I13" i="280"/>
  <c r="I29" i="280" s="1"/>
  <c r="H13" i="280"/>
  <c r="D8" i="257"/>
  <c r="B8" i="257"/>
  <c r="G49" i="277"/>
  <c r="F49" i="277"/>
  <c r="E49" i="277"/>
  <c r="D49" i="277"/>
  <c r="K29" i="280" l="1"/>
  <c r="H34" i="277"/>
  <c r="J128" i="280"/>
  <c r="H128" i="280"/>
  <c r="J245" i="277"/>
  <c r="I52" i="277"/>
  <c r="K243" i="277"/>
  <c r="K245" i="277" s="1"/>
  <c r="M49" i="277"/>
  <c r="I190" i="277"/>
  <c r="I245" i="277" s="1"/>
  <c r="K143" i="280"/>
  <c r="K128" i="280"/>
  <c r="I157" i="280"/>
  <c r="I159" i="280" s="1"/>
  <c r="H61" i="280"/>
  <c r="H29" i="280"/>
  <c r="H243" i="277"/>
  <c r="H190" i="277"/>
  <c r="N49" i="277"/>
  <c r="O49" i="277"/>
  <c r="L49" i="277"/>
  <c r="L33" i="277"/>
  <c r="J157" i="280"/>
  <c r="K157" i="280"/>
  <c r="H157" i="280"/>
  <c r="I153" i="290"/>
  <c r="I152" i="290"/>
  <c r="I151" i="290"/>
  <c r="I150" i="290"/>
  <c r="I149" i="290"/>
  <c r="I135" i="290"/>
  <c r="I130" i="290"/>
  <c r="I129" i="290"/>
  <c r="I124" i="290"/>
  <c r="I123" i="290"/>
  <c r="I122" i="290"/>
  <c r="I117" i="290"/>
  <c r="I116" i="290"/>
  <c r="I115" i="290"/>
  <c r="I114" i="290"/>
  <c r="I109" i="290"/>
  <c r="I108" i="290"/>
  <c r="I107" i="290"/>
  <c r="I106" i="290"/>
  <c r="I105" i="290"/>
  <c r="I100" i="290"/>
  <c r="I99" i="290"/>
  <c r="I98" i="290"/>
  <c r="I97" i="290"/>
  <c r="I96" i="290"/>
  <c r="I95" i="290"/>
  <c r="I177" i="290"/>
  <c r="I176" i="290"/>
  <c r="I26" i="290"/>
  <c r="I25" i="290"/>
  <c r="I20" i="290"/>
  <c r="I19" i="290"/>
  <c r="I14" i="290"/>
  <c r="I13" i="290"/>
  <c r="I44" i="290"/>
  <c r="I43" i="290"/>
  <c r="I51" i="290"/>
  <c r="I50" i="290"/>
  <c r="I63" i="290"/>
  <c r="I62" i="290"/>
  <c r="I68" i="290"/>
  <c r="I69" i="290" s="1"/>
  <c r="I73" i="290"/>
  <c r="I74" i="290" s="1"/>
  <c r="I78" i="290"/>
  <c r="I79" i="290" s="1"/>
  <c r="I57" i="290"/>
  <c r="I56" i="290"/>
  <c r="G58" i="290"/>
  <c r="F64" i="290"/>
  <c r="H184" i="290"/>
  <c r="H187" i="290" s="1"/>
  <c r="G184" i="290"/>
  <c r="F184" i="290"/>
  <c r="E184" i="290"/>
  <c r="D184" i="290"/>
  <c r="I183" i="290"/>
  <c r="I184" i="290" s="1"/>
  <c r="G178" i="290"/>
  <c r="F178" i="290"/>
  <c r="E178" i="290"/>
  <c r="D178" i="290"/>
  <c r="E172" i="290"/>
  <c r="D172" i="290"/>
  <c r="I171" i="290"/>
  <c r="I170" i="290"/>
  <c r="G166" i="290"/>
  <c r="F166" i="290"/>
  <c r="E166" i="290"/>
  <c r="D166" i="290"/>
  <c r="I165" i="290"/>
  <c r="I164" i="290"/>
  <c r="F160" i="290"/>
  <c r="E160" i="290"/>
  <c r="D160" i="290"/>
  <c r="G154" i="290"/>
  <c r="F154" i="290"/>
  <c r="E154" i="290"/>
  <c r="D154" i="290"/>
  <c r="E145" i="290"/>
  <c r="D145" i="290"/>
  <c r="I144" i="290"/>
  <c r="I143" i="290"/>
  <c r="F142" i="290"/>
  <c r="F145" i="290" s="1"/>
  <c r="G141" i="290"/>
  <c r="G145" i="290" s="1"/>
  <c r="D137" i="290"/>
  <c r="G136" i="290"/>
  <c r="G137" i="290" s="1"/>
  <c r="F136" i="290"/>
  <c r="F137" i="290" s="1"/>
  <c r="E136" i="290"/>
  <c r="E137" i="290" s="1"/>
  <c r="G131" i="290"/>
  <c r="F131" i="290"/>
  <c r="E131" i="290"/>
  <c r="D131" i="290"/>
  <c r="G125" i="290"/>
  <c r="F125" i="290"/>
  <c r="E125" i="290"/>
  <c r="D125" i="290"/>
  <c r="G118" i="290"/>
  <c r="F118" i="290"/>
  <c r="E118" i="290"/>
  <c r="D118" i="290"/>
  <c r="G110" i="290"/>
  <c r="F110" i="290"/>
  <c r="E110" i="290"/>
  <c r="D110" i="290"/>
  <c r="G101" i="290"/>
  <c r="F101" i="290"/>
  <c r="E101" i="290"/>
  <c r="D101" i="290"/>
  <c r="H84" i="290"/>
  <c r="G84" i="290"/>
  <c r="I83" i="290"/>
  <c r="I84" i="290" s="1"/>
  <c r="H79" i="290"/>
  <c r="G79" i="290"/>
  <c r="F79" i="290"/>
  <c r="E79" i="290"/>
  <c r="D79" i="290"/>
  <c r="G74" i="290"/>
  <c r="F74" i="290"/>
  <c r="E74" i="290"/>
  <c r="D74" i="290"/>
  <c r="G69" i="290"/>
  <c r="F69" i="290"/>
  <c r="E69" i="290"/>
  <c r="D69" i="290"/>
  <c r="E64" i="290"/>
  <c r="D64" i="290"/>
  <c r="F58" i="290"/>
  <c r="E58" i="290"/>
  <c r="D58" i="290"/>
  <c r="F52" i="290"/>
  <c r="E52" i="290"/>
  <c r="D52" i="290"/>
  <c r="G45" i="290"/>
  <c r="F45" i="290"/>
  <c r="E45" i="290"/>
  <c r="D45" i="290"/>
  <c r="G39" i="290"/>
  <c r="F39" i="290"/>
  <c r="E39" i="290"/>
  <c r="D39" i="290"/>
  <c r="I38" i="290"/>
  <c r="I37" i="290"/>
  <c r="G32" i="290"/>
  <c r="F32" i="290"/>
  <c r="E32" i="290"/>
  <c r="D32" i="290"/>
  <c r="I31" i="290"/>
  <c r="I32" i="290" s="1"/>
  <c r="G27" i="290"/>
  <c r="F27" i="290"/>
  <c r="E27" i="290"/>
  <c r="D27" i="290"/>
  <c r="G21" i="290"/>
  <c r="F21" i="290"/>
  <c r="E21" i="290"/>
  <c r="D21" i="290"/>
  <c r="G15" i="290"/>
  <c r="F15" i="290"/>
  <c r="E15" i="290"/>
  <c r="D15" i="290"/>
  <c r="J159" i="280" l="1"/>
  <c r="J162" i="280" s="1"/>
  <c r="J187" i="280" s="1"/>
  <c r="I256" i="277"/>
  <c r="H52" i="277"/>
  <c r="K159" i="280"/>
  <c r="K162" i="280" s="1"/>
  <c r="K187" i="280" s="1"/>
  <c r="H159" i="280"/>
  <c r="I162" i="280"/>
  <c r="I187" i="280" s="1"/>
  <c r="H245" i="277"/>
  <c r="K52" i="277"/>
  <c r="K256" i="277" s="1"/>
  <c r="J52" i="277"/>
  <c r="G187" i="290"/>
  <c r="H86" i="290"/>
  <c r="D187" i="290"/>
  <c r="E187" i="290"/>
  <c r="E86" i="290"/>
  <c r="D86" i="290"/>
  <c r="F187" i="290"/>
  <c r="I141" i="290"/>
  <c r="I136" i="290"/>
  <c r="I142" i="290"/>
  <c r="F86" i="290"/>
  <c r="G86" i="290"/>
  <c r="I21" i="290"/>
  <c r="I27" i="290"/>
  <c r="I166" i="290"/>
  <c r="I154" i="290"/>
  <c r="I172" i="290"/>
  <c r="I178" i="290"/>
  <c r="I52" i="290"/>
  <c r="I101" i="290"/>
  <c r="I110" i="290"/>
  <c r="I160" i="290"/>
  <c r="I58" i="290"/>
  <c r="I64" i="290"/>
  <c r="I15" i="290"/>
  <c r="I39" i="290"/>
  <c r="I118" i="290"/>
  <c r="I125" i="290"/>
  <c r="I137" i="290"/>
  <c r="I45" i="290"/>
  <c r="I131" i="290"/>
  <c r="H162" i="280" l="1"/>
  <c r="H187" i="280" s="1"/>
  <c r="H256" i="277"/>
  <c r="J256" i="277"/>
  <c r="I86" i="290"/>
  <c r="I145" i="290"/>
  <c r="I187" i="290" s="1"/>
  <c r="J26" i="270" l="1"/>
  <c r="J17" i="270"/>
  <c r="J15" i="270"/>
  <c r="D53" i="280" l="1"/>
  <c r="L53" i="280" s="1"/>
  <c r="E170" i="280"/>
  <c r="M170" i="280" s="1"/>
  <c r="D170" i="280"/>
  <c r="G19" i="280"/>
  <c r="O19" i="280" s="1"/>
  <c r="F19" i="280"/>
  <c r="N19" i="280" s="1"/>
  <c r="E19" i="280"/>
  <c r="M19" i="280" s="1"/>
  <c r="D19" i="280"/>
  <c r="L19" i="280" s="1"/>
  <c r="G13" i="280"/>
  <c r="O13" i="280" s="1"/>
  <c r="F13" i="280"/>
  <c r="N13" i="280" s="1"/>
  <c r="E13" i="280"/>
  <c r="M13" i="280" s="1"/>
  <c r="D13" i="280"/>
  <c r="L13" i="280" s="1"/>
  <c r="D15" i="270" l="1"/>
  <c r="L170" i="280"/>
  <c r="E15" i="270" s="1"/>
  <c r="G17" i="277"/>
  <c r="F17" i="277"/>
  <c r="E17" i="277"/>
  <c r="D17" i="277"/>
  <c r="L17" i="277" s="1"/>
  <c r="G18" i="277" l="1"/>
  <c r="O18" i="277" s="1"/>
  <c r="O17" i="277"/>
  <c r="E18" i="277"/>
  <c r="M18" i="277" s="1"/>
  <c r="M17" i="277"/>
  <c r="F18" i="277"/>
  <c r="N18" i="277" s="1"/>
  <c r="N17" i="277"/>
  <c r="D18" i="277"/>
  <c r="L18" i="277" s="1"/>
  <c r="G126" i="280" l="1"/>
  <c r="O126" i="280" s="1"/>
  <c r="F126" i="280"/>
  <c r="N126" i="280" s="1"/>
  <c r="E126" i="280"/>
  <c r="M126" i="280" s="1"/>
  <c r="D126" i="280"/>
  <c r="G90" i="280"/>
  <c r="O90" i="280" s="1"/>
  <c r="F90" i="280"/>
  <c r="N90" i="280" s="1"/>
  <c r="E90" i="280"/>
  <c r="M90" i="280" s="1"/>
  <c r="D90" i="280"/>
  <c r="G73" i="280"/>
  <c r="F73" i="280"/>
  <c r="E73" i="280"/>
  <c r="D73" i="280"/>
  <c r="D80" i="280" l="1"/>
  <c r="L73" i="280"/>
  <c r="D23" i="270"/>
  <c r="L126" i="280"/>
  <c r="E23" i="270" s="1"/>
  <c r="D21" i="270"/>
  <c r="L90" i="280"/>
  <c r="E21" i="270" s="1"/>
  <c r="E80" i="280"/>
  <c r="M80" i="280" s="1"/>
  <c r="M73" i="280"/>
  <c r="F80" i="280"/>
  <c r="N80" i="280" s="1"/>
  <c r="N73" i="280"/>
  <c r="G80" i="280"/>
  <c r="O80" i="280" s="1"/>
  <c r="O73" i="280"/>
  <c r="D11" i="270" l="1"/>
  <c r="L80" i="280"/>
  <c r="E11" i="270" s="1"/>
  <c r="D109" i="280"/>
  <c r="L109" i="280" s="1"/>
  <c r="G183" i="280" l="1"/>
  <c r="O183" i="280" s="1"/>
  <c r="F183" i="280"/>
  <c r="N183" i="280" s="1"/>
  <c r="E183" i="280"/>
  <c r="M183" i="280" s="1"/>
  <c r="D183" i="280"/>
  <c r="L183" i="280" s="1"/>
  <c r="G177" i="280"/>
  <c r="O177" i="280" s="1"/>
  <c r="F177" i="280"/>
  <c r="N177" i="280" s="1"/>
  <c r="E177" i="280"/>
  <c r="M177" i="280" s="1"/>
  <c r="D177" i="280"/>
  <c r="G170" i="280"/>
  <c r="O170" i="280" s="1"/>
  <c r="F170" i="280"/>
  <c r="N170" i="280" s="1"/>
  <c r="G149" i="280"/>
  <c r="O149" i="280" s="1"/>
  <c r="F149" i="280"/>
  <c r="N149" i="280" s="1"/>
  <c r="E149" i="280"/>
  <c r="M149" i="280" s="1"/>
  <c r="D149" i="280"/>
  <c r="G141" i="280"/>
  <c r="O141" i="280" s="1"/>
  <c r="F141" i="280"/>
  <c r="N141" i="280" s="1"/>
  <c r="E141" i="280"/>
  <c r="M141" i="280" s="1"/>
  <c r="D141" i="280"/>
  <c r="G136" i="280"/>
  <c r="F136" i="280"/>
  <c r="E136" i="280"/>
  <c r="M136" i="280" s="1"/>
  <c r="D136" i="280"/>
  <c r="G112" i="280"/>
  <c r="O112" i="280" s="1"/>
  <c r="F112" i="280"/>
  <c r="N112" i="280" s="1"/>
  <c r="E112" i="280"/>
  <c r="M112" i="280" s="1"/>
  <c r="D112" i="280"/>
  <c r="G59" i="280"/>
  <c r="O59" i="280" s="1"/>
  <c r="F59" i="280"/>
  <c r="N59" i="280" s="1"/>
  <c r="E59" i="280"/>
  <c r="M59" i="280" s="1"/>
  <c r="D59" i="280"/>
  <c r="L59" i="280" s="1"/>
  <c r="G54" i="280"/>
  <c r="O54" i="280" s="1"/>
  <c r="F54" i="280"/>
  <c r="E54" i="280"/>
  <c r="D54" i="280"/>
  <c r="L54" i="280" s="1"/>
  <c r="G46" i="280"/>
  <c r="O46" i="280" s="1"/>
  <c r="F46" i="280"/>
  <c r="N46" i="280" s="1"/>
  <c r="E46" i="280"/>
  <c r="M46" i="280" s="1"/>
  <c r="D46" i="280"/>
  <c r="L46" i="280" s="1"/>
  <c r="G25" i="280"/>
  <c r="F25" i="280"/>
  <c r="E25" i="280"/>
  <c r="D25" i="280"/>
  <c r="L25" i="280" s="1"/>
  <c r="E9" i="270" s="1"/>
  <c r="G252" i="277"/>
  <c r="O252" i="277" s="1"/>
  <c r="F252" i="277"/>
  <c r="N252" i="277" s="1"/>
  <c r="E252" i="277"/>
  <c r="M252" i="277" s="1"/>
  <c r="D252" i="277"/>
  <c r="L252" i="277" s="1"/>
  <c r="G241" i="277"/>
  <c r="O241" i="277" s="1"/>
  <c r="F241" i="277"/>
  <c r="N241" i="277" s="1"/>
  <c r="E241" i="277"/>
  <c r="M241" i="277" s="1"/>
  <c r="D241" i="277"/>
  <c r="G235" i="277"/>
  <c r="O235" i="277" s="1"/>
  <c r="F235" i="277"/>
  <c r="N235" i="277" s="1"/>
  <c r="E235" i="277"/>
  <c r="M235" i="277" s="1"/>
  <c r="D235" i="277"/>
  <c r="L235" i="277" s="1"/>
  <c r="G229" i="277"/>
  <c r="O229" i="277" s="1"/>
  <c r="F229" i="277"/>
  <c r="N229" i="277" s="1"/>
  <c r="E229" i="277"/>
  <c r="D229" i="277"/>
  <c r="G224" i="277"/>
  <c r="O224" i="277" s="1"/>
  <c r="F224" i="277"/>
  <c r="N224" i="277" s="1"/>
  <c r="E224" i="277"/>
  <c r="M224" i="277" s="1"/>
  <c r="D224" i="277"/>
  <c r="G212" i="277"/>
  <c r="O212" i="277" s="1"/>
  <c r="F212" i="277"/>
  <c r="N212" i="277" s="1"/>
  <c r="E212" i="277"/>
  <c r="M212" i="277" s="1"/>
  <c r="D212" i="277"/>
  <c r="L212" i="277" s="1"/>
  <c r="G178" i="277"/>
  <c r="O178" i="277" s="1"/>
  <c r="F178" i="277"/>
  <c r="N178" i="277" s="1"/>
  <c r="E178" i="277"/>
  <c r="M178" i="277" s="1"/>
  <c r="D178" i="277"/>
  <c r="L178" i="277" s="1"/>
  <c r="G159" i="277"/>
  <c r="O159" i="277" s="1"/>
  <c r="F159" i="277"/>
  <c r="N159" i="277" s="1"/>
  <c r="E159" i="277"/>
  <c r="M159" i="277" s="1"/>
  <c r="D159" i="277"/>
  <c r="L159" i="277" s="1"/>
  <c r="G148" i="277"/>
  <c r="O148" i="277" s="1"/>
  <c r="F148" i="277"/>
  <c r="N148" i="277" s="1"/>
  <c r="E148" i="277"/>
  <c r="M148" i="277" s="1"/>
  <c r="D148" i="277"/>
  <c r="G134" i="277"/>
  <c r="O134" i="277" s="1"/>
  <c r="F134" i="277"/>
  <c r="N134" i="277" s="1"/>
  <c r="E134" i="277"/>
  <c r="M134" i="277" s="1"/>
  <c r="D134" i="277"/>
  <c r="G73" i="277"/>
  <c r="O73" i="277" s="1"/>
  <c r="F73" i="277"/>
  <c r="N73" i="277" s="1"/>
  <c r="E73" i="277"/>
  <c r="M73" i="277" s="1"/>
  <c r="D73" i="277"/>
  <c r="G63" i="277"/>
  <c r="O63" i="277" s="1"/>
  <c r="F63" i="277"/>
  <c r="N63" i="277" s="1"/>
  <c r="E63" i="277"/>
  <c r="M63" i="277" s="1"/>
  <c r="D63" i="277"/>
  <c r="G50" i="277"/>
  <c r="O50" i="277" s="1"/>
  <c r="F50" i="277"/>
  <c r="N50" i="277" s="1"/>
  <c r="E50" i="277"/>
  <c r="M50" i="277" s="1"/>
  <c r="G33" i="277"/>
  <c r="O33" i="277" s="1"/>
  <c r="F33" i="277"/>
  <c r="N33" i="277" s="1"/>
  <c r="G30" i="277"/>
  <c r="O30" i="277" s="1"/>
  <c r="F30" i="277"/>
  <c r="N30" i="277" s="1"/>
  <c r="E30" i="277"/>
  <c r="D30" i="277"/>
  <c r="L30" i="277" s="1"/>
  <c r="K21" i="270" l="1"/>
  <c r="E34" i="277"/>
  <c r="M34" i="277" s="1"/>
  <c r="M30" i="277"/>
  <c r="J9" i="270"/>
  <c r="L63" i="277"/>
  <c r="K9" i="270" s="1"/>
  <c r="J10" i="270"/>
  <c r="L73" i="277"/>
  <c r="K10" i="270" s="1"/>
  <c r="J11" i="270"/>
  <c r="L134" i="277"/>
  <c r="K11" i="270" s="1"/>
  <c r="J13" i="270"/>
  <c r="L148" i="277"/>
  <c r="K13" i="270" s="1"/>
  <c r="J22" i="270"/>
  <c r="L224" i="277"/>
  <c r="K22" i="270" s="1"/>
  <c r="J23" i="270"/>
  <c r="L229" i="277"/>
  <c r="K23" i="270" s="1"/>
  <c r="J24" i="270"/>
  <c r="L241" i="277"/>
  <c r="K24" i="270" s="1"/>
  <c r="E243" i="277"/>
  <c r="M243" i="277" s="1"/>
  <c r="M229" i="277"/>
  <c r="D26" i="270"/>
  <c r="L177" i="280"/>
  <c r="E26" i="270" s="1"/>
  <c r="D12" i="270"/>
  <c r="L112" i="280"/>
  <c r="E12" i="270" s="1"/>
  <c r="D13" i="270"/>
  <c r="L136" i="280"/>
  <c r="E13" i="270" s="1"/>
  <c r="D24" i="270"/>
  <c r="L141" i="280"/>
  <c r="E24" i="270" s="1"/>
  <c r="E29" i="270" s="1"/>
  <c r="D25" i="270"/>
  <c r="L149" i="280"/>
  <c r="E25" i="270" s="1"/>
  <c r="F27" i="280"/>
  <c r="N25" i="280"/>
  <c r="F61" i="280"/>
  <c r="N61" i="280" s="1"/>
  <c r="N54" i="280"/>
  <c r="F143" i="280"/>
  <c r="N143" i="280" s="1"/>
  <c r="N136" i="280"/>
  <c r="G27" i="280"/>
  <c r="O25" i="280"/>
  <c r="G143" i="280"/>
  <c r="O143" i="280" s="1"/>
  <c r="O136" i="280"/>
  <c r="E27" i="280"/>
  <c r="M25" i="280"/>
  <c r="E61" i="280"/>
  <c r="M61" i="280" s="1"/>
  <c r="M54" i="280"/>
  <c r="E143" i="280"/>
  <c r="M143" i="280" s="1"/>
  <c r="D34" i="277"/>
  <c r="L34" i="277" s="1"/>
  <c r="D27" i="280"/>
  <c r="D9" i="270"/>
  <c r="D50" i="277"/>
  <c r="L50" i="277" s="1"/>
  <c r="J21" i="270"/>
  <c r="D61" i="280"/>
  <c r="E52" i="277"/>
  <c r="M52" i="277" s="1"/>
  <c r="F34" i="277"/>
  <c r="G34" i="277"/>
  <c r="O34" i="277" s="1"/>
  <c r="G128" i="280"/>
  <c r="O128" i="280" s="1"/>
  <c r="D128" i="280"/>
  <c r="L128" i="280" s="1"/>
  <c r="G243" i="277"/>
  <c r="O243" i="277" s="1"/>
  <c r="G61" i="280"/>
  <c r="O61" i="280" s="1"/>
  <c r="F128" i="280"/>
  <c r="N128" i="280" s="1"/>
  <c r="E128" i="280"/>
  <c r="M128" i="280" s="1"/>
  <c r="D243" i="277"/>
  <c r="L243" i="277" s="1"/>
  <c r="F243" i="277"/>
  <c r="N243" i="277" s="1"/>
  <c r="D143" i="280"/>
  <c r="L143" i="280" s="1"/>
  <c r="K29" i="270" l="1"/>
  <c r="D29" i="270"/>
  <c r="F52" i="277"/>
  <c r="N52" i="277" s="1"/>
  <c r="N34" i="277"/>
  <c r="J29" i="270"/>
  <c r="F29" i="280"/>
  <c r="N29" i="280" s="1"/>
  <c r="N27" i="280"/>
  <c r="D10" i="270"/>
  <c r="L61" i="280"/>
  <c r="E10" i="270" s="1"/>
  <c r="D29" i="280"/>
  <c r="L29" i="280" s="1"/>
  <c r="L27" i="280"/>
  <c r="E29" i="280"/>
  <c r="M29" i="280" s="1"/>
  <c r="M27" i="280"/>
  <c r="G29" i="280"/>
  <c r="O29" i="280" s="1"/>
  <c r="O27" i="280"/>
  <c r="D52" i="277"/>
  <c r="L52" i="277" s="1"/>
  <c r="G52" i="277"/>
  <c r="O52" i="277" s="1"/>
  <c r="G174" i="277" l="1"/>
  <c r="F174" i="277"/>
  <c r="E174" i="277"/>
  <c r="D174" i="277"/>
  <c r="L174" i="277" s="1"/>
  <c r="K12" i="270" s="1"/>
  <c r="K19" i="270" s="1"/>
  <c r="K32" i="270" s="1"/>
  <c r="E190" i="277" l="1"/>
  <c r="M174" i="277"/>
  <c r="F190" i="277"/>
  <c r="N174" i="277"/>
  <c r="G190" i="277"/>
  <c r="O174" i="277"/>
  <c r="D190" i="277"/>
  <c r="J12" i="270"/>
  <c r="J19" i="270" s="1"/>
  <c r="J32" i="270" s="1"/>
  <c r="D155" i="280"/>
  <c r="L155" i="280" s="1"/>
  <c r="E14" i="270" s="1"/>
  <c r="E19" i="270" s="1"/>
  <c r="E32" i="270" s="1"/>
  <c r="E155" i="280"/>
  <c r="F155" i="280"/>
  <c r="G155" i="280"/>
  <c r="D245" i="277" l="1"/>
  <c r="L190" i="277"/>
  <c r="F245" i="277"/>
  <c r="N190" i="277"/>
  <c r="G245" i="277"/>
  <c r="O190" i="277"/>
  <c r="E245" i="277"/>
  <c r="M190" i="277"/>
  <c r="F157" i="280"/>
  <c r="N155" i="280"/>
  <c r="E157" i="280"/>
  <c r="M155" i="280"/>
  <c r="G157" i="280"/>
  <c r="O155" i="280"/>
  <c r="D157" i="280"/>
  <c r="D14" i="270"/>
  <c r="D19" i="270" s="1"/>
  <c r="D32" i="270" s="1"/>
  <c r="E256" i="277" l="1"/>
  <c r="M256" i="277" s="1"/>
  <c r="M245" i="277"/>
  <c r="F256" i="277"/>
  <c r="N256" i="277" s="1"/>
  <c r="N245" i="277"/>
  <c r="G256" i="277"/>
  <c r="O256" i="277" s="1"/>
  <c r="O245" i="277"/>
  <c r="D256" i="277"/>
  <c r="L256" i="277" s="1"/>
  <c r="L245" i="277"/>
  <c r="D159" i="280"/>
  <c r="L157" i="280"/>
  <c r="E159" i="280"/>
  <c r="M157" i="280"/>
  <c r="G159" i="280"/>
  <c r="O157" i="280"/>
  <c r="F159" i="280"/>
  <c r="N157" i="280"/>
  <c r="I29" i="270"/>
  <c r="I19" i="270"/>
  <c r="C29" i="270"/>
  <c r="C19" i="270"/>
  <c r="N159" i="280" l="1"/>
  <c r="F162" i="280"/>
  <c r="M159" i="280"/>
  <c r="E162" i="280"/>
  <c r="O159" i="280"/>
  <c r="G162" i="280"/>
  <c r="D162" i="280"/>
  <c r="L159" i="280"/>
  <c r="C32" i="270"/>
  <c r="I32" i="270"/>
  <c r="H29" i="270"/>
  <c r="H19" i="270"/>
  <c r="B29" i="270"/>
  <c r="B19" i="270"/>
  <c r="E187" i="280" l="1"/>
  <c r="M187" i="280" s="1"/>
  <c r="M162" i="280"/>
  <c r="D187" i="280"/>
  <c r="L187" i="280" s="1"/>
  <c r="L162" i="280"/>
  <c r="G187" i="280"/>
  <c r="O187" i="280" s="1"/>
  <c r="O162" i="280"/>
  <c r="F187" i="280"/>
  <c r="N187" i="280" s="1"/>
  <c r="N162" i="280"/>
  <c r="H32" i="270"/>
  <c r="B32" i="270"/>
  <c r="D12" i="257" l="1"/>
  <c r="R9" i="257"/>
  <c r="R10" i="257"/>
  <c r="R11" i="257"/>
  <c r="F12" i="257"/>
  <c r="H12" i="257"/>
  <c r="J12" i="257"/>
  <c r="L12" i="257"/>
  <c r="N12" i="257"/>
  <c r="P12" i="257"/>
  <c r="R8" i="257" l="1"/>
  <c r="R12" i="257" s="1"/>
  <c r="B12" i="25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Zoltán</author>
  </authors>
  <commentList>
    <comment ref="D57" authorId="0" shapeId="0" xr:uid="{1370CBE8-9F80-4EDA-9673-A434AC0DE291}">
      <text>
        <r>
          <rPr>
            <sz val="9"/>
            <color indexed="81"/>
            <rFont val="Tahoma"/>
            <family val="2"/>
            <charset val="238"/>
          </rPr>
          <t>Kossuth-szoborcsoportot és a lakótornyot összekötő gyalogos híd engedélyezési terve</t>
        </r>
      </text>
    </comment>
  </commentList>
</comments>
</file>

<file path=xl/sharedStrings.xml><?xml version="1.0" encoding="utf-8"?>
<sst xmlns="http://schemas.openxmlformats.org/spreadsheetml/2006/main" count="724" uniqueCount="419">
  <si>
    <t>1. Informatikai eszközök, szoftverek beszerzése</t>
  </si>
  <si>
    <t>2.1. Dombóvári Város- és Lakásgazdálkodási Nkft. tagi kölcsön</t>
  </si>
  <si>
    <t>Kölcsönök visszatérülése</t>
  </si>
  <si>
    <t xml:space="preserve"> </t>
  </si>
  <si>
    <t xml:space="preserve">Önkormányzat </t>
  </si>
  <si>
    <t>Cím</t>
  </si>
  <si>
    <t>Alcím</t>
  </si>
  <si>
    <t>Cím neve</t>
  </si>
  <si>
    <t>I.</t>
  </si>
  <si>
    <t>IV.</t>
  </si>
  <si>
    <t>101. cím összesen:</t>
  </si>
  <si>
    <t>104. cím összesen:</t>
  </si>
  <si>
    <t>II.</t>
  </si>
  <si>
    <t>III.</t>
  </si>
  <si>
    <t>1. Tárgyi eszköz, ingatlanértékesítés</t>
  </si>
  <si>
    <t>V.</t>
  </si>
  <si>
    <t>Mindösszesen:</t>
  </si>
  <si>
    <t>103. cím összesen:</t>
  </si>
  <si>
    <t>VI.</t>
  </si>
  <si>
    <t>Felújítások</t>
  </si>
  <si>
    <t>VII.</t>
  </si>
  <si>
    <t>Személyi juttatások</t>
  </si>
  <si>
    <t>Kiadás összesen</t>
  </si>
  <si>
    <t>Összesen:</t>
  </si>
  <si>
    <t>eFt</t>
  </si>
  <si>
    <t>összesen:</t>
  </si>
  <si>
    <t>Dologi kiadások</t>
  </si>
  <si>
    <t>Önkormányzat költségvetési támogatása</t>
  </si>
  <si>
    <t>VIII.</t>
  </si>
  <si>
    <t>102. cím összesen:</t>
  </si>
  <si>
    <t>Önkormányzat</t>
  </si>
  <si>
    <t>1. Polgármesteri keret</t>
  </si>
  <si>
    <t>1. Helyi önkormányzat általános működésének és ágazati feladatainak támogatása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</si>
  <si>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</si>
  <si>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</si>
  <si>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</si>
  <si>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</si>
  <si>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</si>
  <si>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</si>
  <si>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</si>
  <si>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KÖH Dombóvár</t>
  </si>
  <si>
    <t>kötelező
feladat</t>
  </si>
  <si>
    <t>önként vállalt
feladat</t>
  </si>
  <si>
    <t>eredeti ei.</t>
  </si>
  <si>
    <t>Dombóvári Közös Önkormányzati Hivatal</t>
  </si>
  <si>
    <t>Ellátottak pénzbeli juttatásai</t>
  </si>
  <si>
    <t>Egyéb működési célú kiadások</t>
  </si>
  <si>
    <t>Beruházások</t>
  </si>
  <si>
    <t>Egyéb felhalmozási célú kiadások</t>
  </si>
  <si>
    <t>Beruházások összesen: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</si>
  <si>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</si>
  <si>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</si>
  <si>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</si>
  <si>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V. alcím összesen:</t>
  </si>
  <si>
    <t>4. Általános tartalék</t>
  </si>
  <si>
    <t>Átvett pénzeszközök</t>
  </si>
  <si>
    <t>Közhatalmi bevételek</t>
  </si>
  <si>
    <t>1. Felhalmozási célú kölcsönök visszatérülése</t>
  </si>
  <si>
    <t>1. Helyi adók</t>
  </si>
  <si>
    <t>VI. alcím összesen</t>
  </si>
  <si>
    <t>IX.</t>
  </si>
  <si>
    <t>3. Céltartalék felhalmozási célú</t>
  </si>
  <si>
    <t>3. Céltartalék működési célú</t>
  </si>
  <si>
    <t>Felhalmozási bevételek</t>
  </si>
  <si>
    <t>1.2. Építményadó</t>
  </si>
  <si>
    <t>1.3. Idegenforgalmi adó</t>
  </si>
  <si>
    <t>1.1. Magánszemélyek kommunális adója</t>
  </si>
  <si>
    <t>1.4. Iparűzési adó</t>
  </si>
  <si>
    <t>1. Működési célú átvett pénzeszközök államháztartáson kívülről</t>
  </si>
  <si>
    <t>2. Felhalmozási célú átvett pénzeszközök államháztartáson kívülről</t>
  </si>
  <si>
    <t>2. Működési célú kölcsönök visszatérülése</t>
  </si>
  <si>
    <t>1. Egyéb felhalmozási célú támogatások államháztartáson belülre</t>
  </si>
  <si>
    <t>2. Egyéb felhalmozási célú támogatások államháztartáson kívülre</t>
  </si>
  <si>
    <t>KÖH Szakcsi Kirendeltsége</t>
  </si>
  <si>
    <t>Munkaadókat terhelő járulékok és szociális hozzájárulási adó</t>
  </si>
  <si>
    <t>1.1. Működési hitel</t>
  </si>
  <si>
    <t>1.2. Beruházási hitel</t>
  </si>
  <si>
    <t>1.3. Likvid hitel</t>
  </si>
  <si>
    <t>Finanszírozási kiadások</t>
  </si>
  <si>
    <t>1. Hitelek, kölcsönök törlesztése</t>
  </si>
  <si>
    <t>2. Államháztartáson belüli megelőlegezések visszafizetése</t>
  </si>
  <si>
    <t>2. Intézményi vagyonbiztosítás és felelősségbiztosítás</t>
  </si>
  <si>
    <t>1. Települési támogatás</t>
  </si>
  <si>
    <t>1.1. Lakhatáshoz kapcsolódó rendszeres kiadások viseléséhez</t>
  </si>
  <si>
    <t>2. Köztemetés</t>
  </si>
  <si>
    <t>3. Kiegészítő gyermekvédelmi támogatás</t>
  </si>
  <si>
    <t>Működési bevételek</t>
  </si>
  <si>
    <t>1. Dombóvár</t>
  </si>
  <si>
    <t>2. Szakcsi Kirendeltség</t>
  </si>
  <si>
    <t>2. Önkormányzati vagyon bérbeadás</t>
  </si>
  <si>
    <t>2.1. Víziközmű bérleti díj</t>
  </si>
  <si>
    <t>2.1.1. Szennyvízhálózat</t>
  </si>
  <si>
    <t>2.1.2. Ivóvízhálózat</t>
  </si>
  <si>
    <t>1.4. Közös Önkormányzati Hivatal működtetéséhez hozzájárulás</t>
  </si>
  <si>
    <t>1.4.1. Közös Önkormányzati Hivatal működtetéséhez hozzájárulás Szakcs</t>
  </si>
  <si>
    <t>1.4.2. Közös Önkormányzati Hivatal működtetéséhez hozzájárulás Lápafő</t>
  </si>
  <si>
    <t>1.4.3. Közös Önkormányzati Hivatal működtetéséhez hozzájárulás Várong</t>
  </si>
  <si>
    <t>1.1. Lakásszerzési támogatás, szociális kölcsön</t>
  </si>
  <si>
    <t>Működési és fejlesztési célú bevételek és kiadások mérlege</t>
  </si>
  <si>
    <t>Bevételek megnevezése</t>
  </si>
  <si>
    <t>Kiadások megnevezése</t>
  </si>
  <si>
    <t>Munkaadókat terh. jár. és szoc. hozzáj. adó</t>
  </si>
  <si>
    <t>Állami hozzájárulások és támogatások</t>
  </si>
  <si>
    <t>Működési célú kölcsönök visszatérülése</t>
  </si>
  <si>
    <t>Rövidlejáratú hitel visszafizetése</t>
  </si>
  <si>
    <t>Működési célú maradvány</t>
  </si>
  <si>
    <t>Működési célú hitelfelvétel</t>
  </si>
  <si>
    <t>Működési célú kölcsönnyújtás</t>
  </si>
  <si>
    <t>Államháztartáson belüli megelőlegezések</t>
  </si>
  <si>
    <t>Céltartalék, általános tartalék (működési)</t>
  </si>
  <si>
    <t>Működési célú bevételek összesen:</t>
  </si>
  <si>
    <t>Működési célú kiadások összesen:</t>
  </si>
  <si>
    <t>Felhalmozási célú támogatás államháztartáson belülről</t>
  </si>
  <si>
    <t>Felhalmozási célú kölcsönök visszatérülése</t>
  </si>
  <si>
    <t>Felhalmozási célú maradvány</t>
  </si>
  <si>
    <t>Felhalmozási célú hitelfelvétel</t>
  </si>
  <si>
    <t>Felhalmozási célú kölcsönnyújtás</t>
  </si>
  <si>
    <t>Felhalmozási célú bevételek összesen:</t>
  </si>
  <si>
    <t>Felhalmozási célú kiadások összesen:</t>
  </si>
  <si>
    <t>Önkormányzati bevételek</t>
  </si>
  <si>
    <t>Önkormányzati kiadások</t>
  </si>
  <si>
    <t>Államháztartáson belüli megelőleg. visszafizetése</t>
  </si>
  <si>
    <t>Felújítások összesen:</t>
  </si>
  <si>
    <t>Felhalmozási célú hitel törlesztés</t>
  </si>
  <si>
    <t>1.1. Ingatlanok értékesítése</t>
  </si>
  <si>
    <t>1.2. Biztos Kezdet Gyerekház működtetésére</t>
  </si>
  <si>
    <t>1.3. Fogorvosi rendelő fenntartásához hozzájárulás</t>
  </si>
  <si>
    <t>1. Kisértékű tárgyi eszköz beszerzés</t>
  </si>
  <si>
    <t>1.1. Nemzeti Egészségbiztosítási Alapkezelőtől finanszírozás (védőnői ellátás, iskola eü.)</t>
  </si>
  <si>
    <t>Céltartalék (felhalmozási)</t>
  </si>
  <si>
    <t>Egyéb felhalmozási célú kiadások Áht-n belülre, Áht-n kívülre</t>
  </si>
  <si>
    <t>Egyéb működési célú kiadások Áht-n belülre, Áht-n kívülre</t>
  </si>
  <si>
    <t>1. Működési célú maradvány</t>
  </si>
  <si>
    <t>2. Felhalmozási célú maradvány</t>
  </si>
  <si>
    <t>1.1. Általános feladatok támogatása (B111)</t>
  </si>
  <si>
    <t>1.2. Egyes köznevelési feladatok támogatása (B112)</t>
  </si>
  <si>
    <t>2.1. Tinódi Ház Nkft. működésére</t>
  </si>
  <si>
    <t>2.2. Sporttámogatások sportszervezeteknek</t>
  </si>
  <si>
    <t>Finanaszírozási bevételek</t>
  </si>
  <si>
    <t>3. Hitelek</t>
  </si>
  <si>
    <t>3.1. Működési hitel</t>
  </si>
  <si>
    <t>3.2. Beruházási hitel</t>
  </si>
  <si>
    <t>3.3. Likvid hitel</t>
  </si>
  <si>
    <t>Támogatások államháztartáson belülről</t>
  </si>
  <si>
    <t>1. Egyéb működési célú támogatások államháztartáson belülről</t>
  </si>
  <si>
    <t>2. Egyéb felhalmozási célú támogatások államháztartáson belülről</t>
  </si>
  <si>
    <t>1.4.4. Közös Önkormányzati Hivatal működtetéséhez hozzájárulás Csikóstőttős</t>
  </si>
  <si>
    <t>1.4.5. Közös Önkormányzati Hivatal működtetéséhez hozzájárulás Attala</t>
  </si>
  <si>
    <t>KÖH Attalai Kirendeltsége</t>
  </si>
  <si>
    <t>KÖH Csikóstőttősi Kirendeltsége</t>
  </si>
  <si>
    <t>1. Választott tisztségviselők juttatásai</t>
  </si>
  <si>
    <t>3. Farkas Attila Uszoda</t>
  </si>
  <si>
    <t>4. Egyéb foglalkoztatottak személyi juttatásai</t>
  </si>
  <si>
    <t>4. Egyéb foglalkoztatottak</t>
  </si>
  <si>
    <t>5. A helyi önkormányzatok előző évi elszámolásából származó kiadások</t>
  </si>
  <si>
    <t>Működési célú támogatások államháztartáson belülről</t>
  </si>
  <si>
    <t>Dombóvári Művelődési Ház, Könyvtár és Helytörténeti Gyűjtemény</t>
  </si>
  <si>
    <t>1.2. Rendkívüli települési támogatás temetési költségek finanszírozásához</t>
  </si>
  <si>
    <t>1.3. Rendkívüli települési támogatás megélhetésre</t>
  </si>
  <si>
    <t>1.4. Iskolakezdési támogatás</t>
  </si>
  <si>
    <t>1.5. Utazási támogatás</t>
  </si>
  <si>
    <t>1.6. Gyermek születésének támogatása</t>
  </si>
  <si>
    <t>1.1. Dombóvári Szociális és Gyermekjóléti Intézményfenntartó Társulás működésre átadott pénzeszköz</t>
  </si>
  <si>
    <t>1.2. Dombóvári Illyés Gyula Gimnázium Tehetséggondozó Program támogatása</t>
  </si>
  <si>
    <t>1.4. Bursa Hungarica felsőoktatási ösztöndíj pályázat</t>
  </si>
  <si>
    <t>2.1. Helyi védelem alatt álló épületek felújítására</t>
  </si>
  <si>
    <t>3. Lakásgazdálkodás, bérleményhasznosítás - bérleti díj bevételek</t>
  </si>
  <si>
    <t>4. Közterület használati díj</t>
  </si>
  <si>
    <t>5. Terület bérbeadás</t>
  </si>
  <si>
    <t>6. Távhő vagyon bérbeadásából származó bevételek</t>
  </si>
  <si>
    <t>7. Farkas Attila Uszoda bevétele</t>
  </si>
  <si>
    <t>8. Balatonfenyvesi Ifjúsági Tábor bérbeadása</t>
  </si>
  <si>
    <t>2. Egyéb közhatalmi bevételek</t>
  </si>
  <si>
    <t>2.1. pótlék, bírság</t>
  </si>
  <si>
    <t>2.2. talajterhelési díj</t>
  </si>
  <si>
    <t>1.6. Nyári diákmunka támogatása</t>
  </si>
  <si>
    <t>1.7. Kiegészítő gyermekvédelmi támogatás</t>
  </si>
  <si>
    <t>2.1. Döbrököztől szennyvízcsatlakozáshoz hozzájárulás</t>
  </si>
  <si>
    <t>2.2. Farkas Attila Uszoda vizesblokk és öltöző felújítására</t>
  </si>
  <si>
    <t>9. Gunarasi gyerektábor</t>
  </si>
  <si>
    <t>1.3. Régészeti tárgyú pályázathoz önrész biztosítása</t>
  </si>
  <si>
    <t>4. Államháztartáson belüli megelőlegezések (B814)</t>
  </si>
  <si>
    <t>2.1. Lakosságtól szennyvízhozzájárulás</t>
  </si>
  <si>
    <t>2. Sportpályák (Szuhay Sportcentrum)</t>
  </si>
  <si>
    <t>1.5. Közfoglalkozatás támogatás, EFOP támogatás</t>
  </si>
  <si>
    <t>államig.
feladat</t>
  </si>
  <si>
    <t>1.11. Kaposmenti Társulástól kapott támogatás</t>
  </si>
  <si>
    <t>2.3. TOP-7.1.1-16-H-ERFA-2018-00032  Szigeterdei Közösségi Tér kialakítása</t>
  </si>
  <si>
    <t>2.4. TOP-1.1.1-16-TL1-2017-00002  Tüskei iparterület fejlesztése és új iparterület kialakítása</t>
  </si>
  <si>
    <t>1.1. Dombóvári HACS Egyesületnek nyújtott visszatérítendő támogatás</t>
  </si>
  <si>
    <t>1.2. Hamulyák Közalapítványnak nyújtott visszatérítendő támogatás</t>
  </si>
  <si>
    <t>2. Kisértékű tárgyi eszköz beszerzés</t>
  </si>
  <si>
    <t>3. Kisértékű tárgyi eszköz beszerzés Szakcs</t>
  </si>
  <si>
    <t>5. TOP-7.1.1-16-H-ERFA-2018-00032  Szigeterdei Közösségi Tér kialakítása</t>
  </si>
  <si>
    <t>1.7. Krízishelyzeti támogatás</t>
  </si>
  <si>
    <t>1.5. TOP-5.2.1-15-TL1-2016-00001 pályázat támogatási előleg visszafizetése</t>
  </si>
  <si>
    <t>3.1. TOP-7.1.1-16-H-ERFA-2018-00032  Szigeterdei Közösségi Tér kialakítása tartalék</t>
  </si>
  <si>
    <t>3.2. TOP-1.1.1-16-TL1-2017-00002  Tüskei iparterület fejlesztése és új iparterület kialakítása tartalék</t>
  </si>
  <si>
    <t>Felhalmozási célú átvett pénzeszközök</t>
  </si>
  <si>
    <t>Működési célú átvett pénzeszközök</t>
  </si>
  <si>
    <t>Eredeti előirányzat</t>
  </si>
  <si>
    <t>1.12. Társulás nettósítási különbözet</t>
  </si>
  <si>
    <t>6. Működési célú visszatérítendő támogatások, kölcsönök nyújtása államháztartáson kívülre</t>
  </si>
  <si>
    <t>2.2. Dombó-Land Kft. tagi kölcsön visszafizetés</t>
  </si>
  <si>
    <t>6. Védőnők</t>
  </si>
  <si>
    <t>7. 2023. évi szolidaritási hozzájárulás</t>
  </si>
  <si>
    <t>Ft</t>
  </si>
  <si>
    <t>2023.</t>
  </si>
  <si>
    <t>2024.</t>
  </si>
  <si>
    <t>Összesen</t>
  </si>
  <si>
    <t>2021. tény</t>
  </si>
  <si>
    <t>2023. eredeti</t>
  </si>
  <si>
    <t>Felhalmozási célú önkormányzati támogatások</t>
  </si>
  <si>
    <t>3. Foglalkozás-egészségügyi szolgáltatás</t>
  </si>
  <si>
    <t>1.3. Egyes szociális és gyermekjóléti feladatok támogatása (B1131)</t>
  </si>
  <si>
    <t>1.4. Gyermekétkeztetési feladatainak támogatása (B1132)</t>
  </si>
  <si>
    <t>1.5. Kulturális feladatok támogatása (B114)</t>
  </si>
  <si>
    <t>1. Szőlőhegyi kerékpárút II. ütem tervezése</t>
  </si>
  <si>
    <t>103. cím összesen</t>
  </si>
  <si>
    <t>101-103. intézmények összesen</t>
  </si>
  <si>
    <t>102. cím összesen</t>
  </si>
  <si>
    <t>4. Város- és községgazdálkodás</t>
  </si>
  <si>
    <t>5. Helyi utak fenntartása</t>
  </si>
  <si>
    <t>6. Útburkolati jelek festése</t>
  </si>
  <si>
    <t>7. Belvízvédelem, települési vízellátás</t>
  </si>
  <si>
    <t>8. Ingatlanok üzemeltetése</t>
  </si>
  <si>
    <t>9. Köztisztaság, parkfenntartás</t>
  </si>
  <si>
    <t>10. Közterületen lévő fák, fasorok cseréje, telepítése, rendezése, nyesése, eseti fakivágások, növénybeszerzés</t>
  </si>
  <si>
    <t>11. Temetőfenntartás</t>
  </si>
  <si>
    <t>12. Közvilágítás - üzemeltetés, karbantartás, bérleti díj</t>
  </si>
  <si>
    <t>13. Kamatfizetés</t>
  </si>
  <si>
    <t>13.1. Működési hitel után</t>
  </si>
  <si>
    <t>13.2. Beruházási hitel után</t>
  </si>
  <si>
    <t xml:space="preserve">14. Központi orvosi ügyelet </t>
  </si>
  <si>
    <t>15. Városi rendezvények</t>
  </si>
  <si>
    <t>16. Önkormányzati jogalkotás kiadásai</t>
  </si>
  <si>
    <t>17. Helyi tömegközlekedés biztosítása</t>
  </si>
  <si>
    <t>18. Városmarketing és kommunikációs feladatok</t>
  </si>
  <si>
    <t>19. Balatonfenyvesi és Gunarasi Ifjúsági Tábor üzemeltetése</t>
  </si>
  <si>
    <t>19.1. Balatonfenyves</t>
  </si>
  <si>
    <t>19.2. Gunaras</t>
  </si>
  <si>
    <t>20. ÁFA befizetés (építési telkek, víziközmű bérleti díj)</t>
  </si>
  <si>
    <t>21. Sportpályák üzemeltetése</t>
  </si>
  <si>
    <t>22. Településrendezési eszközök felülvizsgálata és módosítása</t>
  </si>
  <si>
    <t>23. TOP-5.2.1-15-TL1-2016-00001 A dombóvári Mászlony szegregátumban élők társadalmi integrációjának helyi szintű komplex programja</t>
  </si>
  <si>
    <t>24. TOP-5.2.1-15-TL1-2016-00002 pályázat A dombóvári Szigetsor-Vasút szegregátumban élők társadalmi integrációjának helyi szintű komplex programja</t>
  </si>
  <si>
    <t>25. TOP-5.2.1-15-TL1-2016-00003 A dombóvári Kakasdomb-Erzsébet utca szegregációval veszélyeztetett területén élők társadalmi integrációjának helyi szintű komplex programja</t>
  </si>
  <si>
    <t>26. TOP-4.3.1-15-TL1-2016-00002 Mászlony - oázis az agrársivatagban</t>
  </si>
  <si>
    <t>27. TOP-4.3.1-15-TL1-2016-00003 A dombóvári Szigetsor-Vasút szegregátumok rehabilitációja</t>
  </si>
  <si>
    <t>28. TOP-4.3.1-15-TL1-2016-00004 DARK projekt</t>
  </si>
  <si>
    <t>2. Közvilágítás bővítése, korszerűsítése, fejlesztése</t>
  </si>
  <si>
    <t>3. Térfigyelő kamerarendszer központi egységének áthelyezése</t>
  </si>
  <si>
    <t>1. Tárgyi eszköz beszerzés</t>
  </si>
  <si>
    <t>2.3. Mecsek Dráva Önkormányzati Társulás 2023. évi hozzájárulás</t>
  </si>
  <si>
    <t>2.4. Civil szervezetek támogatása</t>
  </si>
  <si>
    <t>2.5. Kapos Alapítvány támogatása</t>
  </si>
  <si>
    <t>2.6. Dombóvári Városszépítő és Városvédő Egyesület támogatása</t>
  </si>
  <si>
    <t>2.7. Dombóvári Polgárőr Egyesület támogatása</t>
  </si>
  <si>
    <t>2.8. Dombóvári Ifjúsági Fúvószenekar támogatása</t>
  </si>
  <si>
    <t>2.9. Dombóvári Városgazdálkodási Nkft. részére önerő közfoglalkoztatáshoz</t>
  </si>
  <si>
    <t>2.10. Szociális konyha szolgáltatás bevétellel nem fedezett kiadásaira Magyar Máltai Szeretetszolgálat Egyesületnek</t>
  </si>
  <si>
    <t>2. Százszorszép Tagóvodában megvalósuló beruházások</t>
  </si>
  <si>
    <t>1. Művelődési Ház pinceszínház felújítása</t>
  </si>
  <si>
    <t>1.2. Dombóvári Művelődési Ház, Könyvtár és Helytörténeti Gyűjtemény</t>
  </si>
  <si>
    <t>1.3. Dombóvári Közös Önkormányzati Hivatal</t>
  </si>
  <si>
    <t>1.1. Dombóvári Szivárvány Óvoda és Bölcsőde</t>
  </si>
  <si>
    <t>2.1. Dombóvári Szivárvány Óvoda és Bölcsőde</t>
  </si>
  <si>
    <t>2.2. Dombóvári Művelődési Ház, Könyvtár és Helytörténeti Gyűjtemény</t>
  </si>
  <si>
    <t>2.3. Dombóvári Közös Önkormányzati Hivatal</t>
  </si>
  <si>
    <t>1. Működési bevételek (segélyek visszafizetése, köztemetés, közig. bírság végrehajtásából, egyéb bevételek)</t>
  </si>
  <si>
    <t>2. Közvetített szolgáltatások ellenértéke (háziorvosi rendelők, tábor)</t>
  </si>
  <si>
    <t>10. Gyermekétkeztetés bevétele</t>
  </si>
  <si>
    <t>Bevételek</t>
  </si>
  <si>
    <t>Kiadások</t>
  </si>
  <si>
    <t>Kiadások összesen:</t>
  </si>
  <si>
    <t>Dombóvári Szivárvány Óvoda és Bölcsőde</t>
  </si>
  <si>
    <t>Európai Uniós támogatással megvalósuló programok, projektek bevételei, kiadásai</t>
  </si>
  <si>
    <t>szám</t>
  </si>
  <si>
    <t>azonosító</t>
  </si>
  <si>
    <t>program, projekt neve</t>
  </si>
  <si>
    <t>2020.12.31-ig</t>
  </si>
  <si>
    <t>2021.</t>
  </si>
  <si>
    <t>2022.</t>
  </si>
  <si>
    <t xml:space="preserve">támogatás </t>
  </si>
  <si>
    <t>önkormányzati saját forrás</t>
  </si>
  <si>
    <t>TOP-5.2.1-15-TL1-2016-00001</t>
  </si>
  <si>
    <t>A dombóvári Mászlony szegregátumban élők társadalmi integrációjának helyi szintű komplex programja</t>
  </si>
  <si>
    <t>önkormányzati sajáterő</t>
  </si>
  <si>
    <t>TOP-5.2.1-15-TL1-2016-00002</t>
  </si>
  <si>
    <t>A dombóvári Szigetsor-Vasút szegregátumban élők társadalmi integrációjának helyi szintű komplex programja</t>
  </si>
  <si>
    <t>TOP-5.2.1-15-TL1-2016-00003</t>
  </si>
  <si>
    <t>A dombóvári Kakasdomb-Erzsébet utca szegregációval veszélyeztetett területén élők társadalmi integrációjának helyi szintű komplex programja</t>
  </si>
  <si>
    <t>TOP-1.1.1-16-TL1-2017-00002</t>
  </si>
  <si>
    <t>Tüskei iparterület fejlesztése és új iparterület kialakítása 2017</t>
  </si>
  <si>
    <t>TOP-4.3.1-15-TL1-2016-00002</t>
  </si>
  <si>
    <t>Mászlony - oázis az agrársivatagban</t>
  </si>
  <si>
    <t>támogatás</t>
  </si>
  <si>
    <t>TOP-4.3.1-15-TL1-2016-00003</t>
  </si>
  <si>
    <t>A dombóvári Szigetsor-Vasút szegregátumok rehabilitációja</t>
  </si>
  <si>
    <t>TOP-4.3.1-15-TL1-2016-00004</t>
  </si>
  <si>
    <t>DARK - Dombóvári Akcióterületi Rehabilitáció Kakasdomb-Erzsébet uztca szegregációval veszélyeztetett területen</t>
  </si>
  <si>
    <t xml:space="preserve"> TOP-7.1.1-16-H-ERFA-2018-00032</t>
  </si>
  <si>
    <t xml:space="preserve"> Szigeterdei Közösségi Tér kialakítása</t>
  </si>
  <si>
    <t>TOP-4.1.1-15-TL1-2020-00028</t>
  </si>
  <si>
    <t>Dombóvár, Szabadság u. 2. szám alatti orvosi rendelő felújítása</t>
  </si>
  <si>
    <t>önk sajáterő</t>
  </si>
  <si>
    <t>TOP-2.1.3-00023</t>
  </si>
  <si>
    <t>DOMBÓVÁR, Ady Endre utca csapadékvíz elvezető rendszer rekonstrukciója</t>
  </si>
  <si>
    <t>TOP-2.1.3-00024</t>
  </si>
  <si>
    <t>DOMBÓVÁR, Fő utca csapadékvíz elvezető rendszer rekonstrukciója I. ütem - nyugati utcarész</t>
  </si>
  <si>
    <t>TOP-2.1.3-00025</t>
  </si>
  <si>
    <t>DOMBÓVÁR, Fő utca csapadékvíz elvezető rendszer rekonstrukciója II. ütem - keleti utcarész</t>
  </si>
  <si>
    <t>TOP_PLUSZ-1.3.1-21-TL1-2022-00005</t>
  </si>
  <si>
    <t>DOMBÓVÁR FenntarthatóVárosfejlesztési Stratégiájának és egyéb dokumentumainak elkészítése</t>
  </si>
  <si>
    <t>Bevételek összesen:</t>
  </si>
  <si>
    <t>kiadás</t>
  </si>
  <si>
    <t>dologi kiadások (szolgáltatások)</t>
  </si>
  <si>
    <t>beruházás (ingatlan vásárlás költségei, építéshez kapcsolódó költségek, eszközbeszerzés)</t>
  </si>
  <si>
    <t>személyi</t>
  </si>
  <si>
    <t>járulék</t>
  </si>
  <si>
    <t>eszközbeszerzés</t>
  </si>
  <si>
    <t>tartalék</t>
  </si>
  <si>
    <t>túligénylés, ill. előleg visszautalása</t>
  </si>
  <si>
    <t xml:space="preserve">kiadás </t>
  </si>
  <si>
    <t xml:space="preserve">támogatás visszafizetés </t>
  </si>
  <si>
    <t>29. TOP-7.1.1-16-H-ERFA-2018-00032  Szigeterdei Közösségi Tér kialakítása</t>
  </si>
  <si>
    <t>30. TOP-1.1.1-16-TL1-2017-00002  Tüskei iparterület fejlesztése és új iparterület kialakítása</t>
  </si>
  <si>
    <t>31. TOP-2.1.3-16-TL1-2021-00023 Dombóvár, Ady Endre utca csapadékvízelvezető rendszer rekonstrukciója</t>
  </si>
  <si>
    <t>32. TOP-2.1.3-16-TL1-2021-00024 Dombóvár, Fő utca csapadékvíz-elvezető rendszer rekonstrukciója I. ütem – nyugati utcarész</t>
  </si>
  <si>
    <t>33. TOP-2.1.3-16-TL1-2021-00025 Dombóvár, Fő utca csapadékvíz-elvezető rendszer rekonstrukciója II. ütem – keleti utcarész</t>
  </si>
  <si>
    <t>34. TOP_PLUSZ-1.3.1-21-TL1-2022-00005 FVS</t>
  </si>
  <si>
    <t>35. Farkas Attila Uszoda üzemeltetése</t>
  </si>
  <si>
    <t>37. Szúnyoggyérítés Dombóvár város közigazgatási területén</t>
  </si>
  <si>
    <t>38. Tagdíj Kapos-menti Terület- és Vidékfejlesztési Társulásnak</t>
  </si>
  <si>
    <t>39. Gyermekétkeztetés kiadásai</t>
  </si>
  <si>
    <t>40. Szünidei étkeztetés kiadásai</t>
  </si>
  <si>
    <t>41. Dombóvári Városgazdálkodási Nkft.-nek közszolgáltatási szerződés alapján fizetendő</t>
  </si>
  <si>
    <t>1. TOP-4.3.1-15-TL1-2016-00003 A dombóvári Szigetsor-Vasút szegregátumok rehabilitációja</t>
  </si>
  <si>
    <t>2.4. Önkormányzat</t>
  </si>
  <si>
    <t>1.8. TOP-5.2.1-15-TL1-2016-00002 Szigetsor</t>
  </si>
  <si>
    <t>1.9. TOP-5.2.1-15-TL1-2016-00003 Kakasdomb-Erzsébet utca</t>
  </si>
  <si>
    <t>1.10. TOP_PLUSZ-1.3.1-21-TL1-2022-00005 FVS</t>
  </si>
  <si>
    <t>2.5. TOP-4.3.1-15-TL1-2016-00002 Mászlony - oázis az agrársivatagban</t>
  </si>
  <si>
    <t>2.6. TOP-4.3.1-15-TL1-2016-00003 A dombóvári Szigetsor-Vasút szegregátumok rehabilitációja</t>
  </si>
  <si>
    <t>1.4. Önkormányzat</t>
  </si>
  <si>
    <t>2023. évi bevételek</t>
  </si>
  <si>
    <t>4. Gépjármű vásárlás</t>
  </si>
  <si>
    <t>43. Iskola egészségügyi feladat</t>
  </si>
  <si>
    <t>44. Tanulmánytervek készítése</t>
  </si>
  <si>
    <t>45. Védőnőkkel kapcsolatos dologi kiadások</t>
  </si>
  <si>
    <t>46. „Rádió PLUSZ Dombóvár” rádiószolgáltatás költségei</t>
  </si>
  <si>
    <t>47. Térségi Szabadidő- és Sportcentrum kialakítása</t>
  </si>
  <si>
    <t>48. Orvosi rendelő felújítása miatt jelentkező bérleti díjak</t>
  </si>
  <si>
    <t>49. Mászlony pusztán élő óvodások szállítása</t>
  </si>
  <si>
    <t>50. Újdombóvári posta működtetésére</t>
  </si>
  <si>
    <t>4. TOP-4.3.1-15-TL1-2016-00003 A dombóvári Szigetsor-Vasút szegregátumok rehabilitációja</t>
  </si>
  <si>
    <t>5. TOP-4.3.1-15-TL1-2016-00004 DARK projekt</t>
  </si>
  <si>
    <t>6. TOP-7.1.1-16-H-ERFA-2018-00032  Szigeterdei Közösségi Tér kialakítása</t>
  </si>
  <si>
    <t>7. TOP-1.1.1-16-TL1-2017-00002  Tüskei iparterület fejlesztése és új iparterület kialakítása</t>
  </si>
  <si>
    <t>8. Parkoló kialakítása Járási Hivatal mögött, a rendőrség mellett</t>
  </si>
  <si>
    <t>9. Térségi Szabadidő- és Sportcentrum kialakítása</t>
  </si>
  <si>
    <t>10. Szociális épület kialakítása (JAM csarnoknál)</t>
  </si>
  <si>
    <t>11. Játszótér bővítése (Tulipán utca)</t>
  </si>
  <si>
    <t>12. Péczely utca közmű tervezési feladatok</t>
  </si>
  <si>
    <t>13. Kijelölt gyalogos átkelőhely létesítése</t>
  </si>
  <si>
    <t>14. Vis maior pályázat önerő (Garay utca)</t>
  </si>
  <si>
    <t>2. Víziközmű fejlesztés</t>
  </si>
  <si>
    <t>3. Belterületi utak felújítása</t>
  </si>
  <si>
    <t>4. TOP-2.1.3-16-TL1-2021-00023 Dombóvár, Ady Endre utca csapadékvízelvezető rendszer rekonstrukciója</t>
  </si>
  <si>
    <t>5. TOP-2.1.3-16-TL1-2021-00024 Dombóvár, Fő utca csapadékvíz-elvezető rendszer rekonstrukciója I. ütem – nyugati utcarész</t>
  </si>
  <si>
    <t>6. TOP-2.1.3-16-TL1-2021-00025 Dombóvár, Fő utca csapadékvíz-elvezető rendszer rekonstrukciója II. ütem – keleti utcarész</t>
  </si>
  <si>
    <t>2.2. TAO-s támogatáshoz önrész biztosítása</t>
  </si>
  <si>
    <t>2023. évi kiemelt kiadási előirányzata</t>
  </si>
  <si>
    <t>36. Járdaprogram</t>
  </si>
  <si>
    <t>42. Játszóterek felülvizsgálata, a szükséges és lehetséges javítási, karbantartási munkák elvégzése</t>
  </si>
  <si>
    <t>5.1. 2022. évi állami támogatások elszámolása</t>
  </si>
  <si>
    <t>1. Az önkormányzat</t>
  </si>
  <si>
    <t>2023. évi kiadásai</t>
  </si>
  <si>
    <t>2. A Dombóvári Közös Önkormányzati Hivatal</t>
  </si>
  <si>
    <t>2021-2023. év</t>
  </si>
  <si>
    <t>Módosítás</t>
  </si>
  <si>
    <t>Módosított előirányzat</t>
  </si>
  <si>
    <t>"1. melléklet a 3/2023. (II. 9.) önkormányzati rendelethez"</t>
  </si>
  <si>
    <t>1. melléklet a .../2023. (...) önkormányzati rendelethez</t>
  </si>
  <si>
    <t>"2. melléklet a 3/2023. (II. 9.) önkormányzati rendelethez"</t>
  </si>
  <si>
    <t>2. melléklet a .../2023. (...) önkormányzati rendelethez</t>
  </si>
  <si>
    <t>1.3.1. Szociális ágazati összevont pótlék kifizetéséhez támogatás</t>
  </si>
  <si>
    <t>1.3.2. Egészségügyi kiegészítő pótlék kifizetéséhez támogatás</t>
  </si>
  <si>
    <t>mód. ei.</t>
  </si>
  <si>
    <t>2. Működési célú költségvetési támogatások és kiegészítő támogatások (B115)</t>
  </si>
  <si>
    <t>2.1. Az Ukrajnában kialakult fegyveres konfliktussal összefüggésben felmerült önkormányzati kiadások ellentételezése</t>
  </si>
  <si>
    <t>1.3. 2022. évi Autómentes Nap támogatása</t>
  </si>
  <si>
    <t>15. Ivanich Antal utcai tekepálya egyesületi tulajdonrészének megvásárlása</t>
  </si>
  <si>
    <t>2.7. TOP-2.1.3-16-TL1-2021-00023 Dombóvár, Ady Endre utca csapadékvízelvezető rendszer rekonstrukciója</t>
  </si>
  <si>
    <t>2.8. TOP-2.1.3-16-TL1-2021-00024 Dombóvár, Fő utca csapadékvíz-elvezető rendszer rekonstrukciója I. ütem – nyugati utcarész</t>
  </si>
  <si>
    <t>2.9. TOP-2.1.3-16-TL1-2021-00025 Dombóvár, Fő utca csapadékvíz-elvezető rendszer rekonstrukciója II. ütem – keleti utcarész</t>
  </si>
  <si>
    <t>1.6. Társulás nettósítási különbözet</t>
  </si>
  <si>
    <t>51. Ukrajnából érkezett menekültekkel kapcsolatos kiadások</t>
  </si>
  <si>
    <t>7. TOP-4.1.1-15-TL1-2020-00028 - Szabadság utcai orvosi rendelő felújítása II. ütem</t>
  </si>
  <si>
    <t>2.10. TOP-4.1.1-15-TL1-2020-00028 - Szabadság utcai orvosi rendelő felújítása II. ütem</t>
  </si>
  <si>
    <t>11. Általános forgalmi adó visszatérítése</t>
  </si>
  <si>
    <t>2.11. Törökországot és Szíriát 2023. februárjában sújtó földrengések áldozatainak támogatása</t>
  </si>
  <si>
    <t>52. Térfigyelő kamerarendszer központi egységének áthelyezése</t>
  </si>
  <si>
    <t>16. Hetényi utcai temető kerti szegély és zúzottköves út kialakítása</t>
  </si>
  <si>
    <t>53. TOP-4.1.1-15-TL1-2020-00028 - Szabadság utcai orvosi rendelő felújítása II. ütem</t>
  </si>
  <si>
    <t>8. Dombóvári Szivárvány Óvoda Zöld Liget Tagóvodája előtt bekötőút- és parkoló felújítása</t>
  </si>
  <si>
    <t>17. Kinizsi u. 37. parkoló kialakítása</t>
  </si>
  <si>
    <t>1.1. Népszámlálás 2022. fel nem használt előleg visszafizetése</t>
  </si>
  <si>
    <t>Egyéb működési célú kiadások összesen:</t>
  </si>
  <si>
    <t>1.1. Bérfejlesztés támogatás visszafizetése</t>
  </si>
  <si>
    <t>2022. tény</t>
  </si>
  <si>
    <t>2023. mód. ei.</t>
  </si>
  <si>
    <t>"4. melléklet a 3/2023. (II. 9.) önkormányzati rendelethez"</t>
  </si>
  <si>
    <t>"11. melléklet a 3/2023. (II. 9.) önkormányzati rendelethez"</t>
  </si>
  <si>
    <t>"2.melléklet a 3/2023. (II. 9.) önkormányzati rendelethez"</t>
  </si>
  <si>
    <t>2. melléklet a .../2023. (....) önkormányzati rendelethez</t>
  </si>
  <si>
    <t>3. melléklet a .../2023. (...) önkormányzati rendelethez</t>
  </si>
  <si>
    <t>4. melléklet a .../2023. (....) önkormányzati rendelethez"</t>
  </si>
  <si>
    <t>18. Mobilgarázsok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</si>
</sst>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_-;\-* #,##0_-;_-* &quot;-&quot;??_-;_-@_-"/>
  </numFmts>
  <fonts count="5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5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i/>
      <sz val="10"/>
      <color rgb="FFFF000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9"/>
      <name val="Times New Roman"/>
      <family val="1"/>
      <charset val="238"/>
    </font>
    <font>
      <u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9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7" borderId="0" applyNumberFormat="0" applyBorder="0" applyAlignment="0" applyProtection="0"/>
    <xf numFmtId="0" fontId="6" fillId="7" borderId="0" applyNumberFormat="0" applyBorder="0" applyAlignment="0" applyProtection="0"/>
    <xf numFmtId="0" fontId="9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5" borderId="0" applyNumberFormat="0" applyBorder="0" applyAlignment="0" applyProtection="0"/>
    <xf numFmtId="0" fontId="6" fillId="5" borderId="0" applyNumberFormat="0" applyBorder="0" applyAlignment="0" applyProtection="0"/>
    <xf numFmtId="0" fontId="9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8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41" fillId="0" borderId="0"/>
    <xf numFmtId="0" fontId="7" fillId="0" borderId="0"/>
    <xf numFmtId="0" fontId="7" fillId="0" borderId="0"/>
    <xf numFmtId="0" fontId="8" fillId="0" borderId="0" applyBorder="0"/>
    <xf numFmtId="0" fontId="34" fillId="0" borderId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0" fontId="8" fillId="0" borderId="0"/>
    <xf numFmtId="9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/>
    <xf numFmtId="0" fontId="34" fillId="0" borderId="0"/>
    <xf numFmtId="43" fontId="1" fillId="0" borderId="0" applyFont="0" applyFill="0" applyBorder="0" applyAlignment="0" applyProtection="0"/>
  </cellStyleXfs>
  <cellXfs count="316">
    <xf numFmtId="0" fontId="0" fillId="0" borderId="0" xfId="0"/>
    <xf numFmtId="0" fontId="26" fillId="0" borderId="0" xfId="53" applyFont="1"/>
    <xf numFmtId="0" fontId="29" fillId="0" borderId="0" xfId="53" applyFont="1"/>
    <xf numFmtId="0" fontId="33" fillId="0" borderId="11" xfId="53" applyFont="1" applyBorder="1" applyAlignment="1">
      <alignment horizontal="center"/>
    </xf>
    <xf numFmtId="0" fontId="30" fillId="0" borderId="11" xfId="53" applyFont="1" applyBorder="1" applyAlignment="1">
      <alignment horizontal="right"/>
    </xf>
    <xf numFmtId="0" fontId="26" fillId="0" borderId="0" xfId="53" applyFont="1" applyAlignment="1">
      <alignment vertical="center"/>
    </xf>
    <xf numFmtId="0" fontId="30" fillId="0" borderId="0" xfId="53" applyFont="1"/>
    <xf numFmtId="0" fontId="30" fillId="0" borderId="0" xfId="53" applyFont="1" applyBorder="1" applyAlignment="1">
      <alignment horizontal="right"/>
    </xf>
    <xf numFmtId="0" fontId="7" fillId="0" borderId="0" xfId="51"/>
    <xf numFmtId="0" fontId="37" fillId="0" borderId="0" xfId="53" applyFont="1" applyBorder="1" applyAlignment="1">
      <alignment horizontal="right"/>
    </xf>
    <xf numFmtId="0" fontId="7" fillId="0" borderId="10" xfId="51" applyBorder="1"/>
    <xf numFmtId="0" fontId="26" fillId="0" borderId="0" xfId="53" applyFont="1" applyAlignment="1">
      <alignment wrapText="1"/>
    </xf>
    <xf numFmtId="0" fontId="28" fillId="0" borderId="0" xfId="53" applyFont="1"/>
    <xf numFmtId="0" fontId="36" fillId="0" borderId="0" xfId="53" applyFont="1" applyBorder="1" applyAlignment="1">
      <alignment horizontal="right"/>
    </xf>
    <xf numFmtId="0" fontId="35" fillId="0" borderId="0" xfId="52" applyFont="1"/>
    <xf numFmtId="0" fontId="7" fillId="0" borderId="0" xfId="52"/>
    <xf numFmtId="3" fontId="32" fillId="0" borderId="10" xfId="53" applyNumberFormat="1" applyFont="1" applyBorder="1"/>
    <xf numFmtId="3" fontId="30" fillId="0" borderId="10" xfId="53" applyNumberFormat="1" applyFont="1" applyBorder="1"/>
    <xf numFmtId="0" fontId="31" fillId="0" borderId="0" xfId="53" applyFont="1" applyBorder="1"/>
    <xf numFmtId="0" fontId="30" fillId="0" borderId="10" xfId="53" applyFont="1" applyBorder="1" applyAlignment="1">
      <alignment vertical="center" wrapText="1"/>
    </xf>
    <xf numFmtId="3" fontId="30" fillId="0" borderId="10" xfId="53" applyNumberFormat="1" applyFont="1" applyBorder="1" applyAlignment="1">
      <alignment wrapText="1"/>
    </xf>
    <xf numFmtId="3" fontId="32" fillId="0" borderId="10" xfId="53" applyNumberFormat="1" applyFont="1" applyBorder="1" applyAlignment="1">
      <alignment wrapText="1"/>
    </xf>
    <xf numFmtId="0" fontId="30" fillId="0" borderId="10" xfId="53" applyFont="1" applyBorder="1" applyAlignment="1">
      <alignment horizontal="center" vertical="center" wrapText="1"/>
    </xf>
    <xf numFmtId="0" fontId="46" fillId="0" borderId="0" xfId="51" applyFont="1"/>
    <xf numFmtId="0" fontId="37" fillId="0" borderId="0" xfId="53" applyFont="1" applyBorder="1"/>
    <xf numFmtId="0" fontId="30" fillId="0" borderId="0" xfId="68" applyFont="1" applyAlignment="1">
      <alignment horizontal="center" vertical="center"/>
    </xf>
    <xf numFmtId="0" fontId="53" fillId="0" borderId="0" xfId="51" applyFont="1"/>
    <xf numFmtId="0" fontId="32" fillId="0" borderId="0" xfId="68" applyFont="1" applyAlignment="1">
      <alignment horizontal="center"/>
    </xf>
    <xf numFmtId="0" fontId="32" fillId="0" borderId="0" xfId="68" applyFont="1"/>
    <xf numFmtId="3" fontId="30" fillId="0" borderId="0" xfId="68" applyNumberFormat="1" applyFont="1"/>
    <xf numFmtId="0" fontId="33" fillId="0" borderId="0" xfId="68" applyFont="1" applyAlignment="1">
      <alignment horizontal="center"/>
    </xf>
    <xf numFmtId="0" fontId="33" fillId="0" borderId="0" xfId="68" applyFont="1" applyAlignment="1">
      <alignment horizontal="center" vertical="center"/>
    </xf>
    <xf numFmtId="0" fontId="32" fillId="0" borderId="0" xfId="68" applyFont="1" applyAlignment="1">
      <alignment horizontal="right" vertical="center"/>
    </xf>
    <xf numFmtId="0" fontId="32" fillId="0" borderId="0" xfId="68" applyFont="1" applyAlignment="1">
      <alignment horizontal="center" vertical="center" wrapText="1"/>
    </xf>
    <xf numFmtId="0" fontId="32" fillId="0" borderId="0" xfId="68" applyFont="1" applyAlignment="1">
      <alignment horizontal="center" vertical="center"/>
    </xf>
    <xf numFmtId="3" fontId="32" fillId="0" borderId="0" xfId="68" applyNumberFormat="1" applyFont="1" applyAlignment="1">
      <alignment horizontal="center" vertical="center"/>
    </xf>
    <xf numFmtId="0" fontId="30" fillId="0" borderId="0" xfId="68" applyFont="1" applyAlignment="1">
      <alignment horizontal="center" vertical="center" wrapText="1"/>
    </xf>
    <xf numFmtId="0" fontId="30" fillId="0" borderId="0" xfId="68" applyFont="1" applyAlignment="1">
      <alignment horizontal="left" vertical="center"/>
    </xf>
    <xf numFmtId="0" fontId="31" fillId="0" borderId="0" xfId="68" applyFont="1" applyAlignment="1">
      <alignment horizontal="center" vertical="center" wrapText="1"/>
    </xf>
    <xf numFmtId="0" fontId="31" fillId="0" borderId="0" xfId="68" applyFont="1" applyAlignment="1">
      <alignment horizontal="left"/>
    </xf>
    <xf numFmtId="0" fontId="30" fillId="0" borderId="0" xfId="68" applyFont="1" applyAlignment="1">
      <alignment horizontal="right"/>
    </xf>
    <xf numFmtId="49" fontId="30" fillId="0" borderId="0" xfId="68" applyNumberFormat="1" applyFont="1" applyAlignment="1">
      <alignment horizontal="right" vertical="center"/>
    </xf>
    <xf numFmtId="0" fontId="30" fillId="0" borderId="46" xfId="68" applyFont="1" applyBorder="1" applyAlignment="1">
      <alignment horizontal="center" vertical="center"/>
    </xf>
    <xf numFmtId="0" fontId="32" fillId="0" borderId="46" xfId="68" applyFont="1" applyBorder="1" applyAlignment="1">
      <alignment horizontal="right"/>
    </xf>
    <xf numFmtId="0" fontId="32" fillId="0" borderId="46" xfId="68" applyFont="1" applyBorder="1" applyAlignment="1">
      <alignment horizontal="center" vertical="center"/>
    </xf>
    <xf numFmtId="3" fontId="32" fillId="0" borderId="46" xfId="68" applyNumberFormat="1" applyFont="1" applyBorder="1"/>
    <xf numFmtId="0" fontId="30" fillId="0" borderId="11" xfId="68" applyFont="1" applyBorder="1" applyAlignment="1">
      <alignment horizontal="center" vertical="center"/>
    </xf>
    <xf numFmtId="0" fontId="32" fillId="0" borderId="11" xfId="68" applyFont="1" applyBorder="1" applyAlignment="1">
      <alignment horizontal="right"/>
    </xf>
    <xf numFmtId="0" fontId="32" fillId="0" borderId="11" xfId="68" applyFont="1" applyBorder="1" applyAlignment="1">
      <alignment horizontal="center" vertical="center"/>
    </xf>
    <xf numFmtId="3" fontId="32" fillId="0" borderId="11" xfId="68" applyNumberFormat="1" applyFont="1" applyBorder="1"/>
    <xf numFmtId="0" fontId="32" fillId="0" borderId="0" xfId="68" applyFont="1" applyAlignment="1">
      <alignment horizontal="right"/>
    </xf>
    <xf numFmtId="3" fontId="32" fillId="0" borderId="0" xfId="68" applyNumberFormat="1" applyFont="1"/>
    <xf numFmtId="0" fontId="31" fillId="0" borderId="0" xfId="68" applyFont="1" applyAlignment="1">
      <alignment horizontal="center" vertical="center"/>
    </xf>
    <xf numFmtId="0" fontId="30" fillId="0" borderId="0" xfId="51" applyFont="1" applyAlignment="1">
      <alignment horizontal="right"/>
    </xf>
    <xf numFmtId="0" fontId="7" fillId="0" borderId="11" xfId="51" applyBorder="1"/>
    <xf numFmtId="0" fontId="32" fillId="0" borderId="11" xfId="51" applyFont="1" applyBorder="1" applyAlignment="1">
      <alignment horizontal="right"/>
    </xf>
    <xf numFmtId="0" fontId="32" fillId="0" borderId="0" xfId="51" applyFont="1" applyAlignment="1">
      <alignment horizontal="right"/>
    </xf>
    <xf numFmtId="0" fontId="48" fillId="0" borderId="0" xfId="68" applyFont="1" applyAlignment="1">
      <alignment horizontal="center" vertical="center"/>
    </xf>
    <xf numFmtId="3" fontId="48" fillId="0" borderId="0" xfId="68" applyNumberFormat="1" applyFont="1"/>
    <xf numFmtId="0" fontId="30" fillId="0" borderId="0" xfId="51" applyFont="1" applyAlignment="1">
      <alignment horizontal="left" vertical="center"/>
    </xf>
    <xf numFmtId="0" fontId="7" fillId="0" borderId="0" xfId="51" applyAlignment="1">
      <alignment horizontal="center"/>
    </xf>
    <xf numFmtId="0" fontId="30" fillId="0" borderId="0" xfId="51" applyFont="1" applyAlignment="1">
      <alignment horizontal="left"/>
    </xf>
    <xf numFmtId="0" fontId="31" fillId="0" borderId="0" xfId="51" applyFont="1" applyAlignment="1">
      <alignment horizontal="left"/>
    </xf>
    <xf numFmtId="0" fontId="31" fillId="0" borderId="0" xfId="51" applyFont="1" applyAlignment="1">
      <alignment horizontal="right"/>
    </xf>
    <xf numFmtId="3" fontId="30" fillId="0" borderId="0" xfId="68" applyNumberFormat="1" applyFont="1" applyAlignment="1">
      <alignment horizontal="right" vertical="center" wrapText="1"/>
    </xf>
    <xf numFmtId="0" fontId="30" fillId="0" borderId="0" xfId="68" applyFont="1" applyAlignment="1">
      <alignment horizontal="right" vertical="center"/>
    </xf>
    <xf numFmtId="3" fontId="32" fillId="0" borderId="11" xfId="68" applyNumberFormat="1" applyFont="1" applyBorder="1" applyAlignment="1">
      <alignment horizontal="right" vertical="center"/>
    </xf>
    <xf numFmtId="3" fontId="32" fillId="0" borderId="0" xfId="68" applyNumberFormat="1" applyFont="1" applyAlignment="1">
      <alignment horizontal="right" vertical="center"/>
    </xf>
    <xf numFmtId="0" fontId="51" fillId="0" borderId="0" xfId="68" applyFont="1" applyAlignment="1">
      <alignment horizontal="center" vertical="center"/>
    </xf>
    <xf numFmtId="0" fontId="50" fillId="0" borderId="0" xfId="68" applyFont="1" applyAlignment="1">
      <alignment horizontal="right"/>
    </xf>
    <xf numFmtId="3" fontId="50" fillId="0" borderId="0" xfId="68" applyNumberFormat="1" applyFont="1"/>
    <xf numFmtId="0" fontId="30" fillId="0" borderId="0" xfId="68" applyFont="1"/>
    <xf numFmtId="3" fontId="33" fillId="0" borderId="0" xfId="68" applyNumberFormat="1" applyFont="1" applyAlignment="1">
      <alignment horizontal="center"/>
    </xf>
    <xf numFmtId="3" fontId="33" fillId="0" borderId="0" xfId="68" applyNumberFormat="1" applyFont="1"/>
    <xf numFmtId="49" fontId="30" fillId="0" borderId="0" xfId="68" applyNumberFormat="1" applyFont="1" applyAlignment="1">
      <alignment horizontal="right" vertical="center" wrapText="1"/>
    </xf>
    <xf numFmtId="0" fontId="52" fillId="0" borderId="0" xfId="51" applyFont="1"/>
    <xf numFmtId="49" fontId="32" fillId="0" borderId="11" xfId="68" applyNumberFormat="1" applyFont="1" applyBorder="1" applyAlignment="1">
      <alignment horizontal="right" vertical="center"/>
    </xf>
    <xf numFmtId="49" fontId="32" fillId="0" borderId="0" xfId="68" applyNumberFormat="1" applyFont="1" applyAlignment="1">
      <alignment horizontal="right" vertical="center"/>
    </xf>
    <xf numFmtId="164" fontId="30" fillId="0" borderId="0" xfId="69" applyNumberFormat="1" applyFont="1" applyFill="1"/>
    <xf numFmtId="0" fontId="54" fillId="0" borderId="11" xfId="51" applyFont="1" applyBorder="1"/>
    <xf numFmtId="0" fontId="30" fillId="0" borderId="0" xfId="51" applyFont="1" applyAlignment="1">
      <alignment horizontal="right" wrapText="1"/>
    </xf>
    <xf numFmtId="0" fontId="43" fillId="0" borderId="0" xfId="59" applyFont="1" applyAlignment="1">
      <alignment wrapText="1"/>
    </xf>
    <xf numFmtId="0" fontId="45" fillId="0" borderId="10" xfId="59" applyFont="1" applyBorder="1" applyAlignment="1">
      <alignment wrapText="1"/>
    </xf>
    <xf numFmtId="0" fontId="45" fillId="0" borderId="10" xfId="59" applyFont="1" applyBorder="1" applyAlignment="1">
      <alignment vertical="center"/>
    </xf>
    <xf numFmtId="0" fontId="43" fillId="0" borderId="10" xfId="59" applyFont="1" applyBorder="1" applyAlignment="1">
      <alignment horizontal="center" vertical="center"/>
    </xf>
    <xf numFmtId="3" fontId="43" fillId="0" borderId="10" xfId="59" applyNumberFormat="1" applyFont="1" applyBorder="1" applyAlignment="1">
      <alignment horizontal="center"/>
    </xf>
    <xf numFmtId="0" fontId="43" fillId="0" borderId="10" xfId="59" applyFont="1" applyBorder="1" applyAlignment="1">
      <alignment wrapText="1"/>
    </xf>
    <xf numFmtId="3" fontId="43" fillId="0" borderId="10" xfId="51" applyNumberFormat="1" applyFont="1" applyBorder="1"/>
    <xf numFmtId="0" fontId="42" fillId="0" borderId="10" xfId="51" applyFont="1" applyBorder="1" applyAlignment="1">
      <alignment wrapText="1"/>
    </xf>
    <xf numFmtId="3" fontId="45" fillId="0" borderId="10" xfId="51" applyNumberFormat="1" applyFont="1" applyBorder="1"/>
    <xf numFmtId="0" fontId="44" fillId="0" borderId="10" xfId="59" applyFont="1" applyBorder="1" applyAlignment="1">
      <alignment wrapText="1"/>
    </xf>
    <xf numFmtId="3" fontId="44" fillId="0" borderId="10" xfId="51" applyNumberFormat="1" applyFont="1" applyBorder="1"/>
    <xf numFmtId="0" fontId="43" fillId="0" borderId="0" xfId="59" applyFont="1"/>
    <xf numFmtId="0" fontId="43" fillId="0" borderId="0" xfId="51" applyFont="1"/>
    <xf numFmtId="3" fontId="45" fillId="0" borderId="10" xfId="59" applyNumberFormat="1" applyFont="1" applyBorder="1" applyAlignment="1">
      <alignment horizontal="right"/>
    </xf>
    <xf numFmtId="0" fontId="43" fillId="0" borderId="10" xfId="59" applyFont="1" applyBorder="1"/>
    <xf numFmtId="0" fontId="43" fillId="0" borderId="10" xfId="51" applyFont="1" applyBorder="1"/>
    <xf numFmtId="0" fontId="43" fillId="0" borderId="10" xfId="59" applyFont="1" applyBorder="1" applyAlignment="1">
      <alignment vertical="center"/>
    </xf>
    <xf numFmtId="0" fontId="43" fillId="0" borderId="10" xfId="59" applyFont="1" applyBorder="1" applyAlignment="1">
      <alignment horizontal="center"/>
    </xf>
    <xf numFmtId="0" fontId="43" fillId="0" borderId="10" xfId="59" applyFont="1" applyBorder="1" applyAlignment="1">
      <alignment horizontal="center" wrapText="1"/>
    </xf>
    <xf numFmtId="3" fontId="43" fillId="0" borderId="10" xfId="59" applyNumberFormat="1" applyFont="1" applyBorder="1"/>
    <xf numFmtId="0" fontId="43" fillId="0" borderId="10" xfId="59" applyFont="1" applyBorder="1" applyAlignment="1">
      <alignment vertical="center" wrapText="1"/>
    </xf>
    <xf numFmtId="0" fontId="43" fillId="0" borderId="10" xfId="51" applyFont="1" applyBorder="1" applyAlignment="1">
      <alignment wrapText="1"/>
    </xf>
    <xf numFmtId="3" fontId="45" fillId="0" borderId="10" xfId="59" applyNumberFormat="1" applyFont="1" applyBorder="1"/>
    <xf numFmtId="0" fontId="45" fillId="0" borderId="10" xfId="51" applyFont="1" applyBorder="1"/>
    <xf numFmtId="3" fontId="43" fillId="0" borderId="10" xfId="59" applyNumberFormat="1" applyFont="1" applyBorder="1" applyAlignment="1">
      <alignment vertical="center"/>
    </xf>
    <xf numFmtId="0" fontId="36" fillId="0" borderId="0" xfId="53" applyFont="1" applyBorder="1"/>
    <xf numFmtId="0" fontId="26" fillId="0" borderId="0" xfId="51" applyFont="1" applyAlignment="1">
      <alignment horizontal="right"/>
    </xf>
    <xf numFmtId="0" fontId="26" fillId="0" borderId="45" xfId="51" applyFont="1" applyBorder="1" applyAlignment="1">
      <alignment horizontal="right"/>
    </xf>
    <xf numFmtId="0" fontId="27" fillId="0" borderId="0" xfId="51" applyFont="1" applyAlignment="1">
      <alignment horizontal="right"/>
    </xf>
    <xf numFmtId="0" fontId="27" fillId="0" borderId="0" xfId="53" applyFont="1" applyBorder="1" applyAlignment="1">
      <alignment horizontal="right"/>
    </xf>
    <xf numFmtId="0" fontId="38" fillId="0" borderId="0" xfId="53" applyFont="1" applyBorder="1" applyAlignment="1">
      <alignment horizontal="center"/>
    </xf>
    <xf numFmtId="0" fontId="26" fillId="0" borderId="0" xfId="53" applyFont="1" applyBorder="1"/>
    <xf numFmtId="3" fontId="38" fillId="0" borderId="14" xfId="53" applyNumberFormat="1" applyFont="1" applyBorder="1" applyAlignment="1">
      <alignment horizontal="center"/>
    </xf>
    <xf numFmtId="3" fontId="38" fillId="0" borderId="15" xfId="53" applyNumberFormat="1" applyFont="1" applyBorder="1" applyAlignment="1">
      <alignment horizontal="center"/>
    </xf>
    <xf numFmtId="3" fontId="38" fillId="0" borderId="16" xfId="53" applyNumberFormat="1" applyFont="1" applyBorder="1" applyAlignment="1">
      <alignment horizontal="center"/>
    </xf>
    <xf numFmtId="1" fontId="38" fillId="0" borderId="26" xfId="53" applyNumberFormat="1" applyFont="1" applyBorder="1" applyAlignment="1">
      <alignment horizontal="center" vertical="center"/>
    </xf>
    <xf numFmtId="0" fontId="38" fillId="0" borderId="21" xfId="53" applyFont="1" applyBorder="1" applyAlignment="1">
      <alignment horizontal="center" vertical="center"/>
    </xf>
    <xf numFmtId="0" fontId="36" fillId="0" borderId="23" xfId="53" applyFont="1" applyBorder="1" applyAlignment="1">
      <alignment horizontal="center" vertical="center"/>
    </xf>
    <xf numFmtId="0" fontId="38" fillId="0" borderId="32" xfId="53" applyFont="1" applyBorder="1" applyAlignment="1">
      <alignment horizontal="center" vertical="center"/>
    </xf>
    <xf numFmtId="3" fontId="36" fillId="0" borderId="36" xfId="53" applyNumberFormat="1" applyFont="1" applyBorder="1" applyAlignment="1">
      <alignment horizontal="right"/>
    </xf>
    <xf numFmtId="3" fontId="36" fillId="0" borderId="28" xfId="53" applyNumberFormat="1" applyFont="1" applyBorder="1" applyAlignment="1">
      <alignment horizontal="center" wrapText="1"/>
    </xf>
    <xf numFmtId="0" fontId="36" fillId="0" borderId="28" xfId="53" applyFont="1" applyBorder="1" applyAlignment="1">
      <alignment horizontal="center" wrapText="1"/>
    </xf>
    <xf numFmtId="0" fontId="36" fillId="0" borderId="37" xfId="53" applyFont="1" applyBorder="1" applyAlignment="1">
      <alignment horizontal="center" wrapText="1"/>
    </xf>
    <xf numFmtId="0" fontId="38" fillId="0" borderId="24" xfId="53" applyFont="1" applyBorder="1" applyAlignment="1">
      <alignment horizontal="center"/>
    </xf>
    <xf numFmtId="0" fontId="38" fillId="0" borderId="25" xfId="53" applyFont="1" applyBorder="1" applyAlignment="1">
      <alignment horizontal="center"/>
    </xf>
    <xf numFmtId="0" fontId="38" fillId="0" borderId="26" xfId="53" applyFont="1" applyBorder="1"/>
    <xf numFmtId="3" fontId="38" fillId="0" borderId="41" xfId="53" applyNumberFormat="1" applyFont="1" applyBorder="1"/>
    <xf numFmtId="3" fontId="38" fillId="0" borderId="12" xfId="53" applyNumberFormat="1" applyFont="1" applyBorder="1"/>
    <xf numFmtId="3" fontId="38" fillId="0" borderId="11" xfId="53" applyNumberFormat="1" applyFont="1" applyBorder="1"/>
    <xf numFmtId="0" fontId="38" fillId="0" borderId="18" xfId="53" applyFont="1" applyBorder="1" applyAlignment="1">
      <alignment horizontal="center"/>
    </xf>
    <xf numFmtId="0" fontId="38" fillId="0" borderId="19" xfId="53" applyFont="1" applyBorder="1" applyAlignment="1">
      <alignment horizontal="center"/>
    </xf>
    <xf numFmtId="0" fontId="38" fillId="0" borderId="30" xfId="53" applyFont="1" applyBorder="1"/>
    <xf numFmtId="3" fontId="38" fillId="0" borderId="30" xfId="53" applyNumberFormat="1" applyFont="1" applyBorder="1"/>
    <xf numFmtId="3" fontId="38" fillId="0" borderId="10" xfId="53" applyNumberFormat="1" applyFont="1" applyBorder="1"/>
    <xf numFmtId="3" fontId="38" fillId="0" borderId="33" xfId="53" applyNumberFormat="1" applyFont="1" applyBorder="1"/>
    <xf numFmtId="0" fontId="38" fillId="0" borderId="34" xfId="53" applyFont="1" applyBorder="1" applyAlignment="1">
      <alignment horizontal="center"/>
    </xf>
    <xf numFmtId="0" fontId="38" fillId="0" borderId="20" xfId="53" applyFont="1" applyBorder="1" applyAlignment="1">
      <alignment wrapText="1"/>
    </xf>
    <xf numFmtId="0" fontId="36" fillId="0" borderId="18" xfId="53" applyFont="1" applyBorder="1"/>
    <xf numFmtId="0" fontId="36" fillId="0" borderId="33" xfId="53" applyFont="1" applyBorder="1" applyAlignment="1">
      <alignment horizontal="center"/>
    </xf>
    <xf numFmtId="0" fontId="36" fillId="0" borderId="30" xfId="53" applyFont="1" applyBorder="1"/>
    <xf numFmtId="3" fontId="36" fillId="0" borderId="30" xfId="53" applyNumberFormat="1" applyFont="1" applyBorder="1"/>
    <xf numFmtId="3" fontId="36" fillId="0" borderId="10" xfId="53" applyNumberFormat="1" applyFont="1" applyBorder="1"/>
    <xf numFmtId="3" fontId="36" fillId="0" borderId="33" xfId="53" applyNumberFormat="1" applyFont="1" applyBorder="1"/>
    <xf numFmtId="0" fontId="36" fillId="0" borderId="18" xfId="53" applyFont="1" applyBorder="1" applyAlignment="1">
      <alignment horizontal="center"/>
    </xf>
    <xf numFmtId="0" fontId="36" fillId="0" borderId="34" xfId="53" applyFont="1" applyBorder="1" applyAlignment="1">
      <alignment horizontal="center"/>
    </xf>
    <xf numFmtId="0" fontId="37" fillId="0" borderId="18" xfId="53" applyFont="1" applyBorder="1" applyAlignment="1">
      <alignment horizontal="center"/>
    </xf>
    <xf numFmtId="0" fontId="37" fillId="0" borderId="34" xfId="53" applyFont="1" applyBorder="1" applyAlignment="1">
      <alignment horizontal="center"/>
    </xf>
    <xf numFmtId="0" fontId="37" fillId="0" borderId="30" xfId="53" applyFont="1" applyBorder="1"/>
    <xf numFmtId="3" fontId="37" fillId="0" borderId="30" xfId="53" applyNumberFormat="1" applyFont="1" applyBorder="1"/>
    <xf numFmtId="3" fontId="37" fillId="0" borderId="10" xfId="53" applyNumberFormat="1" applyFont="1" applyBorder="1"/>
    <xf numFmtId="3" fontId="37" fillId="0" borderId="33" xfId="53" applyNumberFormat="1" applyFont="1" applyBorder="1"/>
    <xf numFmtId="3" fontId="38" fillId="0" borderId="30" xfId="53" applyNumberFormat="1" applyFont="1" applyBorder="1" applyAlignment="1">
      <alignment horizontal="right"/>
    </xf>
    <xf numFmtId="3" fontId="38" fillId="0" borderId="10" xfId="53" applyNumberFormat="1" applyFont="1" applyBorder="1" applyAlignment="1">
      <alignment horizontal="right"/>
    </xf>
    <xf numFmtId="3" fontId="38" fillId="0" borderId="33" xfId="53" applyNumberFormat="1" applyFont="1" applyBorder="1" applyAlignment="1">
      <alignment horizontal="right"/>
    </xf>
    <xf numFmtId="0" fontId="35" fillId="0" borderId="0" xfId="0" applyFont="1"/>
    <xf numFmtId="0" fontId="36" fillId="0" borderId="33" xfId="53" applyFont="1" applyBorder="1"/>
    <xf numFmtId="0" fontId="39" fillId="0" borderId="30" xfId="53" applyFont="1" applyBorder="1"/>
    <xf numFmtId="3" fontId="39" fillId="0" borderId="30" xfId="53" applyNumberFormat="1" applyFont="1" applyBorder="1"/>
    <xf numFmtId="3" fontId="39" fillId="0" borderId="10" xfId="53" applyNumberFormat="1" applyFont="1" applyBorder="1"/>
    <xf numFmtId="3" fontId="39" fillId="0" borderId="33" xfId="53" applyNumberFormat="1" applyFont="1" applyBorder="1"/>
    <xf numFmtId="0" fontId="36" fillId="0" borderId="30" xfId="53" applyFont="1" applyBorder="1" applyAlignment="1">
      <alignment wrapText="1"/>
    </xf>
    <xf numFmtId="0" fontId="36" fillId="0" borderId="13" xfId="53" applyFont="1" applyBorder="1"/>
    <xf numFmtId="3" fontId="36" fillId="0" borderId="30" xfId="53" applyNumberFormat="1" applyFont="1" applyBorder="1" applyAlignment="1">
      <alignment wrapText="1"/>
    </xf>
    <xf numFmtId="3" fontId="36" fillId="0" borderId="10" xfId="53" applyNumberFormat="1" applyFont="1" applyBorder="1" applyAlignment="1">
      <alignment wrapText="1"/>
    </xf>
    <xf numFmtId="3" fontId="36" fillId="0" borderId="33" xfId="53" applyNumberFormat="1" applyFont="1" applyBorder="1" applyAlignment="1">
      <alignment wrapText="1"/>
    </xf>
    <xf numFmtId="3" fontId="55" fillId="0" borderId="30" xfId="53" applyNumberFormat="1" applyFont="1" applyBorder="1"/>
    <xf numFmtId="3" fontId="26" fillId="0" borderId="30" xfId="53" applyNumberFormat="1" applyFont="1" applyBorder="1"/>
    <xf numFmtId="3" fontId="26" fillId="0" borderId="10" xfId="53" applyNumberFormat="1" applyFont="1" applyBorder="1"/>
    <xf numFmtId="3" fontId="26" fillId="0" borderId="33" xfId="53" applyNumberFormat="1" applyFont="1" applyBorder="1"/>
    <xf numFmtId="0" fontId="36" fillId="0" borderId="18" xfId="53" applyFont="1" applyBorder="1" applyAlignment="1">
      <alignment horizontal="center" wrapText="1"/>
    </xf>
    <xf numFmtId="16" fontId="36" fillId="0" borderId="30" xfId="53" applyNumberFormat="1" applyFont="1" applyBorder="1" applyAlignment="1">
      <alignment wrapText="1"/>
    </xf>
    <xf numFmtId="0" fontId="39" fillId="0" borderId="34" xfId="53" applyFont="1" applyBorder="1" applyAlignment="1">
      <alignment horizontal="center"/>
    </xf>
    <xf numFmtId="3" fontId="55" fillId="0" borderId="10" xfId="53" applyNumberFormat="1" applyFont="1" applyBorder="1"/>
    <xf numFmtId="3" fontId="55" fillId="0" borderId="33" xfId="53" applyNumberFormat="1" applyFont="1" applyBorder="1"/>
    <xf numFmtId="3" fontId="36" fillId="0" borderId="34" xfId="53" applyNumberFormat="1" applyFont="1" applyBorder="1"/>
    <xf numFmtId="16" fontId="36" fillId="0" borderId="30" xfId="53" applyNumberFormat="1" applyFont="1" applyBorder="1"/>
    <xf numFmtId="0" fontId="38" fillId="0" borderId="18" xfId="53" applyFont="1" applyBorder="1"/>
    <xf numFmtId="0" fontId="36" fillId="0" borderId="34" xfId="53" applyFont="1" applyBorder="1" applyAlignment="1">
      <alignment horizontal="center" wrapText="1"/>
    </xf>
    <xf numFmtId="0" fontId="36" fillId="0" borderId="20" xfId="53" applyFont="1" applyBorder="1" applyAlignment="1">
      <alignment wrapText="1"/>
    </xf>
    <xf numFmtId="0" fontId="40" fillId="0" borderId="34" xfId="53" applyFont="1" applyBorder="1"/>
    <xf numFmtId="0" fontId="40" fillId="0" borderId="30" xfId="53" applyFont="1" applyBorder="1"/>
    <xf numFmtId="0" fontId="36" fillId="0" borderId="20" xfId="53" applyFont="1" applyBorder="1"/>
    <xf numFmtId="3" fontId="36" fillId="0" borderId="30" xfId="53" applyNumberFormat="1" applyFont="1" applyBorder="1" applyAlignment="1">
      <alignment horizontal="right"/>
    </xf>
    <xf numFmtId="3" fontId="36" fillId="0" borderId="10" xfId="53" applyNumberFormat="1" applyFont="1" applyBorder="1" applyAlignment="1">
      <alignment horizontal="right"/>
    </xf>
    <xf numFmtId="3" fontId="36" fillId="0" borderId="33" xfId="53" applyNumberFormat="1" applyFont="1" applyBorder="1" applyAlignment="1">
      <alignment horizontal="right"/>
    </xf>
    <xf numFmtId="0" fontId="36" fillId="0" borderId="34" xfId="53" applyFont="1" applyBorder="1"/>
    <xf numFmtId="0" fontId="36" fillId="0" borderId="21" xfId="53" applyFont="1" applyBorder="1"/>
    <xf numFmtId="0" fontId="36" fillId="0" borderId="38" xfId="53" applyFont="1" applyBorder="1"/>
    <xf numFmtId="0" fontId="38" fillId="0" borderId="32" xfId="53" applyFont="1" applyBorder="1"/>
    <xf numFmtId="3" fontId="38" fillId="0" borderId="32" xfId="53" applyNumberFormat="1" applyFont="1" applyBorder="1"/>
    <xf numFmtId="3" fontId="38" fillId="0" borderId="39" xfId="53" applyNumberFormat="1" applyFont="1" applyBorder="1"/>
    <xf numFmtId="3" fontId="38" fillId="0" borderId="42" xfId="53" applyNumberFormat="1" applyFont="1" applyBorder="1"/>
    <xf numFmtId="0" fontId="36" fillId="0" borderId="50" xfId="53" applyFont="1" applyBorder="1"/>
    <xf numFmtId="0" fontId="36" fillId="0" borderId="51" xfId="53" applyFont="1" applyBorder="1"/>
    <xf numFmtId="0" fontId="26" fillId="0" borderId="50" xfId="53" applyFont="1" applyBorder="1"/>
    <xf numFmtId="3" fontId="36" fillId="0" borderId="0" xfId="53" applyNumberFormat="1" applyFont="1" applyBorder="1"/>
    <xf numFmtId="3" fontId="26" fillId="0" borderId="0" xfId="53" applyNumberFormat="1" applyFont="1" applyBorder="1"/>
    <xf numFmtId="0" fontId="36" fillId="0" borderId="10" xfId="53" applyFont="1" applyBorder="1"/>
    <xf numFmtId="0" fontId="26" fillId="0" borderId="0" xfId="53" applyFont="1" applyBorder="1" applyAlignment="1">
      <alignment horizontal="right"/>
    </xf>
    <xf numFmtId="0" fontId="38" fillId="0" borderId="14" xfId="53" applyFont="1" applyBorder="1" applyAlignment="1">
      <alignment horizontal="center"/>
    </xf>
    <xf numFmtId="0" fontId="38" fillId="0" borderId="15" xfId="53" applyFont="1" applyBorder="1" applyAlignment="1">
      <alignment horizontal="center"/>
    </xf>
    <xf numFmtId="0" fontId="38" fillId="0" borderId="16" xfId="53" applyFont="1" applyBorder="1" applyAlignment="1">
      <alignment horizontal="center"/>
    </xf>
    <xf numFmtId="0" fontId="38" fillId="0" borderId="17" xfId="53" applyFont="1" applyBorder="1" applyAlignment="1">
      <alignment horizontal="center"/>
    </xf>
    <xf numFmtId="0" fontId="36" fillId="0" borderId="23" xfId="53" applyFont="1" applyBorder="1" applyAlignment="1">
      <alignment horizontal="right"/>
    </xf>
    <xf numFmtId="0" fontId="36" fillId="0" borderId="22" xfId="53" applyFont="1" applyBorder="1"/>
    <xf numFmtId="3" fontId="36" fillId="0" borderId="27" xfId="53" applyNumberFormat="1" applyFont="1" applyBorder="1" applyAlignment="1">
      <alignment horizontal="right"/>
    </xf>
    <xf numFmtId="0" fontId="36" fillId="0" borderId="47" xfId="53" applyFont="1" applyBorder="1" applyAlignment="1">
      <alignment horizontal="center" wrapText="1"/>
    </xf>
    <xf numFmtId="0" fontId="36" fillId="0" borderId="29" xfId="53" applyFont="1" applyBorder="1" applyAlignment="1">
      <alignment horizontal="center" wrapText="1"/>
    </xf>
    <xf numFmtId="3" fontId="36" fillId="0" borderId="48" xfId="53" applyNumberFormat="1" applyFont="1" applyBorder="1" applyAlignment="1">
      <alignment horizontal="right"/>
    </xf>
    <xf numFmtId="0" fontId="38" fillId="0" borderId="15" xfId="53" applyFont="1" applyBorder="1"/>
    <xf numFmtId="0" fontId="38" fillId="0" borderId="16" xfId="53" applyFont="1" applyBorder="1" applyAlignment="1">
      <alignment horizontal="right"/>
    </xf>
    <xf numFmtId="0" fontId="38" fillId="0" borderId="17" xfId="53" applyFont="1" applyBorder="1"/>
    <xf numFmtId="0" fontId="38" fillId="0" borderId="31" xfId="53" applyFont="1" applyBorder="1"/>
    <xf numFmtId="0" fontId="38" fillId="0" borderId="43" xfId="53" applyFont="1" applyBorder="1"/>
    <xf numFmtId="0" fontId="38" fillId="0" borderId="16" xfId="53" applyFont="1" applyBorder="1"/>
    <xf numFmtId="0" fontId="38" fillId="0" borderId="49" xfId="53" applyFont="1" applyBorder="1"/>
    <xf numFmtId="0" fontId="36" fillId="0" borderId="34" xfId="53" applyFont="1" applyBorder="1" applyAlignment="1">
      <alignment horizontal="right"/>
    </xf>
    <xf numFmtId="3" fontId="36" fillId="0" borderId="18" xfId="53" applyNumberFormat="1" applyFont="1" applyBorder="1"/>
    <xf numFmtId="3" fontId="36" fillId="0" borderId="35" xfId="53" applyNumberFormat="1" applyFont="1" applyBorder="1"/>
    <xf numFmtId="3" fontId="36" fillId="0" borderId="19" xfId="53" applyNumberFormat="1" applyFont="1" applyBorder="1"/>
    <xf numFmtId="3" fontId="36" fillId="0" borderId="13" xfId="53" applyNumberFormat="1" applyFont="1" applyBorder="1"/>
    <xf numFmtId="3" fontId="38" fillId="0" borderId="35" xfId="53" applyNumberFormat="1" applyFont="1" applyBorder="1"/>
    <xf numFmtId="3" fontId="38" fillId="0" borderId="19" xfId="53" applyNumberFormat="1" applyFont="1" applyBorder="1"/>
    <xf numFmtId="0" fontId="38" fillId="0" borderId="20" xfId="53" applyFont="1" applyBorder="1"/>
    <xf numFmtId="0" fontId="38" fillId="0" borderId="34" xfId="53" applyFont="1" applyBorder="1" applyAlignment="1">
      <alignment horizontal="right"/>
    </xf>
    <xf numFmtId="0" fontId="38" fillId="0" borderId="18" xfId="53" applyFont="1" applyBorder="1" applyAlignment="1">
      <alignment horizontal="right"/>
    </xf>
    <xf numFmtId="0" fontId="37" fillId="0" borderId="18" xfId="53" applyFont="1" applyBorder="1"/>
    <xf numFmtId="0" fontId="37" fillId="0" borderId="34" xfId="53" applyFont="1" applyBorder="1" applyAlignment="1">
      <alignment horizontal="right"/>
    </xf>
    <xf numFmtId="0" fontId="37" fillId="0" borderId="20" xfId="53" applyFont="1" applyBorder="1"/>
    <xf numFmtId="3" fontId="37" fillId="0" borderId="35" xfId="53" applyNumberFormat="1" applyFont="1" applyBorder="1"/>
    <xf numFmtId="3" fontId="37" fillId="0" borderId="19" xfId="53" applyNumberFormat="1" applyFont="1" applyBorder="1"/>
    <xf numFmtId="3" fontId="38" fillId="0" borderId="30" xfId="53" applyNumberFormat="1" applyFont="1" applyBorder="1" applyAlignment="1">
      <alignment wrapText="1"/>
    </xf>
    <xf numFmtId="3" fontId="38" fillId="0" borderId="10" xfId="53" applyNumberFormat="1" applyFont="1" applyBorder="1" applyAlignment="1">
      <alignment wrapText="1"/>
    </xf>
    <xf numFmtId="3" fontId="38" fillId="0" borderId="35" xfId="53" applyNumberFormat="1" applyFont="1" applyBorder="1" applyAlignment="1">
      <alignment wrapText="1"/>
    </xf>
    <xf numFmtId="3" fontId="38" fillId="0" borderId="19" xfId="53" applyNumberFormat="1" applyFont="1" applyBorder="1" applyAlignment="1">
      <alignment wrapText="1"/>
    </xf>
    <xf numFmtId="3" fontId="36" fillId="0" borderId="19" xfId="53" applyNumberFormat="1" applyFont="1" applyBorder="1" applyAlignment="1">
      <alignment wrapText="1"/>
    </xf>
    <xf numFmtId="3" fontId="36" fillId="0" borderId="35" xfId="53" applyNumberFormat="1" applyFont="1" applyBorder="1" applyAlignment="1">
      <alignment wrapText="1"/>
    </xf>
    <xf numFmtId="0" fontId="36" fillId="0" borderId="18" xfId="53" applyFont="1" applyBorder="1" applyAlignment="1">
      <alignment wrapText="1"/>
    </xf>
    <xf numFmtId="0" fontId="36" fillId="0" borderId="34" xfId="53" applyFont="1" applyBorder="1" applyAlignment="1">
      <alignment wrapText="1"/>
    </xf>
    <xf numFmtId="49" fontId="36" fillId="0" borderId="20" xfId="53" quotePrefix="1" applyNumberFormat="1" applyFont="1" applyBorder="1" applyAlignment="1">
      <alignment wrapText="1"/>
    </xf>
    <xf numFmtId="0" fontId="36" fillId="0" borderId="20" xfId="53" quotePrefix="1" applyFont="1" applyBorder="1" applyAlignment="1">
      <alignment wrapText="1"/>
    </xf>
    <xf numFmtId="0" fontId="39" fillId="0" borderId="20" xfId="53" applyFont="1" applyBorder="1" applyAlignment="1">
      <alignment wrapText="1"/>
    </xf>
    <xf numFmtId="3" fontId="39" fillId="0" borderId="30" xfId="53" applyNumberFormat="1" applyFont="1" applyBorder="1" applyAlignment="1">
      <alignment wrapText="1"/>
    </xf>
    <xf numFmtId="3" fontId="39" fillId="0" borderId="10" xfId="53" applyNumberFormat="1" applyFont="1" applyBorder="1" applyAlignment="1">
      <alignment wrapText="1"/>
    </xf>
    <xf numFmtId="3" fontId="39" fillId="0" borderId="35" xfId="53" applyNumberFormat="1" applyFont="1" applyBorder="1" applyAlignment="1">
      <alignment wrapText="1"/>
    </xf>
    <xf numFmtId="3" fontId="39" fillId="0" borderId="19" xfId="53" applyNumberFormat="1" applyFont="1" applyBorder="1" applyAlignment="1">
      <alignment wrapText="1"/>
    </xf>
    <xf numFmtId="3" fontId="39" fillId="0" borderId="33" xfId="53" applyNumberFormat="1" applyFont="1" applyBorder="1" applyAlignment="1">
      <alignment wrapText="1"/>
    </xf>
    <xf numFmtId="0" fontId="37" fillId="0" borderId="20" xfId="53" applyFont="1" applyBorder="1" applyAlignment="1">
      <alignment wrapText="1"/>
    </xf>
    <xf numFmtId="3" fontId="37" fillId="0" borderId="30" xfId="53" applyNumberFormat="1" applyFont="1" applyBorder="1" applyAlignment="1">
      <alignment wrapText="1"/>
    </xf>
    <xf numFmtId="3" fontId="37" fillId="0" borderId="10" xfId="53" applyNumberFormat="1" applyFont="1" applyBorder="1" applyAlignment="1">
      <alignment wrapText="1"/>
    </xf>
    <xf numFmtId="3" fontId="37" fillId="0" borderId="35" xfId="53" applyNumberFormat="1" applyFont="1" applyBorder="1" applyAlignment="1">
      <alignment wrapText="1"/>
    </xf>
    <xf numFmtId="3" fontId="37" fillId="0" borderId="19" xfId="53" applyNumberFormat="1" applyFont="1" applyBorder="1" applyAlignment="1">
      <alignment wrapText="1"/>
    </xf>
    <xf numFmtId="0" fontId="39" fillId="0" borderId="18" xfId="53" applyFont="1" applyBorder="1"/>
    <xf numFmtId="3" fontId="37" fillId="0" borderId="33" xfId="53" applyNumberFormat="1" applyFont="1" applyBorder="1" applyAlignment="1">
      <alignment wrapText="1"/>
    </xf>
    <xf numFmtId="0" fontId="26" fillId="0" borderId="13" xfId="53" applyFont="1" applyBorder="1" applyAlignment="1">
      <alignment horizontal="right"/>
    </xf>
    <xf numFmtId="0" fontId="39" fillId="0" borderId="18" xfId="53" applyFont="1" applyBorder="1" applyAlignment="1">
      <alignment wrapText="1"/>
    </xf>
    <xf numFmtId="0" fontId="39" fillId="0" borderId="34" xfId="53" applyFont="1" applyBorder="1" applyAlignment="1">
      <alignment wrapText="1"/>
    </xf>
    <xf numFmtId="3" fontId="39" fillId="0" borderId="18" xfId="53" applyNumberFormat="1" applyFont="1" applyBorder="1"/>
    <xf numFmtId="3" fontId="39" fillId="0" borderId="13" xfId="53" applyNumberFormat="1" applyFont="1" applyBorder="1"/>
    <xf numFmtId="0" fontId="36" fillId="0" borderId="34" xfId="53" applyFont="1" applyBorder="1" applyAlignment="1">
      <alignment horizontal="right" wrapText="1"/>
    </xf>
    <xf numFmtId="16" fontId="36" fillId="0" borderId="20" xfId="53" applyNumberFormat="1" applyFont="1" applyBorder="1" applyAlignment="1">
      <alignment wrapText="1"/>
    </xf>
    <xf numFmtId="3" fontId="36" fillId="0" borderId="34" xfId="53" applyNumberFormat="1" applyFont="1" applyBorder="1" applyAlignment="1">
      <alignment wrapText="1"/>
    </xf>
    <xf numFmtId="3" fontId="37" fillId="0" borderId="34" xfId="53" applyNumberFormat="1" applyFont="1" applyBorder="1"/>
    <xf numFmtId="3" fontId="37" fillId="0" borderId="34" xfId="53" applyNumberFormat="1" applyFont="1" applyBorder="1" applyAlignment="1">
      <alignment wrapText="1"/>
    </xf>
    <xf numFmtId="0" fontId="27" fillId="0" borderId="13" xfId="53" applyFont="1" applyBorder="1"/>
    <xf numFmtId="3" fontId="39" fillId="0" borderId="34" xfId="53" applyNumberFormat="1" applyFont="1" applyBorder="1" applyAlignment="1">
      <alignment wrapText="1"/>
    </xf>
    <xf numFmtId="0" fontId="39" fillId="0" borderId="34" xfId="53" applyFont="1" applyBorder="1" applyAlignment="1">
      <alignment horizontal="right"/>
    </xf>
    <xf numFmtId="0" fontId="28" fillId="0" borderId="18" xfId="53" applyFont="1" applyBorder="1"/>
    <xf numFmtId="0" fontId="38" fillId="0" borderId="33" xfId="53" applyFont="1" applyBorder="1" applyAlignment="1">
      <alignment horizontal="right"/>
    </xf>
    <xf numFmtId="0" fontId="26" fillId="0" borderId="18" xfId="53" applyFont="1" applyBorder="1"/>
    <xf numFmtId="0" fontId="36" fillId="0" borderId="19" xfId="53" applyFont="1" applyBorder="1"/>
    <xf numFmtId="3" fontId="26" fillId="0" borderId="34" xfId="53" applyNumberFormat="1" applyFont="1" applyBorder="1"/>
    <xf numFmtId="3" fontId="38" fillId="0" borderId="33" xfId="53" applyNumberFormat="1" applyFont="1" applyBorder="1" applyAlignment="1">
      <alignment wrapText="1"/>
    </xf>
    <xf numFmtId="3" fontId="38" fillId="0" borderId="34" xfId="53" applyNumberFormat="1" applyFont="1" applyBorder="1" applyAlignment="1">
      <alignment wrapText="1"/>
    </xf>
    <xf numFmtId="3" fontId="38" fillId="0" borderId="34" xfId="53" applyNumberFormat="1" applyFont="1" applyBorder="1"/>
    <xf numFmtId="0" fontId="7" fillId="0" borderId="33" xfId="51" applyBorder="1"/>
    <xf numFmtId="0" fontId="7" fillId="0" borderId="34" xfId="51" applyBorder="1"/>
    <xf numFmtId="3" fontId="38" fillId="0" borderId="30" xfId="51" applyNumberFormat="1" applyFont="1" applyBorder="1"/>
    <xf numFmtId="3" fontId="38" fillId="0" borderId="10" xfId="51" applyNumberFormat="1" applyFont="1" applyBorder="1"/>
    <xf numFmtId="3" fontId="38" fillId="0" borderId="33" xfId="51" applyNumberFormat="1" applyFont="1" applyBorder="1"/>
    <xf numFmtId="3" fontId="38" fillId="0" borderId="34" xfId="51" applyNumberFormat="1" applyFont="1" applyBorder="1"/>
    <xf numFmtId="0" fontId="38" fillId="0" borderId="19" xfId="53" applyFont="1" applyBorder="1" applyAlignment="1">
      <alignment horizontal="right"/>
    </xf>
    <xf numFmtId="0" fontId="36" fillId="0" borderId="19" xfId="53" applyFont="1" applyBorder="1" applyAlignment="1">
      <alignment horizontal="right" vertical="center"/>
    </xf>
    <xf numFmtId="0" fontId="36" fillId="0" borderId="20" xfId="53" applyFont="1" applyBorder="1" applyAlignment="1">
      <alignment vertical="top" wrapText="1"/>
    </xf>
    <xf numFmtId="3" fontId="36" fillId="0" borderId="30" xfId="53" applyNumberFormat="1" applyFont="1" applyBorder="1" applyAlignment="1">
      <alignment vertical="top" wrapText="1"/>
    </xf>
    <xf numFmtId="3" fontId="36" fillId="0" borderId="10" xfId="53" applyNumberFormat="1" applyFont="1" applyBorder="1" applyAlignment="1">
      <alignment vertical="top" wrapText="1"/>
    </xf>
    <xf numFmtId="3" fontId="36" fillId="0" borderId="33" xfId="53" applyNumberFormat="1" applyFont="1" applyBorder="1" applyAlignment="1">
      <alignment vertical="top" wrapText="1"/>
    </xf>
    <xf numFmtId="3" fontId="36" fillId="0" borderId="34" xfId="53" applyNumberFormat="1" applyFont="1" applyBorder="1" applyAlignment="1">
      <alignment vertical="top" wrapText="1"/>
    </xf>
    <xf numFmtId="0" fontId="36" fillId="0" borderId="19" xfId="53" applyFont="1" applyBorder="1" applyAlignment="1">
      <alignment horizontal="right"/>
    </xf>
    <xf numFmtId="0" fontId="37" fillId="0" borderId="19" xfId="53" applyFont="1" applyBorder="1" applyAlignment="1">
      <alignment horizontal="right"/>
    </xf>
    <xf numFmtId="0" fontId="37" fillId="0" borderId="24" xfId="53" applyFont="1" applyBorder="1"/>
    <xf numFmtId="0" fontId="39" fillId="0" borderId="19" xfId="53" applyFont="1" applyBorder="1" applyAlignment="1">
      <alignment horizontal="right"/>
    </xf>
    <xf numFmtId="0" fontId="38" fillId="0" borderId="22" xfId="53" applyFont="1" applyBorder="1"/>
    <xf numFmtId="3" fontId="38" fillId="0" borderId="44" xfId="53" applyNumberFormat="1" applyFont="1" applyBorder="1"/>
    <xf numFmtId="3" fontId="38" fillId="0" borderId="23" xfId="53" applyNumberFormat="1" applyFont="1" applyBorder="1"/>
    <xf numFmtId="0" fontId="26" fillId="0" borderId="50" xfId="53" applyFont="1" applyBorder="1" applyAlignment="1">
      <alignment horizontal="right"/>
    </xf>
    <xf numFmtId="0" fontId="26" fillId="0" borderId="13" xfId="53" applyFont="1" applyBorder="1"/>
    <xf numFmtId="0" fontId="26" fillId="0" borderId="10" xfId="53" applyFont="1" applyBorder="1" applyAlignment="1">
      <alignment horizontal="right"/>
    </xf>
    <xf numFmtId="1" fontId="38" fillId="0" borderId="40" xfId="53" applyNumberFormat="1" applyFont="1" applyBorder="1" applyAlignment="1">
      <alignment horizontal="center" wrapText="1"/>
    </xf>
    <xf numFmtId="0" fontId="7" fillId="0" borderId="40" xfId="51" applyBorder="1" applyAlignment="1">
      <alignment horizontal="center" wrapText="1"/>
    </xf>
    <xf numFmtId="0" fontId="7" fillId="0" borderId="36" xfId="51" applyBorder="1" applyAlignment="1">
      <alignment horizontal="center" wrapText="1"/>
    </xf>
    <xf numFmtId="1" fontId="38" fillId="0" borderId="37" xfId="53" applyNumberFormat="1" applyFont="1" applyBorder="1" applyAlignment="1">
      <alignment horizontal="center" wrapText="1"/>
    </xf>
    <xf numFmtId="0" fontId="30" fillId="0" borderId="35" xfId="53" applyFont="1" applyBorder="1" applyAlignment="1">
      <alignment horizontal="center" vertical="center" wrapText="1"/>
    </xf>
    <xf numFmtId="0" fontId="30" fillId="0" borderId="13" xfId="53" applyFont="1" applyBorder="1" applyAlignment="1">
      <alignment horizontal="center" vertical="center" wrapText="1"/>
    </xf>
    <xf numFmtId="0" fontId="32" fillId="0" borderId="35" xfId="53" applyFont="1" applyBorder="1" applyAlignment="1">
      <alignment horizontal="center" vertical="center" wrapText="1"/>
    </xf>
    <xf numFmtId="0" fontId="32" fillId="0" borderId="13" xfId="53" applyFont="1" applyBorder="1" applyAlignment="1">
      <alignment horizontal="center" vertical="center" wrapText="1"/>
    </xf>
    <xf numFmtId="0" fontId="33" fillId="0" borderId="0" xfId="53" applyFont="1" applyBorder="1" applyAlignment="1">
      <alignment horizontal="center" wrapText="1"/>
    </xf>
    <xf numFmtId="0" fontId="7" fillId="0" borderId="0" xfId="52"/>
    <xf numFmtId="0" fontId="44" fillId="0" borderId="0" xfId="59" applyFont="1" applyAlignment="1">
      <alignment horizontal="center" wrapText="1"/>
    </xf>
    <xf numFmtId="0" fontId="44" fillId="0" borderId="0" xfId="59" applyFont="1" applyAlignment="1">
      <alignment horizontal="center" vertical="center" wrapText="1"/>
    </xf>
    <xf numFmtId="0" fontId="50" fillId="0" borderId="0" xfId="68" applyFont="1" applyAlignment="1">
      <alignment horizontal="right"/>
    </xf>
    <xf numFmtId="0" fontId="31" fillId="0" borderId="0" xfId="68" applyFont="1" applyAlignment="1">
      <alignment horizontal="center" vertical="center" wrapText="1"/>
    </xf>
    <xf numFmtId="0" fontId="32" fillId="0" borderId="0" xfId="68" applyFont="1" applyAlignment="1">
      <alignment horizontal="center"/>
    </xf>
    <xf numFmtId="0" fontId="50" fillId="0" borderId="0" xfId="68" applyFont="1" applyAlignment="1">
      <alignment horizontal="center"/>
    </xf>
    <xf numFmtId="0" fontId="32" fillId="0" borderId="0" xfId="68" applyFont="1" applyAlignment="1">
      <alignment horizontal="right"/>
    </xf>
  </cellXfs>
  <cellStyles count="70">
    <cellStyle name="20% - 1. jelölőszín" xfId="1" builtinId="30" customBuiltin="1"/>
    <cellStyle name="20% - 1. jelölőszín 2" xfId="2" xr:uid="{00000000-0005-0000-0000-000001000000}"/>
    <cellStyle name="20% - 2. jelölőszín" xfId="3" builtinId="34" customBuiltin="1"/>
    <cellStyle name="20% - 2. jelölőszín 2" xfId="4" xr:uid="{00000000-0005-0000-0000-000003000000}"/>
    <cellStyle name="20% - 3. jelölőszín" xfId="5" builtinId="38" customBuiltin="1"/>
    <cellStyle name="20% - 3. jelölőszín 2" xfId="6" xr:uid="{00000000-0005-0000-0000-000005000000}"/>
    <cellStyle name="20% - 4. jelölőszín" xfId="7" builtinId="42" customBuiltin="1"/>
    <cellStyle name="20% - 4. jelölőszín 2" xfId="8" xr:uid="{00000000-0005-0000-0000-000007000000}"/>
    <cellStyle name="20% - 5. jelölőszín" xfId="9" builtinId="46" customBuiltin="1"/>
    <cellStyle name="20% - 5. jelölőszín 2" xfId="10" xr:uid="{00000000-0005-0000-0000-000009000000}"/>
    <cellStyle name="20% - 6. jelölőszín" xfId="11" builtinId="50" customBuiltin="1"/>
    <cellStyle name="20% - 6. jelölőszín 2" xfId="12" xr:uid="{00000000-0005-0000-0000-00000B000000}"/>
    <cellStyle name="40% - 1. jelölőszín" xfId="13" builtinId="31" customBuiltin="1"/>
    <cellStyle name="40% - 1. jelölőszín 2" xfId="14" xr:uid="{00000000-0005-0000-0000-00000D000000}"/>
    <cellStyle name="40% - 2. jelölőszín" xfId="15" builtinId="35" customBuiltin="1"/>
    <cellStyle name="40% - 2. jelölőszín 2" xfId="16" xr:uid="{00000000-0005-0000-0000-00000F000000}"/>
    <cellStyle name="40% - 3. jelölőszín" xfId="17" builtinId="39" customBuiltin="1"/>
    <cellStyle name="40% - 3. jelölőszín 2" xfId="18" xr:uid="{00000000-0005-0000-0000-000011000000}"/>
    <cellStyle name="40% - 4. jelölőszín" xfId="19" builtinId="43" customBuiltin="1"/>
    <cellStyle name="40% - 4. jelölőszín 2" xfId="20" xr:uid="{00000000-0005-0000-0000-000013000000}"/>
    <cellStyle name="40% - 5. jelölőszín" xfId="21" builtinId="47" customBuiltin="1"/>
    <cellStyle name="40% - 5. jelölőszín 2" xfId="22" xr:uid="{00000000-0005-0000-0000-000015000000}"/>
    <cellStyle name="40% - 6. jelölőszín" xfId="23" builtinId="51" customBuiltin="1"/>
    <cellStyle name="40% - 6. jelölőszín 2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Bevitel" xfId="31" builtinId="20" customBuiltin="1"/>
    <cellStyle name="Cím" xfId="32" builtinId="15" customBuiltin="1"/>
    <cellStyle name="Címsor 1" xfId="33" builtinId="16" customBuiltin="1"/>
    <cellStyle name="Címsor 2" xfId="34" builtinId="17" customBuiltin="1"/>
    <cellStyle name="Címsor 3" xfId="35" builtinId="18" customBuiltin="1"/>
    <cellStyle name="Címsor 4" xfId="36" builtinId="19" customBuiltin="1"/>
    <cellStyle name="Ellenőrzőcella" xfId="37" builtinId="23" customBuiltin="1"/>
    <cellStyle name="Ezres 2" xfId="63" xr:uid="{DBEA88C1-A741-4FA8-BA78-29E5B1D27846}"/>
    <cellStyle name="Ezres 2 2" xfId="69" xr:uid="{FC5E8906-CF2A-4774-8B03-5105B75B0654}"/>
    <cellStyle name="Figyelmeztetés" xfId="38" builtinId="11" customBuiltin="1"/>
    <cellStyle name="Hivatkozás 2" xfId="66" xr:uid="{6AABA3DC-1978-4578-8EFA-35F0EFB8793C}"/>
    <cellStyle name="Hivatkozott cella" xfId="39" builtinId="24" customBuiltin="1"/>
    <cellStyle name="Jegyzet" xfId="40" builtinId="10" customBuiltin="1"/>
    <cellStyle name="Jelölőszín 1" xfId="41" builtinId="29" customBuiltin="1"/>
    <cellStyle name="Jelölőszín 2" xfId="42" builtinId="33" customBuiltin="1"/>
    <cellStyle name="Jelölőszín 3" xfId="43" builtinId="37" customBuiltin="1"/>
    <cellStyle name="Jelölőszín 4" xfId="44" builtinId="41" customBuiltin="1"/>
    <cellStyle name="Jelölőszín 5" xfId="45" builtinId="45" customBuiltin="1"/>
    <cellStyle name="Jelölőszín 6" xfId="46" builtinId="49" customBuiltin="1"/>
    <cellStyle name="Jó" xfId="47" builtinId="26" customBuiltin="1"/>
    <cellStyle name="Kimenet" xfId="48" builtinId="21" customBuiltin="1"/>
    <cellStyle name="Magyarázó szöveg" xfId="49" builtinId="53" customBuiltin="1"/>
    <cellStyle name="Normál" xfId="0" builtinId="0"/>
    <cellStyle name="Normál 2" xfId="50" xr:uid="{00000000-0005-0000-0000-000033000000}"/>
    <cellStyle name="Normál 2 2" xfId="51" xr:uid="{00000000-0005-0000-0000-000034000000}"/>
    <cellStyle name="Normál 3" xfId="52" xr:uid="{00000000-0005-0000-0000-000035000000}"/>
    <cellStyle name="Normál 4" xfId="61" xr:uid="{00000000-0005-0000-0000-000036000000}"/>
    <cellStyle name="Normál 4 2" xfId="64" xr:uid="{EC972123-2987-46FC-8607-96D9209D7C41}"/>
    <cellStyle name="Normál 4 3" xfId="67" xr:uid="{2BA35C5F-D19C-40F0-9315-E7C4787DBC5D}"/>
    <cellStyle name="Normál_2005. 4. számú melléklet" xfId="59" xr:uid="{00000000-0005-0000-0000-000037000000}"/>
    <cellStyle name="Normál_2005.11.sz.melléklet_10.sz.mell-2012 évi ktgvetés-12.01.24 Bea" xfId="68" xr:uid="{0FBFE4C5-DA7B-49F9-BBEF-9491896C7242}"/>
    <cellStyle name="Normál_2009. ktv.rendelet" xfId="53" xr:uid="{00000000-0005-0000-0000-00003B000000}"/>
    <cellStyle name="Normal_KTRSZJ" xfId="54" xr:uid="{00000000-0005-0000-0000-000040000000}"/>
    <cellStyle name="Összesen" xfId="55" builtinId="25" customBuiltin="1"/>
    <cellStyle name="Pénznem 2" xfId="62" xr:uid="{00000000-0005-0000-0000-000043000000}"/>
    <cellStyle name="Pénznem 3" xfId="65" xr:uid="{064FD446-604F-4AE4-BFA8-C40527429D16}"/>
    <cellStyle name="Rossz" xfId="56" builtinId="27" customBuiltin="1"/>
    <cellStyle name="Semleges" xfId="57" builtinId="28" customBuiltin="1"/>
    <cellStyle name="Számítás" xfId="58" builtinId="22" customBuiltin="1"/>
    <cellStyle name="Százalék 2" xfId="60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E8AA-5B7C-4ACE-92A1-EAA79713FB2C}">
  <sheetPr>
    <pageSetUpPr fitToPage="1"/>
  </sheetPr>
  <dimension ref="A1:O245"/>
  <sheetViews>
    <sheetView view="pageBreakPreview" zoomScaleNormal="100" zoomScaleSheetLayoutView="100" workbookViewId="0">
      <selection activeCell="C87" sqref="C87"/>
    </sheetView>
  </sheetViews>
  <sheetFormatPr defaultColWidth="8.85546875" defaultRowHeight="16.5" x14ac:dyDescent="0.25"/>
  <cols>
    <col min="1" max="1" width="5.42578125" style="297" customWidth="1"/>
    <col min="2" max="2" width="7.28515625" style="298" customWidth="1"/>
    <col min="3" max="3" width="64.5703125" style="198" customWidth="1"/>
    <col min="4" max="5" width="10.7109375" style="112" bestFit="1" customWidth="1"/>
    <col min="6" max="7" width="8.85546875" style="112"/>
    <col min="8" max="9" width="9" style="112" bestFit="1" customWidth="1"/>
    <col min="10" max="11" width="8.85546875" style="112"/>
    <col min="12" max="13" width="10.7109375" style="112" bestFit="1" customWidth="1"/>
    <col min="14" max="15" width="8.85546875" style="112"/>
  </cols>
  <sheetData>
    <row r="1" spans="1:15" x14ac:dyDescent="0.25">
      <c r="A1" s="112"/>
      <c r="B1" s="199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 t="s">
        <v>383</v>
      </c>
    </row>
    <row r="2" spans="1:15" x14ac:dyDescent="0.25">
      <c r="A2" s="112"/>
      <c r="B2" s="199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9" t="s">
        <v>382</v>
      </c>
    </row>
    <row r="3" spans="1:15" x14ac:dyDescent="0.25">
      <c r="A3" s="112"/>
      <c r="B3" s="106"/>
      <c r="C3" s="106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x14ac:dyDescent="0.25">
      <c r="A4" s="111"/>
      <c r="B4" s="111"/>
      <c r="C4" s="111" t="s">
        <v>4</v>
      </c>
    </row>
    <row r="5" spans="1:15" ht="17.25" thickBot="1" x14ac:dyDescent="0.3">
      <c r="A5" s="200"/>
      <c r="B5" s="200"/>
      <c r="C5" s="200" t="s">
        <v>345</v>
      </c>
    </row>
    <row r="6" spans="1:15" ht="15" thickBot="1" x14ac:dyDescent="0.25">
      <c r="A6" s="201"/>
      <c r="B6" s="202"/>
      <c r="C6" s="203"/>
      <c r="D6" s="299" t="s">
        <v>200</v>
      </c>
      <c r="E6" s="300"/>
      <c r="F6" s="300"/>
      <c r="G6" s="301"/>
      <c r="H6" s="299" t="s">
        <v>380</v>
      </c>
      <c r="I6" s="300"/>
      <c r="J6" s="300"/>
      <c r="K6" s="300"/>
      <c r="L6" s="302" t="s">
        <v>381</v>
      </c>
      <c r="M6" s="300"/>
      <c r="N6" s="300"/>
      <c r="O6" s="300"/>
    </row>
    <row r="7" spans="1:15" ht="45.75" thickBot="1" x14ac:dyDescent="0.3">
      <c r="A7" s="187"/>
      <c r="B7" s="204"/>
      <c r="C7" s="205"/>
      <c r="D7" s="206" t="s">
        <v>24</v>
      </c>
      <c r="E7" s="121" t="s">
        <v>41</v>
      </c>
      <c r="F7" s="122" t="s">
        <v>42</v>
      </c>
      <c r="G7" s="207" t="s">
        <v>185</v>
      </c>
      <c r="H7" s="206" t="s">
        <v>24</v>
      </c>
      <c r="I7" s="121" t="s">
        <v>41</v>
      </c>
      <c r="J7" s="122" t="s">
        <v>42</v>
      </c>
      <c r="K7" s="208" t="s">
        <v>185</v>
      </c>
      <c r="L7" s="209" t="s">
        <v>24</v>
      </c>
      <c r="M7" s="121" t="s">
        <v>41</v>
      </c>
      <c r="N7" s="122" t="s">
        <v>42</v>
      </c>
      <c r="O7" s="208" t="s">
        <v>185</v>
      </c>
    </row>
    <row r="8" spans="1:15" ht="14.25" x14ac:dyDescent="0.2">
      <c r="A8" s="210" t="s">
        <v>5</v>
      </c>
      <c r="B8" s="211" t="s">
        <v>6</v>
      </c>
      <c r="C8" s="212" t="s">
        <v>7</v>
      </c>
      <c r="D8" s="210"/>
      <c r="E8" s="213"/>
      <c r="F8" s="213"/>
      <c r="G8" s="214"/>
      <c r="H8" s="210"/>
      <c r="I8" s="213"/>
      <c r="J8" s="213"/>
      <c r="K8" s="215"/>
      <c r="L8" s="216"/>
      <c r="M8" s="213"/>
      <c r="N8" s="213"/>
      <c r="O8" s="215"/>
    </row>
    <row r="9" spans="1:15" ht="15" x14ac:dyDescent="0.25">
      <c r="A9" s="138"/>
      <c r="B9" s="217"/>
      <c r="C9" s="182"/>
      <c r="D9" s="218"/>
      <c r="E9" s="142"/>
      <c r="F9" s="142"/>
      <c r="G9" s="219"/>
      <c r="H9" s="218"/>
      <c r="I9" s="142"/>
      <c r="J9" s="142"/>
      <c r="K9" s="220"/>
      <c r="L9" s="221"/>
      <c r="M9" s="142"/>
      <c r="N9" s="142"/>
      <c r="O9" s="220"/>
    </row>
    <row r="10" spans="1:15" ht="15" x14ac:dyDescent="0.25">
      <c r="A10" s="177">
        <v>101</v>
      </c>
      <c r="B10" s="217"/>
      <c r="C10" s="137" t="s">
        <v>275</v>
      </c>
      <c r="D10" s="133"/>
      <c r="E10" s="134"/>
      <c r="F10" s="134"/>
      <c r="G10" s="222"/>
      <c r="H10" s="133"/>
      <c r="I10" s="134"/>
      <c r="J10" s="134"/>
      <c r="K10" s="223"/>
      <c r="L10" s="135"/>
      <c r="M10" s="134"/>
      <c r="N10" s="134"/>
      <c r="O10" s="223"/>
    </row>
    <row r="11" spans="1:15" ht="15" x14ac:dyDescent="0.25">
      <c r="A11" s="177"/>
      <c r="B11" s="217" t="s">
        <v>8</v>
      </c>
      <c r="C11" s="182" t="s">
        <v>86</v>
      </c>
      <c r="D11" s="141">
        <v>4684</v>
      </c>
      <c r="E11" s="142">
        <v>4684</v>
      </c>
      <c r="F11" s="142">
        <v>0</v>
      </c>
      <c r="G11" s="219">
        <v>0</v>
      </c>
      <c r="H11" s="141"/>
      <c r="I11" s="142"/>
      <c r="J11" s="142"/>
      <c r="K11" s="220"/>
      <c r="L11" s="143">
        <f>D11+H11</f>
        <v>4684</v>
      </c>
      <c r="M11" s="142">
        <f t="shared" ref="M11:O11" si="0">E11+I11</f>
        <v>4684</v>
      </c>
      <c r="N11" s="142">
        <f t="shared" si="0"/>
        <v>0</v>
      </c>
      <c r="O11" s="220">
        <f t="shared" si="0"/>
        <v>0</v>
      </c>
    </row>
    <row r="12" spans="1:15" ht="15" x14ac:dyDescent="0.25">
      <c r="A12" s="177"/>
      <c r="B12" s="217"/>
      <c r="C12" s="179"/>
      <c r="D12" s="141"/>
      <c r="E12" s="142"/>
      <c r="F12" s="142"/>
      <c r="G12" s="219"/>
      <c r="H12" s="141"/>
      <c r="I12" s="142"/>
      <c r="J12" s="142"/>
      <c r="K12" s="220"/>
      <c r="L12" s="143"/>
      <c r="M12" s="142"/>
      <c r="N12" s="142"/>
      <c r="O12" s="220"/>
    </row>
    <row r="13" spans="1:15" ht="15" x14ac:dyDescent="0.25">
      <c r="A13" s="138"/>
      <c r="B13" s="217"/>
      <c r="C13" s="224" t="s">
        <v>10</v>
      </c>
      <c r="D13" s="133">
        <f>D11</f>
        <v>4684</v>
      </c>
      <c r="E13" s="134">
        <f t="shared" ref="E13:G13" si="1">E11</f>
        <v>4684</v>
      </c>
      <c r="F13" s="134">
        <f t="shared" si="1"/>
        <v>0</v>
      </c>
      <c r="G13" s="222">
        <f t="shared" si="1"/>
        <v>0</v>
      </c>
      <c r="H13" s="133">
        <f>H11</f>
        <v>0</v>
      </c>
      <c r="I13" s="134">
        <f t="shared" ref="I13:K13" si="2">I11</f>
        <v>0</v>
      </c>
      <c r="J13" s="134">
        <f t="shared" si="2"/>
        <v>0</v>
      </c>
      <c r="K13" s="223">
        <f t="shared" si="2"/>
        <v>0</v>
      </c>
      <c r="L13" s="135">
        <f t="shared" ref="L13:L84" si="3">D13+H13</f>
        <v>4684</v>
      </c>
      <c r="M13" s="134">
        <f t="shared" ref="M13:M84" si="4">E13+I13</f>
        <v>4684</v>
      </c>
      <c r="N13" s="134">
        <f t="shared" ref="N13:N84" si="5">F13+J13</f>
        <v>0</v>
      </c>
      <c r="O13" s="223">
        <f t="shared" ref="O13:O84" si="6">G13+K13</f>
        <v>0</v>
      </c>
    </row>
    <row r="14" spans="1:15" ht="15" x14ac:dyDescent="0.25">
      <c r="A14" s="138"/>
      <c r="B14" s="217"/>
      <c r="C14" s="224"/>
      <c r="D14" s="133"/>
      <c r="E14" s="134"/>
      <c r="F14" s="134"/>
      <c r="G14" s="222"/>
      <c r="H14" s="133"/>
      <c r="I14" s="134"/>
      <c r="J14" s="134"/>
      <c r="K14" s="223"/>
      <c r="L14" s="135"/>
      <c r="M14" s="134"/>
      <c r="N14" s="134"/>
      <c r="O14" s="223"/>
    </row>
    <row r="15" spans="1:15" ht="15" x14ac:dyDescent="0.25">
      <c r="A15" s="138"/>
      <c r="B15" s="225"/>
      <c r="C15" s="182" t="s">
        <v>3</v>
      </c>
      <c r="D15" s="141"/>
      <c r="E15" s="142"/>
      <c r="F15" s="142"/>
      <c r="G15" s="219"/>
      <c r="H15" s="141"/>
      <c r="I15" s="142"/>
      <c r="J15" s="142"/>
      <c r="K15" s="220"/>
      <c r="L15" s="143">
        <f t="shared" si="3"/>
        <v>0</v>
      </c>
      <c r="M15" s="142">
        <f t="shared" si="4"/>
        <v>0</v>
      </c>
      <c r="N15" s="142">
        <f t="shared" si="5"/>
        <v>0</v>
      </c>
      <c r="O15" s="220">
        <f t="shared" si="6"/>
        <v>0</v>
      </c>
    </row>
    <row r="16" spans="1:15" ht="15" x14ac:dyDescent="0.25">
      <c r="A16" s="177">
        <v>102</v>
      </c>
      <c r="B16" s="217"/>
      <c r="C16" s="132" t="s">
        <v>156</v>
      </c>
      <c r="D16" s="133"/>
      <c r="E16" s="134"/>
      <c r="F16" s="134"/>
      <c r="G16" s="222"/>
      <c r="H16" s="133"/>
      <c r="I16" s="134"/>
      <c r="J16" s="134"/>
      <c r="K16" s="223"/>
      <c r="L16" s="143"/>
      <c r="M16" s="142"/>
      <c r="N16" s="142"/>
      <c r="O16" s="220"/>
    </row>
    <row r="17" spans="1:15" ht="15" x14ac:dyDescent="0.25">
      <c r="A17" s="138"/>
      <c r="B17" s="217" t="s">
        <v>8</v>
      </c>
      <c r="C17" s="182" t="s">
        <v>86</v>
      </c>
      <c r="D17" s="141">
        <v>20000</v>
      </c>
      <c r="E17" s="142">
        <v>20000</v>
      </c>
      <c r="F17" s="142">
        <v>0</v>
      </c>
      <c r="G17" s="219">
        <v>0</v>
      </c>
      <c r="H17" s="141"/>
      <c r="I17" s="142"/>
      <c r="J17" s="142"/>
      <c r="K17" s="220"/>
      <c r="L17" s="143">
        <f t="shared" si="3"/>
        <v>20000</v>
      </c>
      <c r="M17" s="142">
        <f t="shared" si="4"/>
        <v>20000</v>
      </c>
      <c r="N17" s="142">
        <f t="shared" si="5"/>
        <v>0</v>
      </c>
      <c r="O17" s="220">
        <f t="shared" si="6"/>
        <v>0</v>
      </c>
    </row>
    <row r="18" spans="1:15" ht="15" x14ac:dyDescent="0.25">
      <c r="A18" s="138"/>
      <c r="B18" s="217"/>
      <c r="C18" s="179"/>
      <c r="D18" s="141"/>
      <c r="E18" s="142"/>
      <c r="F18" s="142"/>
      <c r="G18" s="219"/>
      <c r="H18" s="141"/>
      <c r="I18" s="142"/>
      <c r="J18" s="142"/>
      <c r="K18" s="220"/>
      <c r="L18" s="143"/>
      <c r="M18" s="142"/>
      <c r="N18" s="142"/>
      <c r="O18" s="220"/>
    </row>
    <row r="19" spans="1:15" ht="15" x14ac:dyDescent="0.25">
      <c r="A19" s="138"/>
      <c r="B19" s="217"/>
      <c r="C19" s="224" t="s">
        <v>29</v>
      </c>
      <c r="D19" s="133">
        <f>D17</f>
        <v>20000</v>
      </c>
      <c r="E19" s="134">
        <f t="shared" ref="E19:G19" si="7">E17</f>
        <v>20000</v>
      </c>
      <c r="F19" s="134">
        <f t="shared" si="7"/>
        <v>0</v>
      </c>
      <c r="G19" s="222">
        <f t="shared" si="7"/>
        <v>0</v>
      </c>
      <c r="H19" s="133">
        <f>H17</f>
        <v>0</v>
      </c>
      <c r="I19" s="134">
        <f t="shared" ref="I19:K19" si="8">I17</f>
        <v>0</v>
      </c>
      <c r="J19" s="134">
        <f t="shared" si="8"/>
        <v>0</v>
      </c>
      <c r="K19" s="223">
        <f t="shared" si="8"/>
        <v>0</v>
      </c>
      <c r="L19" s="135">
        <f t="shared" si="3"/>
        <v>20000</v>
      </c>
      <c r="M19" s="134">
        <f t="shared" si="4"/>
        <v>20000</v>
      </c>
      <c r="N19" s="134">
        <f t="shared" si="5"/>
        <v>0</v>
      </c>
      <c r="O19" s="223">
        <f t="shared" si="6"/>
        <v>0</v>
      </c>
    </row>
    <row r="20" spans="1:15" ht="15" x14ac:dyDescent="0.25">
      <c r="A20" s="138"/>
      <c r="B20" s="217"/>
      <c r="C20" s="182"/>
      <c r="D20" s="141"/>
      <c r="E20" s="142"/>
      <c r="F20" s="142"/>
      <c r="G20" s="219"/>
      <c r="H20" s="141"/>
      <c r="I20" s="142"/>
      <c r="J20" s="142"/>
      <c r="K20" s="220"/>
      <c r="L20" s="143"/>
      <c r="M20" s="142"/>
      <c r="N20" s="142"/>
      <c r="O20" s="220"/>
    </row>
    <row r="21" spans="1:15" ht="15" x14ac:dyDescent="0.25">
      <c r="A21" s="226">
        <v>103</v>
      </c>
      <c r="B21" s="145"/>
      <c r="C21" s="224" t="s">
        <v>44</v>
      </c>
      <c r="D21" s="133"/>
      <c r="E21" s="134"/>
      <c r="F21" s="134"/>
      <c r="G21" s="222"/>
      <c r="H21" s="133"/>
      <c r="I21" s="134"/>
      <c r="J21" s="134"/>
      <c r="K21" s="223"/>
      <c r="L21" s="143"/>
      <c r="M21" s="142"/>
      <c r="N21" s="142"/>
      <c r="O21" s="220"/>
    </row>
    <row r="22" spans="1:15" ht="15" x14ac:dyDescent="0.25">
      <c r="A22" s="177"/>
      <c r="B22" s="217" t="s">
        <v>8</v>
      </c>
      <c r="C22" s="182" t="s">
        <v>86</v>
      </c>
      <c r="D22" s="141"/>
      <c r="E22" s="142"/>
      <c r="F22" s="142"/>
      <c r="G22" s="219"/>
      <c r="H22" s="141"/>
      <c r="I22" s="142"/>
      <c r="J22" s="142"/>
      <c r="K22" s="220"/>
      <c r="L22" s="143"/>
      <c r="M22" s="142"/>
      <c r="N22" s="142"/>
      <c r="O22" s="220"/>
    </row>
    <row r="23" spans="1:15" ht="15" x14ac:dyDescent="0.25">
      <c r="A23" s="177"/>
      <c r="B23" s="217"/>
      <c r="C23" s="182" t="s">
        <v>87</v>
      </c>
      <c r="D23" s="141">
        <v>7000</v>
      </c>
      <c r="E23" s="142">
        <v>7000</v>
      </c>
      <c r="F23" s="142">
        <v>0</v>
      </c>
      <c r="G23" s="219">
        <v>0</v>
      </c>
      <c r="H23" s="141"/>
      <c r="I23" s="142"/>
      <c r="J23" s="142"/>
      <c r="K23" s="220"/>
      <c r="L23" s="143">
        <f t="shared" si="3"/>
        <v>7000</v>
      </c>
      <c r="M23" s="142">
        <f t="shared" si="4"/>
        <v>7000</v>
      </c>
      <c r="N23" s="142">
        <f t="shared" si="5"/>
        <v>0</v>
      </c>
      <c r="O23" s="220">
        <f t="shared" si="6"/>
        <v>0</v>
      </c>
    </row>
    <row r="24" spans="1:15" ht="15" x14ac:dyDescent="0.25">
      <c r="A24" s="177"/>
      <c r="B24" s="217"/>
      <c r="C24" s="182" t="s">
        <v>88</v>
      </c>
      <c r="D24" s="141">
        <v>0</v>
      </c>
      <c r="E24" s="142">
        <v>0</v>
      </c>
      <c r="F24" s="142">
        <v>0</v>
      </c>
      <c r="G24" s="219">
        <v>0</v>
      </c>
      <c r="H24" s="141"/>
      <c r="I24" s="142"/>
      <c r="J24" s="142"/>
      <c r="K24" s="220"/>
      <c r="L24" s="143">
        <f t="shared" si="3"/>
        <v>0</v>
      </c>
      <c r="M24" s="142">
        <f t="shared" si="4"/>
        <v>0</v>
      </c>
      <c r="N24" s="142">
        <f t="shared" si="5"/>
        <v>0</v>
      </c>
      <c r="O24" s="220">
        <f t="shared" si="6"/>
        <v>0</v>
      </c>
    </row>
    <row r="25" spans="1:15" ht="15" x14ac:dyDescent="0.25">
      <c r="A25" s="227"/>
      <c r="B25" s="228"/>
      <c r="C25" s="229" t="s">
        <v>25</v>
      </c>
      <c r="D25" s="149">
        <f t="shared" ref="D25:G25" si="9">SUM(D23:D24)</f>
        <v>7000</v>
      </c>
      <c r="E25" s="150">
        <f t="shared" si="9"/>
        <v>7000</v>
      </c>
      <c r="F25" s="150">
        <f t="shared" si="9"/>
        <v>0</v>
      </c>
      <c r="G25" s="230">
        <f t="shared" si="9"/>
        <v>0</v>
      </c>
      <c r="H25" s="149">
        <f t="shared" ref="H25:K25" si="10">SUM(H23:H24)</f>
        <v>0</v>
      </c>
      <c r="I25" s="150">
        <f t="shared" si="10"/>
        <v>0</v>
      </c>
      <c r="J25" s="150">
        <f t="shared" si="10"/>
        <v>0</v>
      </c>
      <c r="K25" s="231">
        <f t="shared" si="10"/>
        <v>0</v>
      </c>
      <c r="L25" s="151">
        <f t="shared" si="3"/>
        <v>7000</v>
      </c>
      <c r="M25" s="150">
        <f t="shared" si="4"/>
        <v>7000</v>
      </c>
      <c r="N25" s="150">
        <f t="shared" si="5"/>
        <v>0</v>
      </c>
      <c r="O25" s="231">
        <f t="shared" si="6"/>
        <v>0</v>
      </c>
    </row>
    <row r="26" spans="1:15" ht="15" x14ac:dyDescent="0.25">
      <c r="A26" s="227"/>
      <c r="B26" s="217"/>
      <c r="C26" s="179"/>
      <c r="D26" s="149"/>
      <c r="E26" s="150"/>
      <c r="F26" s="150"/>
      <c r="G26" s="230"/>
      <c r="H26" s="149"/>
      <c r="I26" s="150"/>
      <c r="J26" s="150"/>
      <c r="K26" s="231"/>
      <c r="L26" s="151"/>
      <c r="M26" s="150"/>
      <c r="N26" s="150"/>
      <c r="O26" s="231"/>
    </row>
    <row r="27" spans="1:15" ht="15" x14ac:dyDescent="0.25">
      <c r="A27" s="177"/>
      <c r="B27" s="217"/>
      <c r="C27" s="224" t="s">
        <v>218</v>
      </c>
      <c r="D27" s="133">
        <f t="shared" ref="D27:K27" si="11">D25</f>
        <v>7000</v>
      </c>
      <c r="E27" s="134">
        <f t="shared" si="11"/>
        <v>7000</v>
      </c>
      <c r="F27" s="134">
        <f t="shared" si="11"/>
        <v>0</v>
      </c>
      <c r="G27" s="222">
        <f t="shared" si="11"/>
        <v>0</v>
      </c>
      <c r="H27" s="133">
        <f t="shared" si="11"/>
        <v>0</v>
      </c>
      <c r="I27" s="134">
        <f t="shared" si="11"/>
        <v>0</v>
      </c>
      <c r="J27" s="134">
        <f t="shared" si="11"/>
        <v>0</v>
      </c>
      <c r="K27" s="223">
        <f t="shared" si="11"/>
        <v>0</v>
      </c>
      <c r="L27" s="135">
        <f t="shared" si="3"/>
        <v>7000</v>
      </c>
      <c r="M27" s="134">
        <f t="shared" si="4"/>
        <v>7000</v>
      </c>
      <c r="N27" s="134">
        <f t="shared" si="5"/>
        <v>0</v>
      </c>
      <c r="O27" s="223">
        <f t="shared" si="6"/>
        <v>0</v>
      </c>
    </row>
    <row r="28" spans="1:15" ht="15" x14ac:dyDescent="0.25">
      <c r="A28" s="177"/>
      <c r="B28" s="217"/>
      <c r="C28" s="224"/>
      <c r="D28" s="133"/>
      <c r="E28" s="134"/>
      <c r="F28" s="134"/>
      <c r="G28" s="222"/>
      <c r="H28" s="133"/>
      <c r="I28" s="134"/>
      <c r="J28" s="134"/>
      <c r="K28" s="223"/>
      <c r="L28" s="143"/>
      <c r="M28" s="142"/>
      <c r="N28" s="142"/>
      <c r="O28" s="220"/>
    </row>
    <row r="29" spans="1:15" ht="15" x14ac:dyDescent="0.25">
      <c r="A29" s="177"/>
      <c r="B29" s="217"/>
      <c r="C29" s="224" t="s">
        <v>219</v>
      </c>
      <c r="D29" s="133">
        <f t="shared" ref="D29:K29" si="12">D13+D19+D27</f>
        <v>31684</v>
      </c>
      <c r="E29" s="134">
        <f t="shared" si="12"/>
        <v>31684</v>
      </c>
      <c r="F29" s="134">
        <f t="shared" si="12"/>
        <v>0</v>
      </c>
      <c r="G29" s="222">
        <f t="shared" si="12"/>
        <v>0</v>
      </c>
      <c r="H29" s="133">
        <f t="shared" si="12"/>
        <v>0</v>
      </c>
      <c r="I29" s="134">
        <f t="shared" si="12"/>
        <v>0</v>
      </c>
      <c r="J29" s="134">
        <f t="shared" si="12"/>
        <v>0</v>
      </c>
      <c r="K29" s="223">
        <f t="shared" si="12"/>
        <v>0</v>
      </c>
      <c r="L29" s="135">
        <f t="shared" si="3"/>
        <v>31684</v>
      </c>
      <c r="M29" s="134">
        <f t="shared" si="4"/>
        <v>31684</v>
      </c>
      <c r="N29" s="134">
        <f t="shared" si="5"/>
        <v>0</v>
      </c>
      <c r="O29" s="223">
        <f t="shared" si="6"/>
        <v>0</v>
      </c>
    </row>
    <row r="30" spans="1:15" ht="15" x14ac:dyDescent="0.25">
      <c r="A30" s="177"/>
      <c r="B30" s="217"/>
      <c r="C30" s="224"/>
      <c r="D30" s="133"/>
      <c r="E30" s="134"/>
      <c r="F30" s="134"/>
      <c r="G30" s="222"/>
      <c r="H30" s="133"/>
      <c r="I30" s="134"/>
      <c r="J30" s="134"/>
      <c r="K30" s="223"/>
      <c r="L30" s="143"/>
      <c r="M30" s="142"/>
      <c r="N30" s="142"/>
      <c r="O30" s="220"/>
    </row>
    <row r="31" spans="1:15" ht="15" x14ac:dyDescent="0.25">
      <c r="A31" s="138"/>
      <c r="B31" s="217"/>
      <c r="C31" s="182"/>
      <c r="D31" s="141"/>
      <c r="E31" s="142"/>
      <c r="F31" s="142"/>
      <c r="G31" s="219"/>
      <c r="H31" s="141"/>
      <c r="I31" s="142"/>
      <c r="J31" s="142"/>
      <c r="K31" s="220"/>
      <c r="L31" s="143"/>
      <c r="M31" s="142"/>
      <c r="N31" s="142"/>
      <c r="O31" s="220"/>
    </row>
    <row r="32" spans="1:15" ht="15" x14ac:dyDescent="0.25">
      <c r="A32" s="177">
        <v>104</v>
      </c>
      <c r="B32" s="225"/>
      <c r="C32" s="137" t="s">
        <v>30</v>
      </c>
      <c r="D32" s="232"/>
      <c r="E32" s="233"/>
      <c r="F32" s="233"/>
      <c r="G32" s="234"/>
      <c r="H32" s="232"/>
      <c r="I32" s="233"/>
      <c r="J32" s="233"/>
      <c r="K32" s="235"/>
      <c r="L32" s="165"/>
      <c r="M32" s="164"/>
      <c r="N32" s="164"/>
      <c r="O32" s="236"/>
    </row>
    <row r="33" spans="1:15" ht="15" x14ac:dyDescent="0.25">
      <c r="A33" s="138"/>
      <c r="B33" s="217" t="s">
        <v>8</v>
      </c>
      <c r="C33" s="182" t="s">
        <v>86</v>
      </c>
      <c r="D33" s="163"/>
      <c r="E33" s="164"/>
      <c r="F33" s="164"/>
      <c r="G33" s="237"/>
      <c r="H33" s="163"/>
      <c r="I33" s="164"/>
      <c r="J33" s="164"/>
      <c r="K33" s="236"/>
      <c r="L33" s="165"/>
      <c r="M33" s="164"/>
      <c r="N33" s="164"/>
      <c r="O33" s="236"/>
    </row>
    <row r="34" spans="1:15" ht="30" x14ac:dyDescent="0.25">
      <c r="A34" s="138"/>
      <c r="B34" s="217"/>
      <c r="C34" s="179" t="s">
        <v>269</v>
      </c>
      <c r="D34" s="163">
        <v>10000</v>
      </c>
      <c r="E34" s="164">
        <v>10000</v>
      </c>
      <c r="F34" s="164">
        <v>0</v>
      </c>
      <c r="G34" s="237">
        <v>0</v>
      </c>
      <c r="H34" s="163"/>
      <c r="I34" s="164"/>
      <c r="J34" s="164"/>
      <c r="K34" s="236"/>
      <c r="L34" s="165">
        <f t="shared" si="3"/>
        <v>10000</v>
      </c>
      <c r="M34" s="164">
        <f t="shared" si="4"/>
        <v>10000</v>
      </c>
      <c r="N34" s="164">
        <f t="shared" si="5"/>
        <v>0</v>
      </c>
      <c r="O34" s="236">
        <f t="shared" si="6"/>
        <v>0</v>
      </c>
    </row>
    <row r="35" spans="1:15" ht="15" x14ac:dyDescent="0.25">
      <c r="A35" s="238"/>
      <c r="B35" s="239"/>
      <c r="C35" s="179" t="s">
        <v>270</v>
      </c>
      <c r="D35" s="163">
        <v>6000</v>
      </c>
      <c r="E35" s="164">
        <v>6000</v>
      </c>
      <c r="F35" s="164">
        <v>0</v>
      </c>
      <c r="G35" s="237">
        <v>0</v>
      </c>
      <c r="H35" s="163"/>
      <c r="I35" s="164"/>
      <c r="J35" s="164"/>
      <c r="K35" s="236"/>
      <c r="L35" s="165">
        <f t="shared" si="3"/>
        <v>6000</v>
      </c>
      <c r="M35" s="164">
        <f t="shared" si="4"/>
        <v>6000</v>
      </c>
      <c r="N35" s="164">
        <f t="shared" si="5"/>
        <v>0</v>
      </c>
      <c r="O35" s="236">
        <f t="shared" si="6"/>
        <v>0</v>
      </c>
    </row>
    <row r="36" spans="1:15" ht="15" x14ac:dyDescent="0.25">
      <c r="A36" s="138"/>
      <c r="B36" s="228"/>
      <c r="C36" s="179" t="s">
        <v>166</v>
      </c>
      <c r="D36" s="163">
        <v>65000</v>
      </c>
      <c r="E36" s="164">
        <v>65000</v>
      </c>
      <c r="F36" s="164">
        <v>0</v>
      </c>
      <c r="G36" s="237">
        <v>0</v>
      </c>
      <c r="H36" s="163"/>
      <c r="I36" s="164"/>
      <c r="J36" s="164"/>
      <c r="K36" s="236"/>
      <c r="L36" s="165">
        <f t="shared" si="3"/>
        <v>65000</v>
      </c>
      <c r="M36" s="164">
        <f t="shared" si="4"/>
        <v>65000</v>
      </c>
      <c r="N36" s="164">
        <f t="shared" si="5"/>
        <v>0</v>
      </c>
      <c r="O36" s="236">
        <f t="shared" si="6"/>
        <v>0</v>
      </c>
    </row>
    <row r="37" spans="1:15" ht="15" x14ac:dyDescent="0.25">
      <c r="A37" s="138"/>
      <c r="B37" s="228"/>
      <c r="C37" s="240" t="s">
        <v>167</v>
      </c>
      <c r="D37" s="163">
        <v>5800</v>
      </c>
      <c r="E37" s="164">
        <v>5800</v>
      </c>
      <c r="F37" s="164">
        <v>0</v>
      </c>
      <c r="G37" s="237">
        <v>0</v>
      </c>
      <c r="H37" s="163"/>
      <c r="I37" s="164"/>
      <c r="J37" s="164"/>
      <c r="K37" s="236"/>
      <c r="L37" s="165">
        <f t="shared" si="3"/>
        <v>5800</v>
      </c>
      <c r="M37" s="164">
        <f t="shared" si="4"/>
        <v>5800</v>
      </c>
      <c r="N37" s="164">
        <f t="shared" si="5"/>
        <v>0</v>
      </c>
      <c r="O37" s="236">
        <f t="shared" si="6"/>
        <v>0</v>
      </c>
    </row>
    <row r="38" spans="1:15" ht="15" x14ac:dyDescent="0.25">
      <c r="A38" s="138"/>
      <c r="B38" s="228"/>
      <c r="C38" s="241" t="s">
        <v>168</v>
      </c>
      <c r="D38" s="163">
        <v>4500</v>
      </c>
      <c r="E38" s="164">
        <v>4500</v>
      </c>
      <c r="F38" s="164">
        <v>0</v>
      </c>
      <c r="G38" s="237">
        <v>0</v>
      </c>
      <c r="H38" s="163"/>
      <c r="I38" s="164"/>
      <c r="J38" s="164"/>
      <c r="K38" s="236"/>
      <c r="L38" s="165">
        <f t="shared" si="3"/>
        <v>4500</v>
      </c>
      <c r="M38" s="164">
        <f t="shared" si="4"/>
        <v>4500</v>
      </c>
      <c r="N38" s="164">
        <f t="shared" si="5"/>
        <v>0</v>
      </c>
      <c r="O38" s="236">
        <f t="shared" si="6"/>
        <v>0</v>
      </c>
    </row>
    <row r="39" spans="1:15" ht="15" x14ac:dyDescent="0.25">
      <c r="A39" s="138"/>
      <c r="B39" s="228"/>
      <c r="C39" s="241" t="s">
        <v>169</v>
      </c>
      <c r="D39" s="163">
        <v>29592</v>
      </c>
      <c r="E39" s="164">
        <v>29592</v>
      </c>
      <c r="F39" s="164">
        <v>0</v>
      </c>
      <c r="G39" s="237">
        <v>0</v>
      </c>
      <c r="H39" s="163"/>
      <c r="I39" s="164"/>
      <c r="J39" s="164"/>
      <c r="K39" s="236"/>
      <c r="L39" s="165">
        <f t="shared" si="3"/>
        <v>29592</v>
      </c>
      <c r="M39" s="164">
        <f t="shared" si="4"/>
        <v>29592</v>
      </c>
      <c r="N39" s="164">
        <f t="shared" si="5"/>
        <v>0</v>
      </c>
      <c r="O39" s="236">
        <f t="shared" si="6"/>
        <v>0</v>
      </c>
    </row>
    <row r="40" spans="1:15" ht="15" x14ac:dyDescent="0.25">
      <c r="A40" s="138"/>
      <c r="B40" s="228"/>
      <c r="C40" s="241" t="s">
        <v>170</v>
      </c>
      <c r="D40" s="163">
        <v>11000</v>
      </c>
      <c r="E40" s="164">
        <v>0</v>
      </c>
      <c r="F40" s="164">
        <v>11000</v>
      </c>
      <c r="G40" s="237">
        <v>0</v>
      </c>
      <c r="H40" s="163"/>
      <c r="I40" s="164"/>
      <c r="J40" s="164"/>
      <c r="K40" s="236"/>
      <c r="L40" s="165">
        <f t="shared" si="3"/>
        <v>11000</v>
      </c>
      <c r="M40" s="164">
        <f t="shared" si="4"/>
        <v>0</v>
      </c>
      <c r="N40" s="164">
        <f t="shared" si="5"/>
        <v>11000</v>
      </c>
      <c r="O40" s="236">
        <f t="shared" si="6"/>
        <v>0</v>
      </c>
    </row>
    <row r="41" spans="1:15" ht="15" x14ac:dyDescent="0.25">
      <c r="A41" s="238"/>
      <c r="B41" s="239"/>
      <c r="C41" s="179" t="s">
        <v>171</v>
      </c>
      <c r="D41" s="163">
        <v>1200</v>
      </c>
      <c r="E41" s="164">
        <v>0</v>
      </c>
      <c r="F41" s="164">
        <v>1200</v>
      </c>
      <c r="G41" s="237">
        <v>0</v>
      </c>
      <c r="H41" s="163"/>
      <c r="I41" s="164"/>
      <c r="J41" s="164"/>
      <c r="K41" s="236"/>
      <c r="L41" s="165">
        <f t="shared" si="3"/>
        <v>1200</v>
      </c>
      <c r="M41" s="164">
        <f t="shared" si="4"/>
        <v>0</v>
      </c>
      <c r="N41" s="164">
        <f t="shared" si="5"/>
        <v>1200</v>
      </c>
      <c r="O41" s="236">
        <f t="shared" si="6"/>
        <v>0</v>
      </c>
    </row>
    <row r="42" spans="1:15" ht="15" x14ac:dyDescent="0.25">
      <c r="A42" s="238"/>
      <c r="B42" s="239"/>
      <c r="C42" s="179" t="s">
        <v>179</v>
      </c>
      <c r="D42" s="163">
        <v>5000</v>
      </c>
      <c r="E42" s="164">
        <v>0</v>
      </c>
      <c r="F42" s="164">
        <v>5000</v>
      </c>
      <c r="G42" s="237">
        <v>0</v>
      </c>
      <c r="H42" s="163"/>
      <c r="I42" s="164"/>
      <c r="J42" s="164"/>
      <c r="K42" s="236"/>
      <c r="L42" s="165">
        <f t="shared" si="3"/>
        <v>5000</v>
      </c>
      <c r="M42" s="164">
        <f t="shared" si="4"/>
        <v>0</v>
      </c>
      <c r="N42" s="164">
        <f t="shared" si="5"/>
        <v>5000</v>
      </c>
      <c r="O42" s="236">
        <f t="shared" si="6"/>
        <v>0</v>
      </c>
    </row>
    <row r="43" spans="1:15" ht="15" x14ac:dyDescent="0.25">
      <c r="A43" s="238"/>
      <c r="B43" s="239"/>
      <c r="C43" s="179" t="s">
        <v>271</v>
      </c>
      <c r="D43" s="163">
        <v>45792</v>
      </c>
      <c r="E43" s="164">
        <v>45792</v>
      </c>
      <c r="F43" s="164">
        <v>0</v>
      </c>
      <c r="G43" s="237">
        <v>0</v>
      </c>
      <c r="H43" s="163">
        <v>13690</v>
      </c>
      <c r="I43" s="164">
        <v>13690</v>
      </c>
      <c r="J43" s="164">
        <v>0</v>
      </c>
      <c r="K43" s="236">
        <v>0</v>
      </c>
      <c r="L43" s="165">
        <f t="shared" si="3"/>
        <v>59482</v>
      </c>
      <c r="M43" s="164">
        <f t="shared" si="4"/>
        <v>59482</v>
      </c>
      <c r="N43" s="164">
        <f t="shared" si="5"/>
        <v>0</v>
      </c>
      <c r="O43" s="236">
        <f t="shared" si="6"/>
        <v>0</v>
      </c>
    </row>
    <row r="44" spans="1:15" ht="15" x14ac:dyDescent="0.25">
      <c r="A44" s="238"/>
      <c r="B44" s="239"/>
      <c r="C44" s="179" t="s">
        <v>400</v>
      </c>
      <c r="D44" s="163"/>
      <c r="E44" s="164"/>
      <c r="F44" s="164"/>
      <c r="G44" s="237"/>
      <c r="H44" s="163">
        <v>25616</v>
      </c>
      <c r="I44" s="164">
        <v>25616</v>
      </c>
      <c r="J44" s="164">
        <v>0</v>
      </c>
      <c r="K44" s="236">
        <v>0</v>
      </c>
      <c r="L44" s="165">
        <f t="shared" ref="L44" si="13">D44+H44</f>
        <v>25616</v>
      </c>
      <c r="M44" s="164">
        <f t="shared" ref="M44" si="14">E44+I44</f>
        <v>25616</v>
      </c>
      <c r="N44" s="164">
        <f t="shared" ref="N44" si="15">F44+J44</f>
        <v>0</v>
      </c>
      <c r="O44" s="236">
        <f t="shared" ref="O44" si="16">G44+K44</f>
        <v>0</v>
      </c>
    </row>
    <row r="45" spans="1:15" ht="15" x14ac:dyDescent="0.25">
      <c r="A45" s="138"/>
      <c r="B45" s="228"/>
      <c r="C45" s="241"/>
      <c r="D45" s="163"/>
      <c r="E45" s="164"/>
      <c r="F45" s="164"/>
      <c r="G45" s="237"/>
      <c r="H45" s="163"/>
      <c r="I45" s="164"/>
      <c r="J45" s="164"/>
      <c r="K45" s="236"/>
      <c r="L45" s="165"/>
      <c r="M45" s="164"/>
      <c r="N45" s="164"/>
      <c r="O45" s="236"/>
    </row>
    <row r="46" spans="1:15" ht="15" x14ac:dyDescent="0.25">
      <c r="A46" s="138"/>
      <c r="B46" s="217"/>
      <c r="C46" s="242" t="s">
        <v>33</v>
      </c>
      <c r="D46" s="243">
        <f t="shared" ref="D46:G46" si="17">SUM(D34:D45)</f>
        <v>183884</v>
      </c>
      <c r="E46" s="244">
        <f t="shared" si="17"/>
        <v>166684</v>
      </c>
      <c r="F46" s="244">
        <f t="shared" si="17"/>
        <v>17200</v>
      </c>
      <c r="G46" s="245">
        <f t="shared" si="17"/>
        <v>0</v>
      </c>
      <c r="H46" s="243">
        <f t="shared" ref="H46:K46" si="18">SUM(H34:H45)</f>
        <v>39306</v>
      </c>
      <c r="I46" s="244">
        <f t="shared" si="18"/>
        <v>39306</v>
      </c>
      <c r="J46" s="244">
        <f t="shared" si="18"/>
        <v>0</v>
      </c>
      <c r="K46" s="246">
        <f t="shared" si="18"/>
        <v>0</v>
      </c>
      <c r="L46" s="247">
        <f t="shared" si="3"/>
        <v>223190</v>
      </c>
      <c r="M46" s="244">
        <f t="shared" si="4"/>
        <v>205990</v>
      </c>
      <c r="N46" s="244">
        <f t="shared" si="5"/>
        <v>17200</v>
      </c>
      <c r="O46" s="246">
        <f t="shared" si="6"/>
        <v>0</v>
      </c>
    </row>
    <row r="47" spans="1:15" ht="15" x14ac:dyDescent="0.25">
      <c r="A47" s="138"/>
      <c r="B47" s="217"/>
      <c r="C47" s="179"/>
      <c r="D47" s="163"/>
      <c r="E47" s="164"/>
      <c r="F47" s="164"/>
      <c r="G47" s="237"/>
      <c r="H47" s="163"/>
      <c r="I47" s="164"/>
      <c r="J47" s="164"/>
      <c r="K47" s="236"/>
      <c r="L47" s="165"/>
      <c r="M47" s="164"/>
      <c r="N47" s="164"/>
      <c r="O47" s="236"/>
    </row>
    <row r="48" spans="1:15" ht="15" x14ac:dyDescent="0.25">
      <c r="A48" s="138"/>
      <c r="B48" s="217" t="s">
        <v>12</v>
      </c>
      <c r="C48" s="179" t="s">
        <v>56</v>
      </c>
      <c r="D48" s="163"/>
      <c r="E48" s="164"/>
      <c r="F48" s="164"/>
      <c r="G48" s="237"/>
      <c r="H48" s="163"/>
      <c r="I48" s="164"/>
      <c r="J48" s="164"/>
      <c r="K48" s="236"/>
      <c r="L48" s="165"/>
      <c r="M48" s="164"/>
      <c r="N48" s="164"/>
      <c r="O48" s="236"/>
    </row>
    <row r="49" spans="1:15" ht="15" x14ac:dyDescent="0.25">
      <c r="A49" s="138"/>
      <c r="B49" s="217"/>
      <c r="C49" s="179" t="s">
        <v>58</v>
      </c>
      <c r="D49" s="163"/>
      <c r="E49" s="164"/>
      <c r="F49" s="164"/>
      <c r="G49" s="237"/>
      <c r="H49" s="163"/>
      <c r="I49" s="164"/>
      <c r="J49" s="164"/>
      <c r="K49" s="236"/>
      <c r="L49" s="165"/>
      <c r="M49" s="164"/>
      <c r="N49" s="164"/>
      <c r="O49" s="236"/>
    </row>
    <row r="50" spans="1:15" ht="15" x14ac:dyDescent="0.25">
      <c r="A50" s="138"/>
      <c r="B50" s="217"/>
      <c r="C50" s="179" t="s">
        <v>66</v>
      </c>
      <c r="D50" s="163">
        <v>66000</v>
      </c>
      <c r="E50" s="164">
        <v>66000</v>
      </c>
      <c r="F50" s="164">
        <v>0</v>
      </c>
      <c r="G50" s="237">
        <v>0</v>
      </c>
      <c r="H50" s="163"/>
      <c r="I50" s="164"/>
      <c r="J50" s="164"/>
      <c r="K50" s="236"/>
      <c r="L50" s="165">
        <f t="shared" si="3"/>
        <v>66000</v>
      </c>
      <c r="M50" s="164">
        <f t="shared" si="4"/>
        <v>66000</v>
      </c>
      <c r="N50" s="164">
        <f t="shared" si="5"/>
        <v>0</v>
      </c>
      <c r="O50" s="236">
        <f t="shared" si="6"/>
        <v>0</v>
      </c>
    </row>
    <row r="51" spans="1:15" ht="15" x14ac:dyDescent="0.25">
      <c r="A51" s="138"/>
      <c r="B51" s="217"/>
      <c r="C51" s="179" t="s">
        <v>64</v>
      </c>
      <c r="D51" s="163">
        <v>134000</v>
      </c>
      <c r="E51" s="164">
        <v>134000</v>
      </c>
      <c r="F51" s="164">
        <v>0</v>
      </c>
      <c r="G51" s="237">
        <v>0</v>
      </c>
      <c r="H51" s="163"/>
      <c r="I51" s="164"/>
      <c r="J51" s="164"/>
      <c r="K51" s="236"/>
      <c r="L51" s="165">
        <f t="shared" si="3"/>
        <v>134000</v>
      </c>
      <c r="M51" s="164">
        <f t="shared" si="4"/>
        <v>134000</v>
      </c>
      <c r="N51" s="164">
        <f t="shared" si="5"/>
        <v>0</v>
      </c>
      <c r="O51" s="236">
        <f t="shared" si="6"/>
        <v>0</v>
      </c>
    </row>
    <row r="52" spans="1:15" ht="15" x14ac:dyDescent="0.25">
      <c r="A52" s="238"/>
      <c r="B52" s="239"/>
      <c r="C52" s="179" t="s">
        <v>65</v>
      </c>
      <c r="D52" s="163">
        <v>12000</v>
      </c>
      <c r="E52" s="164">
        <v>12000</v>
      </c>
      <c r="F52" s="164">
        <v>0</v>
      </c>
      <c r="G52" s="237">
        <v>0</v>
      </c>
      <c r="H52" s="163"/>
      <c r="I52" s="164"/>
      <c r="J52" s="164"/>
      <c r="K52" s="236"/>
      <c r="L52" s="165">
        <f t="shared" si="3"/>
        <v>12000</v>
      </c>
      <c r="M52" s="164">
        <f t="shared" si="4"/>
        <v>12000</v>
      </c>
      <c r="N52" s="164">
        <f t="shared" si="5"/>
        <v>0</v>
      </c>
      <c r="O52" s="236">
        <f t="shared" si="6"/>
        <v>0</v>
      </c>
    </row>
    <row r="53" spans="1:15" ht="15" x14ac:dyDescent="0.25">
      <c r="A53" s="238"/>
      <c r="B53" s="239"/>
      <c r="C53" s="179" t="s">
        <v>67</v>
      </c>
      <c r="D53" s="163">
        <f>687000+98066+93093</f>
        <v>878159</v>
      </c>
      <c r="E53" s="164">
        <v>878159</v>
      </c>
      <c r="F53" s="164">
        <v>0</v>
      </c>
      <c r="G53" s="237">
        <v>0</v>
      </c>
      <c r="H53" s="163"/>
      <c r="I53" s="164"/>
      <c r="J53" s="164"/>
      <c r="K53" s="236"/>
      <c r="L53" s="165">
        <f t="shared" si="3"/>
        <v>878159</v>
      </c>
      <c r="M53" s="164">
        <f t="shared" si="4"/>
        <v>878159</v>
      </c>
      <c r="N53" s="164">
        <f t="shared" si="5"/>
        <v>0</v>
      </c>
      <c r="O53" s="236">
        <f t="shared" si="6"/>
        <v>0</v>
      </c>
    </row>
    <row r="54" spans="1:15" ht="15" x14ac:dyDescent="0.25">
      <c r="A54" s="138"/>
      <c r="B54" s="217"/>
      <c r="C54" s="248" t="s">
        <v>25</v>
      </c>
      <c r="D54" s="243">
        <f t="shared" ref="D54:G54" si="19">SUM(D50:D53)</f>
        <v>1090159</v>
      </c>
      <c r="E54" s="244">
        <f t="shared" si="19"/>
        <v>1090159</v>
      </c>
      <c r="F54" s="244">
        <f t="shared" si="19"/>
        <v>0</v>
      </c>
      <c r="G54" s="245">
        <f t="shared" si="19"/>
        <v>0</v>
      </c>
      <c r="H54" s="243">
        <f t="shared" ref="H54:K54" si="20">SUM(H50:H53)</f>
        <v>0</v>
      </c>
      <c r="I54" s="244">
        <f t="shared" si="20"/>
        <v>0</v>
      </c>
      <c r="J54" s="244">
        <f t="shared" si="20"/>
        <v>0</v>
      </c>
      <c r="K54" s="246">
        <f t="shared" si="20"/>
        <v>0</v>
      </c>
      <c r="L54" s="247">
        <f t="shared" si="3"/>
        <v>1090159</v>
      </c>
      <c r="M54" s="244">
        <f t="shared" si="4"/>
        <v>1090159</v>
      </c>
      <c r="N54" s="244">
        <f t="shared" si="5"/>
        <v>0</v>
      </c>
      <c r="O54" s="246">
        <f t="shared" si="6"/>
        <v>0</v>
      </c>
    </row>
    <row r="55" spans="1:15" ht="15" x14ac:dyDescent="0.25">
      <c r="A55" s="138"/>
      <c r="B55" s="217"/>
      <c r="C55" s="248"/>
      <c r="D55" s="249"/>
      <c r="E55" s="250"/>
      <c r="F55" s="250"/>
      <c r="G55" s="251"/>
      <c r="H55" s="249"/>
      <c r="I55" s="250"/>
      <c r="J55" s="250"/>
      <c r="K55" s="252"/>
      <c r="L55" s="165"/>
      <c r="M55" s="164"/>
      <c r="N55" s="164"/>
      <c r="O55" s="236"/>
    </row>
    <row r="56" spans="1:15" ht="15" x14ac:dyDescent="0.25">
      <c r="A56" s="227"/>
      <c r="B56" s="228"/>
      <c r="C56" s="179" t="s">
        <v>172</v>
      </c>
      <c r="D56" s="163"/>
      <c r="E56" s="164"/>
      <c r="F56" s="164"/>
      <c r="G56" s="237"/>
      <c r="H56" s="163"/>
      <c r="I56" s="164"/>
      <c r="J56" s="164"/>
      <c r="K56" s="236"/>
      <c r="L56" s="165"/>
      <c r="M56" s="164"/>
      <c r="N56" s="164"/>
      <c r="O56" s="236"/>
    </row>
    <row r="57" spans="1:15" ht="15" x14ac:dyDescent="0.25">
      <c r="A57" s="238"/>
      <c r="B57" s="239"/>
      <c r="C57" s="179" t="s">
        <v>173</v>
      </c>
      <c r="D57" s="163">
        <v>4000</v>
      </c>
      <c r="E57" s="164">
        <v>4000</v>
      </c>
      <c r="F57" s="164">
        <v>0</v>
      </c>
      <c r="G57" s="237">
        <v>0</v>
      </c>
      <c r="H57" s="163"/>
      <c r="I57" s="164"/>
      <c r="J57" s="164"/>
      <c r="K57" s="236"/>
      <c r="L57" s="165">
        <f t="shared" si="3"/>
        <v>4000</v>
      </c>
      <c r="M57" s="164">
        <f t="shared" si="4"/>
        <v>4000</v>
      </c>
      <c r="N57" s="164">
        <f t="shared" si="5"/>
        <v>0</v>
      </c>
      <c r="O57" s="236">
        <f t="shared" si="6"/>
        <v>0</v>
      </c>
    </row>
    <row r="58" spans="1:15" ht="15" x14ac:dyDescent="0.25">
      <c r="A58" s="227"/>
      <c r="B58" s="228"/>
      <c r="C58" s="241" t="s">
        <v>174</v>
      </c>
      <c r="D58" s="163">
        <v>4000</v>
      </c>
      <c r="E58" s="164">
        <v>4000</v>
      </c>
      <c r="F58" s="164">
        <v>0</v>
      </c>
      <c r="G58" s="237">
        <v>0</v>
      </c>
      <c r="H58" s="163"/>
      <c r="I58" s="164"/>
      <c r="J58" s="164"/>
      <c r="K58" s="236"/>
      <c r="L58" s="165">
        <f t="shared" si="3"/>
        <v>4000</v>
      </c>
      <c r="M58" s="164">
        <f t="shared" si="4"/>
        <v>4000</v>
      </c>
      <c r="N58" s="164">
        <f t="shared" si="5"/>
        <v>0</v>
      </c>
      <c r="O58" s="236">
        <f t="shared" si="6"/>
        <v>0</v>
      </c>
    </row>
    <row r="59" spans="1:15" ht="15" x14ac:dyDescent="0.25">
      <c r="A59" s="253"/>
      <c r="B59" s="228"/>
      <c r="C59" s="248" t="s">
        <v>25</v>
      </c>
      <c r="D59" s="249">
        <f t="shared" ref="D59:G59" si="21">SUM(D57:D58)</f>
        <v>8000</v>
      </c>
      <c r="E59" s="250">
        <f t="shared" si="21"/>
        <v>8000</v>
      </c>
      <c r="F59" s="250">
        <f t="shared" si="21"/>
        <v>0</v>
      </c>
      <c r="G59" s="251">
        <f t="shared" si="21"/>
        <v>0</v>
      </c>
      <c r="H59" s="249">
        <f t="shared" ref="H59:K59" si="22">SUM(H57:H58)</f>
        <v>0</v>
      </c>
      <c r="I59" s="250">
        <f t="shared" si="22"/>
        <v>0</v>
      </c>
      <c r="J59" s="250">
        <f t="shared" si="22"/>
        <v>0</v>
      </c>
      <c r="K59" s="252">
        <f t="shared" si="22"/>
        <v>0</v>
      </c>
      <c r="L59" s="254">
        <f t="shared" si="3"/>
        <v>8000</v>
      </c>
      <c r="M59" s="250">
        <f t="shared" si="4"/>
        <v>8000</v>
      </c>
      <c r="N59" s="250">
        <f t="shared" si="5"/>
        <v>0</v>
      </c>
      <c r="O59" s="252">
        <f t="shared" si="6"/>
        <v>0</v>
      </c>
    </row>
    <row r="60" spans="1:15" ht="15" x14ac:dyDescent="0.25">
      <c r="A60" s="253"/>
      <c r="B60" s="228"/>
      <c r="C60" s="248"/>
      <c r="D60" s="249"/>
      <c r="E60" s="250"/>
      <c r="F60" s="250"/>
      <c r="G60" s="251"/>
      <c r="H60" s="249"/>
      <c r="I60" s="250"/>
      <c r="J60" s="250"/>
      <c r="K60" s="252"/>
      <c r="L60" s="165"/>
      <c r="M60" s="164"/>
      <c r="N60" s="164"/>
      <c r="O60" s="236"/>
    </row>
    <row r="61" spans="1:15" ht="15" x14ac:dyDescent="0.25">
      <c r="A61" s="138"/>
      <c r="B61" s="217"/>
      <c r="C61" s="242" t="s">
        <v>34</v>
      </c>
      <c r="D61" s="243">
        <f>D54+D59</f>
        <v>1098159</v>
      </c>
      <c r="E61" s="244">
        <f t="shared" ref="E61:G61" si="23">E54+E59</f>
        <v>1098159</v>
      </c>
      <c r="F61" s="244">
        <f t="shared" si="23"/>
        <v>0</v>
      </c>
      <c r="G61" s="245">
        <f t="shared" si="23"/>
        <v>0</v>
      </c>
      <c r="H61" s="243">
        <f>H54+H59</f>
        <v>0</v>
      </c>
      <c r="I61" s="244">
        <f t="shared" ref="I61:K61" si="24">I54+I59</f>
        <v>0</v>
      </c>
      <c r="J61" s="244">
        <f t="shared" si="24"/>
        <v>0</v>
      </c>
      <c r="K61" s="246">
        <f t="shared" si="24"/>
        <v>0</v>
      </c>
      <c r="L61" s="247">
        <f t="shared" si="3"/>
        <v>1098159</v>
      </c>
      <c r="M61" s="244">
        <f t="shared" si="4"/>
        <v>1098159</v>
      </c>
      <c r="N61" s="244">
        <f t="shared" si="5"/>
        <v>0</v>
      </c>
      <c r="O61" s="246">
        <f t="shared" si="6"/>
        <v>0</v>
      </c>
    </row>
    <row r="62" spans="1:15" x14ac:dyDescent="0.25">
      <c r="A62" s="138"/>
      <c r="B62" s="255"/>
      <c r="C62" s="179"/>
      <c r="D62" s="163"/>
      <c r="E62" s="164"/>
      <c r="F62" s="164"/>
      <c r="G62" s="237"/>
      <c r="H62" s="163"/>
      <c r="I62" s="164"/>
      <c r="J62" s="164"/>
      <c r="K62" s="236"/>
      <c r="L62" s="165"/>
      <c r="M62" s="164"/>
      <c r="N62" s="164"/>
      <c r="O62" s="236"/>
    </row>
    <row r="63" spans="1:15" ht="15" x14ac:dyDescent="0.25">
      <c r="A63" s="138"/>
      <c r="B63" s="217" t="s">
        <v>13</v>
      </c>
      <c r="C63" s="179" t="s">
        <v>27</v>
      </c>
      <c r="D63" s="163"/>
      <c r="E63" s="164"/>
      <c r="F63" s="164"/>
      <c r="G63" s="237"/>
      <c r="H63" s="163"/>
      <c r="I63" s="164"/>
      <c r="J63" s="164"/>
      <c r="K63" s="236"/>
      <c r="L63" s="165"/>
      <c r="M63" s="164"/>
      <c r="N63" s="164"/>
      <c r="O63" s="236"/>
    </row>
    <row r="64" spans="1:15" ht="30" x14ac:dyDescent="0.25">
      <c r="A64" s="138"/>
      <c r="B64" s="217"/>
      <c r="C64" s="179" t="s">
        <v>32</v>
      </c>
      <c r="D64" s="141"/>
      <c r="E64" s="142"/>
      <c r="F64" s="142"/>
      <c r="G64" s="219"/>
      <c r="H64" s="141"/>
      <c r="I64" s="142"/>
      <c r="J64" s="142"/>
      <c r="K64" s="220"/>
      <c r="L64" s="143"/>
      <c r="M64" s="142"/>
      <c r="N64" s="142"/>
      <c r="O64" s="220"/>
    </row>
    <row r="65" spans="1:15" ht="15" x14ac:dyDescent="0.25">
      <c r="A65" s="138"/>
      <c r="B65" s="217"/>
      <c r="C65" s="179" t="s">
        <v>134</v>
      </c>
      <c r="D65" s="141">
        <v>558418</v>
      </c>
      <c r="E65" s="142">
        <v>558418</v>
      </c>
      <c r="F65" s="142">
        <v>0</v>
      </c>
      <c r="G65" s="219">
        <v>0</v>
      </c>
      <c r="H65" s="141">
        <v>17411</v>
      </c>
      <c r="I65" s="142">
        <v>17411</v>
      </c>
      <c r="J65" s="142">
        <v>0</v>
      </c>
      <c r="K65" s="220">
        <v>0</v>
      </c>
      <c r="L65" s="143">
        <f t="shared" si="3"/>
        <v>575829</v>
      </c>
      <c r="M65" s="142">
        <f t="shared" si="4"/>
        <v>575829</v>
      </c>
      <c r="N65" s="142">
        <f t="shared" si="5"/>
        <v>0</v>
      </c>
      <c r="O65" s="220">
        <f t="shared" si="6"/>
        <v>0</v>
      </c>
    </row>
    <row r="66" spans="1:15" ht="15" x14ac:dyDescent="0.25">
      <c r="A66" s="238"/>
      <c r="B66" s="239"/>
      <c r="C66" s="179" t="s">
        <v>135</v>
      </c>
      <c r="D66" s="141">
        <v>338519</v>
      </c>
      <c r="E66" s="142">
        <v>338519</v>
      </c>
      <c r="F66" s="164">
        <v>0</v>
      </c>
      <c r="G66" s="237">
        <v>0</v>
      </c>
      <c r="H66" s="141">
        <v>41572</v>
      </c>
      <c r="I66" s="142">
        <v>41572</v>
      </c>
      <c r="J66" s="164">
        <v>0</v>
      </c>
      <c r="K66" s="236">
        <v>0</v>
      </c>
      <c r="L66" s="143">
        <f t="shared" si="3"/>
        <v>380091</v>
      </c>
      <c r="M66" s="142">
        <f t="shared" si="4"/>
        <v>380091</v>
      </c>
      <c r="N66" s="164">
        <f t="shared" si="5"/>
        <v>0</v>
      </c>
      <c r="O66" s="236">
        <f t="shared" si="6"/>
        <v>0</v>
      </c>
    </row>
    <row r="67" spans="1:15" ht="15" x14ac:dyDescent="0.25">
      <c r="A67" s="238"/>
      <c r="B67" s="239"/>
      <c r="C67" s="179" t="s">
        <v>214</v>
      </c>
      <c r="D67" s="141">
        <v>492535</v>
      </c>
      <c r="E67" s="142">
        <v>492535</v>
      </c>
      <c r="F67" s="142">
        <v>0</v>
      </c>
      <c r="G67" s="237">
        <v>0</v>
      </c>
      <c r="H67" s="141">
        <v>64072</v>
      </c>
      <c r="I67" s="142">
        <v>64072</v>
      </c>
      <c r="J67" s="142">
        <v>0</v>
      </c>
      <c r="K67" s="236">
        <v>0</v>
      </c>
      <c r="L67" s="143">
        <f t="shared" si="3"/>
        <v>556607</v>
      </c>
      <c r="M67" s="142">
        <f t="shared" si="4"/>
        <v>556607</v>
      </c>
      <c r="N67" s="142">
        <f t="shared" si="5"/>
        <v>0</v>
      </c>
      <c r="O67" s="236">
        <f t="shared" si="6"/>
        <v>0</v>
      </c>
    </row>
    <row r="68" spans="1:15" ht="15" x14ac:dyDescent="0.25">
      <c r="A68" s="238"/>
      <c r="B68" s="239"/>
      <c r="C68" s="179" t="s">
        <v>386</v>
      </c>
      <c r="D68" s="141">
        <v>0</v>
      </c>
      <c r="E68" s="142">
        <v>0</v>
      </c>
      <c r="F68" s="142">
        <v>0</v>
      </c>
      <c r="G68" s="237">
        <v>0</v>
      </c>
      <c r="H68" s="141">
        <v>43904</v>
      </c>
      <c r="I68" s="142">
        <v>43904</v>
      </c>
      <c r="J68" s="142">
        <v>0</v>
      </c>
      <c r="K68" s="236">
        <v>0</v>
      </c>
      <c r="L68" s="143">
        <f t="shared" ref="L68:L69" si="25">D68+H68</f>
        <v>43904</v>
      </c>
      <c r="M68" s="142">
        <f t="shared" ref="M68:M69" si="26">E68+I68</f>
        <v>43904</v>
      </c>
      <c r="N68" s="142">
        <f t="shared" ref="N68:N69" si="27">F68+J68</f>
        <v>0</v>
      </c>
      <c r="O68" s="236">
        <f t="shared" ref="O68:O69" si="28">G68+K68</f>
        <v>0</v>
      </c>
    </row>
    <row r="69" spans="1:15" ht="15" x14ac:dyDescent="0.25">
      <c r="A69" s="238"/>
      <c r="B69" s="239"/>
      <c r="C69" s="179" t="s">
        <v>387</v>
      </c>
      <c r="D69" s="141">
        <v>0</v>
      </c>
      <c r="E69" s="142">
        <v>0</v>
      </c>
      <c r="F69" s="142">
        <v>0</v>
      </c>
      <c r="G69" s="237">
        <v>0</v>
      </c>
      <c r="H69" s="141">
        <v>2776</v>
      </c>
      <c r="I69" s="142">
        <v>2776</v>
      </c>
      <c r="J69" s="142">
        <v>0</v>
      </c>
      <c r="K69" s="236">
        <v>0</v>
      </c>
      <c r="L69" s="143">
        <f t="shared" si="25"/>
        <v>2776</v>
      </c>
      <c r="M69" s="142">
        <f t="shared" si="26"/>
        <v>2776</v>
      </c>
      <c r="N69" s="142">
        <f t="shared" si="27"/>
        <v>0</v>
      </c>
      <c r="O69" s="236">
        <f t="shared" si="28"/>
        <v>0</v>
      </c>
    </row>
    <row r="70" spans="1:15" ht="15" x14ac:dyDescent="0.25">
      <c r="A70" s="238"/>
      <c r="B70" s="239"/>
      <c r="C70" s="179" t="s">
        <v>215</v>
      </c>
      <c r="D70" s="141">
        <v>277645</v>
      </c>
      <c r="E70" s="142">
        <v>277645</v>
      </c>
      <c r="F70" s="142">
        <v>0</v>
      </c>
      <c r="G70" s="237">
        <v>0</v>
      </c>
      <c r="H70" s="141">
        <v>7404</v>
      </c>
      <c r="I70" s="142">
        <v>7404</v>
      </c>
      <c r="J70" s="142">
        <v>0</v>
      </c>
      <c r="K70" s="236">
        <v>0</v>
      </c>
      <c r="L70" s="143">
        <f t="shared" si="3"/>
        <v>285049</v>
      </c>
      <c r="M70" s="142">
        <f t="shared" si="4"/>
        <v>285049</v>
      </c>
      <c r="N70" s="142">
        <f t="shared" si="5"/>
        <v>0</v>
      </c>
      <c r="O70" s="236">
        <f t="shared" si="6"/>
        <v>0</v>
      </c>
    </row>
    <row r="71" spans="1:15" ht="15" x14ac:dyDescent="0.25">
      <c r="A71" s="238"/>
      <c r="B71" s="239"/>
      <c r="C71" s="179" t="s">
        <v>216</v>
      </c>
      <c r="D71" s="141">
        <v>52852</v>
      </c>
      <c r="E71" s="142">
        <v>52852</v>
      </c>
      <c r="F71" s="164">
        <v>0</v>
      </c>
      <c r="G71" s="237">
        <v>0</v>
      </c>
      <c r="H71" s="141">
        <v>4936</v>
      </c>
      <c r="I71" s="142">
        <v>4936</v>
      </c>
      <c r="J71" s="164">
        <v>0</v>
      </c>
      <c r="K71" s="236">
        <v>0</v>
      </c>
      <c r="L71" s="143">
        <f t="shared" si="3"/>
        <v>57788</v>
      </c>
      <c r="M71" s="142">
        <f t="shared" si="4"/>
        <v>57788</v>
      </c>
      <c r="N71" s="164">
        <f t="shared" si="5"/>
        <v>0</v>
      </c>
      <c r="O71" s="236">
        <f t="shared" si="6"/>
        <v>0</v>
      </c>
    </row>
    <row r="72" spans="1:15" ht="15" x14ac:dyDescent="0.25">
      <c r="A72" s="238"/>
      <c r="B72" s="239"/>
      <c r="C72" s="179"/>
      <c r="D72" s="163"/>
      <c r="E72" s="164"/>
      <c r="F72" s="164"/>
      <c r="G72" s="237"/>
      <c r="H72" s="163"/>
      <c r="I72" s="164"/>
      <c r="J72" s="164"/>
      <c r="K72" s="236"/>
      <c r="L72" s="165"/>
      <c r="M72" s="164"/>
      <c r="N72" s="164"/>
      <c r="O72" s="236"/>
    </row>
    <row r="73" spans="1:15" ht="15" x14ac:dyDescent="0.25">
      <c r="A73" s="138"/>
      <c r="B73" s="217"/>
      <c r="C73" s="248" t="s">
        <v>25</v>
      </c>
      <c r="D73" s="149">
        <f t="shared" ref="D73:K73" si="29">SUM(D65:D72)</f>
        <v>1719969</v>
      </c>
      <c r="E73" s="150">
        <f t="shared" si="29"/>
        <v>1719969</v>
      </c>
      <c r="F73" s="150">
        <f t="shared" si="29"/>
        <v>0</v>
      </c>
      <c r="G73" s="230">
        <f t="shared" si="29"/>
        <v>0</v>
      </c>
      <c r="H73" s="149">
        <f t="shared" si="29"/>
        <v>182075</v>
      </c>
      <c r="I73" s="150">
        <f t="shared" si="29"/>
        <v>182075</v>
      </c>
      <c r="J73" s="150">
        <f t="shared" si="29"/>
        <v>0</v>
      </c>
      <c r="K73" s="231">
        <f t="shared" si="29"/>
        <v>0</v>
      </c>
      <c r="L73" s="151">
        <f t="shared" si="3"/>
        <v>1902044</v>
      </c>
      <c r="M73" s="150">
        <f t="shared" si="4"/>
        <v>1902044</v>
      </c>
      <c r="N73" s="150">
        <f t="shared" si="5"/>
        <v>0</v>
      </c>
      <c r="O73" s="231">
        <f t="shared" si="6"/>
        <v>0</v>
      </c>
    </row>
    <row r="74" spans="1:15" ht="15" x14ac:dyDescent="0.25">
      <c r="A74" s="138"/>
      <c r="B74" s="217"/>
      <c r="C74" s="248"/>
      <c r="D74" s="149"/>
      <c r="E74" s="150"/>
      <c r="F74" s="150"/>
      <c r="G74" s="230"/>
      <c r="H74" s="149"/>
      <c r="I74" s="150"/>
      <c r="J74" s="150"/>
      <c r="K74" s="231"/>
      <c r="L74" s="151"/>
      <c r="M74" s="150"/>
      <c r="N74" s="150"/>
      <c r="O74" s="231"/>
    </row>
    <row r="75" spans="1:15" ht="15" x14ac:dyDescent="0.25">
      <c r="A75" s="138"/>
      <c r="B75" s="217"/>
      <c r="C75" s="182" t="s">
        <v>389</v>
      </c>
      <c r="D75" s="149"/>
      <c r="E75" s="150"/>
      <c r="F75" s="150"/>
      <c r="G75" s="230"/>
      <c r="H75" s="149"/>
      <c r="I75" s="150"/>
      <c r="J75" s="150"/>
      <c r="K75" s="231"/>
      <c r="L75" s="151"/>
      <c r="M75" s="150"/>
      <c r="N75" s="150"/>
      <c r="O75" s="231"/>
    </row>
    <row r="76" spans="1:15" ht="30" x14ac:dyDescent="0.25">
      <c r="A76" s="138"/>
      <c r="B76" s="217"/>
      <c r="C76" s="179" t="s">
        <v>390</v>
      </c>
      <c r="D76" s="149"/>
      <c r="E76" s="150"/>
      <c r="F76" s="150"/>
      <c r="G76" s="230"/>
      <c r="H76" s="141">
        <v>2114</v>
      </c>
      <c r="I76" s="142">
        <v>2114</v>
      </c>
      <c r="J76" s="142">
        <v>0</v>
      </c>
      <c r="K76" s="220">
        <v>0</v>
      </c>
      <c r="L76" s="143">
        <f t="shared" ref="L76" si="30">D76+H76</f>
        <v>2114</v>
      </c>
      <c r="M76" s="142">
        <f t="shared" ref="M76" si="31">E76+I76</f>
        <v>2114</v>
      </c>
      <c r="N76" s="142">
        <f t="shared" ref="N76" si="32">F76+J76</f>
        <v>0</v>
      </c>
      <c r="O76" s="220">
        <f t="shared" ref="O76" si="33">G76+K76</f>
        <v>0</v>
      </c>
    </row>
    <row r="77" spans="1:15" ht="15" x14ac:dyDescent="0.25">
      <c r="A77" s="138"/>
      <c r="B77" s="217"/>
      <c r="C77" s="179"/>
      <c r="D77" s="149"/>
      <c r="E77" s="150"/>
      <c r="F77" s="150"/>
      <c r="G77" s="230"/>
      <c r="H77" s="149"/>
      <c r="I77" s="150"/>
      <c r="J77" s="150"/>
      <c r="K77" s="231"/>
      <c r="L77" s="151"/>
      <c r="M77" s="150"/>
      <c r="N77" s="150"/>
      <c r="O77" s="231"/>
    </row>
    <row r="78" spans="1:15" ht="15" x14ac:dyDescent="0.25">
      <c r="A78" s="138"/>
      <c r="B78" s="217"/>
      <c r="C78" s="248" t="s">
        <v>25</v>
      </c>
      <c r="D78" s="149"/>
      <c r="E78" s="150"/>
      <c r="F78" s="150"/>
      <c r="G78" s="230"/>
      <c r="H78" s="149">
        <f>SUM(H76:H77)</f>
        <v>2114</v>
      </c>
      <c r="I78" s="150">
        <f t="shared" ref="I78:K78" si="34">SUM(I76:I77)</f>
        <v>2114</v>
      </c>
      <c r="J78" s="150">
        <f t="shared" si="34"/>
        <v>0</v>
      </c>
      <c r="K78" s="231">
        <f t="shared" si="34"/>
        <v>0</v>
      </c>
      <c r="L78" s="151">
        <f>D78+H78</f>
        <v>2114</v>
      </c>
      <c r="M78" s="150">
        <f t="shared" ref="M78:O78" si="35">E78+I78</f>
        <v>2114</v>
      </c>
      <c r="N78" s="150">
        <f t="shared" si="35"/>
        <v>0</v>
      </c>
      <c r="O78" s="231">
        <f t="shared" si="35"/>
        <v>0</v>
      </c>
    </row>
    <row r="79" spans="1:15" ht="15" x14ac:dyDescent="0.25">
      <c r="A79" s="138"/>
      <c r="B79" s="217"/>
      <c r="C79" s="179"/>
      <c r="D79" s="141"/>
      <c r="E79" s="142"/>
      <c r="F79" s="142"/>
      <c r="G79" s="219"/>
      <c r="H79" s="141"/>
      <c r="I79" s="142"/>
      <c r="J79" s="142"/>
      <c r="K79" s="220"/>
      <c r="L79" s="143"/>
      <c r="M79" s="142"/>
      <c r="N79" s="142"/>
      <c r="O79" s="220"/>
    </row>
    <row r="80" spans="1:15" ht="15" x14ac:dyDescent="0.25">
      <c r="A80" s="138"/>
      <c r="B80" s="217"/>
      <c r="C80" s="242" t="s">
        <v>35</v>
      </c>
      <c r="D80" s="243">
        <f>D73</f>
        <v>1719969</v>
      </c>
      <c r="E80" s="244">
        <f>E73</f>
        <v>1719969</v>
      </c>
      <c r="F80" s="244">
        <f>F73</f>
        <v>0</v>
      </c>
      <c r="G80" s="245">
        <f>G73</f>
        <v>0</v>
      </c>
      <c r="H80" s="243">
        <f>H73+H78</f>
        <v>184189</v>
      </c>
      <c r="I80" s="244">
        <f t="shared" ref="I80:K80" si="36">I73+I78</f>
        <v>184189</v>
      </c>
      <c r="J80" s="244">
        <f t="shared" si="36"/>
        <v>0</v>
      </c>
      <c r="K80" s="246">
        <f t="shared" si="36"/>
        <v>0</v>
      </c>
      <c r="L80" s="247">
        <f t="shared" si="3"/>
        <v>1904158</v>
      </c>
      <c r="M80" s="244">
        <f t="shared" si="4"/>
        <v>1904158</v>
      </c>
      <c r="N80" s="244">
        <f t="shared" si="5"/>
        <v>0</v>
      </c>
      <c r="O80" s="246">
        <f t="shared" si="6"/>
        <v>0</v>
      </c>
    </row>
    <row r="81" spans="1:15" ht="15" x14ac:dyDescent="0.25">
      <c r="A81" s="138"/>
      <c r="B81" s="217"/>
      <c r="C81" s="179"/>
      <c r="D81" s="163"/>
      <c r="E81" s="164"/>
      <c r="F81" s="164"/>
      <c r="G81" s="237"/>
      <c r="H81" s="163"/>
      <c r="I81" s="164"/>
      <c r="J81" s="164"/>
      <c r="K81" s="236"/>
      <c r="L81" s="165"/>
      <c r="M81" s="164"/>
      <c r="N81" s="164"/>
      <c r="O81" s="236"/>
    </row>
    <row r="82" spans="1:15" ht="15" x14ac:dyDescent="0.25">
      <c r="A82" s="138"/>
      <c r="B82" s="217" t="s">
        <v>9</v>
      </c>
      <c r="C82" s="179" t="s">
        <v>63</v>
      </c>
      <c r="D82" s="163"/>
      <c r="E82" s="164"/>
      <c r="F82" s="164"/>
      <c r="G82" s="237"/>
      <c r="H82" s="163"/>
      <c r="I82" s="164"/>
      <c r="J82" s="164"/>
      <c r="K82" s="236"/>
      <c r="L82" s="165"/>
      <c r="M82" s="164"/>
      <c r="N82" s="164"/>
      <c r="O82" s="236"/>
    </row>
    <row r="83" spans="1:15" ht="15" x14ac:dyDescent="0.25">
      <c r="A83" s="138"/>
      <c r="B83" s="217"/>
      <c r="C83" s="179" t="s">
        <v>14</v>
      </c>
      <c r="D83" s="163"/>
      <c r="E83" s="164"/>
      <c r="F83" s="164"/>
      <c r="G83" s="237"/>
      <c r="H83" s="163"/>
      <c r="I83" s="164"/>
      <c r="J83" s="164"/>
      <c r="K83" s="236"/>
      <c r="L83" s="165"/>
      <c r="M83" s="164"/>
      <c r="N83" s="164"/>
      <c r="O83" s="236"/>
    </row>
    <row r="84" spans="1:15" ht="15" x14ac:dyDescent="0.25">
      <c r="A84" s="238"/>
      <c r="B84" s="239"/>
      <c r="C84" s="179" t="s">
        <v>124</v>
      </c>
      <c r="D84" s="142">
        <v>306251</v>
      </c>
      <c r="E84" s="142">
        <v>306251</v>
      </c>
      <c r="F84" s="164">
        <v>0</v>
      </c>
      <c r="G84" s="237">
        <v>0</v>
      </c>
      <c r="H84" s="218">
        <v>113146</v>
      </c>
      <c r="I84" s="142">
        <v>113146</v>
      </c>
      <c r="J84" s="164"/>
      <c r="K84" s="236"/>
      <c r="L84" s="221">
        <f t="shared" si="3"/>
        <v>419397</v>
      </c>
      <c r="M84" s="142">
        <f t="shared" si="4"/>
        <v>419397</v>
      </c>
      <c r="N84" s="164">
        <f t="shared" si="5"/>
        <v>0</v>
      </c>
      <c r="O84" s="236">
        <f t="shared" si="6"/>
        <v>0</v>
      </c>
    </row>
    <row r="85" spans="1:15" ht="15" x14ac:dyDescent="0.25">
      <c r="A85" s="238"/>
      <c r="B85" s="239"/>
      <c r="C85" s="179" t="s">
        <v>89</v>
      </c>
      <c r="D85" s="142"/>
      <c r="E85" s="142"/>
      <c r="F85" s="164"/>
      <c r="G85" s="237"/>
      <c r="H85" s="218"/>
      <c r="I85" s="142"/>
      <c r="J85" s="164"/>
      <c r="K85" s="236"/>
      <c r="L85" s="221"/>
      <c r="M85" s="142"/>
      <c r="N85" s="164"/>
      <c r="O85" s="236"/>
    </row>
    <row r="86" spans="1:15" ht="15" x14ac:dyDescent="0.25">
      <c r="A86" s="238"/>
      <c r="B86" s="239"/>
      <c r="C86" s="179" t="s">
        <v>90</v>
      </c>
      <c r="D86" s="142"/>
      <c r="E86" s="142"/>
      <c r="F86" s="164"/>
      <c r="G86" s="237"/>
      <c r="H86" s="218"/>
      <c r="I86" s="142"/>
      <c r="J86" s="164"/>
      <c r="K86" s="236"/>
      <c r="L86" s="221"/>
      <c r="M86" s="142"/>
      <c r="N86" s="164"/>
      <c r="O86" s="236"/>
    </row>
    <row r="87" spans="1:15" ht="15" x14ac:dyDescent="0.25">
      <c r="A87" s="238"/>
      <c r="B87" s="239"/>
      <c r="C87" s="179" t="s">
        <v>91</v>
      </c>
      <c r="D87" s="142">
        <v>26000</v>
      </c>
      <c r="E87" s="142">
        <v>26000</v>
      </c>
      <c r="F87" s="164">
        <v>0</v>
      </c>
      <c r="G87" s="237">
        <v>0</v>
      </c>
      <c r="H87" s="218"/>
      <c r="I87" s="142"/>
      <c r="J87" s="164"/>
      <c r="K87" s="236"/>
      <c r="L87" s="221">
        <f t="shared" ref="L87:L149" si="37">D87+H87</f>
        <v>26000</v>
      </c>
      <c r="M87" s="142">
        <f t="shared" ref="M87:M149" si="38">E87+I87</f>
        <v>26000</v>
      </c>
      <c r="N87" s="164">
        <f t="shared" ref="N87:N149" si="39">F87+J87</f>
        <v>0</v>
      </c>
      <c r="O87" s="236">
        <f t="shared" ref="O87:O149" si="40">G87+K87</f>
        <v>0</v>
      </c>
    </row>
    <row r="88" spans="1:15" ht="15" x14ac:dyDescent="0.25">
      <c r="A88" s="238"/>
      <c r="B88" s="239"/>
      <c r="C88" s="179" t="s">
        <v>92</v>
      </c>
      <c r="D88" s="142">
        <v>56000</v>
      </c>
      <c r="E88" s="142">
        <v>56000</v>
      </c>
      <c r="F88" s="164">
        <v>0</v>
      </c>
      <c r="G88" s="237">
        <v>0</v>
      </c>
      <c r="H88" s="218"/>
      <c r="I88" s="142"/>
      <c r="J88" s="164"/>
      <c r="K88" s="236"/>
      <c r="L88" s="221">
        <f t="shared" si="37"/>
        <v>56000</v>
      </c>
      <c r="M88" s="142">
        <f t="shared" si="38"/>
        <v>56000</v>
      </c>
      <c r="N88" s="164">
        <f t="shared" si="39"/>
        <v>0</v>
      </c>
      <c r="O88" s="236">
        <f t="shared" si="40"/>
        <v>0</v>
      </c>
    </row>
    <row r="89" spans="1:15" ht="15" x14ac:dyDescent="0.25">
      <c r="A89" s="238"/>
      <c r="B89" s="239"/>
      <c r="C89" s="179"/>
      <c r="D89" s="142"/>
      <c r="E89" s="142"/>
      <c r="F89" s="164"/>
      <c r="G89" s="237"/>
      <c r="H89" s="218"/>
      <c r="I89" s="142"/>
      <c r="J89" s="164"/>
      <c r="K89" s="236"/>
      <c r="L89" s="221"/>
      <c r="M89" s="142"/>
      <c r="N89" s="164"/>
      <c r="O89" s="236"/>
    </row>
    <row r="90" spans="1:15" ht="15" x14ac:dyDescent="0.25">
      <c r="A90" s="256"/>
      <c r="B90" s="257"/>
      <c r="C90" s="242" t="s">
        <v>36</v>
      </c>
      <c r="D90" s="159">
        <f>SUM(D84:D89)</f>
        <v>388251</v>
      </c>
      <c r="E90" s="159">
        <f t="shared" ref="E90:G90" si="41">SUM(E84:E89)</f>
        <v>388251</v>
      </c>
      <c r="F90" s="244">
        <f t="shared" si="41"/>
        <v>0</v>
      </c>
      <c r="G90" s="245">
        <f t="shared" si="41"/>
        <v>0</v>
      </c>
      <c r="H90" s="258">
        <f>SUM(H84:H89)</f>
        <v>113146</v>
      </c>
      <c r="I90" s="159">
        <f t="shared" ref="I90:K90" si="42">SUM(I84:I89)</f>
        <v>113146</v>
      </c>
      <c r="J90" s="244">
        <f t="shared" si="42"/>
        <v>0</v>
      </c>
      <c r="K90" s="246">
        <f t="shared" si="42"/>
        <v>0</v>
      </c>
      <c r="L90" s="259">
        <f t="shared" si="37"/>
        <v>501397</v>
      </c>
      <c r="M90" s="159">
        <f t="shared" si="38"/>
        <v>501397</v>
      </c>
      <c r="N90" s="244">
        <f t="shared" si="39"/>
        <v>0</v>
      </c>
      <c r="O90" s="246">
        <f t="shared" si="40"/>
        <v>0</v>
      </c>
    </row>
    <row r="91" spans="1:15" ht="15" x14ac:dyDescent="0.25">
      <c r="A91" s="238"/>
      <c r="B91" s="239"/>
      <c r="C91" s="179"/>
      <c r="D91" s="163"/>
      <c r="E91" s="164"/>
      <c r="F91" s="164"/>
      <c r="G91" s="237"/>
      <c r="H91" s="163"/>
      <c r="I91" s="164"/>
      <c r="J91" s="164"/>
      <c r="K91" s="236"/>
      <c r="L91" s="165"/>
      <c r="M91" s="164"/>
      <c r="N91" s="164"/>
      <c r="O91" s="236"/>
    </row>
    <row r="92" spans="1:15" ht="15" x14ac:dyDescent="0.25">
      <c r="A92" s="238"/>
      <c r="B92" s="260" t="s">
        <v>15</v>
      </c>
      <c r="C92" s="179" t="s">
        <v>143</v>
      </c>
      <c r="D92" s="163"/>
      <c r="E92" s="164"/>
      <c r="F92" s="164"/>
      <c r="G92" s="237"/>
      <c r="H92" s="163"/>
      <c r="I92" s="164"/>
      <c r="J92" s="164"/>
      <c r="K92" s="236"/>
      <c r="L92" s="165"/>
      <c r="M92" s="164"/>
      <c r="N92" s="164"/>
      <c r="O92" s="236"/>
    </row>
    <row r="93" spans="1:15" ht="15" x14ac:dyDescent="0.25">
      <c r="A93" s="238"/>
      <c r="B93" s="239"/>
      <c r="C93" s="179" t="s">
        <v>144</v>
      </c>
      <c r="D93" s="163"/>
      <c r="E93" s="164"/>
      <c r="F93" s="164"/>
      <c r="G93" s="237"/>
      <c r="H93" s="163"/>
      <c r="I93" s="164"/>
      <c r="J93" s="164"/>
      <c r="K93" s="236"/>
      <c r="L93" s="165"/>
      <c r="M93" s="164"/>
      <c r="N93" s="164"/>
      <c r="O93" s="236"/>
    </row>
    <row r="94" spans="1:15" ht="30" x14ac:dyDescent="0.25">
      <c r="A94" s="238"/>
      <c r="B94" s="239"/>
      <c r="C94" s="179" t="s">
        <v>128</v>
      </c>
      <c r="D94" s="142">
        <v>40751</v>
      </c>
      <c r="E94" s="142">
        <v>40751</v>
      </c>
      <c r="F94" s="164">
        <v>0</v>
      </c>
      <c r="G94" s="237">
        <v>0</v>
      </c>
      <c r="H94" s="218"/>
      <c r="I94" s="142"/>
      <c r="J94" s="164"/>
      <c r="K94" s="236"/>
      <c r="L94" s="221">
        <f t="shared" si="37"/>
        <v>40751</v>
      </c>
      <c r="M94" s="142">
        <f t="shared" si="38"/>
        <v>40751</v>
      </c>
      <c r="N94" s="164">
        <f t="shared" si="39"/>
        <v>0</v>
      </c>
      <c r="O94" s="236">
        <f t="shared" si="40"/>
        <v>0</v>
      </c>
    </row>
    <row r="95" spans="1:15" ht="15" x14ac:dyDescent="0.25">
      <c r="A95" s="253"/>
      <c r="B95" s="217"/>
      <c r="C95" s="179" t="s">
        <v>125</v>
      </c>
      <c r="D95" s="163">
        <v>9229</v>
      </c>
      <c r="E95" s="164">
        <v>0</v>
      </c>
      <c r="F95" s="164">
        <v>9229</v>
      </c>
      <c r="G95" s="237">
        <v>0</v>
      </c>
      <c r="H95" s="163"/>
      <c r="I95" s="164"/>
      <c r="J95" s="164"/>
      <c r="K95" s="236"/>
      <c r="L95" s="165">
        <f t="shared" si="37"/>
        <v>9229</v>
      </c>
      <c r="M95" s="164">
        <f t="shared" si="38"/>
        <v>0</v>
      </c>
      <c r="N95" s="164">
        <f t="shared" si="39"/>
        <v>9229</v>
      </c>
      <c r="O95" s="236">
        <f t="shared" si="40"/>
        <v>0</v>
      </c>
    </row>
    <row r="96" spans="1:15" ht="15" x14ac:dyDescent="0.25">
      <c r="A96" s="253"/>
      <c r="B96" s="217"/>
      <c r="C96" s="179" t="s">
        <v>126</v>
      </c>
      <c r="D96" s="163">
        <v>405</v>
      </c>
      <c r="E96" s="164">
        <v>405</v>
      </c>
      <c r="F96" s="164">
        <v>0</v>
      </c>
      <c r="G96" s="237">
        <v>0</v>
      </c>
      <c r="H96" s="163"/>
      <c r="I96" s="164"/>
      <c r="J96" s="164"/>
      <c r="K96" s="236"/>
      <c r="L96" s="165">
        <f t="shared" si="37"/>
        <v>405</v>
      </c>
      <c r="M96" s="164">
        <f t="shared" si="38"/>
        <v>405</v>
      </c>
      <c r="N96" s="164">
        <f t="shared" si="39"/>
        <v>0</v>
      </c>
      <c r="O96" s="236">
        <f t="shared" si="40"/>
        <v>0</v>
      </c>
    </row>
    <row r="97" spans="1:15" ht="15" x14ac:dyDescent="0.25">
      <c r="A97" s="253"/>
      <c r="B97" s="217"/>
      <c r="C97" s="179" t="s">
        <v>93</v>
      </c>
      <c r="D97" s="163"/>
      <c r="E97" s="164"/>
      <c r="F97" s="164"/>
      <c r="G97" s="237"/>
      <c r="H97" s="163"/>
      <c r="I97" s="164"/>
      <c r="J97" s="164"/>
      <c r="K97" s="236"/>
      <c r="L97" s="165">
        <f t="shared" si="37"/>
        <v>0</v>
      </c>
      <c r="M97" s="164">
        <f t="shared" si="38"/>
        <v>0</v>
      </c>
      <c r="N97" s="164">
        <f t="shared" si="39"/>
        <v>0</v>
      </c>
      <c r="O97" s="236">
        <f t="shared" si="40"/>
        <v>0</v>
      </c>
    </row>
    <row r="98" spans="1:15" ht="15" x14ac:dyDescent="0.25">
      <c r="A98" s="253"/>
      <c r="B98" s="217"/>
      <c r="C98" s="179" t="s">
        <v>94</v>
      </c>
      <c r="D98" s="163">
        <v>15169</v>
      </c>
      <c r="E98" s="164">
        <v>15169</v>
      </c>
      <c r="F98" s="164">
        <v>0</v>
      </c>
      <c r="G98" s="237">
        <v>0</v>
      </c>
      <c r="H98" s="163">
        <v>1930</v>
      </c>
      <c r="I98" s="164">
        <v>1930</v>
      </c>
      <c r="J98" s="164">
        <v>0</v>
      </c>
      <c r="K98" s="236">
        <v>0</v>
      </c>
      <c r="L98" s="165">
        <f t="shared" si="37"/>
        <v>17099</v>
      </c>
      <c r="M98" s="164">
        <f t="shared" si="38"/>
        <v>17099</v>
      </c>
      <c r="N98" s="164">
        <f t="shared" si="39"/>
        <v>0</v>
      </c>
      <c r="O98" s="236">
        <f t="shared" si="40"/>
        <v>0</v>
      </c>
    </row>
    <row r="99" spans="1:15" ht="15" x14ac:dyDescent="0.25">
      <c r="A99" s="253"/>
      <c r="B99" s="217"/>
      <c r="C99" s="179" t="s">
        <v>95</v>
      </c>
      <c r="D99" s="163">
        <v>2907</v>
      </c>
      <c r="E99" s="164">
        <v>2907</v>
      </c>
      <c r="F99" s="164">
        <v>0</v>
      </c>
      <c r="G99" s="237">
        <v>0</v>
      </c>
      <c r="H99" s="163">
        <v>983</v>
      </c>
      <c r="I99" s="164">
        <v>983</v>
      </c>
      <c r="J99" s="164">
        <v>0</v>
      </c>
      <c r="K99" s="236">
        <v>0</v>
      </c>
      <c r="L99" s="165">
        <f t="shared" si="37"/>
        <v>3890</v>
      </c>
      <c r="M99" s="164">
        <f t="shared" si="38"/>
        <v>3890</v>
      </c>
      <c r="N99" s="164">
        <f t="shared" si="39"/>
        <v>0</v>
      </c>
      <c r="O99" s="236">
        <f t="shared" si="40"/>
        <v>0</v>
      </c>
    </row>
    <row r="100" spans="1:15" ht="15" x14ac:dyDescent="0.25">
      <c r="A100" s="253"/>
      <c r="B100" s="217"/>
      <c r="C100" s="182" t="s">
        <v>96</v>
      </c>
      <c r="D100" s="163">
        <v>2502</v>
      </c>
      <c r="E100" s="164">
        <v>2502</v>
      </c>
      <c r="F100" s="164">
        <v>0</v>
      </c>
      <c r="G100" s="237">
        <v>0</v>
      </c>
      <c r="H100" s="163">
        <v>151</v>
      </c>
      <c r="I100" s="164">
        <v>151</v>
      </c>
      <c r="J100" s="164">
        <v>0</v>
      </c>
      <c r="K100" s="236">
        <v>0</v>
      </c>
      <c r="L100" s="165">
        <f t="shared" si="37"/>
        <v>2653</v>
      </c>
      <c r="M100" s="164">
        <f t="shared" si="38"/>
        <v>2653</v>
      </c>
      <c r="N100" s="164">
        <f t="shared" si="39"/>
        <v>0</v>
      </c>
      <c r="O100" s="236">
        <f t="shared" si="40"/>
        <v>0</v>
      </c>
    </row>
    <row r="101" spans="1:15" ht="30" x14ac:dyDescent="0.25">
      <c r="A101" s="253"/>
      <c r="B101" s="217"/>
      <c r="C101" s="179" t="s">
        <v>146</v>
      </c>
      <c r="D101" s="163">
        <v>1478</v>
      </c>
      <c r="E101" s="164">
        <v>1478</v>
      </c>
      <c r="F101" s="164">
        <v>0</v>
      </c>
      <c r="G101" s="237">
        <v>0</v>
      </c>
      <c r="H101" s="163">
        <v>3318</v>
      </c>
      <c r="I101" s="164">
        <v>3318</v>
      </c>
      <c r="J101" s="164">
        <v>0</v>
      </c>
      <c r="K101" s="236">
        <v>0</v>
      </c>
      <c r="L101" s="165">
        <f t="shared" si="37"/>
        <v>4796</v>
      </c>
      <c r="M101" s="164">
        <f t="shared" si="38"/>
        <v>4796</v>
      </c>
      <c r="N101" s="164">
        <f t="shared" si="39"/>
        <v>0</v>
      </c>
      <c r="O101" s="236">
        <f t="shared" si="40"/>
        <v>0</v>
      </c>
    </row>
    <row r="102" spans="1:15" ht="15" x14ac:dyDescent="0.25">
      <c r="A102" s="253"/>
      <c r="B102" s="217"/>
      <c r="C102" s="182" t="s">
        <v>147</v>
      </c>
      <c r="D102" s="163">
        <v>1838</v>
      </c>
      <c r="E102" s="164">
        <v>1838</v>
      </c>
      <c r="F102" s="164">
        <v>0</v>
      </c>
      <c r="G102" s="237">
        <v>0</v>
      </c>
      <c r="H102" s="163">
        <v>1207</v>
      </c>
      <c r="I102" s="164">
        <v>1207</v>
      </c>
      <c r="J102" s="164">
        <v>0</v>
      </c>
      <c r="K102" s="236">
        <v>0</v>
      </c>
      <c r="L102" s="165">
        <f t="shared" si="37"/>
        <v>3045</v>
      </c>
      <c r="M102" s="164">
        <f t="shared" si="38"/>
        <v>3045</v>
      </c>
      <c r="N102" s="164">
        <f t="shared" si="39"/>
        <v>0</v>
      </c>
      <c r="O102" s="236">
        <f t="shared" si="40"/>
        <v>0</v>
      </c>
    </row>
    <row r="103" spans="1:15" ht="15" x14ac:dyDescent="0.25">
      <c r="A103" s="253"/>
      <c r="B103" s="217"/>
      <c r="C103" s="261" t="s">
        <v>184</v>
      </c>
      <c r="D103" s="163">
        <v>1278</v>
      </c>
      <c r="E103" s="164">
        <v>0</v>
      </c>
      <c r="F103" s="164">
        <v>1278</v>
      </c>
      <c r="G103" s="237">
        <v>0</v>
      </c>
      <c r="H103" s="163"/>
      <c r="I103" s="164"/>
      <c r="J103" s="164"/>
      <c r="K103" s="236"/>
      <c r="L103" s="165">
        <f t="shared" si="37"/>
        <v>1278</v>
      </c>
      <c r="M103" s="164">
        <f t="shared" si="38"/>
        <v>0</v>
      </c>
      <c r="N103" s="164">
        <f t="shared" si="39"/>
        <v>1278</v>
      </c>
      <c r="O103" s="236">
        <f t="shared" si="40"/>
        <v>0</v>
      </c>
    </row>
    <row r="104" spans="1:15" ht="15" x14ac:dyDescent="0.25">
      <c r="A104" s="253"/>
      <c r="B104" s="217"/>
      <c r="C104" s="179" t="s">
        <v>175</v>
      </c>
      <c r="D104" s="163">
        <v>6264</v>
      </c>
      <c r="E104" s="164">
        <v>0</v>
      </c>
      <c r="F104" s="164">
        <v>6264</v>
      </c>
      <c r="G104" s="237">
        <v>0</v>
      </c>
      <c r="H104" s="163"/>
      <c r="I104" s="164"/>
      <c r="J104" s="164"/>
      <c r="K104" s="236"/>
      <c r="L104" s="165">
        <f t="shared" si="37"/>
        <v>6264</v>
      </c>
      <c r="M104" s="164">
        <f t="shared" si="38"/>
        <v>0</v>
      </c>
      <c r="N104" s="164">
        <f t="shared" si="39"/>
        <v>6264</v>
      </c>
      <c r="O104" s="236">
        <f t="shared" si="40"/>
        <v>0</v>
      </c>
    </row>
    <row r="105" spans="1:15" ht="15" x14ac:dyDescent="0.25">
      <c r="A105" s="238"/>
      <c r="B105" s="239"/>
      <c r="C105" s="179" t="s">
        <v>176</v>
      </c>
      <c r="D105" s="163">
        <v>300</v>
      </c>
      <c r="E105" s="164">
        <v>0</v>
      </c>
      <c r="F105" s="164">
        <v>0</v>
      </c>
      <c r="G105" s="237">
        <v>300</v>
      </c>
      <c r="H105" s="163"/>
      <c r="I105" s="164"/>
      <c r="J105" s="164"/>
      <c r="K105" s="236"/>
      <c r="L105" s="165">
        <f t="shared" si="37"/>
        <v>300</v>
      </c>
      <c r="M105" s="164">
        <f t="shared" si="38"/>
        <v>0</v>
      </c>
      <c r="N105" s="164">
        <f t="shared" si="39"/>
        <v>0</v>
      </c>
      <c r="O105" s="236">
        <f t="shared" si="40"/>
        <v>300</v>
      </c>
    </row>
    <row r="106" spans="1:15" ht="15" x14ac:dyDescent="0.25">
      <c r="A106" s="253"/>
      <c r="B106" s="217"/>
      <c r="C106" s="179" t="s">
        <v>339</v>
      </c>
      <c r="D106" s="163">
        <v>477</v>
      </c>
      <c r="E106" s="164">
        <v>477</v>
      </c>
      <c r="F106" s="164">
        <v>0</v>
      </c>
      <c r="G106" s="165">
        <v>0</v>
      </c>
      <c r="H106" s="163"/>
      <c r="I106" s="164"/>
      <c r="J106" s="164"/>
      <c r="K106" s="262"/>
      <c r="L106" s="165">
        <f t="shared" si="37"/>
        <v>477</v>
      </c>
      <c r="M106" s="164">
        <f t="shared" si="38"/>
        <v>477</v>
      </c>
      <c r="N106" s="164">
        <f t="shared" si="39"/>
        <v>0</v>
      </c>
      <c r="O106" s="262">
        <f t="shared" si="40"/>
        <v>0</v>
      </c>
    </row>
    <row r="107" spans="1:15" ht="15" x14ac:dyDescent="0.25">
      <c r="A107" s="253"/>
      <c r="B107" s="217"/>
      <c r="C107" s="179" t="s">
        <v>340</v>
      </c>
      <c r="D107" s="163">
        <v>1504</v>
      </c>
      <c r="E107" s="164">
        <v>1504</v>
      </c>
      <c r="F107" s="164">
        <v>0</v>
      </c>
      <c r="G107" s="165">
        <v>0</v>
      </c>
      <c r="H107" s="163"/>
      <c r="I107" s="164"/>
      <c r="J107" s="164"/>
      <c r="K107" s="262"/>
      <c r="L107" s="165">
        <f t="shared" si="37"/>
        <v>1504</v>
      </c>
      <c r="M107" s="164">
        <f t="shared" si="38"/>
        <v>1504</v>
      </c>
      <c r="N107" s="164">
        <f t="shared" si="39"/>
        <v>0</v>
      </c>
      <c r="O107" s="262">
        <f t="shared" si="40"/>
        <v>0</v>
      </c>
    </row>
    <row r="108" spans="1:15" ht="15" x14ac:dyDescent="0.25">
      <c r="A108" s="253"/>
      <c r="B108" s="217"/>
      <c r="C108" s="179" t="s">
        <v>341</v>
      </c>
      <c r="D108" s="163">
        <v>47834</v>
      </c>
      <c r="E108" s="164">
        <v>47834</v>
      </c>
      <c r="F108" s="164">
        <v>0</v>
      </c>
      <c r="G108" s="165">
        <v>0</v>
      </c>
      <c r="H108" s="163"/>
      <c r="I108" s="164"/>
      <c r="J108" s="164"/>
      <c r="K108" s="262"/>
      <c r="L108" s="165">
        <f t="shared" si="37"/>
        <v>47834</v>
      </c>
      <c r="M108" s="164">
        <f t="shared" si="38"/>
        <v>47834</v>
      </c>
      <c r="N108" s="164">
        <f t="shared" si="39"/>
        <v>0</v>
      </c>
      <c r="O108" s="262">
        <f t="shared" si="40"/>
        <v>0</v>
      </c>
    </row>
    <row r="109" spans="1:15" ht="15" x14ac:dyDescent="0.25">
      <c r="A109" s="253"/>
      <c r="B109" s="217"/>
      <c r="C109" s="261" t="s">
        <v>186</v>
      </c>
      <c r="D109" s="163">
        <f>2000+1000</f>
        <v>3000</v>
      </c>
      <c r="E109" s="164">
        <v>3000</v>
      </c>
      <c r="F109" s="164">
        <v>0</v>
      </c>
      <c r="G109" s="165">
        <v>0</v>
      </c>
      <c r="H109" s="163"/>
      <c r="I109" s="164"/>
      <c r="J109" s="164"/>
      <c r="K109" s="262"/>
      <c r="L109" s="165">
        <f t="shared" si="37"/>
        <v>3000</v>
      </c>
      <c r="M109" s="164">
        <f t="shared" si="38"/>
        <v>3000</v>
      </c>
      <c r="N109" s="164">
        <f t="shared" si="39"/>
        <v>0</v>
      </c>
      <c r="O109" s="262">
        <f t="shared" si="40"/>
        <v>0</v>
      </c>
    </row>
    <row r="110" spans="1:15" ht="15" x14ac:dyDescent="0.25">
      <c r="A110" s="253"/>
      <c r="B110" s="217"/>
      <c r="C110" s="261" t="s">
        <v>201</v>
      </c>
      <c r="D110" s="163">
        <v>2640</v>
      </c>
      <c r="E110" s="164">
        <v>2640</v>
      </c>
      <c r="F110" s="164">
        <v>0</v>
      </c>
      <c r="G110" s="165">
        <v>0</v>
      </c>
      <c r="H110" s="163">
        <v>1765</v>
      </c>
      <c r="I110" s="164">
        <v>1765</v>
      </c>
      <c r="J110" s="164">
        <v>0</v>
      </c>
      <c r="K110" s="262">
        <v>0</v>
      </c>
      <c r="L110" s="165">
        <f t="shared" si="37"/>
        <v>4405</v>
      </c>
      <c r="M110" s="164">
        <f t="shared" si="38"/>
        <v>4405</v>
      </c>
      <c r="N110" s="164">
        <f t="shared" si="39"/>
        <v>0</v>
      </c>
      <c r="O110" s="262">
        <f t="shared" si="40"/>
        <v>0</v>
      </c>
    </row>
    <row r="111" spans="1:15" ht="15" x14ac:dyDescent="0.25">
      <c r="A111" s="253"/>
      <c r="B111" s="217"/>
      <c r="C111" s="179"/>
      <c r="D111" s="163"/>
      <c r="E111" s="164"/>
      <c r="F111" s="164"/>
      <c r="G111" s="165"/>
      <c r="H111" s="163"/>
      <c r="I111" s="164"/>
      <c r="J111" s="164"/>
      <c r="K111" s="262"/>
      <c r="L111" s="165">
        <f t="shared" si="37"/>
        <v>0</v>
      </c>
      <c r="M111" s="164">
        <f t="shared" si="38"/>
        <v>0</v>
      </c>
      <c r="N111" s="164">
        <f t="shared" si="39"/>
        <v>0</v>
      </c>
      <c r="O111" s="262">
        <f t="shared" si="40"/>
        <v>0</v>
      </c>
    </row>
    <row r="112" spans="1:15" ht="15" x14ac:dyDescent="0.25">
      <c r="A112" s="253"/>
      <c r="B112" s="217"/>
      <c r="C112" s="248" t="s">
        <v>25</v>
      </c>
      <c r="D112" s="149">
        <f t="shared" ref="D112:K112" si="43">SUM(D94:D111)</f>
        <v>137576</v>
      </c>
      <c r="E112" s="150">
        <f t="shared" si="43"/>
        <v>120505</v>
      </c>
      <c r="F112" s="150">
        <f t="shared" si="43"/>
        <v>16771</v>
      </c>
      <c r="G112" s="151">
        <f t="shared" si="43"/>
        <v>300</v>
      </c>
      <c r="H112" s="149">
        <f t="shared" si="43"/>
        <v>9354</v>
      </c>
      <c r="I112" s="150">
        <f t="shared" si="43"/>
        <v>9354</v>
      </c>
      <c r="J112" s="150">
        <f t="shared" si="43"/>
        <v>0</v>
      </c>
      <c r="K112" s="263">
        <f t="shared" si="43"/>
        <v>0</v>
      </c>
      <c r="L112" s="151">
        <f t="shared" si="37"/>
        <v>146930</v>
      </c>
      <c r="M112" s="150">
        <f t="shared" si="38"/>
        <v>129859</v>
      </c>
      <c r="N112" s="150">
        <f t="shared" si="39"/>
        <v>16771</v>
      </c>
      <c r="O112" s="263">
        <f t="shared" si="40"/>
        <v>300</v>
      </c>
    </row>
    <row r="113" spans="1:15" ht="15" x14ac:dyDescent="0.25">
      <c r="A113" s="253"/>
      <c r="B113" s="228"/>
      <c r="C113" s="248"/>
      <c r="D113" s="249"/>
      <c r="E113" s="250"/>
      <c r="F113" s="250"/>
      <c r="G113" s="254"/>
      <c r="H113" s="249"/>
      <c r="I113" s="250"/>
      <c r="J113" s="250"/>
      <c r="K113" s="264"/>
      <c r="L113" s="165"/>
      <c r="M113" s="164"/>
      <c r="N113" s="164"/>
      <c r="O113" s="262"/>
    </row>
    <row r="114" spans="1:15" x14ac:dyDescent="0.25">
      <c r="A114" s="253"/>
      <c r="B114" s="265"/>
      <c r="C114" s="179" t="s">
        <v>145</v>
      </c>
      <c r="D114" s="163"/>
      <c r="E114" s="164"/>
      <c r="F114" s="164"/>
      <c r="G114" s="165"/>
      <c r="H114" s="163"/>
      <c r="I114" s="164"/>
      <c r="J114" s="164"/>
      <c r="K114" s="262"/>
      <c r="L114" s="165"/>
      <c r="M114" s="164"/>
      <c r="N114" s="164"/>
      <c r="O114" s="262"/>
    </row>
    <row r="115" spans="1:15" ht="15" x14ac:dyDescent="0.25">
      <c r="A115" s="138"/>
      <c r="B115" s="228"/>
      <c r="C115" s="179" t="s">
        <v>177</v>
      </c>
      <c r="D115" s="141">
        <v>5000</v>
      </c>
      <c r="E115" s="142">
        <v>5000</v>
      </c>
      <c r="F115" s="142">
        <v>0</v>
      </c>
      <c r="G115" s="143">
        <v>0</v>
      </c>
      <c r="H115" s="141"/>
      <c r="I115" s="142"/>
      <c r="J115" s="142"/>
      <c r="K115" s="175"/>
      <c r="L115" s="143">
        <f t="shared" si="37"/>
        <v>5000</v>
      </c>
      <c r="M115" s="142">
        <f t="shared" si="38"/>
        <v>5000</v>
      </c>
      <c r="N115" s="142">
        <f t="shared" si="39"/>
        <v>0</v>
      </c>
      <c r="O115" s="175">
        <f t="shared" si="40"/>
        <v>0</v>
      </c>
    </row>
    <row r="116" spans="1:15" ht="15" x14ac:dyDescent="0.25">
      <c r="A116" s="138"/>
      <c r="B116" s="228"/>
      <c r="C116" s="179" t="s">
        <v>178</v>
      </c>
      <c r="D116" s="141">
        <v>11000</v>
      </c>
      <c r="E116" s="142">
        <v>11000</v>
      </c>
      <c r="F116" s="142">
        <v>0</v>
      </c>
      <c r="G116" s="143">
        <v>0</v>
      </c>
      <c r="H116" s="141"/>
      <c r="I116" s="142"/>
      <c r="J116" s="142"/>
      <c r="K116" s="175"/>
      <c r="L116" s="143">
        <f t="shared" si="37"/>
        <v>11000</v>
      </c>
      <c r="M116" s="142">
        <f t="shared" si="38"/>
        <v>11000</v>
      </c>
      <c r="N116" s="142">
        <f t="shared" si="39"/>
        <v>0</v>
      </c>
      <c r="O116" s="175">
        <f t="shared" si="40"/>
        <v>0</v>
      </c>
    </row>
    <row r="117" spans="1:15" ht="30" x14ac:dyDescent="0.25">
      <c r="A117" s="138"/>
      <c r="B117" s="228"/>
      <c r="C117" s="179" t="s">
        <v>187</v>
      </c>
      <c r="D117" s="141">
        <v>136000</v>
      </c>
      <c r="E117" s="142">
        <v>136000</v>
      </c>
      <c r="F117" s="142">
        <v>0</v>
      </c>
      <c r="G117" s="143">
        <v>0</v>
      </c>
      <c r="H117" s="141"/>
      <c r="I117" s="142"/>
      <c r="J117" s="142"/>
      <c r="K117" s="175"/>
      <c r="L117" s="143">
        <f t="shared" si="37"/>
        <v>136000</v>
      </c>
      <c r="M117" s="142">
        <f t="shared" si="38"/>
        <v>136000</v>
      </c>
      <c r="N117" s="142">
        <f t="shared" si="39"/>
        <v>0</v>
      </c>
      <c r="O117" s="175">
        <f t="shared" si="40"/>
        <v>0</v>
      </c>
    </row>
    <row r="118" spans="1:15" ht="30" x14ac:dyDescent="0.25">
      <c r="A118" s="138"/>
      <c r="B118" s="228"/>
      <c r="C118" s="179" t="s">
        <v>188</v>
      </c>
      <c r="D118" s="163">
        <v>30342</v>
      </c>
      <c r="E118" s="164">
        <v>30342</v>
      </c>
      <c r="F118" s="164">
        <v>0</v>
      </c>
      <c r="G118" s="165">
        <v>0</v>
      </c>
      <c r="H118" s="163"/>
      <c r="I118" s="164"/>
      <c r="J118" s="164"/>
      <c r="K118" s="262"/>
      <c r="L118" s="165">
        <f t="shared" si="37"/>
        <v>30342</v>
      </c>
      <c r="M118" s="164">
        <f t="shared" si="38"/>
        <v>30342</v>
      </c>
      <c r="N118" s="164">
        <f t="shared" si="39"/>
        <v>0</v>
      </c>
      <c r="O118" s="262">
        <f t="shared" si="40"/>
        <v>0</v>
      </c>
    </row>
    <row r="119" spans="1:15" ht="15" x14ac:dyDescent="0.25">
      <c r="A119" s="138"/>
      <c r="B119" s="228"/>
      <c r="C119" s="179" t="s">
        <v>342</v>
      </c>
      <c r="D119" s="163">
        <v>603</v>
      </c>
      <c r="E119" s="164">
        <v>603</v>
      </c>
      <c r="F119" s="164">
        <v>0</v>
      </c>
      <c r="G119" s="165">
        <v>0</v>
      </c>
      <c r="H119" s="163"/>
      <c r="I119" s="164"/>
      <c r="J119" s="164"/>
      <c r="K119" s="262"/>
      <c r="L119" s="165">
        <f t="shared" si="37"/>
        <v>603</v>
      </c>
      <c r="M119" s="164">
        <f t="shared" si="38"/>
        <v>603</v>
      </c>
      <c r="N119" s="164">
        <f t="shared" si="39"/>
        <v>0</v>
      </c>
      <c r="O119" s="262">
        <f t="shared" si="40"/>
        <v>0</v>
      </c>
    </row>
    <row r="120" spans="1:15" ht="30" x14ac:dyDescent="0.25">
      <c r="A120" s="138"/>
      <c r="B120" s="228"/>
      <c r="C120" s="179" t="s">
        <v>343</v>
      </c>
      <c r="D120" s="163">
        <v>28706</v>
      </c>
      <c r="E120" s="164">
        <v>28706</v>
      </c>
      <c r="F120" s="164">
        <v>0</v>
      </c>
      <c r="G120" s="165">
        <v>0</v>
      </c>
      <c r="H120" s="163"/>
      <c r="I120" s="164"/>
      <c r="J120" s="164"/>
      <c r="K120" s="262"/>
      <c r="L120" s="165">
        <f t="shared" si="37"/>
        <v>28706</v>
      </c>
      <c r="M120" s="164">
        <f t="shared" si="38"/>
        <v>28706</v>
      </c>
      <c r="N120" s="164">
        <f t="shared" si="39"/>
        <v>0</v>
      </c>
      <c r="O120" s="262">
        <f t="shared" si="40"/>
        <v>0</v>
      </c>
    </row>
    <row r="121" spans="1:15" ht="30" x14ac:dyDescent="0.25">
      <c r="A121" s="138"/>
      <c r="B121" s="228"/>
      <c r="C121" s="179" t="s">
        <v>393</v>
      </c>
      <c r="D121" s="163">
        <v>9132</v>
      </c>
      <c r="E121" s="164">
        <v>9132</v>
      </c>
      <c r="F121" s="164">
        <v>0</v>
      </c>
      <c r="G121" s="165">
        <v>0</v>
      </c>
      <c r="H121" s="163"/>
      <c r="I121" s="164"/>
      <c r="J121" s="164"/>
      <c r="K121" s="262"/>
      <c r="L121" s="165">
        <f t="shared" si="37"/>
        <v>9132</v>
      </c>
      <c r="M121" s="164">
        <f t="shared" si="38"/>
        <v>9132</v>
      </c>
      <c r="N121" s="164">
        <f t="shared" si="39"/>
        <v>0</v>
      </c>
      <c r="O121" s="262">
        <f t="shared" si="40"/>
        <v>0</v>
      </c>
    </row>
    <row r="122" spans="1:15" ht="30" x14ac:dyDescent="0.25">
      <c r="A122" s="138"/>
      <c r="B122" s="228"/>
      <c r="C122" s="179" t="s">
        <v>394</v>
      </c>
      <c r="D122" s="163">
        <v>20540</v>
      </c>
      <c r="E122" s="164">
        <v>20540</v>
      </c>
      <c r="F122" s="164">
        <v>0</v>
      </c>
      <c r="G122" s="165">
        <v>0</v>
      </c>
      <c r="H122" s="163"/>
      <c r="I122" s="164"/>
      <c r="J122" s="164"/>
      <c r="K122" s="262"/>
      <c r="L122" s="165">
        <f t="shared" si="37"/>
        <v>20540</v>
      </c>
      <c r="M122" s="164">
        <f t="shared" si="38"/>
        <v>20540</v>
      </c>
      <c r="N122" s="164">
        <f t="shared" si="39"/>
        <v>0</v>
      </c>
      <c r="O122" s="262">
        <f t="shared" si="40"/>
        <v>0</v>
      </c>
    </row>
    <row r="123" spans="1:15" ht="30" x14ac:dyDescent="0.25">
      <c r="A123" s="138"/>
      <c r="B123" s="228"/>
      <c r="C123" s="179" t="s">
        <v>395</v>
      </c>
      <c r="D123" s="163">
        <v>22348</v>
      </c>
      <c r="E123" s="164">
        <v>22348</v>
      </c>
      <c r="F123" s="164">
        <v>0</v>
      </c>
      <c r="G123" s="165">
        <v>0</v>
      </c>
      <c r="H123" s="163"/>
      <c r="I123" s="164"/>
      <c r="J123" s="164"/>
      <c r="K123" s="262"/>
      <c r="L123" s="165">
        <f t="shared" si="37"/>
        <v>22348</v>
      </c>
      <c r="M123" s="164">
        <f t="shared" si="38"/>
        <v>22348</v>
      </c>
      <c r="N123" s="164">
        <f t="shared" si="39"/>
        <v>0</v>
      </c>
      <c r="O123" s="262">
        <f t="shared" si="40"/>
        <v>0</v>
      </c>
    </row>
    <row r="124" spans="1:15" ht="30" x14ac:dyDescent="0.25">
      <c r="A124" s="138"/>
      <c r="B124" s="228"/>
      <c r="C124" s="179" t="s">
        <v>399</v>
      </c>
      <c r="D124" s="163"/>
      <c r="E124" s="164"/>
      <c r="F124" s="164"/>
      <c r="G124" s="165"/>
      <c r="H124" s="163">
        <v>190772</v>
      </c>
      <c r="I124" s="164">
        <v>190772</v>
      </c>
      <c r="J124" s="164">
        <v>0</v>
      </c>
      <c r="K124" s="262">
        <v>0</v>
      </c>
      <c r="L124" s="165">
        <f t="shared" ref="L124" si="44">D124+H124</f>
        <v>190772</v>
      </c>
      <c r="M124" s="164">
        <f t="shared" ref="M124" si="45">E124+I124</f>
        <v>190772</v>
      </c>
      <c r="N124" s="164">
        <f t="shared" ref="N124" si="46">F124+J124</f>
        <v>0</v>
      </c>
      <c r="O124" s="262">
        <f t="shared" ref="O124" si="47">G124+K124</f>
        <v>0</v>
      </c>
    </row>
    <row r="125" spans="1:15" ht="15" x14ac:dyDescent="0.25">
      <c r="A125" s="138"/>
      <c r="B125" s="228"/>
      <c r="C125" s="179"/>
      <c r="D125" s="141"/>
      <c r="E125" s="142"/>
      <c r="F125" s="142"/>
      <c r="G125" s="143"/>
      <c r="H125" s="141"/>
      <c r="I125" s="142"/>
      <c r="J125" s="142"/>
      <c r="K125" s="175"/>
      <c r="L125" s="143"/>
      <c r="M125" s="142"/>
      <c r="N125" s="142"/>
      <c r="O125" s="175"/>
    </row>
    <row r="126" spans="1:15" ht="15" x14ac:dyDescent="0.25">
      <c r="A126" s="138"/>
      <c r="B126" s="228"/>
      <c r="C126" s="248" t="s">
        <v>25</v>
      </c>
      <c r="D126" s="249">
        <f t="shared" ref="D126:K126" si="48">SUM(D115:D125)</f>
        <v>263671</v>
      </c>
      <c r="E126" s="250">
        <f t="shared" si="48"/>
        <v>263671</v>
      </c>
      <c r="F126" s="250">
        <f t="shared" si="48"/>
        <v>0</v>
      </c>
      <c r="G126" s="254">
        <f t="shared" si="48"/>
        <v>0</v>
      </c>
      <c r="H126" s="249">
        <f t="shared" si="48"/>
        <v>190772</v>
      </c>
      <c r="I126" s="250">
        <f t="shared" si="48"/>
        <v>190772</v>
      </c>
      <c r="J126" s="250">
        <f t="shared" si="48"/>
        <v>0</v>
      </c>
      <c r="K126" s="264">
        <f t="shared" si="48"/>
        <v>0</v>
      </c>
      <c r="L126" s="254">
        <f t="shared" si="37"/>
        <v>454443</v>
      </c>
      <c r="M126" s="250">
        <f t="shared" si="38"/>
        <v>454443</v>
      </c>
      <c r="N126" s="250">
        <f t="shared" si="39"/>
        <v>0</v>
      </c>
      <c r="O126" s="264">
        <f t="shared" si="40"/>
        <v>0</v>
      </c>
    </row>
    <row r="127" spans="1:15" ht="15" x14ac:dyDescent="0.25">
      <c r="A127" s="138"/>
      <c r="B127" s="228"/>
      <c r="C127" s="248"/>
      <c r="D127" s="249"/>
      <c r="E127" s="250"/>
      <c r="F127" s="250"/>
      <c r="G127" s="254"/>
      <c r="H127" s="249"/>
      <c r="I127" s="250"/>
      <c r="J127" s="250"/>
      <c r="K127" s="264"/>
      <c r="L127" s="165"/>
      <c r="M127" s="164"/>
      <c r="N127" s="164"/>
      <c r="O127" s="262"/>
    </row>
    <row r="128" spans="1:15" ht="15" x14ac:dyDescent="0.25">
      <c r="A128" s="253"/>
      <c r="B128" s="228"/>
      <c r="C128" s="242" t="s">
        <v>53</v>
      </c>
      <c r="D128" s="243">
        <f t="shared" ref="D128:K128" si="49">D112+D126</f>
        <v>401247</v>
      </c>
      <c r="E128" s="244">
        <f t="shared" si="49"/>
        <v>384176</v>
      </c>
      <c r="F128" s="244">
        <f t="shared" si="49"/>
        <v>16771</v>
      </c>
      <c r="G128" s="247">
        <f t="shared" si="49"/>
        <v>300</v>
      </c>
      <c r="H128" s="243">
        <f t="shared" si="49"/>
        <v>200126</v>
      </c>
      <c r="I128" s="244">
        <f t="shared" si="49"/>
        <v>200126</v>
      </c>
      <c r="J128" s="244">
        <f t="shared" si="49"/>
        <v>0</v>
      </c>
      <c r="K128" s="266">
        <f t="shared" si="49"/>
        <v>0</v>
      </c>
      <c r="L128" s="247">
        <f t="shared" si="37"/>
        <v>601373</v>
      </c>
      <c r="M128" s="244">
        <f t="shared" si="38"/>
        <v>584302</v>
      </c>
      <c r="N128" s="244">
        <f t="shared" si="39"/>
        <v>16771</v>
      </c>
      <c r="O128" s="266">
        <f t="shared" si="40"/>
        <v>300</v>
      </c>
    </row>
    <row r="129" spans="1:15" ht="15" x14ac:dyDescent="0.25">
      <c r="A129" s="253"/>
      <c r="B129" s="228"/>
      <c r="C129" s="242"/>
      <c r="D129" s="243"/>
      <c r="E129" s="244"/>
      <c r="F129" s="244"/>
      <c r="G129" s="247"/>
      <c r="H129" s="243"/>
      <c r="I129" s="244"/>
      <c r="J129" s="244"/>
      <c r="K129" s="266"/>
      <c r="L129" s="165"/>
      <c r="M129" s="164"/>
      <c r="N129" s="164"/>
      <c r="O129" s="262"/>
    </row>
    <row r="130" spans="1:15" ht="15" x14ac:dyDescent="0.25">
      <c r="A130" s="253"/>
      <c r="B130" s="217" t="s">
        <v>18</v>
      </c>
      <c r="C130" s="179" t="s">
        <v>55</v>
      </c>
      <c r="D130" s="163"/>
      <c r="E130" s="164"/>
      <c r="F130" s="164"/>
      <c r="G130" s="165"/>
      <c r="H130" s="163"/>
      <c r="I130" s="164"/>
      <c r="J130" s="164"/>
      <c r="K130" s="262"/>
      <c r="L130" s="165"/>
      <c r="M130" s="164"/>
      <c r="N130" s="164"/>
      <c r="O130" s="262"/>
    </row>
    <row r="131" spans="1:15" ht="15" x14ac:dyDescent="0.25">
      <c r="A131" s="253"/>
      <c r="B131" s="267"/>
      <c r="C131" s="179" t="s">
        <v>68</v>
      </c>
      <c r="D131" s="163"/>
      <c r="E131" s="164"/>
      <c r="F131" s="164"/>
      <c r="G131" s="165"/>
      <c r="H131" s="163"/>
      <c r="I131" s="164"/>
      <c r="J131" s="164"/>
      <c r="K131" s="262"/>
      <c r="L131" s="165"/>
      <c r="M131" s="164"/>
      <c r="N131" s="164"/>
      <c r="O131" s="262"/>
    </row>
    <row r="132" spans="1:15" ht="15" x14ac:dyDescent="0.25">
      <c r="A132" s="253"/>
      <c r="B132" s="267"/>
      <c r="C132" s="261" t="s">
        <v>189</v>
      </c>
      <c r="D132" s="163">
        <v>2500</v>
      </c>
      <c r="E132" s="164">
        <v>2500</v>
      </c>
      <c r="F132" s="164">
        <v>0</v>
      </c>
      <c r="G132" s="165">
        <v>0</v>
      </c>
      <c r="H132" s="163"/>
      <c r="I132" s="164"/>
      <c r="J132" s="164"/>
      <c r="K132" s="262"/>
      <c r="L132" s="165">
        <f t="shared" si="37"/>
        <v>2500</v>
      </c>
      <c r="M132" s="164">
        <f t="shared" si="38"/>
        <v>2500</v>
      </c>
      <c r="N132" s="164">
        <f t="shared" si="39"/>
        <v>0</v>
      </c>
      <c r="O132" s="262">
        <f t="shared" si="40"/>
        <v>0</v>
      </c>
    </row>
    <row r="133" spans="1:15" ht="15" x14ac:dyDescent="0.25">
      <c r="A133" s="253"/>
      <c r="B133" s="267"/>
      <c r="C133" s="261" t="s">
        <v>190</v>
      </c>
      <c r="D133" s="163">
        <v>2260</v>
      </c>
      <c r="E133" s="164">
        <v>2260</v>
      </c>
      <c r="F133" s="164">
        <v>0</v>
      </c>
      <c r="G133" s="165">
        <v>0</v>
      </c>
      <c r="H133" s="163"/>
      <c r="I133" s="164"/>
      <c r="J133" s="164"/>
      <c r="K133" s="262"/>
      <c r="L133" s="165">
        <f t="shared" si="37"/>
        <v>2260</v>
      </c>
      <c r="M133" s="164">
        <f t="shared" si="38"/>
        <v>2260</v>
      </c>
      <c r="N133" s="164">
        <f t="shared" si="39"/>
        <v>0</v>
      </c>
      <c r="O133" s="262">
        <f t="shared" si="40"/>
        <v>0</v>
      </c>
    </row>
    <row r="134" spans="1:15" ht="15" x14ac:dyDescent="0.25">
      <c r="A134" s="253"/>
      <c r="B134" s="267"/>
      <c r="C134" s="261" t="s">
        <v>391</v>
      </c>
      <c r="D134" s="163"/>
      <c r="E134" s="164"/>
      <c r="F134" s="164"/>
      <c r="G134" s="165"/>
      <c r="H134" s="163">
        <v>1500</v>
      </c>
      <c r="I134" s="164">
        <v>1500</v>
      </c>
      <c r="J134" s="164">
        <v>0</v>
      </c>
      <c r="K134" s="262">
        <v>0</v>
      </c>
      <c r="L134" s="165">
        <f t="shared" ref="L134" si="50">D134+H134</f>
        <v>1500</v>
      </c>
      <c r="M134" s="164">
        <f t="shared" ref="M134" si="51">E134+I134</f>
        <v>1500</v>
      </c>
      <c r="N134" s="164">
        <f t="shared" ref="N134" si="52">F134+J134</f>
        <v>0</v>
      </c>
      <c r="O134" s="262">
        <f t="shared" ref="O134" si="53">G134+K134</f>
        <v>0</v>
      </c>
    </row>
    <row r="135" spans="1:15" ht="15" x14ac:dyDescent="0.25">
      <c r="A135" s="253"/>
      <c r="B135" s="267"/>
      <c r="C135" s="179"/>
      <c r="D135" s="141"/>
      <c r="E135" s="142"/>
      <c r="F135" s="164"/>
      <c r="G135" s="165"/>
      <c r="H135" s="141"/>
      <c r="I135" s="142"/>
      <c r="J135" s="164"/>
      <c r="K135" s="262"/>
      <c r="L135" s="143"/>
      <c r="M135" s="142"/>
      <c r="N135" s="164"/>
      <c r="O135" s="262"/>
    </row>
    <row r="136" spans="1:15" ht="17.25" x14ac:dyDescent="0.3">
      <c r="A136" s="268"/>
      <c r="B136" s="228"/>
      <c r="C136" s="248" t="s">
        <v>25</v>
      </c>
      <c r="D136" s="249">
        <f t="shared" ref="D136:K136" si="54">SUM(D132:D135)</f>
        <v>4760</v>
      </c>
      <c r="E136" s="250">
        <f t="shared" si="54"/>
        <v>4760</v>
      </c>
      <c r="F136" s="250">
        <f t="shared" si="54"/>
        <v>0</v>
      </c>
      <c r="G136" s="254">
        <f t="shared" si="54"/>
        <v>0</v>
      </c>
      <c r="H136" s="249">
        <f t="shared" si="54"/>
        <v>1500</v>
      </c>
      <c r="I136" s="250">
        <f t="shared" si="54"/>
        <v>1500</v>
      </c>
      <c r="J136" s="250">
        <f t="shared" si="54"/>
        <v>0</v>
      </c>
      <c r="K136" s="264">
        <f t="shared" si="54"/>
        <v>0</v>
      </c>
      <c r="L136" s="254">
        <f t="shared" si="37"/>
        <v>6260</v>
      </c>
      <c r="M136" s="250">
        <f t="shared" si="38"/>
        <v>6260</v>
      </c>
      <c r="N136" s="250">
        <f t="shared" si="39"/>
        <v>0</v>
      </c>
      <c r="O136" s="264">
        <f t="shared" si="40"/>
        <v>0</v>
      </c>
    </row>
    <row r="137" spans="1:15" ht="15" x14ac:dyDescent="0.25">
      <c r="A137" s="177"/>
      <c r="B137" s="217"/>
      <c r="C137" s="179"/>
      <c r="D137" s="163"/>
      <c r="E137" s="164"/>
      <c r="F137" s="164"/>
      <c r="G137" s="165"/>
      <c r="H137" s="163"/>
      <c r="I137" s="164"/>
      <c r="J137" s="164"/>
      <c r="K137" s="262"/>
      <c r="L137" s="165"/>
      <c r="M137" s="164"/>
      <c r="N137" s="164"/>
      <c r="O137" s="262"/>
    </row>
    <row r="138" spans="1:15" ht="15" x14ac:dyDescent="0.25">
      <c r="A138" s="177"/>
      <c r="B138" s="217"/>
      <c r="C138" s="179" t="s">
        <v>69</v>
      </c>
      <c r="D138" s="163"/>
      <c r="E138" s="164"/>
      <c r="F138" s="164"/>
      <c r="G138" s="165"/>
      <c r="H138" s="163"/>
      <c r="I138" s="164"/>
      <c r="J138" s="164"/>
      <c r="K138" s="262"/>
      <c r="L138" s="165"/>
      <c r="M138" s="164"/>
      <c r="N138" s="164"/>
      <c r="O138" s="262"/>
    </row>
    <row r="139" spans="1:15" ht="15" x14ac:dyDescent="0.25">
      <c r="A139" s="177"/>
      <c r="B139" s="217"/>
      <c r="C139" s="179" t="s">
        <v>182</v>
      </c>
      <c r="D139" s="163">
        <v>400</v>
      </c>
      <c r="E139" s="164">
        <v>400</v>
      </c>
      <c r="F139" s="164">
        <v>0</v>
      </c>
      <c r="G139" s="165">
        <v>0</v>
      </c>
      <c r="H139" s="163"/>
      <c r="I139" s="164"/>
      <c r="J139" s="164"/>
      <c r="K139" s="262"/>
      <c r="L139" s="165">
        <f t="shared" si="37"/>
        <v>400</v>
      </c>
      <c r="M139" s="164">
        <f t="shared" si="38"/>
        <v>400</v>
      </c>
      <c r="N139" s="164">
        <f t="shared" si="39"/>
        <v>0</v>
      </c>
      <c r="O139" s="262">
        <f t="shared" si="40"/>
        <v>0</v>
      </c>
    </row>
    <row r="140" spans="1:15" ht="15" x14ac:dyDescent="0.25">
      <c r="A140" s="138"/>
      <c r="B140" s="267"/>
      <c r="C140" s="179"/>
      <c r="D140" s="163"/>
      <c r="E140" s="164"/>
      <c r="F140" s="164"/>
      <c r="G140" s="165"/>
      <c r="H140" s="163"/>
      <c r="I140" s="164"/>
      <c r="J140" s="164"/>
      <c r="K140" s="262"/>
      <c r="L140" s="165"/>
      <c r="M140" s="164"/>
      <c r="N140" s="164"/>
      <c r="O140" s="262"/>
    </row>
    <row r="141" spans="1:15" ht="15" x14ac:dyDescent="0.25">
      <c r="A141" s="138"/>
      <c r="B141" s="225"/>
      <c r="C141" s="248" t="s">
        <v>25</v>
      </c>
      <c r="D141" s="249">
        <f t="shared" ref="D141:G141" si="55">SUM(D139:D140)</f>
        <v>400</v>
      </c>
      <c r="E141" s="250">
        <f t="shared" si="55"/>
        <v>400</v>
      </c>
      <c r="F141" s="250">
        <f t="shared" si="55"/>
        <v>0</v>
      </c>
      <c r="G141" s="254">
        <f t="shared" si="55"/>
        <v>0</v>
      </c>
      <c r="H141" s="249">
        <f t="shared" ref="H141:K141" si="56">SUM(H139:H140)</f>
        <v>0</v>
      </c>
      <c r="I141" s="250">
        <f t="shared" si="56"/>
        <v>0</v>
      </c>
      <c r="J141" s="250">
        <f t="shared" si="56"/>
        <v>0</v>
      </c>
      <c r="K141" s="264">
        <f t="shared" si="56"/>
        <v>0</v>
      </c>
      <c r="L141" s="254">
        <f t="shared" si="37"/>
        <v>400</v>
      </c>
      <c r="M141" s="250">
        <f t="shared" si="38"/>
        <v>400</v>
      </c>
      <c r="N141" s="250">
        <f t="shared" si="39"/>
        <v>0</v>
      </c>
      <c r="O141" s="264">
        <f t="shared" si="40"/>
        <v>0</v>
      </c>
    </row>
    <row r="142" spans="1:15" ht="15" x14ac:dyDescent="0.25">
      <c r="A142" s="138"/>
      <c r="B142" s="225"/>
      <c r="C142" s="248"/>
      <c r="D142" s="249"/>
      <c r="E142" s="250"/>
      <c r="F142" s="250"/>
      <c r="G142" s="254"/>
      <c r="H142" s="249"/>
      <c r="I142" s="250"/>
      <c r="J142" s="250"/>
      <c r="K142" s="264"/>
      <c r="L142" s="254"/>
      <c r="M142" s="250"/>
      <c r="N142" s="250"/>
      <c r="O142" s="264"/>
    </row>
    <row r="143" spans="1:15" ht="15" x14ac:dyDescent="0.25">
      <c r="A143" s="138"/>
      <c r="B143" s="225"/>
      <c r="C143" s="242" t="s">
        <v>59</v>
      </c>
      <c r="D143" s="243">
        <f t="shared" ref="D143:G143" si="57">D136+D141</f>
        <v>5160</v>
      </c>
      <c r="E143" s="244">
        <f t="shared" si="57"/>
        <v>5160</v>
      </c>
      <c r="F143" s="244">
        <f t="shared" si="57"/>
        <v>0</v>
      </c>
      <c r="G143" s="247">
        <f t="shared" si="57"/>
        <v>0</v>
      </c>
      <c r="H143" s="243">
        <f t="shared" ref="H143:K143" si="58">H136+H141</f>
        <v>1500</v>
      </c>
      <c r="I143" s="244">
        <f t="shared" si="58"/>
        <v>1500</v>
      </c>
      <c r="J143" s="244">
        <f t="shared" si="58"/>
        <v>0</v>
      </c>
      <c r="K143" s="266">
        <f t="shared" si="58"/>
        <v>0</v>
      </c>
      <c r="L143" s="247">
        <f t="shared" si="37"/>
        <v>6660</v>
      </c>
      <c r="M143" s="244">
        <f t="shared" si="38"/>
        <v>6660</v>
      </c>
      <c r="N143" s="244">
        <f t="shared" si="39"/>
        <v>0</v>
      </c>
      <c r="O143" s="266">
        <f t="shared" si="40"/>
        <v>0</v>
      </c>
    </row>
    <row r="144" spans="1:15" ht="15" x14ac:dyDescent="0.25">
      <c r="A144" s="138"/>
      <c r="B144" s="225"/>
      <c r="C144" s="248"/>
      <c r="D144" s="249"/>
      <c r="E144" s="250"/>
      <c r="F144" s="250"/>
      <c r="G144" s="254"/>
      <c r="H144" s="249"/>
      <c r="I144" s="250"/>
      <c r="J144" s="250"/>
      <c r="K144" s="264"/>
      <c r="L144" s="165"/>
      <c r="M144" s="164"/>
      <c r="N144" s="164"/>
      <c r="O144" s="262"/>
    </row>
    <row r="145" spans="1:15" ht="15" x14ac:dyDescent="0.25">
      <c r="A145" s="138"/>
      <c r="B145" s="217" t="s">
        <v>20</v>
      </c>
      <c r="C145" s="179" t="s">
        <v>2</v>
      </c>
      <c r="D145" s="163"/>
      <c r="E145" s="164"/>
      <c r="F145" s="164"/>
      <c r="G145" s="165"/>
      <c r="H145" s="163"/>
      <c r="I145" s="164"/>
      <c r="J145" s="164"/>
      <c r="K145" s="262"/>
      <c r="L145" s="165"/>
      <c r="M145" s="164"/>
      <c r="N145" s="164"/>
      <c r="O145" s="262"/>
    </row>
    <row r="146" spans="1:15" ht="15" x14ac:dyDescent="0.25">
      <c r="A146" s="138"/>
      <c r="B146" s="225"/>
      <c r="C146" s="179" t="s">
        <v>57</v>
      </c>
      <c r="D146" s="163"/>
      <c r="E146" s="164"/>
      <c r="F146" s="164"/>
      <c r="G146" s="165"/>
      <c r="H146" s="163"/>
      <c r="I146" s="164"/>
      <c r="J146" s="164"/>
      <c r="K146" s="262"/>
      <c r="L146" s="165"/>
      <c r="M146" s="164"/>
      <c r="N146" s="164"/>
      <c r="O146" s="262"/>
    </row>
    <row r="147" spans="1:15" ht="15" x14ac:dyDescent="0.25">
      <c r="A147" s="138"/>
      <c r="B147" s="225"/>
      <c r="C147" s="179" t="s">
        <v>97</v>
      </c>
      <c r="D147" s="163">
        <v>300</v>
      </c>
      <c r="E147" s="164">
        <v>300</v>
      </c>
      <c r="F147" s="164">
        <v>0</v>
      </c>
      <c r="G147" s="165">
        <v>0</v>
      </c>
      <c r="H147" s="163"/>
      <c r="I147" s="164"/>
      <c r="J147" s="164"/>
      <c r="K147" s="262"/>
      <c r="L147" s="165">
        <f t="shared" si="37"/>
        <v>300</v>
      </c>
      <c r="M147" s="164">
        <f t="shared" si="38"/>
        <v>300</v>
      </c>
      <c r="N147" s="164">
        <f t="shared" si="39"/>
        <v>0</v>
      </c>
      <c r="O147" s="262">
        <f t="shared" si="40"/>
        <v>0</v>
      </c>
    </row>
    <row r="148" spans="1:15" ht="15" x14ac:dyDescent="0.25">
      <c r="A148" s="138"/>
      <c r="B148" s="269"/>
      <c r="C148" s="179"/>
      <c r="D148" s="163"/>
      <c r="E148" s="164"/>
      <c r="F148" s="164"/>
      <c r="G148" s="165"/>
      <c r="H148" s="163"/>
      <c r="I148" s="164"/>
      <c r="J148" s="164"/>
      <c r="K148" s="262"/>
      <c r="L148" s="165"/>
      <c r="M148" s="164"/>
      <c r="N148" s="164"/>
      <c r="O148" s="262"/>
    </row>
    <row r="149" spans="1:15" ht="15" x14ac:dyDescent="0.25">
      <c r="A149" s="138"/>
      <c r="B149" s="269"/>
      <c r="C149" s="248" t="s">
        <v>25</v>
      </c>
      <c r="D149" s="249">
        <f>SUM(D147:D148)</f>
        <v>300</v>
      </c>
      <c r="E149" s="250">
        <f>SUM(E147:E148)</f>
        <v>300</v>
      </c>
      <c r="F149" s="250">
        <f>SUM(F147:F147)</f>
        <v>0</v>
      </c>
      <c r="G149" s="254">
        <f>SUM(G147:G147)</f>
        <v>0</v>
      </c>
      <c r="H149" s="249">
        <f>SUM(H147:H148)</f>
        <v>0</v>
      </c>
      <c r="I149" s="250">
        <f>SUM(I147:I148)</f>
        <v>0</v>
      </c>
      <c r="J149" s="250">
        <f>SUM(J147:J147)</f>
        <v>0</v>
      </c>
      <c r="K149" s="264">
        <f>SUM(K147:K147)</f>
        <v>0</v>
      </c>
      <c r="L149" s="254">
        <f t="shared" si="37"/>
        <v>300</v>
      </c>
      <c r="M149" s="250">
        <f t="shared" si="38"/>
        <v>300</v>
      </c>
      <c r="N149" s="250">
        <f t="shared" si="39"/>
        <v>0</v>
      </c>
      <c r="O149" s="264">
        <f t="shared" si="40"/>
        <v>0</v>
      </c>
    </row>
    <row r="150" spans="1:15" x14ac:dyDescent="0.25">
      <c r="A150" s="270"/>
      <c r="B150" s="255"/>
      <c r="C150" s="271"/>
      <c r="D150" s="167"/>
      <c r="E150" s="168"/>
      <c r="F150" s="168"/>
      <c r="G150" s="169"/>
      <c r="H150" s="167"/>
      <c r="I150" s="168"/>
      <c r="J150" s="168"/>
      <c r="K150" s="272"/>
      <c r="L150" s="143"/>
      <c r="M150" s="142"/>
      <c r="N150" s="142"/>
      <c r="O150" s="175"/>
    </row>
    <row r="151" spans="1:15" ht="15" x14ac:dyDescent="0.25">
      <c r="A151" s="138"/>
      <c r="B151" s="225"/>
      <c r="C151" s="179" t="s">
        <v>70</v>
      </c>
      <c r="D151" s="163"/>
      <c r="E151" s="164"/>
      <c r="F151" s="164"/>
      <c r="G151" s="165"/>
      <c r="H151" s="163"/>
      <c r="I151" s="164"/>
      <c r="J151" s="164"/>
      <c r="K151" s="262"/>
      <c r="L151" s="165"/>
      <c r="M151" s="164"/>
      <c r="N151" s="164"/>
      <c r="O151" s="262"/>
    </row>
    <row r="152" spans="1:15" ht="15" x14ac:dyDescent="0.25">
      <c r="A152" s="138"/>
      <c r="B152" s="225"/>
      <c r="C152" s="179" t="s">
        <v>1</v>
      </c>
      <c r="D152" s="163">
        <v>4000</v>
      </c>
      <c r="E152" s="164">
        <v>4000</v>
      </c>
      <c r="F152" s="164">
        <v>0</v>
      </c>
      <c r="G152" s="165">
        <v>0</v>
      </c>
      <c r="H152" s="163"/>
      <c r="I152" s="164"/>
      <c r="J152" s="164"/>
      <c r="K152" s="262"/>
      <c r="L152" s="165">
        <f t="shared" ref="L152:L187" si="59">D152+H152</f>
        <v>4000</v>
      </c>
      <c r="M152" s="164">
        <f t="shared" ref="M152:M187" si="60">E152+I152</f>
        <v>4000</v>
      </c>
      <c r="N152" s="164">
        <f t="shared" ref="N152:N187" si="61">F152+J152</f>
        <v>0</v>
      </c>
      <c r="O152" s="262">
        <f t="shared" ref="O152:O187" si="62">G152+K152</f>
        <v>0</v>
      </c>
    </row>
    <row r="153" spans="1:15" ht="15" x14ac:dyDescent="0.25">
      <c r="A153" s="138"/>
      <c r="B153" s="225"/>
      <c r="C153" s="179" t="s">
        <v>203</v>
      </c>
      <c r="D153" s="163">
        <v>19000</v>
      </c>
      <c r="E153" s="164">
        <v>19000</v>
      </c>
      <c r="F153" s="164">
        <v>0</v>
      </c>
      <c r="G153" s="165">
        <v>0</v>
      </c>
      <c r="H153" s="163"/>
      <c r="I153" s="164"/>
      <c r="J153" s="164"/>
      <c r="K153" s="262"/>
      <c r="L153" s="165">
        <f t="shared" si="59"/>
        <v>19000</v>
      </c>
      <c r="M153" s="164">
        <f t="shared" si="60"/>
        <v>19000</v>
      </c>
      <c r="N153" s="164">
        <f t="shared" si="61"/>
        <v>0</v>
      </c>
      <c r="O153" s="262">
        <f t="shared" si="62"/>
        <v>0</v>
      </c>
    </row>
    <row r="154" spans="1:15" ht="15" x14ac:dyDescent="0.25">
      <c r="A154" s="138"/>
      <c r="B154" s="225"/>
      <c r="C154" s="179"/>
      <c r="D154" s="163"/>
      <c r="E154" s="164"/>
      <c r="F154" s="164"/>
      <c r="G154" s="165"/>
      <c r="H154" s="163"/>
      <c r="I154" s="164"/>
      <c r="J154" s="164"/>
      <c r="K154" s="262"/>
      <c r="L154" s="165"/>
      <c r="M154" s="164"/>
      <c r="N154" s="164"/>
      <c r="O154" s="262"/>
    </row>
    <row r="155" spans="1:15" ht="15" x14ac:dyDescent="0.25">
      <c r="A155" s="138"/>
      <c r="B155" s="225"/>
      <c r="C155" s="248" t="s">
        <v>25</v>
      </c>
      <c r="D155" s="249">
        <f>SUM(D152:D154)</f>
        <v>23000</v>
      </c>
      <c r="E155" s="250">
        <f t="shared" ref="E155:G155" si="63">SUM(E152:E154)</f>
        <v>23000</v>
      </c>
      <c r="F155" s="250">
        <f t="shared" si="63"/>
        <v>0</v>
      </c>
      <c r="G155" s="254">
        <f t="shared" si="63"/>
        <v>0</v>
      </c>
      <c r="H155" s="249">
        <f>SUM(H152:H154)</f>
        <v>0</v>
      </c>
      <c r="I155" s="250">
        <f t="shared" ref="I155:K155" si="64">SUM(I152:I154)</f>
        <v>0</v>
      </c>
      <c r="J155" s="250">
        <f t="shared" si="64"/>
        <v>0</v>
      </c>
      <c r="K155" s="264">
        <f t="shared" si="64"/>
        <v>0</v>
      </c>
      <c r="L155" s="254">
        <f t="shared" si="59"/>
        <v>23000</v>
      </c>
      <c r="M155" s="250">
        <f t="shared" si="60"/>
        <v>23000</v>
      </c>
      <c r="N155" s="250">
        <f t="shared" si="61"/>
        <v>0</v>
      </c>
      <c r="O155" s="264">
        <f t="shared" si="62"/>
        <v>0</v>
      </c>
    </row>
    <row r="156" spans="1:15" ht="15" x14ac:dyDescent="0.25">
      <c r="A156" s="138"/>
      <c r="B156" s="225"/>
      <c r="C156" s="248"/>
      <c r="D156" s="249"/>
      <c r="E156" s="250"/>
      <c r="F156" s="250"/>
      <c r="G156" s="254"/>
      <c r="H156" s="249"/>
      <c r="I156" s="250"/>
      <c r="J156" s="250"/>
      <c r="K156" s="264"/>
      <c r="L156" s="165"/>
      <c r="M156" s="164"/>
      <c r="N156" s="164"/>
      <c r="O156" s="262"/>
    </row>
    <row r="157" spans="1:15" ht="15" x14ac:dyDescent="0.25">
      <c r="A157" s="138"/>
      <c r="B157" s="225"/>
      <c r="C157" s="242" t="s">
        <v>38</v>
      </c>
      <c r="D157" s="243">
        <f t="shared" ref="D157:G157" si="65">D155+D149</f>
        <v>23300</v>
      </c>
      <c r="E157" s="244">
        <f t="shared" si="65"/>
        <v>23300</v>
      </c>
      <c r="F157" s="244">
        <f t="shared" si="65"/>
        <v>0</v>
      </c>
      <c r="G157" s="247">
        <f t="shared" si="65"/>
        <v>0</v>
      </c>
      <c r="H157" s="243">
        <f t="shared" ref="H157:K157" si="66">H155+H149</f>
        <v>0</v>
      </c>
      <c r="I157" s="244">
        <f t="shared" si="66"/>
        <v>0</v>
      </c>
      <c r="J157" s="244">
        <f t="shared" si="66"/>
        <v>0</v>
      </c>
      <c r="K157" s="266">
        <f t="shared" si="66"/>
        <v>0</v>
      </c>
      <c r="L157" s="247">
        <f t="shared" si="59"/>
        <v>23300</v>
      </c>
      <c r="M157" s="244">
        <f t="shared" si="60"/>
        <v>23300</v>
      </c>
      <c r="N157" s="244">
        <f t="shared" si="61"/>
        <v>0</v>
      </c>
      <c r="O157" s="266">
        <f t="shared" si="62"/>
        <v>0</v>
      </c>
    </row>
    <row r="158" spans="1:15" ht="15" x14ac:dyDescent="0.25">
      <c r="A158" s="138"/>
      <c r="B158" s="225"/>
      <c r="C158" s="179"/>
      <c r="D158" s="163"/>
      <c r="E158" s="164"/>
      <c r="F158" s="164"/>
      <c r="G158" s="165"/>
      <c r="H158" s="163"/>
      <c r="I158" s="164"/>
      <c r="J158" s="164"/>
      <c r="K158" s="262"/>
      <c r="L158" s="165"/>
      <c r="M158" s="164"/>
      <c r="N158" s="164"/>
      <c r="O158" s="262"/>
    </row>
    <row r="159" spans="1:15" ht="15" x14ac:dyDescent="0.25">
      <c r="A159" s="138"/>
      <c r="B159" s="225"/>
      <c r="C159" s="137" t="s">
        <v>11</v>
      </c>
      <c r="D159" s="232">
        <f t="shared" ref="D159:K159" si="67">D46+D61+D80+D90+D128+D143+D157</f>
        <v>3819970</v>
      </c>
      <c r="E159" s="233">
        <f t="shared" si="67"/>
        <v>3785699</v>
      </c>
      <c r="F159" s="233">
        <f t="shared" si="67"/>
        <v>33971</v>
      </c>
      <c r="G159" s="273">
        <f t="shared" si="67"/>
        <v>300</v>
      </c>
      <c r="H159" s="232">
        <f t="shared" si="67"/>
        <v>538267</v>
      </c>
      <c r="I159" s="233">
        <f t="shared" si="67"/>
        <v>538267</v>
      </c>
      <c r="J159" s="233">
        <f t="shared" si="67"/>
        <v>0</v>
      </c>
      <c r="K159" s="274">
        <f t="shared" si="67"/>
        <v>0</v>
      </c>
      <c r="L159" s="273">
        <f t="shared" si="59"/>
        <v>4358237</v>
      </c>
      <c r="M159" s="233">
        <f t="shared" si="60"/>
        <v>4323966</v>
      </c>
      <c r="N159" s="233">
        <f t="shared" si="61"/>
        <v>33971</v>
      </c>
      <c r="O159" s="274">
        <f t="shared" si="62"/>
        <v>300</v>
      </c>
    </row>
    <row r="160" spans="1:15" ht="15" x14ac:dyDescent="0.25">
      <c r="A160" s="138"/>
      <c r="B160" s="225"/>
      <c r="C160" s="224"/>
      <c r="D160" s="133"/>
      <c r="E160" s="134"/>
      <c r="F160" s="134"/>
      <c r="G160" s="135"/>
      <c r="H160" s="133"/>
      <c r="I160" s="134"/>
      <c r="J160" s="134"/>
      <c r="K160" s="275"/>
      <c r="L160" s="143"/>
      <c r="M160" s="142"/>
      <c r="N160" s="142"/>
      <c r="O160" s="175"/>
    </row>
    <row r="161" spans="1:15" ht="15" x14ac:dyDescent="0.25">
      <c r="A161" s="138"/>
      <c r="B161" s="225"/>
      <c r="C161" s="224"/>
      <c r="D161" s="133"/>
      <c r="E161" s="134"/>
      <c r="F161" s="134"/>
      <c r="G161" s="135"/>
      <c r="H161" s="133"/>
      <c r="I161" s="134"/>
      <c r="J161" s="134"/>
      <c r="K161" s="275"/>
      <c r="L161" s="143"/>
      <c r="M161" s="142"/>
      <c r="N161" s="142"/>
      <c r="O161" s="175"/>
    </row>
    <row r="162" spans="1:15" ht="14.25" x14ac:dyDescent="0.2">
      <c r="A162" s="132" t="s">
        <v>16</v>
      </c>
      <c r="B162" s="276"/>
      <c r="C162" s="277"/>
      <c r="D162" s="278">
        <f t="shared" ref="D162:K162" si="68">D29+D159</f>
        <v>3851654</v>
      </c>
      <c r="E162" s="279">
        <f t="shared" si="68"/>
        <v>3817383</v>
      </c>
      <c r="F162" s="279">
        <f t="shared" si="68"/>
        <v>33971</v>
      </c>
      <c r="G162" s="280">
        <f t="shared" si="68"/>
        <v>300</v>
      </c>
      <c r="H162" s="278">
        <f t="shared" si="68"/>
        <v>538267</v>
      </c>
      <c r="I162" s="279">
        <f t="shared" si="68"/>
        <v>538267</v>
      </c>
      <c r="J162" s="279">
        <f t="shared" si="68"/>
        <v>0</v>
      </c>
      <c r="K162" s="281">
        <f t="shared" si="68"/>
        <v>0</v>
      </c>
      <c r="L162" s="280">
        <f t="shared" si="59"/>
        <v>4389921</v>
      </c>
      <c r="M162" s="279">
        <f t="shared" si="60"/>
        <v>4355650</v>
      </c>
      <c r="N162" s="279">
        <f t="shared" si="61"/>
        <v>33971</v>
      </c>
      <c r="O162" s="281">
        <f t="shared" si="62"/>
        <v>300</v>
      </c>
    </row>
    <row r="163" spans="1:15" ht="15" x14ac:dyDescent="0.25">
      <c r="A163" s="138"/>
      <c r="B163" s="282"/>
      <c r="C163" s="224"/>
      <c r="D163" s="133"/>
      <c r="E163" s="134"/>
      <c r="F163" s="134"/>
      <c r="G163" s="135"/>
      <c r="H163" s="133"/>
      <c r="I163" s="134"/>
      <c r="J163" s="134"/>
      <c r="K163" s="275"/>
      <c r="L163" s="143"/>
      <c r="M163" s="142"/>
      <c r="N163" s="142"/>
      <c r="O163" s="175"/>
    </row>
    <row r="164" spans="1:15" ht="15" x14ac:dyDescent="0.25">
      <c r="A164" s="138"/>
      <c r="B164" s="283" t="s">
        <v>28</v>
      </c>
      <c r="C164" s="284" t="s">
        <v>138</v>
      </c>
      <c r="D164" s="285"/>
      <c r="E164" s="286"/>
      <c r="F164" s="286"/>
      <c r="G164" s="287"/>
      <c r="H164" s="285"/>
      <c r="I164" s="286"/>
      <c r="J164" s="286"/>
      <c r="K164" s="288"/>
      <c r="L164" s="287"/>
      <c r="M164" s="286"/>
      <c r="N164" s="286"/>
      <c r="O164" s="288"/>
    </row>
    <row r="165" spans="1:15" ht="15" x14ac:dyDescent="0.25">
      <c r="A165" s="138"/>
      <c r="B165" s="289"/>
      <c r="C165" s="182" t="s">
        <v>132</v>
      </c>
      <c r="D165" s="141"/>
      <c r="E165" s="142"/>
      <c r="F165" s="142"/>
      <c r="G165" s="143"/>
      <c r="H165" s="141"/>
      <c r="I165" s="142"/>
      <c r="J165" s="142"/>
      <c r="K165" s="175"/>
      <c r="L165" s="143"/>
      <c r="M165" s="142"/>
      <c r="N165" s="142"/>
      <c r="O165" s="175"/>
    </row>
    <row r="166" spans="1:15" ht="15" x14ac:dyDescent="0.25">
      <c r="A166" s="227"/>
      <c r="B166" s="290"/>
      <c r="C166" s="182" t="s">
        <v>265</v>
      </c>
      <c r="D166" s="141">
        <v>905</v>
      </c>
      <c r="E166" s="142">
        <v>905</v>
      </c>
      <c r="F166" s="142">
        <v>0</v>
      </c>
      <c r="G166" s="143">
        <v>0</v>
      </c>
      <c r="H166" s="141"/>
      <c r="I166" s="142"/>
      <c r="J166" s="142"/>
      <c r="K166" s="175"/>
      <c r="L166" s="143">
        <f t="shared" si="59"/>
        <v>905</v>
      </c>
      <c r="M166" s="142">
        <f t="shared" si="60"/>
        <v>905</v>
      </c>
      <c r="N166" s="142">
        <f t="shared" si="61"/>
        <v>0</v>
      </c>
      <c r="O166" s="175">
        <f t="shared" si="62"/>
        <v>0</v>
      </c>
    </row>
    <row r="167" spans="1:15" ht="15" x14ac:dyDescent="0.25">
      <c r="A167" s="291"/>
      <c r="B167" s="290"/>
      <c r="C167" s="182" t="s">
        <v>263</v>
      </c>
      <c r="D167" s="141">
        <v>289</v>
      </c>
      <c r="E167" s="142">
        <v>289</v>
      </c>
      <c r="F167" s="142">
        <v>0</v>
      </c>
      <c r="G167" s="143">
        <v>0</v>
      </c>
      <c r="H167" s="141"/>
      <c r="I167" s="142"/>
      <c r="J167" s="142"/>
      <c r="K167" s="175"/>
      <c r="L167" s="143">
        <f t="shared" si="59"/>
        <v>289</v>
      </c>
      <c r="M167" s="142">
        <f t="shared" si="60"/>
        <v>289</v>
      </c>
      <c r="N167" s="142">
        <f t="shared" si="61"/>
        <v>0</v>
      </c>
      <c r="O167" s="175">
        <f t="shared" si="62"/>
        <v>0</v>
      </c>
    </row>
    <row r="168" spans="1:15" ht="15" x14ac:dyDescent="0.25">
      <c r="A168" s="227"/>
      <c r="B168" s="290"/>
      <c r="C168" s="182" t="s">
        <v>264</v>
      </c>
      <c r="D168" s="141">
        <v>0</v>
      </c>
      <c r="E168" s="142">
        <v>0</v>
      </c>
      <c r="F168" s="142">
        <v>0</v>
      </c>
      <c r="G168" s="143">
        <v>0</v>
      </c>
      <c r="H168" s="141">
        <v>12</v>
      </c>
      <c r="I168" s="142">
        <v>12</v>
      </c>
      <c r="J168" s="142">
        <v>0</v>
      </c>
      <c r="K168" s="175">
        <v>0</v>
      </c>
      <c r="L168" s="143">
        <f t="shared" si="59"/>
        <v>12</v>
      </c>
      <c r="M168" s="142">
        <f t="shared" si="60"/>
        <v>12</v>
      </c>
      <c r="N168" s="142">
        <f t="shared" si="61"/>
        <v>0</v>
      </c>
      <c r="O168" s="175">
        <f t="shared" si="62"/>
        <v>0</v>
      </c>
    </row>
    <row r="169" spans="1:15" ht="15" x14ac:dyDescent="0.25">
      <c r="A169" s="138"/>
      <c r="B169" s="289"/>
      <c r="C169" s="182" t="s">
        <v>344</v>
      </c>
      <c r="D169" s="141">
        <v>0</v>
      </c>
      <c r="E169" s="142">
        <v>0</v>
      </c>
      <c r="F169" s="142">
        <v>0</v>
      </c>
      <c r="G169" s="143">
        <v>0</v>
      </c>
      <c r="H169" s="141"/>
      <c r="I169" s="142"/>
      <c r="J169" s="142"/>
      <c r="K169" s="175"/>
      <c r="L169" s="143">
        <f t="shared" si="59"/>
        <v>0</v>
      </c>
      <c r="M169" s="142">
        <f t="shared" si="60"/>
        <v>0</v>
      </c>
      <c r="N169" s="142">
        <f t="shared" si="61"/>
        <v>0</v>
      </c>
      <c r="O169" s="175">
        <f t="shared" si="62"/>
        <v>0</v>
      </c>
    </row>
    <row r="170" spans="1:15" ht="15" x14ac:dyDescent="0.25">
      <c r="A170" s="227"/>
      <c r="B170" s="290"/>
      <c r="C170" s="229" t="s">
        <v>23</v>
      </c>
      <c r="D170" s="149">
        <f t="shared" ref="D170:K170" si="69">SUM(D166:D169)</f>
        <v>1194</v>
      </c>
      <c r="E170" s="150">
        <f t="shared" si="69"/>
        <v>1194</v>
      </c>
      <c r="F170" s="150">
        <f t="shared" si="69"/>
        <v>0</v>
      </c>
      <c r="G170" s="151">
        <f t="shared" si="69"/>
        <v>0</v>
      </c>
      <c r="H170" s="149">
        <f t="shared" si="69"/>
        <v>12</v>
      </c>
      <c r="I170" s="150">
        <f t="shared" si="69"/>
        <v>12</v>
      </c>
      <c r="J170" s="150">
        <f t="shared" si="69"/>
        <v>0</v>
      </c>
      <c r="K170" s="263">
        <f t="shared" si="69"/>
        <v>0</v>
      </c>
      <c r="L170" s="151">
        <f t="shared" si="59"/>
        <v>1206</v>
      </c>
      <c r="M170" s="150">
        <f t="shared" si="60"/>
        <v>1206</v>
      </c>
      <c r="N170" s="150">
        <f t="shared" si="61"/>
        <v>0</v>
      </c>
      <c r="O170" s="263">
        <f t="shared" si="62"/>
        <v>0</v>
      </c>
    </row>
    <row r="171" spans="1:15" ht="15" x14ac:dyDescent="0.25">
      <c r="A171" s="138"/>
      <c r="B171" s="289"/>
      <c r="C171" s="224"/>
      <c r="D171" s="133"/>
      <c r="E171" s="134"/>
      <c r="F171" s="134"/>
      <c r="G171" s="135"/>
      <c r="H171" s="133"/>
      <c r="I171" s="134"/>
      <c r="J171" s="134"/>
      <c r="K171" s="275"/>
      <c r="L171" s="143"/>
      <c r="M171" s="142"/>
      <c r="N171" s="142"/>
      <c r="O171" s="175"/>
    </row>
    <row r="172" spans="1:15" ht="15" x14ac:dyDescent="0.25">
      <c r="A172" s="138"/>
      <c r="B172" s="289"/>
      <c r="C172" s="182" t="s">
        <v>133</v>
      </c>
      <c r="D172" s="141"/>
      <c r="E172" s="142"/>
      <c r="F172" s="142"/>
      <c r="G172" s="143"/>
      <c r="H172" s="141"/>
      <c r="I172" s="142"/>
      <c r="J172" s="142"/>
      <c r="K172" s="175"/>
      <c r="L172" s="143"/>
      <c r="M172" s="142"/>
      <c r="N172" s="142"/>
      <c r="O172" s="175"/>
    </row>
    <row r="173" spans="1:15" ht="15" x14ac:dyDescent="0.25">
      <c r="A173" s="138"/>
      <c r="B173" s="282"/>
      <c r="C173" s="182" t="s">
        <v>266</v>
      </c>
      <c r="D173" s="141"/>
      <c r="E173" s="142"/>
      <c r="F173" s="142"/>
      <c r="G173" s="143"/>
      <c r="H173" s="141"/>
      <c r="I173" s="142"/>
      <c r="J173" s="142"/>
      <c r="K173" s="175"/>
      <c r="L173" s="143">
        <f t="shared" si="59"/>
        <v>0</v>
      </c>
      <c r="M173" s="142">
        <f t="shared" si="60"/>
        <v>0</v>
      </c>
      <c r="N173" s="142">
        <f t="shared" si="61"/>
        <v>0</v>
      </c>
      <c r="O173" s="175">
        <f t="shared" si="62"/>
        <v>0</v>
      </c>
    </row>
    <row r="174" spans="1:15" ht="15" x14ac:dyDescent="0.25">
      <c r="A174" s="138"/>
      <c r="B174" s="289"/>
      <c r="C174" s="179" t="s">
        <v>267</v>
      </c>
      <c r="D174" s="141"/>
      <c r="E174" s="142"/>
      <c r="F174" s="142"/>
      <c r="G174" s="143"/>
      <c r="H174" s="141"/>
      <c r="I174" s="142"/>
      <c r="J174" s="142"/>
      <c r="K174" s="175"/>
      <c r="L174" s="143">
        <f t="shared" si="59"/>
        <v>0</v>
      </c>
      <c r="M174" s="142">
        <f t="shared" si="60"/>
        <v>0</v>
      </c>
      <c r="N174" s="142">
        <f t="shared" si="61"/>
        <v>0</v>
      </c>
      <c r="O174" s="175">
        <f t="shared" si="62"/>
        <v>0</v>
      </c>
    </row>
    <row r="175" spans="1:15" ht="15" x14ac:dyDescent="0.25">
      <c r="A175" s="138"/>
      <c r="B175" s="289"/>
      <c r="C175" s="182" t="s">
        <v>268</v>
      </c>
      <c r="D175" s="141"/>
      <c r="E175" s="142"/>
      <c r="F175" s="142"/>
      <c r="G175" s="143"/>
      <c r="H175" s="141"/>
      <c r="I175" s="142"/>
      <c r="J175" s="142"/>
      <c r="K175" s="175"/>
      <c r="L175" s="143">
        <f t="shared" si="59"/>
        <v>0</v>
      </c>
      <c r="M175" s="142">
        <f t="shared" si="60"/>
        <v>0</v>
      </c>
      <c r="N175" s="142">
        <f t="shared" si="61"/>
        <v>0</v>
      </c>
      <c r="O175" s="175">
        <f t="shared" si="62"/>
        <v>0</v>
      </c>
    </row>
    <row r="176" spans="1:15" ht="15" x14ac:dyDescent="0.25">
      <c r="A176" s="138"/>
      <c r="B176" s="289"/>
      <c r="C176" s="182" t="s">
        <v>338</v>
      </c>
      <c r="D176" s="141">
        <v>1695790</v>
      </c>
      <c r="E176" s="142">
        <v>1695790</v>
      </c>
      <c r="F176" s="142">
        <v>0</v>
      </c>
      <c r="G176" s="143">
        <v>0</v>
      </c>
      <c r="H176" s="141">
        <v>21</v>
      </c>
      <c r="I176" s="142">
        <v>21</v>
      </c>
      <c r="J176" s="142">
        <v>0</v>
      </c>
      <c r="K176" s="175">
        <v>0</v>
      </c>
      <c r="L176" s="143">
        <f t="shared" si="59"/>
        <v>1695811</v>
      </c>
      <c r="M176" s="142">
        <f t="shared" si="60"/>
        <v>1695811</v>
      </c>
      <c r="N176" s="142">
        <f t="shared" si="61"/>
        <v>0</v>
      </c>
      <c r="O176" s="175">
        <f t="shared" si="62"/>
        <v>0</v>
      </c>
    </row>
    <row r="177" spans="1:15" ht="15" x14ac:dyDescent="0.25">
      <c r="A177" s="227"/>
      <c r="B177" s="290"/>
      <c r="C177" s="229" t="s">
        <v>23</v>
      </c>
      <c r="D177" s="149">
        <f t="shared" ref="D177:K177" si="70">SUM(D173:D176)</f>
        <v>1695790</v>
      </c>
      <c r="E177" s="150">
        <f t="shared" si="70"/>
        <v>1695790</v>
      </c>
      <c r="F177" s="150">
        <f t="shared" si="70"/>
        <v>0</v>
      </c>
      <c r="G177" s="151">
        <f t="shared" si="70"/>
        <v>0</v>
      </c>
      <c r="H177" s="149">
        <f t="shared" si="70"/>
        <v>21</v>
      </c>
      <c r="I177" s="150">
        <f t="shared" si="70"/>
        <v>21</v>
      </c>
      <c r="J177" s="150">
        <f t="shared" si="70"/>
        <v>0</v>
      </c>
      <c r="K177" s="263">
        <f t="shared" si="70"/>
        <v>0</v>
      </c>
      <c r="L177" s="151">
        <f t="shared" si="59"/>
        <v>1695811</v>
      </c>
      <c r="M177" s="150">
        <f t="shared" si="60"/>
        <v>1695811</v>
      </c>
      <c r="N177" s="150">
        <f t="shared" si="61"/>
        <v>0</v>
      </c>
      <c r="O177" s="263">
        <f t="shared" si="62"/>
        <v>0</v>
      </c>
    </row>
    <row r="178" spans="1:15" ht="15" x14ac:dyDescent="0.25">
      <c r="A178" s="138"/>
      <c r="B178" s="289"/>
      <c r="C178" s="224"/>
      <c r="D178" s="133"/>
      <c r="E178" s="134"/>
      <c r="F178" s="134"/>
      <c r="G178" s="135"/>
      <c r="H178" s="133"/>
      <c r="I178" s="134"/>
      <c r="J178" s="134"/>
      <c r="K178" s="275"/>
      <c r="L178" s="143"/>
      <c r="M178" s="142"/>
      <c r="N178" s="142"/>
      <c r="O178" s="175"/>
    </row>
    <row r="179" spans="1:15" ht="15" x14ac:dyDescent="0.25">
      <c r="A179" s="138"/>
      <c r="B179" s="282"/>
      <c r="C179" s="182" t="s">
        <v>139</v>
      </c>
      <c r="D179" s="141"/>
      <c r="E179" s="142"/>
      <c r="F179" s="142"/>
      <c r="G179" s="143"/>
      <c r="H179" s="141"/>
      <c r="I179" s="142"/>
      <c r="J179" s="142"/>
      <c r="K179" s="175"/>
      <c r="L179" s="143"/>
      <c r="M179" s="142"/>
      <c r="N179" s="142"/>
      <c r="O179" s="175"/>
    </row>
    <row r="180" spans="1:15" ht="15" x14ac:dyDescent="0.25">
      <c r="A180" s="138"/>
      <c r="B180" s="289"/>
      <c r="C180" s="182" t="s">
        <v>140</v>
      </c>
      <c r="D180" s="141">
        <v>0</v>
      </c>
      <c r="E180" s="142"/>
      <c r="F180" s="142"/>
      <c r="G180" s="143"/>
      <c r="H180" s="141"/>
      <c r="I180" s="142"/>
      <c r="J180" s="142"/>
      <c r="K180" s="175"/>
      <c r="L180" s="143">
        <f t="shared" si="59"/>
        <v>0</v>
      </c>
      <c r="M180" s="142">
        <f t="shared" si="60"/>
        <v>0</v>
      </c>
      <c r="N180" s="142">
        <f t="shared" si="61"/>
        <v>0</v>
      </c>
      <c r="O180" s="175">
        <f t="shared" si="62"/>
        <v>0</v>
      </c>
    </row>
    <row r="181" spans="1:15" ht="15" x14ac:dyDescent="0.25">
      <c r="A181" s="138"/>
      <c r="B181" s="289"/>
      <c r="C181" s="182" t="s">
        <v>141</v>
      </c>
      <c r="D181" s="141">
        <v>0</v>
      </c>
      <c r="E181" s="142"/>
      <c r="F181" s="142"/>
      <c r="G181" s="143"/>
      <c r="H181" s="141"/>
      <c r="I181" s="142"/>
      <c r="J181" s="142"/>
      <c r="K181" s="175"/>
      <c r="L181" s="143">
        <f t="shared" si="59"/>
        <v>0</v>
      </c>
      <c r="M181" s="142">
        <f t="shared" si="60"/>
        <v>0</v>
      </c>
      <c r="N181" s="142">
        <f t="shared" si="61"/>
        <v>0</v>
      </c>
      <c r="O181" s="175">
        <f t="shared" si="62"/>
        <v>0</v>
      </c>
    </row>
    <row r="182" spans="1:15" ht="15" x14ac:dyDescent="0.25">
      <c r="A182" s="238"/>
      <c r="B182" s="239"/>
      <c r="C182" s="179" t="s">
        <v>142</v>
      </c>
      <c r="D182" s="163">
        <v>0</v>
      </c>
      <c r="E182" s="164"/>
      <c r="F182" s="164"/>
      <c r="G182" s="165"/>
      <c r="H182" s="163">
        <v>96016</v>
      </c>
      <c r="I182" s="164">
        <v>96016</v>
      </c>
      <c r="J182" s="164">
        <v>0</v>
      </c>
      <c r="K182" s="262">
        <v>0</v>
      </c>
      <c r="L182" s="165">
        <f t="shared" si="59"/>
        <v>96016</v>
      </c>
      <c r="M182" s="164">
        <f t="shared" si="60"/>
        <v>96016</v>
      </c>
      <c r="N182" s="164">
        <f t="shared" si="61"/>
        <v>0</v>
      </c>
      <c r="O182" s="262">
        <f t="shared" si="62"/>
        <v>0</v>
      </c>
    </row>
    <row r="183" spans="1:15" ht="15" x14ac:dyDescent="0.25">
      <c r="A183" s="227"/>
      <c r="B183" s="290"/>
      <c r="C183" s="229" t="s">
        <v>23</v>
      </c>
      <c r="D183" s="149">
        <f t="shared" ref="D183:G183" si="71">SUM(D180:D182)</f>
        <v>0</v>
      </c>
      <c r="E183" s="150">
        <f t="shared" si="71"/>
        <v>0</v>
      </c>
      <c r="F183" s="150">
        <f t="shared" si="71"/>
        <v>0</v>
      </c>
      <c r="G183" s="151">
        <f t="shared" si="71"/>
        <v>0</v>
      </c>
      <c r="H183" s="149">
        <f t="shared" ref="H183:K183" si="72">SUM(H180:H182)</f>
        <v>96016</v>
      </c>
      <c r="I183" s="150">
        <f t="shared" si="72"/>
        <v>96016</v>
      </c>
      <c r="J183" s="150">
        <f t="shared" si="72"/>
        <v>0</v>
      </c>
      <c r="K183" s="263">
        <f t="shared" si="72"/>
        <v>0</v>
      </c>
      <c r="L183" s="151">
        <f t="shared" si="59"/>
        <v>96016</v>
      </c>
      <c r="M183" s="150">
        <f t="shared" si="60"/>
        <v>96016</v>
      </c>
      <c r="N183" s="150">
        <f t="shared" si="61"/>
        <v>0</v>
      </c>
      <c r="O183" s="263">
        <f t="shared" si="62"/>
        <v>0</v>
      </c>
    </row>
    <row r="184" spans="1:15" ht="15" x14ac:dyDescent="0.25">
      <c r="A184" s="227"/>
      <c r="B184" s="290"/>
      <c r="C184" s="229"/>
      <c r="D184" s="149"/>
      <c r="E184" s="150"/>
      <c r="F184" s="150"/>
      <c r="G184" s="151"/>
      <c r="H184" s="149"/>
      <c r="I184" s="150"/>
      <c r="J184" s="150"/>
      <c r="K184" s="263"/>
      <c r="L184" s="151">
        <f t="shared" si="59"/>
        <v>0</v>
      </c>
      <c r="M184" s="150">
        <f t="shared" si="60"/>
        <v>0</v>
      </c>
      <c r="N184" s="150">
        <f t="shared" si="61"/>
        <v>0</v>
      </c>
      <c r="O184" s="263">
        <f t="shared" si="62"/>
        <v>0</v>
      </c>
    </row>
    <row r="185" spans="1:15" ht="15" x14ac:dyDescent="0.25">
      <c r="A185" s="138"/>
      <c r="B185" s="292"/>
      <c r="C185" s="182" t="s">
        <v>181</v>
      </c>
      <c r="D185" s="141">
        <v>0</v>
      </c>
      <c r="E185" s="142">
        <v>0</v>
      </c>
      <c r="F185" s="142">
        <v>0</v>
      </c>
      <c r="G185" s="143">
        <v>0</v>
      </c>
      <c r="H185" s="141">
        <v>905</v>
      </c>
      <c r="I185" s="142">
        <v>905</v>
      </c>
      <c r="J185" s="142">
        <v>0</v>
      </c>
      <c r="K185" s="175">
        <v>0</v>
      </c>
      <c r="L185" s="143">
        <f t="shared" si="59"/>
        <v>905</v>
      </c>
      <c r="M185" s="142">
        <f t="shared" si="60"/>
        <v>905</v>
      </c>
      <c r="N185" s="142">
        <f t="shared" si="61"/>
        <v>0</v>
      </c>
      <c r="O185" s="175">
        <f t="shared" si="62"/>
        <v>0</v>
      </c>
    </row>
    <row r="186" spans="1:15" ht="15" x14ac:dyDescent="0.25">
      <c r="A186" s="138"/>
      <c r="B186" s="289"/>
      <c r="C186" s="182"/>
      <c r="D186" s="141"/>
      <c r="E186" s="142"/>
      <c r="F186" s="142"/>
      <c r="G186" s="143"/>
      <c r="H186" s="141"/>
      <c r="I186" s="142"/>
      <c r="J186" s="142"/>
      <c r="K186" s="175"/>
      <c r="L186" s="143">
        <f t="shared" si="59"/>
        <v>0</v>
      </c>
      <c r="M186" s="142">
        <f t="shared" si="60"/>
        <v>0</v>
      </c>
      <c r="N186" s="142">
        <f t="shared" si="61"/>
        <v>0</v>
      </c>
      <c r="O186" s="175">
        <f t="shared" si="62"/>
        <v>0</v>
      </c>
    </row>
    <row r="187" spans="1:15" ht="15.75" thickBot="1" x14ac:dyDescent="0.3">
      <c r="A187" s="187"/>
      <c r="B187" s="204"/>
      <c r="C187" s="293" t="s">
        <v>16</v>
      </c>
      <c r="D187" s="190">
        <f t="shared" ref="D187:K187" si="73">D162+D177+D170+D183+D185</f>
        <v>5548638</v>
      </c>
      <c r="E187" s="191">
        <f t="shared" si="73"/>
        <v>5514367</v>
      </c>
      <c r="F187" s="191">
        <f t="shared" si="73"/>
        <v>33971</v>
      </c>
      <c r="G187" s="294">
        <f t="shared" si="73"/>
        <v>300</v>
      </c>
      <c r="H187" s="190">
        <f t="shared" si="73"/>
        <v>635221</v>
      </c>
      <c r="I187" s="191">
        <f t="shared" si="73"/>
        <v>635221</v>
      </c>
      <c r="J187" s="191">
        <f t="shared" si="73"/>
        <v>0</v>
      </c>
      <c r="K187" s="295">
        <f t="shared" si="73"/>
        <v>0</v>
      </c>
      <c r="L187" s="192">
        <f t="shared" si="59"/>
        <v>6183859</v>
      </c>
      <c r="M187" s="191">
        <f t="shared" si="60"/>
        <v>6149588</v>
      </c>
      <c r="N187" s="191">
        <f t="shared" si="61"/>
        <v>33971</v>
      </c>
      <c r="O187" s="295">
        <f t="shared" si="62"/>
        <v>300</v>
      </c>
    </row>
    <row r="188" spans="1:15" x14ac:dyDescent="0.25">
      <c r="A188" s="112"/>
      <c r="B188" s="296"/>
      <c r="C188" s="193"/>
      <c r="D188" s="195"/>
    </row>
    <row r="189" spans="1:15" x14ac:dyDescent="0.25">
      <c r="A189" s="112"/>
      <c r="B189" s="199"/>
      <c r="C189" s="106"/>
    </row>
    <row r="190" spans="1:15" x14ac:dyDescent="0.25">
      <c r="A190" s="112"/>
      <c r="B190" s="199"/>
      <c r="C190" s="106"/>
    </row>
    <row r="191" spans="1:15" x14ac:dyDescent="0.25">
      <c r="A191" s="112"/>
      <c r="B191" s="199"/>
      <c r="C191" s="106"/>
    </row>
    <row r="192" spans="1:15" x14ac:dyDescent="0.25">
      <c r="A192" s="112"/>
      <c r="B192" s="199"/>
      <c r="C192" s="106"/>
    </row>
    <row r="193" spans="1:3" x14ac:dyDescent="0.25">
      <c r="A193" s="112"/>
      <c r="B193" s="199"/>
      <c r="C193" s="106"/>
    </row>
    <row r="194" spans="1:3" x14ac:dyDescent="0.25">
      <c r="A194" s="112"/>
      <c r="B194" s="199"/>
      <c r="C194" s="106"/>
    </row>
    <row r="195" spans="1:3" x14ac:dyDescent="0.25">
      <c r="A195" s="112"/>
      <c r="B195" s="199"/>
      <c r="C195" s="106"/>
    </row>
    <row r="196" spans="1:3" x14ac:dyDescent="0.25">
      <c r="A196" s="112"/>
      <c r="B196" s="199"/>
      <c r="C196" s="106"/>
    </row>
    <row r="197" spans="1:3" x14ac:dyDescent="0.25">
      <c r="A197" s="112"/>
      <c r="B197" s="199"/>
      <c r="C197" s="106"/>
    </row>
    <row r="198" spans="1:3" x14ac:dyDescent="0.25">
      <c r="A198" s="112"/>
      <c r="B198" s="199"/>
      <c r="C198" s="106"/>
    </row>
    <row r="199" spans="1:3" x14ac:dyDescent="0.25">
      <c r="A199" s="112"/>
      <c r="B199" s="199"/>
      <c r="C199" s="106"/>
    </row>
    <row r="200" spans="1:3" x14ac:dyDescent="0.25">
      <c r="A200" s="112"/>
      <c r="B200" s="112"/>
      <c r="C200" s="112"/>
    </row>
    <row r="201" spans="1:3" x14ac:dyDescent="0.25">
      <c r="A201" s="112"/>
      <c r="B201" s="112"/>
      <c r="C201" s="112"/>
    </row>
    <row r="202" spans="1:3" x14ac:dyDescent="0.25">
      <c r="A202" s="112"/>
      <c r="B202" s="112"/>
      <c r="C202" s="112"/>
    </row>
    <row r="203" spans="1:3" x14ac:dyDescent="0.25">
      <c r="A203" s="112"/>
      <c r="B203" s="112"/>
      <c r="C203" s="112"/>
    </row>
    <row r="204" spans="1:3" x14ac:dyDescent="0.25">
      <c r="A204" s="112"/>
      <c r="B204" s="112"/>
      <c r="C204" s="112"/>
    </row>
    <row r="205" spans="1:3" x14ac:dyDescent="0.25">
      <c r="A205" s="112"/>
      <c r="B205" s="112"/>
      <c r="C205" s="112"/>
    </row>
    <row r="206" spans="1:3" x14ac:dyDescent="0.25">
      <c r="A206" s="112"/>
      <c r="B206" s="112"/>
      <c r="C206" s="112"/>
    </row>
    <row r="207" spans="1:3" x14ac:dyDescent="0.25">
      <c r="A207" s="112"/>
      <c r="B207" s="112"/>
      <c r="C207" s="112"/>
    </row>
    <row r="208" spans="1:3" x14ac:dyDescent="0.25">
      <c r="A208" s="112"/>
      <c r="B208" s="112"/>
      <c r="C208" s="112"/>
    </row>
    <row r="209" spans="1:3" x14ac:dyDescent="0.25">
      <c r="A209" s="112"/>
      <c r="B209" s="112"/>
      <c r="C209" s="112"/>
    </row>
    <row r="210" spans="1:3" x14ac:dyDescent="0.25">
      <c r="A210" s="112"/>
      <c r="B210" s="112"/>
      <c r="C210" s="112"/>
    </row>
    <row r="211" spans="1:3" x14ac:dyDescent="0.25">
      <c r="A211" s="112"/>
      <c r="B211" s="112"/>
      <c r="C211" s="112"/>
    </row>
    <row r="212" spans="1:3" x14ac:dyDescent="0.25">
      <c r="A212" s="112"/>
      <c r="B212" s="112"/>
      <c r="C212" s="112"/>
    </row>
    <row r="213" spans="1:3" x14ac:dyDescent="0.25">
      <c r="A213" s="112"/>
      <c r="B213" s="112"/>
      <c r="C213" s="112"/>
    </row>
    <row r="214" spans="1:3" x14ac:dyDescent="0.25">
      <c r="A214" s="112"/>
      <c r="B214" s="112"/>
      <c r="C214" s="112"/>
    </row>
    <row r="215" spans="1:3" x14ac:dyDescent="0.25">
      <c r="A215" s="112"/>
      <c r="B215" s="112"/>
      <c r="C215" s="112"/>
    </row>
    <row r="216" spans="1:3" x14ac:dyDescent="0.25">
      <c r="A216" s="112"/>
      <c r="B216" s="112"/>
      <c r="C216" s="112"/>
    </row>
    <row r="217" spans="1:3" x14ac:dyDescent="0.25">
      <c r="A217" s="112"/>
      <c r="B217" s="112"/>
      <c r="C217" s="112"/>
    </row>
    <row r="218" spans="1:3" x14ac:dyDescent="0.25">
      <c r="A218" s="112"/>
      <c r="B218" s="112"/>
      <c r="C218" s="112"/>
    </row>
    <row r="219" spans="1:3" x14ac:dyDescent="0.25">
      <c r="A219" s="112"/>
      <c r="B219" s="112"/>
      <c r="C219" s="112"/>
    </row>
    <row r="220" spans="1:3" x14ac:dyDescent="0.25">
      <c r="A220" s="112"/>
      <c r="B220" s="112"/>
      <c r="C220" s="112"/>
    </row>
    <row r="221" spans="1:3" x14ac:dyDescent="0.25">
      <c r="A221" s="112"/>
      <c r="B221" s="112"/>
      <c r="C221" s="112"/>
    </row>
    <row r="222" spans="1:3" x14ac:dyDescent="0.25">
      <c r="A222" s="112"/>
      <c r="B222" s="112"/>
      <c r="C222" s="112"/>
    </row>
    <row r="223" spans="1:3" x14ac:dyDescent="0.25">
      <c r="A223" s="112"/>
      <c r="B223" s="112"/>
      <c r="C223" s="112"/>
    </row>
    <row r="224" spans="1:3" x14ac:dyDescent="0.25">
      <c r="A224" s="112"/>
      <c r="B224" s="112"/>
      <c r="C224" s="112"/>
    </row>
    <row r="225" spans="1:3" x14ac:dyDescent="0.25">
      <c r="A225" s="112"/>
      <c r="B225" s="112"/>
      <c r="C225" s="112"/>
    </row>
    <row r="226" spans="1:3" x14ac:dyDescent="0.25">
      <c r="A226" s="112"/>
      <c r="B226" s="112"/>
      <c r="C226" s="112"/>
    </row>
    <row r="227" spans="1:3" x14ac:dyDescent="0.25">
      <c r="A227" s="112"/>
      <c r="B227" s="112"/>
      <c r="C227" s="112"/>
    </row>
    <row r="228" spans="1:3" x14ac:dyDescent="0.25">
      <c r="A228" s="112"/>
      <c r="B228" s="112"/>
      <c r="C228" s="112"/>
    </row>
    <row r="229" spans="1:3" x14ac:dyDescent="0.25">
      <c r="A229" s="112"/>
      <c r="B229" s="112"/>
      <c r="C229" s="112"/>
    </row>
    <row r="230" spans="1:3" x14ac:dyDescent="0.25">
      <c r="A230" s="112"/>
      <c r="B230" s="112"/>
      <c r="C230" s="112"/>
    </row>
    <row r="231" spans="1:3" x14ac:dyDescent="0.25">
      <c r="A231" s="112"/>
      <c r="B231" s="112"/>
      <c r="C231" s="112"/>
    </row>
    <row r="232" spans="1:3" x14ac:dyDescent="0.25">
      <c r="A232" s="112"/>
      <c r="B232" s="112"/>
      <c r="C232" s="112"/>
    </row>
    <row r="233" spans="1:3" x14ac:dyDescent="0.25">
      <c r="A233" s="112"/>
      <c r="B233" s="112"/>
      <c r="C233" s="112"/>
    </row>
    <row r="234" spans="1:3" x14ac:dyDescent="0.25">
      <c r="A234" s="112"/>
      <c r="B234" s="112"/>
      <c r="C234" s="112"/>
    </row>
    <row r="235" spans="1:3" x14ac:dyDescent="0.25">
      <c r="A235" s="112"/>
      <c r="B235" s="112"/>
      <c r="C235" s="112"/>
    </row>
    <row r="236" spans="1:3" x14ac:dyDescent="0.25">
      <c r="A236" s="112"/>
      <c r="B236" s="112"/>
      <c r="C236" s="112"/>
    </row>
    <row r="237" spans="1:3" x14ac:dyDescent="0.25">
      <c r="A237" s="112"/>
      <c r="B237" s="112"/>
      <c r="C237" s="112"/>
    </row>
    <row r="238" spans="1:3" x14ac:dyDescent="0.25">
      <c r="A238" s="112"/>
      <c r="B238" s="112"/>
      <c r="C238" s="112"/>
    </row>
    <row r="239" spans="1:3" x14ac:dyDescent="0.25">
      <c r="A239" s="112"/>
      <c r="B239" s="112"/>
      <c r="C239" s="112"/>
    </row>
    <row r="240" spans="1:3" x14ac:dyDescent="0.25">
      <c r="A240" s="112"/>
      <c r="B240" s="112"/>
      <c r="C240" s="112"/>
    </row>
    <row r="241" spans="1:3" x14ac:dyDescent="0.25">
      <c r="A241" s="112"/>
      <c r="B241" s="112"/>
      <c r="C241" s="112"/>
    </row>
    <row r="242" spans="1:3" x14ac:dyDescent="0.25">
      <c r="A242" s="112"/>
      <c r="B242" s="199"/>
      <c r="C242" s="106"/>
    </row>
    <row r="243" spans="1:3" x14ac:dyDescent="0.25">
      <c r="A243" s="112"/>
      <c r="B243" s="199"/>
      <c r="C243" s="106"/>
    </row>
    <row r="244" spans="1:3" x14ac:dyDescent="0.25">
      <c r="A244" s="112"/>
      <c r="B244" s="199"/>
      <c r="C244" s="106"/>
    </row>
    <row r="245" spans="1:3" x14ac:dyDescent="0.25">
      <c r="A245" s="112"/>
      <c r="B245" s="199"/>
      <c r="C245" s="106"/>
    </row>
  </sheetData>
  <mergeCells count="3">
    <mergeCell ref="D6:G6"/>
    <mergeCell ref="H6:K6"/>
    <mergeCell ref="L6:O6"/>
  </mergeCells>
  <pageMargins left="1" right="1" top="1" bottom="1" header="0.5" footer="0.5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31F1-3DCC-4AE2-B734-6C9949154C8F}">
  <sheetPr>
    <pageSetUpPr fitToPage="1"/>
  </sheetPr>
  <dimension ref="A1:O300"/>
  <sheetViews>
    <sheetView view="pageBreakPreview" zoomScaleNormal="100" zoomScaleSheetLayoutView="100" workbookViewId="0">
      <selection activeCell="L7" sqref="L7"/>
    </sheetView>
  </sheetViews>
  <sheetFormatPr defaultRowHeight="16.5" x14ac:dyDescent="0.25"/>
  <cols>
    <col min="1" max="1" width="5.85546875" style="162" customWidth="1"/>
    <col min="2" max="2" width="7.7109375" style="198" customWidth="1"/>
    <col min="3" max="3" width="65.42578125" style="198" customWidth="1"/>
    <col min="4" max="4" width="11.140625" style="112" customWidth="1"/>
    <col min="5" max="5" width="10.140625" style="112" customWidth="1"/>
    <col min="6" max="6" width="9.85546875" style="112" customWidth="1"/>
    <col min="7" max="7" width="7.85546875" style="112" customWidth="1"/>
    <col min="8" max="8" width="11.140625" style="112" customWidth="1"/>
    <col min="9" max="9" width="10.140625" style="112" customWidth="1"/>
    <col min="10" max="10" width="9.85546875" style="112" customWidth="1"/>
    <col min="11" max="11" width="7.85546875" style="112" customWidth="1"/>
    <col min="12" max="12" width="11.140625" style="112" customWidth="1"/>
    <col min="13" max="13" width="11.5703125" style="112" customWidth="1"/>
    <col min="14" max="14" width="9.85546875" style="112" customWidth="1"/>
    <col min="15" max="15" width="7.85546875" style="112" customWidth="1"/>
  </cols>
  <sheetData>
    <row r="1" spans="1:15" x14ac:dyDescent="0.25">
      <c r="A1" s="106"/>
      <c r="B1" s="106"/>
      <c r="C1" s="106"/>
      <c r="D1" s="107"/>
      <c r="E1" s="107"/>
      <c r="F1" s="107"/>
      <c r="G1" s="107"/>
      <c r="H1" s="107"/>
      <c r="I1" s="107"/>
      <c r="J1" s="107"/>
      <c r="K1" s="108"/>
      <c r="L1" s="107"/>
      <c r="M1" s="107"/>
      <c r="N1" s="107"/>
      <c r="O1" s="107" t="s">
        <v>385</v>
      </c>
    </row>
    <row r="2" spans="1:15" x14ac:dyDescent="0.25">
      <c r="A2" s="106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9" t="s">
        <v>384</v>
      </c>
    </row>
    <row r="3" spans="1:15" x14ac:dyDescent="0.25">
      <c r="A3" s="106"/>
      <c r="B3" s="106"/>
      <c r="C3" s="106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x14ac:dyDescent="0.25">
      <c r="A4" s="111"/>
      <c r="B4" s="111"/>
      <c r="C4" s="111" t="s">
        <v>376</v>
      </c>
    </row>
    <row r="5" spans="1:15" ht="17.25" thickBot="1" x14ac:dyDescent="0.3">
      <c r="A5" s="113"/>
      <c r="B5" s="113"/>
      <c r="C5" s="113" t="s">
        <v>377</v>
      </c>
    </row>
    <row r="6" spans="1:15" ht="15" customHeight="1" thickBot="1" x14ac:dyDescent="0.25">
      <c r="A6" s="114"/>
      <c r="B6" s="115"/>
      <c r="C6" s="116"/>
      <c r="D6" s="299" t="s">
        <v>200</v>
      </c>
      <c r="E6" s="300"/>
      <c r="F6" s="300"/>
      <c r="G6" s="300"/>
      <c r="H6" s="299" t="s">
        <v>380</v>
      </c>
      <c r="I6" s="300"/>
      <c r="J6" s="300"/>
      <c r="K6" s="300"/>
      <c r="L6" s="299" t="s">
        <v>381</v>
      </c>
      <c r="M6" s="300"/>
      <c r="N6" s="300"/>
      <c r="O6" s="300"/>
    </row>
    <row r="7" spans="1:15" ht="45.75" thickBot="1" x14ac:dyDescent="0.3">
      <c r="A7" s="117"/>
      <c r="B7" s="118"/>
      <c r="C7" s="119"/>
      <c r="D7" s="120" t="s">
        <v>24</v>
      </c>
      <c r="E7" s="121" t="s">
        <v>41</v>
      </c>
      <c r="F7" s="122" t="s">
        <v>42</v>
      </c>
      <c r="G7" s="123" t="s">
        <v>185</v>
      </c>
      <c r="H7" s="120" t="s">
        <v>24</v>
      </c>
      <c r="I7" s="121" t="s">
        <v>41</v>
      </c>
      <c r="J7" s="122" t="s">
        <v>42</v>
      </c>
      <c r="K7" s="123" t="s">
        <v>185</v>
      </c>
      <c r="L7" s="120" t="s">
        <v>24</v>
      </c>
      <c r="M7" s="121" t="s">
        <v>41</v>
      </c>
      <c r="N7" s="122" t="s">
        <v>42</v>
      </c>
      <c r="O7" s="123" t="s">
        <v>185</v>
      </c>
    </row>
    <row r="8" spans="1:15" ht="14.25" x14ac:dyDescent="0.2">
      <c r="A8" s="124" t="s">
        <v>5</v>
      </c>
      <c r="B8" s="125" t="s">
        <v>6</v>
      </c>
      <c r="C8" s="126" t="s">
        <v>7</v>
      </c>
      <c r="D8" s="127"/>
      <c r="E8" s="128"/>
      <c r="F8" s="128"/>
      <c r="G8" s="129"/>
      <c r="H8" s="127"/>
      <c r="I8" s="128"/>
      <c r="J8" s="128"/>
      <c r="K8" s="129"/>
      <c r="L8" s="127"/>
      <c r="M8" s="128"/>
      <c r="N8" s="128"/>
      <c r="O8" s="129"/>
    </row>
    <row r="9" spans="1:15" ht="14.25" x14ac:dyDescent="0.2">
      <c r="A9" s="130"/>
      <c r="B9" s="131"/>
      <c r="C9" s="132"/>
      <c r="D9" s="133"/>
      <c r="E9" s="134"/>
      <c r="F9" s="134"/>
      <c r="G9" s="135"/>
      <c r="H9" s="133"/>
      <c r="I9" s="134"/>
      <c r="J9" s="134"/>
      <c r="K9" s="135"/>
      <c r="L9" s="133"/>
      <c r="M9" s="134"/>
      <c r="N9" s="134"/>
      <c r="O9" s="135"/>
    </row>
    <row r="10" spans="1:15" ht="14.25" x14ac:dyDescent="0.2">
      <c r="A10" s="130">
        <v>101</v>
      </c>
      <c r="B10" s="136"/>
      <c r="C10" s="137" t="s">
        <v>275</v>
      </c>
      <c r="D10" s="133"/>
      <c r="E10" s="134"/>
      <c r="F10" s="134"/>
      <c r="G10" s="135"/>
      <c r="H10" s="133"/>
      <c r="I10" s="134"/>
      <c r="J10" s="134"/>
      <c r="K10" s="135"/>
      <c r="L10" s="133"/>
      <c r="M10" s="134"/>
      <c r="N10" s="134"/>
      <c r="O10" s="135"/>
    </row>
    <row r="11" spans="1:15" ht="15" x14ac:dyDescent="0.25">
      <c r="A11" s="138"/>
      <c r="B11" s="139" t="s">
        <v>8</v>
      </c>
      <c r="C11" s="140" t="s">
        <v>21</v>
      </c>
      <c r="D11" s="141">
        <v>435137</v>
      </c>
      <c r="E11" s="142">
        <v>435137</v>
      </c>
      <c r="F11" s="142">
        <v>0</v>
      </c>
      <c r="G11" s="143">
        <v>0</v>
      </c>
      <c r="H11" s="141"/>
      <c r="I11" s="142"/>
      <c r="J11" s="142"/>
      <c r="K11" s="143"/>
      <c r="L11" s="141">
        <f>D11+H11</f>
        <v>435137</v>
      </c>
      <c r="M11" s="142">
        <f t="shared" ref="M11:O11" si="0">E11+I11</f>
        <v>435137</v>
      </c>
      <c r="N11" s="142">
        <f t="shared" si="0"/>
        <v>0</v>
      </c>
      <c r="O11" s="143">
        <f t="shared" si="0"/>
        <v>0</v>
      </c>
    </row>
    <row r="12" spans="1:15" ht="15" x14ac:dyDescent="0.25">
      <c r="A12" s="138"/>
      <c r="B12" s="139" t="s">
        <v>12</v>
      </c>
      <c r="C12" s="140" t="s">
        <v>52</v>
      </c>
      <c r="D12" s="141">
        <v>17918</v>
      </c>
      <c r="E12" s="142">
        <v>17918</v>
      </c>
      <c r="F12" s="142">
        <v>0</v>
      </c>
      <c r="G12" s="143">
        <v>0</v>
      </c>
      <c r="H12" s="141"/>
      <c r="I12" s="142"/>
      <c r="J12" s="142"/>
      <c r="K12" s="143"/>
      <c r="L12" s="141">
        <f t="shared" ref="L12:L83" si="1">D12+H12</f>
        <v>17918</v>
      </c>
      <c r="M12" s="142">
        <f t="shared" ref="M12:M83" si="2">E12+I12</f>
        <v>17918</v>
      </c>
      <c r="N12" s="142">
        <f t="shared" ref="N12:N83" si="3">F12+J12</f>
        <v>0</v>
      </c>
      <c r="O12" s="143">
        <f t="shared" ref="O12:O83" si="4">G12+K12</f>
        <v>0</v>
      </c>
    </row>
    <row r="13" spans="1:15" ht="15" x14ac:dyDescent="0.25">
      <c r="A13" s="138"/>
      <c r="B13" s="139" t="s">
        <v>13</v>
      </c>
      <c r="C13" s="140" t="s">
        <v>26</v>
      </c>
      <c r="D13" s="141">
        <v>98584</v>
      </c>
      <c r="E13" s="142">
        <v>98584</v>
      </c>
      <c r="F13" s="142">
        <v>0</v>
      </c>
      <c r="G13" s="143">
        <v>0</v>
      </c>
      <c r="H13" s="141"/>
      <c r="I13" s="142"/>
      <c r="J13" s="142"/>
      <c r="K13" s="143"/>
      <c r="L13" s="141">
        <f t="shared" si="1"/>
        <v>98584</v>
      </c>
      <c r="M13" s="142">
        <f t="shared" si="2"/>
        <v>98584</v>
      </c>
      <c r="N13" s="142">
        <f t="shared" si="3"/>
        <v>0</v>
      </c>
      <c r="O13" s="143">
        <f t="shared" si="4"/>
        <v>0</v>
      </c>
    </row>
    <row r="14" spans="1:15" ht="15" x14ac:dyDescent="0.25">
      <c r="A14" s="144"/>
      <c r="B14" s="145" t="s">
        <v>18</v>
      </c>
      <c r="C14" s="140" t="s">
        <v>47</v>
      </c>
      <c r="D14" s="141"/>
      <c r="E14" s="142"/>
      <c r="F14" s="142"/>
      <c r="G14" s="143"/>
      <c r="H14" s="141"/>
      <c r="I14" s="142"/>
      <c r="J14" s="142"/>
      <c r="K14" s="143"/>
      <c r="L14" s="141">
        <f t="shared" si="1"/>
        <v>0</v>
      </c>
      <c r="M14" s="142">
        <f t="shared" si="2"/>
        <v>0</v>
      </c>
      <c r="N14" s="142">
        <f t="shared" si="3"/>
        <v>0</v>
      </c>
      <c r="O14" s="143">
        <f t="shared" si="4"/>
        <v>0</v>
      </c>
    </row>
    <row r="15" spans="1:15" ht="15" x14ac:dyDescent="0.25">
      <c r="A15" s="144"/>
      <c r="B15" s="145"/>
      <c r="C15" s="140" t="s">
        <v>127</v>
      </c>
      <c r="D15" s="141">
        <v>1779</v>
      </c>
      <c r="E15" s="142">
        <v>1779</v>
      </c>
      <c r="F15" s="142">
        <v>0</v>
      </c>
      <c r="G15" s="143">
        <v>0</v>
      </c>
      <c r="H15" s="141"/>
      <c r="I15" s="142"/>
      <c r="J15" s="142"/>
      <c r="K15" s="143"/>
      <c r="L15" s="141">
        <f t="shared" si="1"/>
        <v>1779</v>
      </c>
      <c r="M15" s="142">
        <f t="shared" si="2"/>
        <v>1779</v>
      </c>
      <c r="N15" s="142">
        <f t="shared" si="3"/>
        <v>0</v>
      </c>
      <c r="O15" s="143">
        <f t="shared" si="4"/>
        <v>0</v>
      </c>
    </row>
    <row r="16" spans="1:15" ht="15" x14ac:dyDescent="0.25">
      <c r="A16" s="144"/>
      <c r="B16" s="145"/>
      <c r="C16" s="140" t="s">
        <v>261</v>
      </c>
      <c r="D16" s="141">
        <v>1500</v>
      </c>
      <c r="E16" s="142">
        <v>1500</v>
      </c>
      <c r="F16" s="142">
        <v>0</v>
      </c>
      <c r="G16" s="143">
        <v>0</v>
      </c>
      <c r="H16" s="141"/>
      <c r="I16" s="142"/>
      <c r="J16" s="142"/>
      <c r="K16" s="143"/>
      <c r="L16" s="141">
        <f t="shared" si="1"/>
        <v>1500</v>
      </c>
      <c r="M16" s="142">
        <f t="shared" si="2"/>
        <v>1500</v>
      </c>
      <c r="N16" s="142">
        <f t="shared" si="3"/>
        <v>0</v>
      </c>
      <c r="O16" s="143">
        <f t="shared" si="4"/>
        <v>0</v>
      </c>
    </row>
    <row r="17" spans="1:15" ht="15" x14ac:dyDescent="0.25">
      <c r="A17" s="146"/>
      <c r="B17" s="147"/>
      <c r="C17" s="148" t="s">
        <v>49</v>
      </c>
      <c r="D17" s="149">
        <f t="shared" ref="D17" si="5">SUM(D15:D16)</f>
        <v>3279</v>
      </c>
      <c r="E17" s="150">
        <f t="shared" ref="E17:G17" si="6">SUM(E15:E16)</f>
        <v>3279</v>
      </c>
      <c r="F17" s="150">
        <f t="shared" si="6"/>
        <v>0</v>
      </c>
      <c r="G17" s="151">
        <f t="shared" si="6"/>
        <v>0</v>
      </c>
      <c r="H17" s="149">
        <f t="shared" ref="H17" si="7">SUM(H15:H16)</f>
        <v>0</v>
      </c>
      <c r="I17" s="150">
        <f t="shared" ref="I17:K17" si="8">SUM(I15:I16)</f>
        <v>0</v>
      </c>
      <c r="J17" s="150">
        <f t="shared" si="8"/>
        <v>0</v>
      </c>
      <c r="K17" s="151">
        <f t="shared" si="8"/>
        <v>0</v>
      </c>
      <c r="L17" s="149">
        <f t="shared" si="1"/>
        <v>3279</v>
      </c>
      <c r="M17" s="150">
        <f t="shared" si="2"/>
        <v>3279</v>
      </c>
      <c r="N17" s="150">
        <f t="shared" si="3"/>
        <v>0</v>
      </c>
      <c r="O17" s="151">
        <f t="shared" si="4"/>
        <v>0</v>
      </c>
    </row>
    <row r="18" spans="1:15" ht="15" x14ac:dyDescent="0.25">
      <c r="A18" s="144"/>
      <c r="B18" s="145"/>
      <c r="C18" s="132" t="s">
        <v>10</v>
      </c>
      <c r="D18" s="152">
        <f t="shared" ref="D18:K18" si="9">D11+D12+D13+D17</f>
        <v>554918</v>
      </c>
      <c r="E18" s="153">
        <f t="shared" si="9"/>
        <v>554918</v>
      </c>
      <c r="F18" s="153">
        <f t="shared" si="9"/>
        <v>0</v>
      </c>
      <c r="G18" s="154">
        <f t="shared" si="9"/>
        <v>0</v>
      </c>
      <c r="H18" s="152">
        <f t="shared" si="9"/>
        <v>0</v>
      </c>
      <c r="I18" s="153">
        <f t="shared" si="9"/>
        <v>0</v>
      </c>
      <c r="J18" s="153">
        <f t="shared" si="9"/>
        <v>0</v>
      </c>
      <c r="K18" s="154">
        <f t="shared" si="9"/>
        <v>0</v>
      </c>
      <c r="L18" s="152">
        <f t="shared" si="1"/>
        <v>554918</v>
      </c>
      <c r="M18" s="153">
        <f t="shared" si="2"/>
        <v>554918</v>
      </c>
      <c r="N18" s="153">
        <f t="shared" si="3"/>
        <v>0</v>
      </c>
      <c r="O18" s="154">
        <f t="shared" si="4"/>
        <v>0</v>
      </c>
    </row>
    <row r="19" spans="1:15" ht="15" x14ac:dyDescent="0.25">
      <c r="A19" s="144"/>
      <c r="B19" s="145"/>
      <c r="C19" s="140"/>
      <c r="D19" s="141"/>
      <c r="E19" s="142"/>
      <c r="F19" s="142"/>
      <c r="G19" s="143"/>
      <c r="H19" s="141"/>
      <c r="I19" s="142"/>
      <c r="J19" s="142"/>
      <c r="K19" s="143"/>
      <c r="L19" s="141"/>
      <c r="M19" s="142"/>
      <c r="N19" s="142"/>
      <c r="O19" s="143"/>
    </row>
    <row r="20" spans="1:15" ht="15" x14ac:dyDescent="0.25">
      <c r="A20" s="130">
        <v>102</v>
      </c>
      <c r="B20" s="145"/>
      <c r="C20" s="132" t="s">
        <v>156</v>
      </c>
      <c r="D20" s="133"/>
      <c r="E20" s="134"/>
      <c r="F20" s="134"/>
      <c r="G20" s="135"/>
      <c r="H20" s="133"/>
      <c r="I20" s="134"/>
      <c r="J20" s="134"/>
      <c r="K20" s="135"/>
      <c r="L20" s="141"/>
      <c r="M20" s="142"/>
      <c r="N20" s="142"/>
      <c r="O20" s="143"/>
    </row>
    <row r="21" spans="1:15" ht="15" x14ac:dyDescent="0.25">
      <c r="A21" s="138"/>
      <c r="B21" s="139" t="s">
        <v>8</v>
      </c>
      <c r="C21" s="140" t="s">
        <v>21</v>
      </c>
      <c r="D21" s="141">
        <v>81546</v>
      </c>
      <c r="E21" s="142">
        <v>81546</v>
      </c>
      <c r="F21" s="142">
        <v>0</v>
      </c>
      <c r="G21" s="143">
        <v>0</v>
      </c>
      <c r="H21" s="141"/>
      <c r="I21" s="142"/>
      <c r="J21" s="142"/>
      <c r="K21" s="143"/>
      <c r="L21" s="141">
        <f t="shared" si="1"/>
        <v>81546</v>
      </c>
      <c r="M21" s="142">
        <f t="shared" si="2"/>
        <v>81546</v>
      </c>
      <c r="N21" s="142">
        <f t="shared" si="3"/>
        <v>0</v>
      </c>
      <c r="O21" s="143">
        <f t="shared" si="4"/>
        <v>0</v>
      </c>
    </row>
    <row r="22" spans="1:15" ht="15" x14ac:dyDescent="0.25">
      <c r="A22" s="138"/>
      <c r="B22" s="139" t="s">
        <v>12</v>
      </c>
      <c r="C22" s="140" t="s">
        <v>52</v>
      </c>
      <c r="D22" s="141">
        <v>10547</v>
      </c>
      <c r="E22" s="142">
        <v>10547</v>
      </c>
      <c r="F22" s="142">
        <v>0</v>
      </c>
      <c r="G22" s="143">
        <v>0</v>
      </c>
      <c r="H22" s="141"/>
      <c r="I22" s="142"/>
      <c r="J22" s="142"/>
      <c r="K22" s="143"/>
      <c r="L22" s="141">
        <f t="shared" si="1"/>
        <v>10547</v>
      </c>
      <c r="M22" s="142">
        <f t="shared" si="2"/>
        <v>10547</v>
      </c>
      <c r="N22" s="142">
        <f t="shared" si="3"/>
        <v>0</v>
      </c>
      <c r="O22" s="143">
        <f t="shared" si="4"/>
        <v>0</v>
      </c>
    </row>
    <row r="23" spans="1:15" ht="15" x14ac:dyDescent="0.25">
      <c r="A23" s="144"/>
      <c r="B23" s="145" t="s">
        <v>13</v>
      </c>
      <c r="C23" s="140" t="s">
        <v>26</v>
      </c>
      <c r="D23" s="141">
        <v>63557</v>
      </c>
      <c r="E23" s="142">
        <v>63557</v>
      </c>
      <c r="F23" s="142">
        <v>0</v>
      </c>
      <c r="G23" s="143">
        <v>0</v>
      </c>
      <c r="H23" s="141">
        <v>2335</v>
      </c>
      <c r="I23" s="142">
        <v>2335</v>
      </c>
      <c r="J23" s="142"/>
      <c r="K23" s="143"/>
      <c r="L23" s="141">
        <f t="shared" si="1"/>
        <v>65892</v>
      </c>
      <c r="M23" s="142">
        <f t="shared" si="2"/>
        <v>65892</v>
      </c>
      <c r="N23" s="142">
        <f t="shared" si="3"/>
        <v>0</v>
      </c>
      <c r="O23" s="143">
        <f t="shared" si="4"/>
        <v>0</v>
      </c>
    </row>
    <row r="24" spans="1:15" ht="15" x14ac:dyDescent="0.25">
      <c r="A24" s="144"/>
      <c r="B24" s="145" t="s">
        <v>15</v>
      </c>
      <c r="C24" s="140" t="s">
        <v>46</v>
      </c>
      <c r="D24" s="141"/>
      <c r="E24" s="142"/>
      <c r="F24" s="142"/>
      <c r="G24" s="143"/>
      <c r="H24" s="141"/>
      <c r="I24" s="142"/>
      <c r="J24" s="142"/>
      <c r="K24" s="143"/>
      <c r="L24" s="141"/>
      <c r="M24" s="142"/>
      <c r="N24" s="142"/>
      <c r="O24" s="143"/>
    </row>
    <row r="25" spans="1:15" ht="15" x14ac:dyDescent="0.25">
      <c r="A25" s="144"/>
      <c r="B25" s="145"/>
      <c r="C25" s="140" t="s">
        <v>50</v>
      </c>
      <c r="D25" s="141"/>
      <c r="E25" s="142"/>
      <c r="F25" s="142"/>
      <c r="G25" s="143"/>
      <c r="H25" s="141"/>
      <c r="I25" s="142"/>
      <c r="J25" s="142"/>
      <c r="K25" s="143"/>
      <c r="L25" s="141"/>
      <c r="M25" s="142"/>
      <c r="N25" s="142"/>
      <c r="O25" s="143"/>
    </row>
    <row r="26" spans="1:15" ht="15" x14ac:dyDescent="0.25">
      <c r="A26" s="144"/>
      <c r="B26" s="145"/>
      <c r="C26" s="140" t="s">
        <v>409</v>
      </c>
      <c r="D26" s="141"/>
      <c r="E26" s="142"/>
      <c r="F26" s="142"/>
      <c r="G26" s="143"/>
      <c r="H26" s="141">
        <v>861</v>
      </c>
      <c r="I26" s="142">
        <v>861</v>
      </c>
      <c r="J26" s="142">
        <v>0</v>
      </c>
      <c r="K26" s="143">
        <v>0</v>
      </c>
      <c r="L26" s="141">
        <f t="shared" ref="L26:L27" si="10">D26+H26</f>
        <v>861</v>
      </c>
      <c r="M26" s="142">
        <f t="shared" ref="M26:M27" si="11">E26+I26</f>
        <v>861</v>
      </c>
      <c r="N26" s="142">
        <f t="shared" ref="N26:N27" si="12">F26+J26</f>
        <v>0</v>
      </c>
      <c r="O26" s="143">
        <f t="shared" ref="O26:O27" si="13">G26+K26</f>
        <v>0</v>
      </c>
    </row>
    <row r="27" spans="1:15" ht="15" x14ac:dyDescent="0.25">
      <c r="A27" s="144"/>
      <c r="B27" s="147"/>
      <c r="C27" s="148" t="s">
        <v>408</v>
      </c>
      <c r="D27" s="149"/>
      <c r="E27" s="150"/>
      <c r="F27" s="150"/>
      <c r="G27" s="151"/>
      <c r="H27" s="149">
        <f>SUM(H26)</f>
        <v>861</v>
      </c>
      <c r="I27" s="150">
        <f t="shared" ref="I27:K27" si="14">SUM(I26)</f>
        <v>861</v>
      </c>
      <c r="J27" s="150">
        <f t="shared" si="14"/>
        <v>0</v>
      </c>
      <c r="K27" s="151">
        <f t="shared" si="14"/>
        <v>0</v>
      </c>
      <c r="L27" s="149">
        <f t="shared" si="10"/>
        <v>861</v>
      </c>
      <c r="M27" s="150">
        <f t="shared" si="11"/>
        <v>861</v>
      </c>
      <c r="N27" s="150">
        <f t="shared" si="12"/>
        <v>0</v>
      </c>
      <c r="O27" s="151">
        <f t="shared" si="13"/>
        <v>0</v>
      </c>
    </row>
    <row r="28" spans="1:15" ht="15" x14ac:dyDescent="0.25">
      <c r="A28" s="144"/>
      <c r="B28" s="145" t="s">
        <v>18</v>
      </c>
      <c r="C28" s="140" t="s">
        <v>47</v>
      </c>
      <c r="D28" s="141"/>
      <c r="E28" s="142"/>
      <c r="F28" s="142"/>
      <c r="G28" s="143"/>
      <c r="H28" s="141"/>
      <c r="I28" s="142"/>
      <c r="J28" s="142"/>
      <c r="K28" s="143"/>
      <c r="L28" s="141"/>
      <c r="M28" s="142"/>
      <c r="N28" s="142"/>
      <c r="O28" s="143"/>
    </row>
    <row r="29" spans="1:15" ht="15" x14ac:dyDescent="0.25">
      <c r="A29" s="144"/>
      <c r="B29" s="145"/>
      <c r="C29" s="140" t="s">
        <v>252</v>
      </c>
      <c r="D29" s="141">
        <v>4965</v>
      </c>
      <c r="E29" s="142">
        <v>4965</v>
      </c>
      <c r="F29" s="142">
        <v>0</v>
      </c>
      <c r="G29" s="143">
        <v>0</v>
      </c>
      <c r="H29" s="141"/>
      <c r="I29" s="142"/>
      <c r="J29" s="142"/>
      <c r="K29" s="143"/>
      <c r="L29" s="141">
        <f t="shared" si="1"/>
        <v>4965</v>
      </c>
      <c r="M29" s="142">
        <f t="shared" si="2"/>
        <v>4965</v>
      </c>
      <c r="N29" s="142">
        <f t="shared" si="3"/>
        <v>0</v>
      </c>
      <c r="O29" s="143">
        <f t="shared" si="4"/>
        <v>0</v>
      </c>
    </row>
    <row r="30" spans="1:15" ht="15" x14ac:dyDescent="0.25">
      <c r="A30" s="146"/>
      <c r="B30" s="147"/>
      <c r="C30" s="148" t="s">
        <v>49</v>
      </c>
      <c r="D30" s="149">
        <f t="shared" ref="D30:G30" si="15">SUM(D29)</f>
        <v>4965</v>
      </c>
      <c r="E30" s="150">
        <f t="shared" si="15"/>
        <v>4965</v>
      </c>
      <c r="F30" s="150">
        <f t="shared" si="15"/>
        <v>0</v>
      </c>
      <c r="G30" s="151">
        <f t="shared" si="15"/>
        <v>0</v>
      </c>
      <c r="H30" s="149">
        <f t="shared" ref="H30:K30" si="16">SUM(H29)</f>
        <v>0</v>
      </c>
      <c r="I30" s="150">
        <f t="shared" si="16"/>
        <v>0</v>
      </c>
      <c r="J30" s="150">
        <f t="shared" si="16"/>
        <v>0</v>
      </c>
      <c r="K30" s="151">
        <f t="shared" si="16"/>
        <v>0</v>
      </c>
      <c r="L30" s="149">
        <f t="shared" si="1"/>
        <v>4965</v>
      </c>
      <c r="M30" s="150">
        <f t="shared" si="2"/>
        <v>4965</v>
      </c>
      <c r="N30" s="150">
        <f t="shared" si="3"/>
        <v>0</v>
      </c>
      <c r="O30" s="151">
        <f t="shared" si="4"/>
        <v>0</v>
      </c>
    </row>
    <row r="31" spans="1:15" ht="15" x14ac:dyDescent="0.25">
      <c r="A31" s="146"/>
      <c r="B31" s="145" t="s">
        <v>20</v>
      </c>
      <c r="C31" s="140" t="s">
        <v>19</v>
      </c>
      <c r="D31" s="149"/>
      <c r="E31" s="150"/>
      <c r="F31" s="150"/>
      <c r="G31" s="151"/>
      <c r="H31" s="149"/>
      <c r="I31" s="150"/>
      <c r="J31" s="150"/>
      <c r="K31" s="151"/>
      <c r="L31" s="141"/>
      <c r="M31" s="142"/>
      <c r="N31" s="142"/>
      <c r="O31" s="143"/>
    </row>
    <row r="32" spans="1:15" ht="15" x14ac:dyDescent="0.25">
      <c r="A32" s="146"/>
      <c r="B32" s="145"/>
      <c r="C32" s="140" t="s">
        <v>262</v>
      </c>
      <c r="D32" s="141">
        <v>5864</v>
      </c>
      <c r="E32" s="142">
        <v>5864</v>
      </c>
      <c r="F32" s="142">
        <v>0</v>
      </c>
      <c r="G32" s="143">
        <v>0</v>
      </c>
      <c r="H32" s="141"/>
      <c r="I32" s="142"/>
      <c r="J32" s="142"/>
      <c r="K32" s="143"/>
      <c r="L32" s="141">
        <f t="shared" si="1"/>
        <v>5864</v>
      </c>
      <c r="M32" s="142">
        <f t="shared" si="2"/>
        <v>5864</v>
      </c>
      <c r="N32" s="142">
        <f t="shared" si="3"/>
        <v>0</v>
      </c>
      <c r="O32" s="143">
        <f t="shared" si="4"/>
        <v>0</v>
      </c>
    </row>
    <row r="33" spans="1:15" ht="15" x14ac:dyDescent="0.25">
      <c r="A33" s="146"/>
      <c r="B33" s="145"/>
      <c r="C33" s="148" t="s">
        <v>122</v>
      </c>
      <c r="D33" s="149">
        <v>5864</v>
      </c>
      <c r="E33" s="150">
        <v>5864</v>
      </c>
      <c r="F33" s="150">
        <f t="shared" ref="F33:G33" si="17">SUM(F32:F32)</f>
        <v>0</v>
      </c>
      <c r="G33" s="151">
        <f t="shared" si="17"/>
        <v>0</v>
      </c>
      <c r="H33" s="149">
        <f>SUM(H32)</f>
        <v>0</v>
      </c>
      <c r="I33" s="150">
        <f t="shared" ref="I33:K33" si="18">SUM(I32)</f>
        <v>0</v>
      </c>
      <c r="J33" s="150">
        <f t="shared" si="18"/>
        <v>0</v>
      </c>
      <c r="K33" s="151">
        <f t="shared" si="18"/>
        <v>0</v>
      </c>
      <c r="L33" s="149">
        <f t="shared" si="1"/>
        <v>5864</v>
      </c>
      <c r="M33" s="150">
        <f t="shared" si="2"/>
        <v>5864</v>
      </c>
      <c r="N33" s="150">
        <f t="shared" si="3"/>
        <v>0</v>
      </c>
      <c r="O33" s="151">
        <f t="shared" si="4"/>
        <v>0</v>
      </c>
    </row>
    <row r="34" spans="1:15" ht="15" x14ac:dyDescent="0.25">
      <c r="A34" s="144"/>
      <c r="B34" s="145"/>
      <c r="C34" s="132" t="s">
        <v>220</v>
      </c>
      <c r="D34" s="152">
        <f t="shared" ref="D34:G34" si="19">SUM(D21:D23)+D30+D33</f>
        <v>166479</v>
      </c>
      <c r="E34" s="153">
        <f t="shared" si="19"/>
        <v>166479</v>
      </c>
      <c r="F34" s="153">
        <f t="shared" si="19"/>
        <v>0</v>
      </c>
      <c r="G34" s="154">
        <f t="shared" si="19"/>
        <v>0</v>
      </c>
      <c r="H34" s="152">
        <f>SUM(H21:H23)+H30+H33+H27</f>
        <v>3196</v>
      </c>
      <c r="I34" s="153">
        <f t="shared" ref="I34:K34" si="20">SUM(I21:I23)+I30+I33+I27</f>
        <v>3196</v>
      </c>
      <c r="J34" s="153">
        <f t="shared" si="20"/>
        <v>0</v>
      </c>
      <c r="K34" s="154">
        <f t="shared" si="20"/>
        <v>0</v>
      </c>
      <c r="L34" s="152">
        <f t="shared" si="1"/>
        <v>169675</v>
      </c>
      <c r="M34" s="153">
        <f t="shared" si="2"/>
        <v>169675</v>
      </c>
      <c r="N34" s="153">
        <f t="shared" si="3"/>
        <v>0</v>
      </c>
      <c r="O34" s="154">
        <f t="shared" si="4"/>
        <v>0</v>
      </c>
    </row>
    <row r="35" spans="1:15" ht="15" x14ac:dyDescent="0.25">
      <c r="A35" s="144"/>
      <c r="B35" s="145"/>
      <c r="C35" s="132"/>
      <c r="D35" s="133"/>
      <c r="E35" s="134"/>
      <c r="F35" s="134"/>
      <c r="G35" s="135"/>
      <c r="H35" s="133"/>
      <c r="I35" s="134"/>
      <c r="J35" s="134"/>
      <c r="K35" s="135"/>
      <c r="L35" s="141"/>
      <c r="M35" s="142"/>
      <c r="N35" s="142"/>
      <c r="O35" s="143"/>
    </row>
    <row r="36" spans="1:15" ht="15" x14ac:dyDescent="0.25">
      <c r="A36" s="130">
        <v>103</v>
      </c>
      <c r="B36" s="145"/>
      <c r="C36" s="132" t="s">
        <v>44</v>
      </c>
      <c r="D36" s="133"/>
      <c r="E36" s="134"/>
      <c r="F36" s="134"/>
      <c r="G36" s="135"/>
      <c r="H36" s="133"/>
      <c r="I36" s="134"/>
      <c r="J36" s="134"/>
      <c r="K36" s="135"/>
      <c r="L36" s="141"/>
      <c r="M36" s="142"/>
      <c r="N36" s="142"/>
      <c r="O36" s="143"/>
    </row>
    <row r="37" spans="1:15" ht="15" x14ac:dyDescent="0.25">
      <c r="A37" s="138"/>
      <c r="B37" s="139" t="s">
        <v>8</v>
      </c>
      <c r="C37" s="140" t="s">
        <v>21</v>
      </c>
      <c r="D37" s="141">
        <v>326584</v>
      </c>
      <c r="E37" s="142">
        <v>326584</v>
      </c>
      <c r="F37" s="142">
        <v>0</v>
      </c>
      <c r="G37" s="143">
        <v>0</v>
      </c>
      <c r="H37" s="141">
        <v>112182</v>
      </c>
      <c r="I37" s="142">
        <v>112182</v>
      </c>
      <c r="J37" s="142">
        <v>0</v>
      </c>
      <c r="K37" s="143">
        <v>0</v>
      </c>
      <c r="L37" s="141">
        <f t="shared" si="1"/>
        <v>438766</v>
      </c>
      <c r="M37" s="142">
        <f t="shared" si="2"/>
        <v>438766</v>
      </c>
      <c r="N37" s="142">
        <f t="shared" si="3"/>
        <v>0</v>
      </c>
      <c r="O37" s="143">
        <f t="shared" si="4"/>
        <v>0</v>
      </c>
    </row>
    <row r="38" spans="1:15" ht="15" x14ac:dyDescent="0.25">
      <c r="A38" s="138"/>
      <c r="B38" s="139" t="s">
        <v>12</v>
      </c>
      <c r="C38" s="140" t="s">
        <v>52</v>
      </c>
      <c r="D38" s="141">
        <v>46796</v>
      </c>
      <c r="E38" s="142">
        <v>46796</v>
      </c>
      <c r="F38" s="142">
        <v>0</v>
      </c>
      <c r="G38" s="143">
        <v>0</v>
      </c>
      <c r="H38" s="141">
        <v>15663</v>
      </c>
      <c r="I38" s="142">
        <v>15663</v>
      </c>
      <c r="J38" s="142">
        <v>0</v>
      </c>
      <c r="K38" s="143">
        <v>0</v>
      </c>
      <c r="L38" s="141">
        <f t="shared" si="1"/>
        <v>62459</v>
      </c>
      <c r="M38" s="142">
        <f t="shared" si="2"/>
        <v>62459</v>
      </c>
      <c r="N38" s="142">
        <f t="shared" si="3"/>
        <v>0</v>
      </c>
      <c r="O38" s="143">
        <f t="shared" si="4"/>
        <v>0</v>
      </c>
    </row>
    <row r="39" spans="1:15" ht="15" x14ac:dyDescent="0.25">
      <c r="A39" s="144"/>
      <c r="B39" s="145" t="s">
        <v>13</v>
      </c>
      <c r="C39" s="140" t="s">
        <v>26</v>
      </c>
      <c r="D39" s="141">
        <v>76000</v>
      </c>
      <c r="E39" s="142">
        <v>76000</v>
      </c>
      <c r="F39" s="142">
        <v>0</v>
      </c>
      <c r="G39" s="143">
        <v>0</v>
      </c>
      <c r="H39" s="141">
        <v>12</v>
      </c>
      <c r="I39" s="142">
        <v>12</v>
      </c>
      <c r="J39" s="142">
        <v>0</v>
      </c>
      <c r="K39" s="143">
        <v>0</v>
      </c>
      <c r="L39" s="141">
        <f t="shared" si="1"/>
        <v>76012</v>
      </c>
      <c r="M39" s="142">
        <f t="shared" si="2"/>
        <v>76012</v>
      </c>
      <c r="N39" s="142">
        <f t="shared" si="3"/>
        <v>0</v>
      </c>
      <c r="O39" s="143">
        <f t="shared" si="4"/>
        <v>0</v>
      </c>
    </row>
    <row r="40" spans="1:15" ht="15" x14ac:dyDescent="0.25">
      <c r="A40" s="144"/>
      <c r="B40" s="145" t="s">
        <v>15</v>
      </c>
      <c r="C40" s="140" t="s">
        <v>46</v>
      </c>
      <c r="D40" s="141"/>
      <c r="E40" s="142"/>
      <c r="F40" s="142"/>
      <c r="G40" s="143"/>
      <c r="H40" s="141"/>
      <c r="I40" s="142"/>
      <c r="J40" s="142"/>
      <c r="K40" s="143"/>
      <c r="L40" s="141"/>
      <c r="M40" s="142"/>
      <c r="N40" s="142"/>
      <c r="O40" s="143"/>
    </row>
    <row r="41" spans="1:15" ht="15" x14ac:dyDescent="0.25">
      <c r="A41" s="144"/>
      <c r="B41" s="145"/>
      <c r="C41" s="140" t="s">
        <v>50</v>
      </c>
      <c r="D41" s="141"/>
      <c r="E41" s="142"/>
      <c r="F41" s="142"/>
      <c r="G41" s="143"/>
      <c r="H41" s="141"/>
      <c r="I41" s="142"/>
      <c r="J41" s="142"/>
      <c r="K41" s="143"/>
      <c r="L41" s="141"/>
      <c r="M41" s="142"/>
      <c r="N41" s="142"/>
      <c r="O41" s="143"/>
    </row>
    <row r="42" spans="1:15" ht="15" x14ac:dyDescent="0.25">
      <c r="A42" s="144"/>
      <c r="B42" s="145"/>
      <c r="C42" s="140" t="s">
        <v>407</v>
      </c>
      <c r="D42" s="141"/>
      <c r="E42" s="142"/>
      <c r="F42" s="142"/>
      <c r="G42" s="143"/>
      <c r="H42" s="141">
        <v>1606</v>
      </c>
      <c r="I42" s="142">
        <v>1606</v>
      </c>
      <c r="J42" s="142">
        <v>0</v>
      </c>
      <c r="K42" s="143">
        <v>0</v>
      </c>
      <c r="L42" s="141">
        <f t="shared" ref="L42" si="21">D42+H42</f>
        <v>1606</v>
      </c>
      <c r="M42" s="142">
        <f t="shared" ref="M42" si="22">E42+I42</f>
        <v>1606</v>
      </c>
      <c r="N42" s="142">
        <f t="shared" ref="N42" si="23">F42+J42</f>
        <v>0</v>
      </c>
      <c r="O42" s="143">
        <f t="shared" ref="O42" si="24">G42+K42</f>
        <v>0</v>
      </c>
    </row>
    <row r="43" spans="1:15" s="155" customFormat="1" ht="15" x14ac:dyDescent="0.25">
      <c r="A43" s="146"/>
      <c r="B43" s="147"/>
      <c r="C43" s="148" t="s">
        <v>408</v>
      </c>
      <c r="D43" s="149"/>
      <c r="E43" s="150"/>
      <c r="F43" s="150"/>
      <c r="G43" s="151"/>
      <c r="H43" s="149">
        <f>SUM(H42)</f>
        <v>1606</v>
      </c>
      <c r="I43" s="150">
        <f t="shared" ref="I43:K43" si="25">SUM(I42)</f>
        <v>1606</v>
      </c>
      <c r="J43" s="150">
        <f t="shared" si="25"/>
        <v>0</v>
      </c>
      <c r="K43" s="151">
        <f t="shared" si="25"/>
        <v>0</v>
      </c>
      <c r="L43" s="149">
        <f t="shared" ref="L43" si="26">D43+H43</f>
        <v>1606</v>
      </c>
      <c r="M43" s="150">
        <f t="shared" ref="M43" si="27">E43+I43</f>
        <v>1606</v>
      </c>
      <c r="N43" s="150">
        <f t="shared" ref="N43" si="28">F43+J43</f>
        <v>0</v>
      </c>
      <c r="O43" s="151">
        <f t="shared" ref="O43" si="29">G43+K43</f>
        <v>0</v>
      </c>
    </row>
    <row r="44" spans="1:15" ht="15" x14ac:dyDescent="0.25">
      <c r="A44" s="144"/>
      <c r="B44" s="145" t="s">
        <v>18</v>
      </c>
      <c r="C44" s="140" t="s">
        <v>47</v>
      </c>
      <c r="D44" s="141"/>
      <c r="E44" s="142"/>
      <c r="F44" s="142"/>
      <c r="G44" s="143"/>
      <c r="H44" s="141"/>
      <c r="I44" s="142"/>
      <c r="J44" s="142"/>
      <c r="K44" s="143"/>
      <c r="L44" s="141"/>
      <c r="M44" s="142"/>
      <c r="N44" s="142"/>
      <c r="O44" s="143"/>
    </row>
    <row r="45" spans="1:15" ht="15" x14ac:dyDescent="0.25">
      <c r="A45" s="138"/>
      <c r="B45" s="156"/>
      <c r="C45" s="140" t="s">
        <v>0</v>
      </c>
      <c r="D45" s="141">
        <v>3000</v>
      </c>
      <c r="E45" s="142">
        <v>3000</v>
      </c>
      <c r="F45" s="142">
        <v>0</v>
      </c>
      <c r="G45" s="143">
        <v>0</v>
      </c>
      <c r="H45" s="141"/>
      <c r="I45" s="142"/>
      <c r="J45" s="142"/>
      <c r="K45" s="143"/>
      <c r="L45" s="141">
        <f t="shared" si="1"/>
        <v>3000</v>
      </c>
      <c r="M45" s="142">
        <f t="shared" si="2"/>
        <v>3000</v>
      </c>
      <c r="N45" s="142">
        <f t="shared" si="3"/>
        <v>0</v>
      </c>
      <c r="O45" s="143">
        <f t="shared" si="4"/>
        <v>0</v>
      </c>
    </row>
    <row r="46" spans="1:15" ht="15" x14ac:dyDescent="0.25">
      <c r="A46" s="144"/>
      <c r="B46" s="145"/>
      <c r="C46" s="140" t="s">
        <v>191</v>
      </c>
      <c r="D46" s="141">
        <v>3000</v>
      </c>
      <c r="E46" s="142">
        <v>3000</v>
      </c>
      <c r="F46" s="142">
        <v>0</v>
      </c>
      <c r="G46" s="143">
        <v>0</v>
      </c>
      <c r="H46" s="141"/>
      <c r="I46" s="142"/>
      <c r="J46" s="142"/>
      <c r="K46" s="143"/>
      <c r="L46" s="141">
        <f t="shared" si="1"/>
        <v>3000</v>
      </c>
      <c r="M46" s="142">
        <f t="shared" si="2"/>
        <v>3000</v>
      </c>
      <c r="N46" s="142">
        <f t="shared" si="3"/>
        <v>0</v>
      </c>
      <c r="O46" s="143">
        <f t="shared" si="4"/>
        <v>0</v>
      </c>
    </row>
    <row r="47" spans="1:15" ht="15" x14ac:dyDescent="0.25">
      <c r="A47" s="144"/>
      <c r="B47" s="145"/>
      <c r="C47" s="140" t="s">
        <v>192</v>
      </c>
      <c r="D47" s="141">
        <v>200</v>
      </c>
      <c r="E47" s="142">
        <v>200</v>
      </c>
      <c r="F47" s="142">
        <v>0</v>
      </c>
      <c r="G47" s="143">
        <v>0</v>
      </c>
      <c r="H47" s="141"/>
      <c r="I47" s="142"/>
      <c r="J47" s="142"/>
      <c r="K47" s="143"/>
      <c r="L47" s="141">
        <f t="shared" si="1"/>
        <v>200</v>
      </c>
      <c r="M47" s="142">
        <f t="shared" si="2"/>
        <v>200</v>
      </c>
      <c r="N47" s="142">
        <f t="shared" si="3"/>
        <v>0</v>
      </c>
      <c r="O47" s="143">
        <f t="shared" si="4"/>
        <v>0</v>
      </c>
    </row>
    <row r="48" spans="1:15" ht="15" x14ac:dyDescent="0.25">
      <c r="A48" s="144"/>
      <c r="B48" s="145"/>
      <c r="C48" s="140" t="s">
        <v>346</v>
      </c>
      <c r="D48" s="141">
        <v>3017</v>
      </c>
      <c r="E48" s="142">
        <v>3017</v>
      </c>
      <c r="F48" s="142">
        <v>0</v>
      </c>
      <c r="G48" s="143">
        <v>0</v>
      </c>
      <c r="H48" s="141"/>
      <c r="I48" s="142"/>
      <c r="J48" s="142"/>
      <c r="K48" s="143"/>
      <c r="L48" s="141">
        <f t="shared" si="1"/>
        <v>3017</v>
      </c>
      <c r="M48" s="142">
        <f t="shared" si="2"/>
        <v>3017</v>
      </c>
      <c r="N48" s="142">
        <f t="shared" si="3"/>
        <v>0</v>
      </c>
      <c r="O48" s="143">
        <f t="shared" si="4"/>
        <v>0</v>
      </c>
    </row>
    <row r="49" spans="1:15" ht="15" x14ac:dyDescent="0.25">
      <c r="A49" s="146"/>
      <c r="B49" s="147"/>
      <c r="C49" s="148" t="s">
        <v>49</v>
      </c>
      <c r="D49" s="149">
        <f>SUM(D45:D48)</f>
        <v>9217</v>
      </c>
      <c r="E49" s="150">
        <f t="shared" ref="E49:G49" si="30">SUM(E45:E48)</f>
        <v>9217</v>
      </c>
      <c r="F49" s="150">
        <f t="shared" si="30"/>
        <v>0</v>
      </c>
      <c r="G49" s="151">
        <f t="shared" si="30"/>
        <v>0</v>
      </c>
      <c r="H49" s="149">
        <f>SUM(H45:H48)</f>
        <v>0</v>
      </c>
      <c r="I49" s="150">
        <f t="shared" ref="I49:K49" si="31">SUM(I45:I48)</f>
        <v>0</v>
      </c>
      <c r="J49" s="150">
        <f t="shared" si="31"/>
        <v>0</v>
      </c>
      <c r="K49" s="151">
        <f t="shared" si="31"/>
        <v>0</v>
      </c>
      <c r="L49" s="149">
        <f t="shared" si="1"/>
        <v>9217</v>
      </c>
      <c r="M49" s="150">
        <f t="shared" si="2"/>
        <v>9217</v>
      </c>
      <c r="N49" s="150">
        <f t="shared" si="3"/>
        <v>0</v>
      </c>
      <c r="O49" s="151">
        <f t="shared" si="4"/>
        <v>0</v>
      </c>
    </row>
    <row r="50" spans="1:15" ht="15" x14ac:dyDescent="0.25">
      <c r="A50" s="144"/>
      <c r="B50" s="145"/>
      <c r="C50" s="132" t="s">
        <v>17</v>
      </c>
      <c r="D50" s="133">
        <f>D37+D38+D39+D49</f>
        <v>458597</v>
      </c>
      <c r="E50" s="134">
        <f>E37+E38+E39+E49</f>
        <v>458597</v>
      </c>
      <c r="F50" s="134">
        <f>F37+F38+F39+F49</f>
        <v>0</v>
      </c>
      <c r="G50" s="135">
        <f>G37+G38+G39+G49</f>
        <v>0</v>
      </c>
      <c r="H50" s="133">
        <f>H37+H38+H39+H49+H43</f>
        <v>129463</v>
      </c>
      <c r="I50" s="134">
        <f t="shared" ref="I50:K50" si="32">I37+I38+I39+I49+I43</f>
        <v>129463</v>
      </c>
      <c r="J50" s="134">
        <f t="shared" si="32"/>
        <v>0</v>
      </c>
      <c r="K50" s="135">
        <f t="shared" si="32"/>
        <v>0</v>
      </c>
      <c r="L50" s="133">
        <f t="shared" si="1"/>
        <v>588060</v>
      </c>
      <c r="M50" s="134">
        <f t="shared" si="2"/>
        <v>588060</v>
      </c>
      <c r="N50" s="134">
        <f t="shared" si="3"/>
        <v>0</v>
      </c>
      <c r="O50" s="135">
        <f t="shared" si="4"/>
        <v>0</v>
      </c>
    </row>
    <row r="51" spans="1:15" ht="15" x14ac:dyDescent="0.25">
      <c r="A51" s="144"/>
      <c r="B51" s="145"/>
      <c r="C51" s="132"/>
      <c r="D51" s="133"/>
      <c r="E51" s="134"/>
      <c r="F51" s="134"/>
      <c r="G51" s="135"/>
      <c r="H51" s="133"/>
      <c r="I51" s="134"/>
      <c r="J51" s="134"/>
      <c r="K51" s="135"/>
      <c r="L51" s="141"/>
      <c r="M51" s="142"/>
      <c r="N51" s="142"/>
      <c r="O51" s="143"/>
    </row>
    <row r="52" spans="1:15" ht="15" x14ac:dyDescent="0.25">
      <c r="A52" s="144"/>
      <c r="B52" s="145"/>
      <c r="C52" s="132" t="s">
        <v>219</v>
      </c>
      <c r="D52" s="152">
        <f t="shared" ref="D52:K52" si="33">D18+D34+D50</f>
        <v>1179994</v>
      </c>
      <c r="E52" s="153">
        <f t="shared" si="33"/>
        <v>1179994</v>
      </c>
      <c r="F52" s="153">
        <f t="shared" si="33"/>
        <v>0</v>
      </c>
      <c r="G52" s="154">
        <f t="shared" si="33"/>
        <v>0</v>
      </c>
      <c r="H52" s="152">
        <f t="shared" si="33"/>
        <v>132659</v>
      </c>
      <c r="I52" s="153">
        <f t="shared" si="33"/>
        <v>132659</v>
      </c>
      <c r="J52" s="153">
        <f t="shared" si="33"/>
        <v>0</v>
      </c>
      <c r="K52" s="154">
        <f t="shared" si="33"/>
        <v>0</v>
      </c>
      <c r="L52" s="152">
        <f t="shared" si="1"/>
        <v>1312653</v>
      </c>
      <c r="M52" s="153">
        <f t="shared" si="2"/>
        <v>1312653</v>
      </c>
      <c r="N52" s="153">
        <f t="shared" si="3"/>
        <v>0</v>
      </c>
      <c r="O52" s="154">
        <f t="shared" si="4"/>
        <v>0</v>
      </c>
    </row>
    <row r="53" spans="1:15" ht="15" x14ac:dyDescent="0.25">
      <c r="A53" s="144"/>
      <c r="B53" s="145"/>
      <c r="C53" s="157"/>
      <c r="D53" s="158"/>
      <c r="E53" s="159"/>
      <c r="F53" s="159"/>
      <c r="G53" s="160"/>
      <c r="H53" s="158"/>
      <c r="I53" s="159"/>
      <c r="J53" s="159"/>
      <c r="K53" s="160"/>
      <c r="L53" s="141"/>
      <c r="M53" s="142"/>
      <c r="N53" s="142"/>
      <c r="O53" s="143"/>
    </row>
    <row r="54" spans="1:15" ht="15" x14ac:dyDescent="0.25">
      <c r="A54" s="130">
        <v>104</v>
      </c>
      <c r="B54" s="145"/>
      <c r="C54" s="132" t="s">
        <v>30</v>
      </c>
      <c r="D54" s="133"/>
      <c r="E54" s="134"/>
      <c r="F54" s="134"/>
      <c r="G54" s="135"/>
      <c r="H54" s="133"/>
      <c r="I54" s="134"/>
      <c r="J54" s="134"/>
      <c r="K54" s="135"/>
      <c r="L54" s="141"/>
      <c r="M54" s="142"/>
      <c r="N54" s="142"/>
      <c r="O54" s="143"/>
    </row>
    <row r="55" spans="1:15" ht="15" x14ac:dyDescent="0.25">
      <c r="A55" s="144"/>
      <c r="B55" s="145" t="s">
        <v>8</v>
      </c>
      <c r="C55" s="140" t="s">
        <v>21</v>
      </c>
      <c r="D55" s="158"/>
      <c r="E55" s="159"/>
      <c r="F55" s="159"/>
      <c r="G55" s="160"/>
      <c r="H55" s="158"/>
      <c r="I55" s="159"/>
      <c r="J55" s="159"/>
      <c r="K55" s="160"/>
      <c r="L55" s="141"/>
      <c r="M55" s="142"/>
      <c r="N55" s="142"/>
      <c r="O55" s="143"/>
    </row>
    <row r="56" spans="1:15" ht="15" x14ac:dyDescent="0.25">
      <c r="A56" s="144"/>
      <c r="B56" s="145"/>
      <c r="C56" s="140" t="s">
        <v>150</v>
      </c>
      <c r="D56" s="141">
        <v>37501</v>
      </c>
      <c r="E56" s="142">
        <v>37501</v>
      </c>
      <c r="F56" s="142">
        <v>0</v>
      </c>
      <c r="G56" s="143">
        <v>0</v>
      </c>
      <c r="H56" s="141"/>
      <c r="I56" s="142"/>
      <c r="J56" s="142"/>
      <c r="K56" s="143"/>
      <c r="L56" s="141">
        <f t="shared" si="1"/>
        <v>37501</v>
      </c>
      <c r="M56" s="142">
        <f t="shared" si="2"/>
        <v>37501</v>
      </c>
      <c r="N56" s="142">
        <f t="shared" si="3"/>
        <v>0</v>
      </c>
      <c r="O56" s="143">
        <f t="shared" si="4"/>
        <v>0</v>
      </c>
    </row>
    <row r="57" spans="1:15" ht="15" x14ac:dyDescent="0.25">
      <c r="A57" s="144"/>
      <c r="B57" s="145"/>
      <c r="C57" s="161" t="s">
        <v>183</v>
      </c>
      <c r="D57" s="141">
        <v>26411</v>
      </c>
      <c r="E57" s="142">
        <v>26411</v>
      </c>
      <c r="F57" s="142">
        <v>0</v>
      </c>
      <c r="G57" s="143">
        <v>0</v>
      </c>
      <c r="H57" s="141"/>
      <c r="I57" s="142"/>
      <c r="J57" s="142"/>
      <c r="K57" s="143"/>
      <c r="L57" s="141">
        <f t="shared" si="1"/>
        <v>26411</v>
      </c>
      <c r="M57" s="142">
        <f t="shared" si="2"/>
        <v>26411</v>
      </c>
      <c r="N57" s="142">
        <f t="shared" si="3"/>
        <v>0</v>
      </c>
      <c r="O57" s="143">
        <f t="shared" si="4"/>
        <v>0</v>
      </c>
    </row>
    <row r="58" spans="1:15" ht="15" x14ac:dyDescent="0.25">
      <c r="A58" s="144"/>
      <c r="B58" s="145"/>
      <c r="C58" s="161" t="s">
        <v>151</v>
      </c>
      <c r="D58" s="141">
        <v>13462</v>
      </c>
      <c r="E58" s="142">
        <v>0</v>
      </c>
      <c r="F58" s="142">
        <v>13462</v>
      </c>
      <c r="G58" s="143">
        <v>0</v>
      </c>
      <c r="H58" s="141"/>
      <c r="I58" s="142"/>
      <c r="J58" s="142"/>
      <c r="K58" s="143"/>
      <c r="L58" s="141">
        <f t="shared" si="1"/>
        <v>13462</v>
      </c>
      <c r="M58" s="142">
        <f t="shared" si="2"/>
        <v>0</v>
      </c>
      <c r="N58" s="142">
        <f t="shared" si="3"/>
        <v>13462</v>
      </c>
      <c r="O58" s="143">
        <f t="shared" si="4"/>
        <v>0</v>
      </c>
    </row>
    <row r="59" spans="1:15" ht="15" x14ac:dyDescent="0.25">
      <c r="A59" s="144"/>
      <c r="B59" s="145"/>
      <c r="C59" s="161" t="s">
        <v>152</v>
      </c>
      <c r="D59" s="141">
        <v>56329</v>
      </c>
      <c r="E59" s="142">
        <v>56329</v>
      </c>
      <c r="F59" s="142">
        <v>0</v>
      </c>
      <c r="G59" s="143">
        <v>0</v>
      </c>
      <c r="H59" s="141"/>
      <c r="I59" s="142"/>
      <c r="J59" s="142"/>
      <c r="K59" s="143"/>
      <c r="L59" s="141">
        <f t="shared" si="1"/>
        <v>56329</v>
      </c>
      <c r="M59" s="142">
        <f t="shared" si="2"/>
        <v>56329</v>
      </c>
      <c r="N59" s="142">
        <f t="shared" si="3"/>
        <v>0</v>
      </c>
      <c r="O59" s="143">
        <f t="shared" si="4"/>
        <v>0</v>
      </c>
    </row>
    <row r="60" spans="1:15" ht="15" x14ac:dyDescent="0.25">
      <c r="A60" s="144"/>
      <c r="B60" s="145"/>
      <c r="C60" s="140" t="s">
        <v>193</v>
      </c>
      <c r="D60" s="141">
        <v>2845</v>
      </c>
      <c r="E60" s="142">
        <v>2845</v>
      </c>
      <c r="F60" s="142">
        <v>0</v>
      </c>
      <c r="G60" s="143">
        <v>0</v>
      </c>
      <c r="H60" s="141"/>
      <c r="I60" s="142"/>
      <c r="J60" s="142"/>
      <c r="K60" s="143"/>
      <c r="L60" s="141">
        <f t="shared" si="1"/>
        <v>2845</v>
      </c>
      <c r="M60" s="142">
        <f t="shared" si="2"/>
        <v>2845</v>
      </c>
      <c r="N60" s="142">
        <f t="shared" si="3"/>
        <v>0</v>
      </c>
      <c r="O60" s="143">
        <f t="shared" si="4"/>
        <v>0</v>
      </c>
    </row>
    <row r="61" spans="1:15" ht="15" x14ac:dyDescent="0.25">
      <c r="A61" s="144"/>
      <c r="B61" s="145"/>
      <c r="C61" s="161" t="s">
        <v>204</v>
      </c>
      <c r="D61" s="141">
        <v>36886</v>
      </c>
      <c r="E61" s="142">
        <v>36886</v>
      </c>
      <c r="F61" s="142">
        <v>0</v>
      </c>
      <c r="G61" s="143">
        <v>0</v>
      </c>
      <c r="H61" s="141"/>
      <c r="I61" s="142"/>
      <c r="J61" s="142"/>
      <c r="K61" s="143"/>
      <c r="L61" s="141">
        <f t="shared" si="1"/>
        <v>36886</v>
      </c>
      <c r="M61" s="142">
        <f t="shared" si="2"/>
        <v>36886</v>
      </c>
      <c r="N61" s="142">
        <f t="shared" si="3"/>
        <v>0</v>
      </c>
      <c r="O61" s="143">
        <f t="shared" si="4"/>
        <v>0</v>
      </c>
    </row>
    <row r="62" spans="1:15" ht="15" x14ac:dyDescent="0.25">
      <c r="A62" s="144"/>
      <c r="B62" s="145"/>
      <c r="C62" s="161"/>
      <c r="D62" s="141"/>
      <c r="E62" s="142"/>
      <c r="F62" s="142"/>
      <c r="G62" s="143"/>
      <c r="H62" s="141"/>
      <c r="I62" s="142"/>
      <c r="J62" s="142"/>
      <c r="K62" s="143"/>
      <c r="L62" s="141"/>
      <c r="M62" s="142"/>
      <c r="N62" s="142"/>
      <c r="O62" s="143"/>
    </row>
    <row r="63" spans="1:15" ht="15" x14ac:dyDescent="0.25">
      <c r="A63" s="144"/>
      <c r="B63" s="145"/>
      <c r="C63" s="157" t="s">
        <v>33</v>
      </c>
      <c r="D63" s="158">
        <f t="shared" ref="D63:G63" si="34">SUM(D56:D62)</f>
        <v>173434</v>
      </c>
      <c r="E63" s="159">
        <f t="shared" si="34"/>
        <v>159972</v>
      </c>
      <c r="F63" s="159">
        <f t="shared" si="34"/>
        <v>13462</v>
      </c>
      <c r="G63" s="160">
        <f t="shared" si="34"/>
        <v>0</v>
      </c>
      <c r="H63" s="158">
        <f t="shared" ref="H63:K63" si="35">SUM(H56:H62)</f>
        <v>0</v>
      </c>
      <c r="I63" s="159">
        <f t="shared" si="35"/>
        <v>0</v>
      </c>
      <c r="J63" s="159">
        <f t="shared" si="35"/>
        <v>0</v>
      </c>
      <c r="K63" s="160">
        <f t="shared" si="35"/>
        <v>0</v>
      </c>
      <c r="L63" s="158">
        <f t="shared" si="1"/>
        <v>173434</v>
      </c>
      <c r="M63" s="159">
        <f t="shared" si="2"/>
        <v>159972</v>
      </c>
      <c r="N63" s="159">
        <f t="shared" si="3"/>
        <v>13462</v>
      </c>
      <c r="O63" s="160">
        <f t="shared" si="4"/>
        <v>0</v>
      </c>
    </row>
    <row r="64" spans="1:15" ht="15" x14ac:dyDescent="0.25">
      <c r="A64" s="144"/>
      <c r="B64" s="145"/>
      <c r="C64" s="157"/>
      <c r="D64" s="158"/>
      <c r="E64" s="159"/>
      <c r="F64" s="159"/>
      <c r="G64" s="160"/>
      <c r="H64" s="158"/>
      <c r="I64" s="159"/>
      <c r="J64" s="159"/>
      <c r="K64" s="160"/>
      <c r="L64" s="141"/>
      <c r="M64" s="142"/>
      <c r="N64" s="142"/>
      <c r="O64" s="143"/>
    </row>
    <row r="65" spans="1:15" ht="15" x14ac:dyDescent="0.25">
      <c r="A65" s="144"/>
      <c r="B65" s="145" t="s">
        <v>12</v>
      </c>
      <c r="C65" s="140" t="s">
        <v>52</v>
      </c>
      <c r="D65" s="158"/>
      <c r="E65" s="159"/>
      <c r="F65" s="159"/>
      <c r="G65" s="160"/>
      <c r="H65" s="158"/>
      <c r="I65" s="159"/>
      <c r="J65" s="159"/>
      <c r="K65" s="160"/>
      <c r="L65" s="141"/>
      <c r="M65" s="142"/>
      <c r="N65" s="142"/>
      <c r="O65" s="143"/>
    </row>
    <row r="66" spans="1:15" ht="15" x14ac:dyDescent="0.25">
      <c r="A66" s="144"/>
      <c r="B66" s="145"/>
      <c r="C66" s="140" t="s">
        <v>150</v>
      </c>
      <c r="D66" s="141">
        <v>4682</v>
      </c>
      <c r="E66" s="142">
        <v>4682</v>
      </c>
      <c r="F66" s="142">
        <v>0</v>
      </c>
      <c r="G66" s="143">
        <v>0</v>
      </c>
      <c r="H66" s="141"/>
      <c r="I66" s="142"/>
      <c r="J66" s="142"/>
      <c r="K66" s="143"/>
      <c r="L66" s="141">
        <f t="shared" si="1"/>
        <v>4682</v>
      </c>
      <c r="M66" s="142">
        <f t="shared" si="2"/>
        <v>4682</v>
      </c>
      <c r="N66" s="142">
        <f t="shared" si="3"/>
        <v>0</v>
      </c>
      <c r="O66" s="143">
        <f t="shared" si="4"/>
        <v>0</v>
      </c>
    </row>
    <row r="67" spans="1:15" ht="15" x14ac:dyDescent="0.25">
      <c r="A67" s="144"/>
      <c r="B67" s="145"/>
      <c r="C67" s="161" t="s">
        <v>183</v>
      </c>
      <c r="D67" s="141">
        <v>3453</v>
      </c>
      <c r="E67" s="142">
        <v>3453</v>
      </c>
      <c r="F67" s="142">
        <v>0</v>
      </c>
      <c r="G67" s="143">
        <v>0</v>
      </c>
      <c r="H67" s="141"/>
      <c r="I67" s="142"/>
      <c r="J67" s="142"/>
      <c r="K67" s="143"/>
      <c r="L67" s="141">
        <f t="shared" si="1"/>
        <v>3453</v>
      </c>
      <c r="M67" s="142">
        <f t="shared" si="2"/>
        <v>3453</v>
      </c>
      <c r="N67" s="142">
        <f t="shared" si="3"/>
        <v>0</v>
      </c>
      <c r="O67" s="143">
        <f t="shared" si="4"/>
        <v>0</v>
      </c>
    </row>
    <row r="68" spans="1:15" ht="15" x14ac:dyDescent="0.25">
      <c r="A68" s="144"/>
      <c r="B68" s="145"/>
      <c r="C68" s="161" t="s">
        <v>151</v>
      </c>
      <c r="D68" s="141">
        <v>1649</v>
      </c>
      <c r="E68" s="142">
        <v>0</v>
      </c>
      <c r="F68" s="142">
        <v>1649</v>
      </c>
      <c r="G68" s="143">
        <v>0</v>
      </c>
      <c r="H68" s="141"/>
      <c r="I68" s="142"/>
      <c r="J68" s="142"/>
      <c r="K68" s="143"/>
      <c r="L68" s="141">
        <f t="shared" si="1"/>
        <v>1649</v>
      </c>
      <c r="M68" s="142">
        <f t="shared" si="2"/>
        <v>0</v>
      </c>
      <c r="N68" s="142">
        <f t="shared" si="3"/>
        <v>1649</v>
      </c>
      <c r="O68" s="143">
        <f t="shared" si="4"/>
        <v>0</v>
      </c>
    </row>
    <row r="69" spans="1:15" ht="15" x14ac:dyDescent="0.25">
      <c r="A69" s="144"/>
      <c r="B69" s="145"/>
      <c r="C69" s="161" t="s">
        <v>153</v>
      </c>
      <c r="D69" s="141">
        <v>8405</v>
      </c>
      <c r="E69" s="142">
        <v>8405</v>
      </c>
      <c r="F69" s="142">
        <v>0</v>
      </c>
      <c r="G69" s="143">
        <v>0</v>
      </c>
      <c r="H69" s="141"/>
      <c r="I69" s="142"/>
      <c r="J69" s="142"/>
      <c r="K69" s="143"/>
      <c r="L69" s="141">
        <f t="shared" si="1"/>
        <v>8405</v>
      </c>
      <c r="M69" s="142">
        <f t="shared" si="2"/>
        <v>8405</v>
      </c>
      <c r="N69" s="142">
        <f t="shared" si="3"/>
        <v>0</v>
      </c>
      <c r="O69" s="143">
        <f t="shared" si="4"/>
        <v>0</v>
      </c>
    </row>
    <row r="70" spans="1:15" ht="15" x14ac:dyDescent="0.25">
      <c r="A70" s="144"/>
      <c r="B70" s="145"/>
      <c r="C70" s="140" t="s">
        <v>193</v>
      </c>
      <c r="D70" s="141">
        <v>555</v>
      </c>
      <c r="E70" s="142">
        <v>555</v>
      </c>
      <c r="F70" s="142">
        <v>0</v>
      </c>
      <c r="G70" s="143">
        <v>0</v>
      </c>
      <c r="H70" s="141"/>
      <c r="I70" s="142"/>
      <c r="J70" s="142"/>
      <c r="K70" s="143"/>
      <c r="L70" s="141">
        <f t="shared" si="1"/>
        <v>555</v>
      </c>
      <c r="M70" s="142">
        <f t="shared" si="2"/>
        <v>555</v>
      </c>
      <c r="N70" s="142">
        <f t="shared" si="3"/>
        <v>0</v>
      </c>
      <c r="O70" s="143">
        <f t="shared" si="4"/>
        <v>0</v>
      </c>
    </row>
    <row r="71" spans="1:15" ht="15" x14ac:dyDescent="0.25">
      <c r="A71" s="144"/>
      <c r="B71" s="145"/>
      <c r="C71" s="161" t="s">
        <v>204</v>
      </c>
      <c r="D71" s="141">
        <v>4795</v>
      </c>
      <c r="E71" s="142">
        <v>4795</v>
      </c>
      <c r="F71" s="142">
        <v>0</v>
      </c>
      <c r="G71" s="143">
        <v>0</v>
      </c>
      <c r="H71" s="141"/>
      <c r="I71" s="142"/>
      <c r="J71" s="142"/>
      <c r="K71" s="143"/>
      <c r="L71" s="141">
        <f t="shared" si="1"/>
        <v>4795</v>
      </c>
      <c r="M71" s="142">
        <f t="shared" si="2"/>
        <v>4795</v>
      </c>
      <c r="N71" s="142">
        <f t="shared" si="3"/>
        <v>0</v>
      </c>
      <c r="O71" s="143">
        <f t="shared" si="4"/>
        <v>0</v>
      </c>
    </row>
    <row r="72" spans="1:15" ht="15" x14ac:dyDescent="0.25">
      <c r="A72" s="144"/>
      <c r="B72" s="145"/>
      <c r="C72" s="161"/>
      <c r="D72" s="141"/>
      <c r="E72" s="142"/>
      <c r="F72" s="142"/>
      <c r="G72" s="143"/>
      <c r="H72" s="141"/>
      <c r="I72" s="142"/>
      <c r="J72" s="142"/>
      <c r="K72" s="143"/>
      <c r="L72" s="141"/>
      <c r="M72" s="142"/>
      <c r="N72" s="142"/>
      <c r="O72" s="143"/>
    </row>
    <row r="73" spans="1:15" ht="15" x14ac:dyDescent="0.25">
      <c r="A73" s="144"/>
      <c r="B73" s="145"/>
      <c r="C73" s="157" t="s">
        <v>34</v>
      </c>
      <c r="D73" s="158">
        <f t="shared" ref="D73:G73" si="36">SUM(D66:D72)</f>
        <v>23539</v>
      </c>
      <c r="E73" s="159">
        <f t="shared" si="36"/>
        <v>21890</v>
      </c>
      <c r="F73" s="159">
        <f t="shared" si="36"/>
        <v>1649</v>
      </c>
      <c r="G73" s="160">
        <f t="shared" si="36"/>
        <v>0</v>
      </c>
      <c r="H73" s="158">
        <f t="shared" ref="H73:K73" si="37">SUM(H66:H72)</f>
        <v>0</v>
      </c>
      <c r="I73" s="159">
        <f t="shared" si="37"/>
        <v>0</v>
      </c>
      <c r="J73" s="159">
        <f t="shared" si="37"/>
        <v>0</v>
      </c>
      <c r="K73" s="160">
        <f t="shared" si="37"/>
        <v>0</v>
      </c>
      <c r="L73" s="158">
        <f t="shared" si="1"/>
        <v>23539</v>
      </c>
      <c r="M73" s="159">
        <f t="shared" si="2"/>
        <v>21890</v>
      </c>
      <c r="N73" s="159">
        <f t="shared" si="3"/>
        <v>1649</v>
      </c>
      <c r="O73" s="160">
        <f t="shared" si="4"/>
        <v>0</v>
      </c>
    </row>
    <row r="74" spans="1:15" ht="15" x14ac:dyDescent="0.25">
      <c r="A74" s="144"/>
      <c r="B74" s="145"/>
      <c r="C74" s="157"/>
      <c r="D74" s="158"/>
      <c r="E74" s="159"/>
      <c r="F74" s="159"/>
      <c r="G74" s="160"/>
      <c r="H74" s="158"/>
      <c r="I74" s="159"/>
      <c r="J74" s="159"/>
      <c r="K74" s="160"/>
      <c r="L74" s="141"/>
      <c r="M74" s="142"/>
      <c r="N74" s="142"/>
      <c r="O74" s="143"/>
    </row>
    <row r="75" spans="1:15" ht="15" x14ac:dyDescent="0.25">
      <c r="A75" s="144"/>
      <c r="B75" s="145" t="s">
        <v>13</v>
      </c>
      <c r="C75" s="140" t="s">
        <v>26</v>
      </c>
      <c r="D75" s="158"/>
      <c r="E75" s="159"/>
      <c r="F75" s="159"/>
      <c r="G75" s="160"/>
      <c r="H75" s="158"/>
      <c r="I75" s="159"/>
      <c r="J75" s="159"/>
      <c r="K75" s="160"/>
      <c r="L75" s="141"/>
      <c r="M75" s="142"/>
      <c r="N75" s="142"/>
      <c r="O75" s="143"/>
    </row>
    <row r="76" spans="1:15" ht="15" x14ac:dyDescent="0.25">
      <c r="A76" s="144"/>
      <c r="B76" s="162"/>
      <c r="C76" s="140" t="s">
        <v>31</v>
      </c>
      <c r="D76" s="141">
        <v>2000</v>
      </c>
      <c r="E76" s="142">
        <v>0</v>
      </c>
      <c r="F76" s="142">
        <v>2000</v>
      </c>
      <c r="G76" s="143">
        <v>0</v>
      </c>
      <c r="H76" s="141"/>
      <c r="I76" s="142"/>
      <c r="J76" s="142"/>
      <c r="K76" s="143"/>
      <c r="L76" s="141">
        <f t="shared" si="1"/>
        <v>2000</v>
      </c>
      <c r="M76" s="142">
        <f t="shared" si="2"/>
        <v>0</v>
      </c>
      <c r="N76" s="142">
        <f t="shared" si="3"/>
        <v>2000</v>
      </c>
      <c r="O76" s="143">
        <f t="shared" si="4"/>
        <v>0</v>
      </c>
    </row>
    <row r="77" spans="1:15" ht="15" x14ac:dyDescent="0.25">
      <c r="A77" s="144"/>
      <c r="B77" s="145"/>
      <c r="C77" s="140" t="s">
        <v>81</v>
      </c>
      <c r="D77" s="141">
        <v>2500</v>
      </c>
      <c r="E77" s="142">
        <v>2500</v>
      </c>
      <c r="F77" s="142">
        <v>0</v>
      </c>
      <c r="G77" s="143">
        <v>0</v>
      </c>
      <c r="H77" s="141"/>
      <c r="I77" s="142"/>
      <c r="J77" s="142"/>
      <c r="K77" s="143"/>
      <c r="L77" s="141">
        <f t="shared" si="1"/>
        <v>2500</v>
      </c>
      <c r="M77" s="142">
        <f t="shared" si="2"/>
        <v>2500</v>
      </c>
      <c r="N77" s="142">
        <f t="shared" si="3"/>
        <v>0</v>
      </c>
      <c r="O77" s="143">
        <f t="shared" si="4"/>
        <v>0</v>
      </c>
    </row>
    <row r="78" spans="1:15" ht="15" x14ac:dyDescent="0.25">
      <c r="A78" s="144"/>
      <c r="B78" s="145"/>
      <c r="C78" s="140" t="s">
        <v>213</v>
      </c>
      <c r="D78" s="141">
        <v>1659</v>
      </c>
      <c r="E78" s="142">
        <v>1659</v>
      </c>
      <c r="F78" s="142">
        <v>0</v>
      </c>
      <c r="G78" s="143">
        <v>0</v>
      </c>
      <c r="H78" s="141"/>
      <c r="I78" s="142"/>
      <c r="J78" s="142"/>
      <c r="K78" s="143"/>
      <c r="L78" s="141">
        <f t="shared" si="1"/>
        <v>1659</v>
      </c>
      <c r="M78" s="142">
        <f t="shared" si="2"/>
        <v>1659</v>
      </c>
      <c r="N78" s="142">
        <f t="shared" si="3"/>
        <v>0</v>
      </c>
      <c r="O78" s="143">
        <f t="shared" si="4"/>
        <v>0</v>
      </c>
    </row>
    <row r="79" spans="1:15" ht="15" x14ac:dyDescent="0.25">
      <c r="A79" s="144"/>
      <c r="B79" s="145"/>
      <c r="C79" s="140" t="s">
        <v>221</v>
      </c>
      <c r="D79" s="141">
        <v>21000</v>
      </c>
      <c r="E79" s="142">
        <v>21000</v>
      </c>
      <c r="F79" s="142">
        <v>0</v>
      </c>
      <c r="G79" s="143">
        <v>0</v>
      </c>
      <c r="H79" s="141"/>
      <c r="I79" s="142"/>
      <c r="J79" s="142"/>
      <c r="K79" s="143"/>
      <c r="L79" s="141">
        <f t="shared" si="1"/>
        <v>21000</v>
      </c>
      <c r="M79" s="142">
        <f t="shared" si="2"/>
        <v>21000</v>
      </c>
      <c r="N79" s="142">
        <f t="shared" si="3"/>
        <v>0</v>
      </c>
      <c r="O79" s="143">
        <f t="shared" si="4"/>
        <v>0</v>
      </c>
    </row>
    <row r="80" spans="1:15" ht="15" x14ac:dyDescent="0.25">
      <c r="A80" s="144"/>
      <c r="B80" s="145"/>
      <c r="C80" s="140" t="s">
        <v>222</v>
      </c>
      <c r="D80" s="141">
        <v>40000</v>
      </c>
      <c r="E80" s="142">
        <v>40000</v>
      </c>
      <c r="F80" s="142">
        <v>0</v>
      </c>
      <c r="G80" s="143">
        <v>0</v>
      </c>
      <c r="H80" s="141"/>
      <c r="I80" s="142"/>
      <c r="J80" s="142"/>
      <c r="K80" s="143"/>
      <c r="L80" s="141">
        <f t="shared" si="1"/>
        <v>40000</v>
      </c>
      <c r="M80" s="142">
        <f t="shared" si="2"/>
        <v>40000</v>
      </c>
      <c r="N80" s="142">
        <f t="shared" si="3"/>
        <v>0</v>
      </c>
      <c r="O80" s="143">
        <f t="shared" si="4"/>
        <v>0</v>
      </c>
    </row>
    <row r="81" spans="1:15" ht="15" x14ac:dyDescent="0.25">
      <c r="A81" s="144"/>
      <c r="B81" s="145"/>
      <c r="C81" s="140" t="s">
        <v>223</v>
      </c>
      <c r="D81" s="141">
        <v>5000</v>
      </c>
      <c r="E81" s="142">
        <v>5000</v>
      </c>
      <c r="F81" s="142">
        <v>0</v>
      </c>
      <c r="G81" s="143">
        <v>0</v>
      </c>
      <c r="H81" s="141"/>
      <c r="I81" s="142"/>
      <c r="J81" s="142"/>
      <c r="K81" s="143"/>
      <c r="L81" s="141">
        <f t="shared" si="1"/>
        <v>5000</v>
      </c>
      <c r="M81" s="142">
        <f t="shared" si="2"/>
        <v>5000</v>
      </c>
      <c r="N81" s="142">
        <f t="shared" si="3"/>
        <v>0</v>
      </c>
      <c r="O81" s="143">
        <f t="shared" si="4"/>
        <v>0</v>
      </c>
    </row>
    <row r="82" spans="1:15" ht="15" x14ac:dyDescent="0.25">
      <c r="A82" s="138"/>
      <c r="B82" s="156"/>
      <c r="C82" s="140" t="s">
        <v>224</v>
      </c>
      <c r="D82" s="141">
        <v>7000</v>
      </c>
      <c r="E82" s="142">
        <v>7000</v>
      </c>
      <c r="F82" s="142">
        <v>0</v>
      </c>
      <c r="G82" s="143">
        <v>0</v>
      </c>
      <c r="H82" s="141"/>
      <c r="I82" s="142"/>
      <c r="J82" s="142"/>
      <c r="K82" s="143"/>
      <c r="L82" s="141">
        <f t="shared" si="1"/>
        <v>7000</v>
      </c>
      <c r="M82" s="142">
        <f t="shared" si="2"/>
        <v>7000</v>
      </c>
      <c r="N82" s="142">
        <f t="shared" si="3"/>
        <v>0</v>
      </c>
      <c r="O82" s="143">
        <f t="shared" si="4"/>
        <v>0</v>
      </c>
    </row>
    <row r="83" spans="1:15" ht="15" x14ac:dyDescent="0.25">
      <c r="A83" s="144"/>
      <c r="B83" s="145"/>
      <c r="C83" s="140" t="s">
        <v>225</v>
      </c>
      <c r="D83" s="141">
        <v>50000</v>
      </c>
      <c r="E83" s="142">
        <v>50000</v>
      </c>
      <c r="F83" s="142">
        <v>0</v>
      </c>
      <c r="G83" s="143">
        <v>0</v>
      </c>
      <c r="H83" s="141">
        <v>6440</v>
      </c>
      <c r="I83" s="142">
        <v>6440</v>
      </c>
      <c r="J83" s="142"/>
      <c r="K83" s="143"/>
      <c r="L83" s="141">
        <f t="shared" si="1"/>
        <v>56440</v>
      </c>
      <c r="M83" s="142">
        <f t="shared" si="2"/>
        <v>56440</v>
      </c>
      <c r="N83" s="142">
        <f t="shared" si="3"/>
        <v>0</v>
      </c>
      <c r="O83" s="143">
        <f t="shared" si="4"/>
        <v>0</v>
      </c>
    </row>
    <row r="84" spans="1:15" ht="15" x14ac:dyDescent="0.25">
      <c r="A84" s="144"/>
      <c r="B84" s="145"/>
      <c r="C84" s="140" t="s">
        <v>226</v>
      </c>
      <c r="D84" s="141">
        <v>15000</v>
      </c>
      <c r="E84" s="142">
        <v>15000</v>
      </c>
      <c r="F84" s="142">
        <v>0</v>
      </c>
      <c r="G84" s="143">
        <v>0</v>
      </c>
      <c r="H84" s="141"/>
      <c r="I84" s="142"/>
      <c r="J84" s="142"/>
      <c r="K84" s="143"/>
      <c r="L84" s="141">
        <f t="shared" ref="L84:L148" si="38">D84+H84</f>
        <v>15000</v>
      </c>
      <c r="M84" s="142">
        <f t="shared" ref="M84:M148" si="39">E84+I84</f>
        <v>15000</v>
      </c>
      <c r="N84" s="142">
        <f t="shared" ref="N84:N148" si="40">F84+J84</f>
        <v>0</v>
      </c>
      <c r="O84" s="143">
        <f t="shared" ref="O84:O148" si="41">G84+K84</f>
        <v>0</v>
      </c>
    </row>
    <row r="85" spans="1:15" ht="30" x14ac:dyDescent="0.25">
      <c r="A85" s="144"/>
      <c r="B85" s="145"/>
      <c r="C85" s="161" t="s">
        <v>227</v>
      </c>
      <c r="D85" s="141">
        <v>16000</v>
      </c>
      <c r="E85" s="142">
        <v>16000</v>
      </c>
      <c r="F85" s="142">
        <v>0</v>
      </c>
      <c r="G85" s="143">
        <v>0</v>
      </c>
      <c r="H85" s="141"/>
      <c r="I85" s="142"/>
      <c r="J85" s="142"/>
      <c r="K85" s="143"/>
      <c r="L85" s="141">
        <f t="shared" si="38"/>
        <v>16000</v>
      </c>
      <c r="M85" s="142">
        <f t="shared" si="39"/>
        <v>16000</v>
      </c>
      <c r="N85" s="142">
        <f t="shared" si="40"/>
        <v>0</v>
      </c>
      <c r="O85" s="143">
        <f t="shared" si="41"/>
        <v>0</v>
      </c>
    </row>
    <row r="86" spans="1:15" ht="15" x14ac:dyDescent="0.25">
      <c r="A86" s="144"/>
      <c r="B86" s="145"/>
      <c r="C86" s="140" t="s">
        <v>228</v>
      </c>
      <c r="D86" s="141">
        <v>5600</v>
      </c>
      <c r="E86" s="142">
        <v>5600</v>
      </c>
      <c r="F86" s="142">
        <v>0</v>
      </c>
      <c r="G86" s="143">
        <v>0</v>
      </c>
      <c r="H86" s="141">
        <v>-5600</v>
      </c>
      <c r="I86" s="142">
        <v>-5600</v>
      </c>
      <c r="J86" s="142">
        <v>0</v>
      </c>
      <c r="K86" s="143">
        <v>0</v>
      </c>
      <c r="L86" s="141">
        <f t="shared" si="38"/>
        <v>0</v>
      </c>
      <c r="M86" s="142">
        <f t="shared" si="39"/>
        <v>0</v>
      </c>
      <c r="N86" s="142">
        <f t="shared" si="40"/>
        <v>0</v>
      </c>
      <c r="O86" s="143">
        <f t="shared" si="41"/>
        <v>0</v>
      </c>
    </row>
    <row r="87" spans="1:15" ht="15" x14ac:dyDescent="0.25">
      <c r="A87" s="144"/>
      <c r="B87" s="145"/>
      <c r="C87" s="140" t="s">
        <v>229</v>
      </c>
      <c r="D87" s="141">
        <v>45000</v>
      </c>
      <c r="E87" s="142">
        <v>45000</v>
      </c>
      <c r="F87" s="142">
        <v>0</v>
      </c>
      <c r="G87" s="143">
        <v>0</v>
      </c>
      <c r="H87" s="141">
        <v>45700</v>
      </c>
      <c r="I87" s="142">
        <v>45700</v>
      </c>
      <c r="J87" s="142">
        <v>0</v>
      </c>
      <c r="K87" s="143">
        <v>0</v>
      </c>
      <c r="L87" s="141">
        <f t="shared" si="38"/>
        <v>90700</v>
      </c>
      <c r="M87" s="142">
        <f t="shared" si="39"/>
        <v>90700</v>
      </c>
      <c r="N87" s="142">
        <f t="shared" si="40"/>
        <v>0</v>
      </c>
      <c r="O87" s="143">
        <f t="shared" si="41"/>
        <v>0</v>
      </c>
    </row>
    <row r="88" spans="1:15" ht="15" x14ac:dyDescent="0.25">
      <c r="A88" s="144"/>
      <c r="B88" s="145"/>
      <c r="C88" s="140" t="s">
        <v>230</v>
      </c>
      <c r="D88" s="141"/>
      <c r="E88" s="142"/>
      <c r="F88" s="142"/>
      <c r="G88" s="143"/>
      <c r="H88" s="141"/>
      <c r="I88" s="142"/>
      <c r="J88" s="142"/>
      <c r="K88" s="143"/>
      <c r="L88" s="141"/>
      <c r="M88" s="142"/>
      <c r="N88" s="142"/>
      <c r="O88" s="143"/>
    </row>
    <row r="89" spans="1:15" ht="15" x14ac:dyDescent="0.25">
      <c r="A89" s="144"/>
      <c r="B89" s="145"/>
      <c r="C89" s="140" t="s">
        <v>231</v>
      </c>
      <c r="D89" s="141">
        <v>2000</v>
      </c>
      <c r="E89" s="142">
        <v>2000</v>
      </c>
      <c r="F89" s="142">
        <v>0</v>
      </c>
      <c r="G89" s="143">
        <v>0</v>
      </c>
      <c r="H89" s="141"/>
      <c r="I89" s="142"/>
      <c r="J89" s="142"/>
      <c r="K89" s="143"/>
      <c r="L89" s="141">
        <f t="shared" si="38"/>
        <v>2000</v>
      </c>
      <c r="M89" s="142">
        <f t="shared" si="39"/>
        <v>2000</v>
      </c>
      <c r="N89" s="142">
        <f t="shared" si="40"/>
        <v>0</v>
      </c>
      <c r="O89" s="143">
        <f t="shared" si="41"/>
        <v>0</v>
      </c>
    </row>
    <row r="90" spans="1:15" ht="15" x14ac:dyDescent="0.25">
      <c r="A90" s="144"/>
      <c r="B90" s="145"/>
      <c r="C90" s="140" t="s">
        <v>232</v>
      </c>
      <c r="D90" s="141">
        <v>6600</v>
      </c>
      <c r="E90" s="142">
        <v>6600</v>
      </c>
      <c r="F90" s="142">
        <v>0</v>
      </c>
      <c r="G90" s="143">
        <v>0</v>
      </c>
      <c r="H90" s="141"/>
      <c r="I90" s="142"/>
      <c r="J90" s="142"/>
      <c r="K90" s="143"/>
      <c r="L90" s="141">
        <f t="shared" si="38"/>
        <v>6600</v>
      </c>
      <c r="M90" s="142">
        <f t="shared" si="39"/>
        <v>6600</v>
      </c>
      <c r="N90" s="142">
        <f t="shared" si="40"/>
        <v>0</v>
      </c>
      <c r="O90" s="143">
        <f t="shared" si="41"/>
        <v>0</v>
      </c>
    </row>
    <row r="91" spans="1:15" ht="15" x14ac:dyDescent="0.25">
      <c r="A91" s="144"/>
      <c r="B91" s="145"/>
      <c r="C91" s="140" t="s">
        <v>233</v>
      </c>
      <c r="D91" s="141">
        <v>8600</v>
      </c>
      <c r="E91" s="142">
        <v>8600</v>
      </c>
      <c r="F91" s="142">
        <v>0</v>
      </c>
      <c r="G91" s="143">
        <v>0</v>
      </c>
      <c r="H91" s="141"/>
      <c r="I91" s="142"/>
      <c r="J91" s="142"/>
      <c r="K91" s="143"/>
      <c r="L91" s="141">
        <f t="shared" si="38"/>
        <v>8600</v>
      </c>
      <c r="M91" s="142">
        <f t="shared" si="39"/>
        <v>8600</v>
      </c>
      <c r="N91" s="142">
        <f t="shared" si="40"/>
        <v>0</v>
      </c>
      <c r="O91" s="143">
        <f t="shared" si="41"/>
        <v>0</v>
      </c>
    </row>
    <row r="92" spans="1:15" ht="15" x14ac:dyDescent="0.25">
      <c r="A92" s="144"/>
      <c r="B92" s="145"/>
      <c r="C92" s="161" t="s">
        <v>234</v>
      </c>
      <c r="D92" s="163">
        <v>30000</v>
      </c>
      <c r="E92" s="164">
        <v>0</v>
      </c>
      <c r="F92" s="164">
        <v>30000</v>
      </c>
      <c r="G92" s="165">
        <v>0</v>
      </c>
      <c r="H92" s="163"/>
      <c r="I92" s="164"/>
      <c r="J92" s="164"/>
      <c r="K92" s="165"/>
      <c r="L92" s="163">
        <f t="shared" si="38"/>
        <v>30000</v>
      </c>
      <c r="M92" s="164">
        <f t="shared" si="39"/>
        <v>0</v>
      </c>
      <c r="N92" s="164">
        <f t="shared" si="40"/>
        <v>30000</v>
      </c>
      <c r="O92" s="165">
        <f t="shared" si="41"/>
        <v>0</v>
      </c>
    </row>
    <row r="93" spans="1:15" ht="15" x14ac:dyDescent="0.25">
      <c r="A93" s="144"/>
      <c r="B93" s="145"/>
      <c r="C93" s="161" t="s">
        <v>235</v>
      </c>
      <c r="D93" s="163">
        <v>35000</v>
      </c>
      <c r="E93" s="164">
        <v>35000</v>
      </c>
      <c r="F93" s="164">
        <v>0</v>
      </c>
      <c r="G93" s="165">
        <v>0</v>
      </c>
      <c r="H93" s="163"/>
      <c r="I93" s="164"/>
      <c r="J93" s="164"/>
      <c r="K93" s="165"/>
      <c r="L93" s="163">
        <f t="shared" si="38"/>
        <v>35000</v>
      </c>
      <c r="M93" s="164">
        <f t="shared" si="39"/>
        <v>35000</v>
      </c>
      <c r="N93" s="164">
        <f t="shared" si="40"/>
        <v>0</v>
      </c>
      <c r="O93" s="165">
        <f t="shared" si="41"/>
        <v>0</v>
      </c>
    </row>
    <row r="94" spans="1:15" ht="15" x14ac:dyDescent="0.25">
      <c r="A94" s="144"/>
      <c r="B94" s="145"/>
      <c r="C94" s="161" t="s">
        <v>236</v>
      </c>
      <c r="D94" s="163">
        <v>100000</v>
      </c>
      <c r="E94" s="164">
        <v>0</v>
      </c>
      <c r="F94" s="164">
        <v>100000</v>
      </c>
      <c r="G94" s="165">
        <v>0</v>
      </c>
      <c r="H94" s="163"/>
      <c r="I94" s="164"/>
      <c r="J94" s="164"/>
      <c r="K94" s="165"/>
      <c r="L94" s="163">
        <f t="shared" si="38"/>
        <v>100000</v>
      </c>
      <c r="M94" s="164">
        <f t="shared" si="39"/>
        <v>0</v>
      </c>
      <c r="N94" s="164">
        <f t="shared" si="40"/>
        <v>100000</v>
      </c>
      <c r="O94" s="165">
        <f t="shared" si="41"/>
        <v>0</v>
      </c>
    </row>
    <row r="95" spans="1:15" ht="15" x14ac:dyDescent="0.25">
      <c r="A95" s="144"/>
      <c r="B95" s="145"/>
      <c r="C95" s="161" t="s">
        <v>237</v>
      </c>
      <c r="D95" s="163">
        <v>14000</v>
      </c>
      <c r="E95" s="164">
        <v>0</v>
      </c>
      <c r="F95" s="164">
        <v>14000</v>
      </c>
      <c r="G95" s="165">
        <v>0</v>
      </c>
      <c r="H95" s="163"/>
      <c r="I95" s="164"/>
      <c r="J95" s="164"/>
      <c r="K95" s="165"/>
      <c r="L95" s="163">
        <f t="shared" si="38"/>
        <v>14000</v>
      </c>
      <c r="M95" s="164">
        <f t="shared" si="39"/>
        <v>0</v>
      </c>
      <c r="N95" s="164">
        <f t="shared" si="40"/>
        <v>14000</v>
      </c>
      <c r="O95" s="165">
        <f t="shared" si="41"/>
        <v>0</v>
      </c>
    </row>
    <row r="96" spans="1:15" ht="15" x14ac:dyDescent="0.25">
      <c r="A96" s="144"/>
      <c r="B96" s="145"/>
      <c r="C96" s="161" t="s">
        <v>238</v>
      </c>
      <c r="D96" s="163"/>
      <c r="E96" s="164"/>
      <c r="F96" s="164"/>
      <c r="G96" s="165"/>
      <c r="H96" s="163"/>
      <c r="I96" s="164"/>
      <c r="J96" s="164"/>
      <c r="K96" s="165"/>
      <c r="L96" s="163"/>
      <c r="M96" s="164"/>
      <c r="N96" s="164"/>
      <c r="O96" s="165"/>
    </row>
    <row r="97" spans="1:15" ht="15" x14ac:dyDescent="0.25">
      <c r="A97" s="144"/>
      <c r="B97" s="145"/>
      <c r="C97" s="161" t="s">
        <v>239</v>
      </c>
      <c r="D97" s="163">
        <v>600</v>
      </c>
      <c r="E97" s="164">
        <v>0</v>
      </c>
      <c r="F97" s="164">
        <v>600</v>
      </c>
      <c r="G97" s="165">
        <v>0</v>
      </c>
      <c r="H97" s="163"/>
      <c r="I97" s="164"/>
      <c r="J97" s="164"/>
      <c r="K97" s="165"/>
      <c r="L97" s="163">
        <f t="shared" si="38"/>
        <v>600</v>
      </c>
      <c r="M97" s="164">
        <f t="shared" si="39"/>
        <v>0</v>
      </c>
      <c r="N97" s="164">
        <f t="shared" si="40"/>
        <v>600</v>
      </c>
      <c r="O97" s="165">
        <f t="shared" si="41"/>
        <v>0</v>
      </c>
    </row>
    <row r="98" spans="1:15" ht="15" x14ac:dyDescent="0.25">
      <c r="A98" s="144"/>
      <c r="B98" s="145"/>
      <c r="C98" s="161" t="s">
        <v>240</v>
      </c>
      <c r="D98" s="163">
        <v>10000</v>
      </c>
      <c r="E98" s="164">
        <v>0</v>
      </c>
      <c r="F98" s="164">
        <v>10000</v>
      </c>
      <c r="G98" s="165">
        <v>0</v>
      </c>
      <c r="H98" s="163"/>
      <c r="I98" s="164"/>
      <c r="J98" s="164"/>
      <c r="K98" s="165"/>
      <c r="L98" s="163">
        <f t="shared" si="38"/>
        <v>10000</v>
      </c>
      <c r="M98" s="164">
        <f t="shared" si="39"/>
        <v>0</v>
      </c>
      <c r="N98" s="164">
        <f t="shared" si="40"/>
        <v>10000</v>
      </c>
      <c r="O98" s="165">
        <f t="shared" si="41"/>
        <v>0</v>
      </c>
    </row>
    <row r="99" spans="1:15" ht="15" x14ac:dyDescent="0.25">
      <c r="A99" s="144"/>
      <c r="B99" s="145"/>
      <c r="C99" s="161" t="s">
        <v>241</v>
      </c>
      <c r="D99" s="163">
        <v>13000</v>
      </c>
      <c r="E99" s="164">
        <v>13000</v>
      </c>
      <c r="F99" s="164">
        <v>0</v>
      </c>
      <c r="G99" s="165">
        <v>0</v>
      </c>
      <c r="H99" s="163">
        <v>2000</v>
      </c>
      <c r="I99" s="164">
        <v>2000</v>
      </c>
      <c r="J99" s="164"/>
      <c r="K99" s="165"/>
      <c r="L99" s="163">
        <f t="shared" si="38"/>
        <v>15000</v>
      </c>
      <c r="M99" s="164">
        <f t="shared" si="39"/>
        <v>15000</v>
      </c>
      <c r="N99" s="164">
        <f t="shared" si="40"/>
        <v>0</v>
      </c>
      <c r="O99" s="165">
        <f t="shared" si="41"/>
        <v>0</v>
      </c>
    </row>
    <row r="100" spans="1:15" ht="15" x14ac:dyDescent="0.25">
      <c r="A100" s="138"/>
      <c r="B100" s="156"/>
      <c r="C100" s="140" t="s">
        <v>242</v>
      </c>
      <c r="D100" s="141">
        <v>25300</v>
      </c>
      <c r="E100" s="142">
        <v>25300</v>
      </c>
      <c r="F100" s="142">
        <v>0</v>
      </c>
      <c r="G100" s="143">
        <v>0</v>
      </c>
      <c r="H100" s="141"/>
      <c r="I100" s="142"/>
      <c r="J100" s="142"/>
      <c r="K100" s="143"/>
      <c r="L100" s="141">
        <f t="shared" si="38"/>
        <v>25300</v>
      </c>
      <c r="M100" s="142">
        <f t="shared" si="39"/>
        <v>25300</v>
      </c>
      <c r="N100" s="142">
        <f t="shared" si="40"/>
        <v>0</v>
      </c>
      <c r="O100" s="143">
        <f t="shared" si="41"/>
        <v>0</v>
      </c>
    </row>
    <row r="101" spans="1:15" ht="15" x14ac:dyDescent="0.25">
      <c r="A101" s="144"/>
      <c r="B101" s="145"/>
      <c r="C101" s="161" t="s">
        <v>243</v>
      </c>
      <c r="D101" s="163">
        <v>9000</v>
      </c>
      <c r="E101" s="164">
        <v>9000</v>
      </c>
      <c r="F101" s="164">
        <v>0</v>
      </c>
      <c r="G101" s="165">
        <v>0</v>
      </c>
      <c r="H101" s="163"/>
      <c r="I101" s="164"/>
      <c r="J101" s="164"/>
      <c r="K101" s="165"/>
      <c r="L101" s="163">
        <f t="shared" si="38"/>
        <v>9000</v>
      </c>
      <c r="M101" s="164">
        <f t="shared" si="39"/>
        <v>9000</v>
      </c>
      <c r="N101" s="164">
        <f t="shared" si="40"/>
        <v>0</v>
      </c>
      <c r="O101" s="165">
        <f t="shared" si="41"/>
        <v>0</v>
      </c>
    </row>
    <row r="102" spans="1:15" ht="31.5" customHeight="1" x14ac:dyDescent="0.25">
      <c r="A102" s="144"/>
      <c r="B102" s="145"/>
      <c r="C102" s="161" t="s">
        <v>244</v>
      </c>
      <c r="D102" s="163">
        <v>361</v>
      </c>
      <c r="E102" s="164">
        <v>361</v>
      </c>
      <c r="F102" s="164">
        <v>0</v>
      </c>
      <c r="G102" s="165">
        <v>0</v>
      </c>
      <c r="H102" s="163"/>
      <c r="I102" s="164"/>
      <c r="J102" s="164"/>
      <c r="K102" s="165"/>
      <c r="L102" s="163">
        <f t="shared" si="38"/>
        <v>361</v>
      </c>
      <c r="M102" s="164">
        <f t="shared" si="39"/>
        <v>361</v>
      </c>
      <c r="N102" s="164">
        <f t="shared" si="40"/>
        <v>0</v>
      </c>
      <c r="O102" s="165">
        <f t="shared" si="41"/>
        <v>0</v>
      </c>
    </row>
    <row r="103" spans="1:15" ht="45" x14ac:dyDescent="0.25">
      <c r="A103" s="144"/>
      <c r="B103" s="145"/>
      <c r="C103" s="161" t="s">
        <v>245</v>
      </c>
      <c r="D103" s="163">
        <v>1103</v>
      </c>
      <c r="E103" s="164">
        <v>1103</v>
      </c>
      <c r="F103" s="164">
        <v>0</v>
      </c>
      <c r="G103" s="165">
        <v>0</v>
      </c>
      <c r="H103" s="163"/>
      <c r="I103" s="164"/>
      <c r="J103" s="164"/>
      <c r="K103" s="165"/>
      <c r="L103" s="163">
        <f t="shared" si="38"/>
        <v>1103</v>
      </c>
      <c r="M103" s="164">
        <f t="shared" si="39"/>
        <v>1103</v>
      </c>
      <c r="N103" s="164">
        <f t="shared" si="40"/>
        <v>0</v>
      </c>
      <c r="O103" s="165">
        <f t="shared" si="41"/>
        <v>0</v>
      </c>
    </row>
    <row r="104" spans="1:15" ht="45" x14ac:dyDescent="0.25">
      <c r="A104" s="144"/>
      <c r="B104" s="145"/>
      <c r="C104" s="161" t="s">
        <v>246</v>
      </c>
      <c r="D104" s="163">
        <v>726</v>
      </c>
      <c r="E104" s="164">
        <v>726</v>
      </c>
      <c r="F104" s="164">
        <v>0</v>
      </c>
      <c r="G104" s="165">
        <v>0</v>
      </c>
      <c r="H104" s="163"/>
      <c r="I104" s="164"/>
      <c r="J104" s="164"/>
      <c r="K104" s="165"/>
      <c r="L104" s="163">
        <f t="shared" si="38"/>
        <v>726</v>
      </c>
      <c r="M104" s="164">
        <f t="shared" si="39"/>
        <v>726</v>
      </c>
      <c r="N104" s="164">
        <f t="shared" si="40"/>
        <v>0</v>
      </c>
      <c r="O104" s="165">
        <f t="shared" si="41"/>
        <v>0</v>
      </c>
    </row>
    <row r="105" spans="1:15" ht="15" x14ac:dyDescent="0.25">
      <c r="A105" s="144"/>
      <c r="B105" s="145"/>
      <c r="C105" s="161" t="s">
        <v>247</v>
      </c>
      <c r="D105" s="163">
        <v>6</v>
      </c>
      <c r="E105" s="164">
        <v>6</v>
      </c>
      <c r="F105" s="164">
        <v>0</v>
      </c>
      <c r="G105" s="165">
        <v>0</v>
      </c>
      <c r="H105" s="163">
        <v>969</v>
      </c>
      <c r="I105" s="164">
        <v>969</v>
      </c>
      <c r="J105" s="164">
        <v>0</v>
      </c>
      <c r="K105" s="165">
        <v>0</v>
      </c>
      <c r="L105" s="163">
        <f t="shared" si="38"/>
        <v>975</v>
      </c>
      <c r="M105" s="164">
        <f t="shared" si="39"/>
        <v>975</v>
      </c>
      <c r="N105" s="164">
        <f t="shared" si="40"/>
        <v>0</v>
      </c>
      <c r="O105" s="165">
        <f t="shared" si="41"/>
        <v>0</v>
      </c>
    </row>
    <row r="106" spans="1:15" ht="30" x14ac:dyDescent="0.25">
      <c r="A106" s="144"/>
      <c r="B106" s="145"/>
      <c r="C106" s="161" t="s">
        <v>248</v>
      </c>
      <c r="D106" s="163">
        <v>2494</v>
      </c>
      <c r="E106" s="164">
        <v>2494</v>
      </c>
      <c r="F106" s="164">
        <v>0</v>
      </c>
      <c r="G106" s="165">
        <v>0</v>
      </c>
      <c r="H106" s="163"/>
      <c r="I106" s="164"/>
      <c r="J106" s="164"/>
      <c r="K106" s="165"/>
      <c r="L106" s="163">
        <f t="shared" si="38"/>
        <v>2494</v>
      </c>
      <c r="M106" s="164">
        <f t="shared" si="39"/>
        <v>2494</v>
      </c>
      <c r="N106" s="164">
        <f t="shared" si="40"/>
        <v>0</v>
      </c>
      <c r="O106" s="165">
        <f t="shared" si="41"/>
        <v>0</v>
      </c>
    </row>
    <row r="107" spans="1:15" ht="15" x14ac:dyDescent="0.25">
      <c r="A107" s="144"/>
      <c r="B107" s="145"/>
      <c r="C107" s="161" t="s">
        <v>249</v>
      </c>
      <c r="D107" s="163">
        <v>2921</v>
      </c>
      <c r="E107" s="164">
        <v>2921</v>
      </c>
      <c r="F107" s="164">
        <v>0</v>
      </c>
      <c r="G107" s="165">
        <v>0</v>
      </c>
      <c r="H107" s="163"/>
      <c r="I107" s="164"/>
      <c r="J107" s="164"/>
      <c r="K107" s="165"/>
      <c r="L107" s="163">
        <f t="shared" si="38"/>
        <v>2921</v>
      </c>
      <c r="M107" s="164">
        <f t="shared" si="39"/>
        <v>2921</v>
      </c>
      <c r="N107" s="164">
        <f t="shared" si="40"/>
        <v>0</v>
      </c>
      <c r="O107" s="165">
        <f t="shared" si="41"/>
        <v>0</v>
      </c>
    </row>
    <row r="108" spans="1:15" ht="30" x14ac:dyDescent="0.25">
      <c r="A108" s="144"/>
      <c r="B108" s="145"/>
      <c r="C108" s="161" t="s">
        <v>325</v>
      </c>
      <c r="D108" s="163">
        <v>2538</v>
      </c>
      <c r="E108" s="164">
        <v>2538</v>
      </c>
      <c r="F108" s="164">
        <v>0</v>
      </c>
      <c r="G108" s="165">
        <v>0</v>
      </c>
      <c r="H108" s="163"/>
      <c r="I108" s="164"/>
      <c r="J108" s="164"/>
      <c r="K108" s="165"/>
      <c r="L108" s="163">
        <f t="shared" si="38"/>
        <v>2538</v>
      </c>
      <c r="M108" s="164">
        <f t="shared" si="39"/>
        <v>2538</v>
      </c>
      <c r="N108" s="164">
        <f t="shared" si="40"/>
        <v>0</v>
      </c>
      <c r="O108" s="165">
        <f t="shared" si="41"/>
        <v>0</v>
      </c>
    </row>
    <row r="109" spans="1:15" ht="30" x14ac:dyDescent="0.25">
      <c r="A109" s="138"/>
      <c r="B109" s="156"/>
      <c r="C109" s="161" t="s">
        <v>326</v>
      </c>
      <c r="D109" s="141">
        <v>3845</v>
      </c>
      <c r="E109" s="142">
        <v>3845</v>
      </c>
      <c r="F109" s="142">
        <v>0</v>
      </c>
      <c r="G109" s="143">
        <v>0</v>
      </c>
      <c r="H109" s="141"/>
      <c r="I109" s="142"/>
      <c r="J109" s="142"/>
      <c r="K109" s="143"/>
      <c r="L109" s="141">
        <f t="shared" si="38"/>
        <v>3845</v>
      </c>
      <c r="M109" s="142">
        <f t="shared" si="39"/>
        <v>3845</v>
      </c>
      <c r="N109" s="142">
        <f t="shared" si="40"/>
        <v>0</v>
      </c>
      <c r="O109" s="143">
        <f t="shared" si="41"/>
        <v>0</v>
      </c>
    </row>
    <row r="110" spans="1:15" ht="30" x14ac:dyDescent="0.25">
      <c r="A110" s="138"/>
      <c r="B110" s="156"/>
      <c r="C110" s="161" t="s">
        <v>327</v>
      </c>
      <c r="D110" s="141">
        <v>17899</v>
      </c>
      <c r="E110" s="142">
        <v>17899</v>
      </c>
      <c r="F110" s="142">
        <v>0</v>
      </c>
      <c r="G110" s="143">
        <v>0</v>
      </c>
      <c r="H110" s="141"/>
      <c r="I110" s="142"/>
      <c r="J110" s="142"/>
      <c r="K110" s="143"/>
      <c r="L110" s="141">
        <f t="shared" si="38"/>
        <v>17899</v>
      </c>
      <c r="M110" s="142">
        <f t="shared" si="39"/>
        <v>17899</v>
      </c>
      <c r="N110" s="142">
        <f t="shared" si="40"/>
        <v>0</v>
      </c>
      <c r="O110" s="143">
        <f t="shared" si="41"/>
        <v>0</v>
      </c>
    </row>
    <row r="111" spans="1:15" ht="30" x14ac:dyDescent="0.25">
      <c r="A111" s="138"/>
      <c r="B111" s="156"/>
      <c r="C111" s="161" t="s">
        <v>328</v>
      </c>
      <c r="D111" s="141">
        <v>17441</v>
      </c>
      <c r="E111" s="142">
        <v>17441</v>
      </c>
      <c r="F111" s="142">
        <v>0</v>
      </c>
      <c r="G111" s="143">
        <v>0</v>
      </c>
      <c r="H111" s="141"/>
      <c r="I111" s="142"/>
      <c r="J111" s="142"/>
      <c r="K111" s="143"/>
      <c r="L111" s="141">
        <f t="shared" si="38"/>
        <v>17441</v>
      </c>
      <c r="M111" s="142">
        <f t="shared" si="39"/>
        <v>17441</v>
      </c>
      <c r="N111" s="142">
        <f t="shared" si="40"/>
        <v>0</v>
      </c>
      <c r="O111" s="143">
        <f t="shared" si="41"/>
        <v>0</v>
      </c>
    </row>
    <row r="112" spans="1:15" ht="30" x14ac:dyDescent="0.25">
      <c r="A112" s="138"/>
      <c r="B112" s="156"/>
      <c r="C112" s="161" t="s">
        <v>329</v>
      </c>
      <c r="D112" s="141">
        <v>19067</v>
      </c>
      <c r="E112" s="142">
        <v>19067</v>
      </c>
      <c r="F112" s="142">
        <v>0</v>
      </c>
      <c r="G112" s="143">
        <v>0</v>
      </c>
      <c r="H112" s="141"/>
      <c r="I112" s="142"/>
      <c r="J112" s="142"/>
      <c r="K112" s="143"/>
      <c r="L112" s="141">
        <f t="shared" si="38"/>
        <v>19067</v>
      </c>
      <c r="M112" s="142">
        <f t="shared" si="39"/>
        <v>19067</v>
      </c>
      <c r="N112" s="142">
        <f t="shared" si="40"/>
        <v>0</v>
      </c>
      <c r="O112" s="143">
        <f t="shared" si="41"/>
        <v>0</v>
      </c>
    </row>
    <row r="113" spans="1:15" ht="15" x14ac:dyDescent="0.25">
      <c r="A113" s="138"/>
      <c r="B113" s="156"/>
      <c r="C113" s="161" t="s">
        <v>330</v>
      </c>
      <c r="D113" s="141">
        <v>38627</v>
      </c>
      <c r="E113" s="142">
        <v>38627</v>
      </c>
      <c r="F113" s="142">
        <v>0</v>
      </c>
      <c r="G113" s="143">
        <v>0</v>
      </c>
      <c r="H113" s="141"/>
      <c r="I113" s="142"/>
      <c r="J113" s="142"/>
      <c r="K113" s="143"/>
      <c r="L113" s="141">
        <f t="shared" si="38"/>
        <v>38627</v>
      </c>
      <c r="M113" s="142">
        <f t="shared" si="39"/>
        <v>38627</v>
      </c>
      <c r="N113" s="142">
        <f t="shared" si="40"/>
        <v>0</v>
      </c>
      <c r="O113" s="143">
        <f t="shared" si="41"/>
        <v>0</v>
      </c>
    </row>
    <row r="114" spans="1:15" ht="15" x14ac:dyDescent="0.25">
      <c r="A114" s="144"/>
      <c r="B114" s="145"/>
      <c r="C114" s="161" t="s">
        <v>331</v>
      </c>
      <c r="D114" s="163">
        <v>30000</v>
      </c>
      <c r="E114" s="164">
        <v>0</v>
      </c>
      <c r="F114" s="164">
        <v>30000</v>
      </c>
      <c r="G114" s="165">
        <v>0</v>
      </c>
      <c r="H114" s="163">
        <v>4130</v>
      </c>
      <c r="I114" s="164">
        <v>4130</v>
      </c>
      <c r="J114" s="164"/>
      <c r="K114" s="165"/>
      <c r="L114" s="163">
        <f t="shared" si="38"/>
        <v>34130</v>
      </c>
      <c r="M114" s="164">
        <f t="shared" si="39"/>
        <v>4130</v>
      </c>
      <c r="N114" s="164">
        <f t="shared" si="40"/>
        <v>30000</v>
      </c>
      <c r="O114" s="165">
        <f t="shared" si="41"/>
        <v>0</v>
      </c>
    </row>
    <row r="115" spans="1:15" ht="15" x14ac:dyDescent="0.25">
      <c r="A115" s="144"/>
      <c r="B115" s="145"/>
      <c r="C115" s="161" t="s">
        <v>373</v>
      </c>
      <c r="D115" s="163">
        <v>37000</v>
      </c>
      <c r="E115" s="164">
        <v>37000</v>
      </c>
      <c r="F115" s="164">
        <v>0</v>
      </c>
      <c r="G115" s="165">
        <v>0</v>
      </c>
      <c r="H115" s="163"/>
      <c r="I115" s="164"/>
      <c r="J115" s="164"/>
      <c r="K115" s="165"/>
      <c r="L115" s="163">
        <f t="shared" si="38"/>
        <v>37000</v>
      </c>
      <c r="M115" s="164">
        <f t="shared" si="39"/>
        <v>37000</v>
      </c>
      <c r="N115" s="164">
        <f t="shared" si="40"/>
        <v>0</v>
      </c>
      <c r="O115" s="165">
        <f t="shared" si="41"/>
        <v>0</v>
      </c>
    </row>
    <row r="116" spans="1:15" ht="15" x14ac:dyDescent="0.25">
      <c r="A116" s="144"/>
      <c r="B116" s="145"/>
      <c r="C116" s="161" t="s">
        <v>332</v>
      </c>
      <c r="D116" s="163">
        <v>2000</v>
      </c>
      <c r="E116" s="164">
        <v>0</v>
      </c>
      <c r="F116" s="164">
        <v>2000</v>
      </c>
      <c r="G116" s="165">
        <v>0</v>
      </c>
      <c r="H116" s="163"/>
      <c r="I116" s="164"/>
      <c r="J116" s="164"/>
      <c r="K116" s="165"/>
      <c r="L116" s="163">
        <f t="shared" si="38"/>
        <v>2000</v>
      </c>
      <c r="M116" s="164">
        <f t="shared" si="39"/>
        <v>0</v>
      </c>
      <c r="N116" s="164">
        <f t="shared" si="40"/>
        <v>2000</v>
      </c>
      <c r="O116" s="165">
        <f t="shared" si="41"/>
        <v>0</v>
      </c>
    </row>
    <row r="117" spans="1:15" ht="15" x14ac:dyDescent="0.25">
      <c r="A117" s="138"/>
      <c r="B117" s="156"/>
      <c r="C117" s="140" t="s">
        <v>333</v>
      </c>
      <c r="D117" s="141">
        <v>480</v>
      </c>
      <c r="E117" s="142">
        <v>480</v>
      </c>
      <c r="F117" s="142">
        <v>0</v>
      </c>
      <c r="G117" s="143">
        <v>0</v>
      </c>
      <c r="H117" s="141"/>
      <c r="I117" s="142"/>
      <c r="J117" s="142"/>
      <c r="K117" s="143"/>
      <c r="L117" s="141">
        <f t="shared" si="38"/>
        <v>480</v>
      </c>
      <c r="M117" s="142">
        <f t="shared" si="39"/>
        <v>480</v>
      </c>
      <c r="N117" s="142">
        <f t="shared" si="40"/>
        <v>0</v>
      </c>
      <c r="O117" s="143">
        <f t="shared" si="41"/>
        <v>0</v>
      </c>
    </row>
    <row r="118" spans="1:15" ht="15" x14ac:dyDescent="0.25">
      <c r="A118" s="138"/>
      <c r="B118" s="156"/>
      <c r="C118" s="161" t="s">
        <v>334</v>
      </c>
      <c r="D118" s="141">
        <v>454355</v>
      </c>
      <c r="E118" s="142">
        <v>454355</v>
      </c>
      <c r="F118" s="142">
        <v>0</v>
      </c>
      <c r="G118" s="143">
        <v>0</v>
      </c>
      <c r="H118" s="141">
        <v>64960</v>
      </c>
      <c r="I118" s="142">
        <v>64960</v>
      </c>
      <c r="J118" s="142">
        <v>0</v>
      </c>
      <c r="K118" s="143">
        <v>0</v>
      </c>
      <c r="L118" s="141">
        <f t="shared" si="38"/>
        <v>519315</v>
      </c>
      <c r="M118" s="142">
        <f t="shared" si="39"/>
        <v>519315</v>
      </c>
      <c r="N118" s="142">
        <f t="shared" si="40"/>
        <v>0</v>
      </c>
      <c r="O118" s="143">
        <f t="shared" si="41"/>
        <v>0</v>
      </c>
    </row>
    <row r="119" spans="1:15" ht="15" x14ac:dyDescent="0.25">
      <c r="A119" s="138"/>
      <c r="B119" s="156"/>
      <c r="C119" s="161" t="s">
        <v>335</v>
      </c>
      <c r="D119" s="141">
        <v>1000</v>
      </c>
      <c r="E119" s="142">
        <v>1000</v>
      </c>
      <c r="F119" s="142">
        <v>0</v>
      </c>
      <c r="G119" s="143">
        <v>0</v>
      </c>
      <c r="H119" s="141"/>
      <c r="I119" s="142"/>
      <c r="J119" s="142"/>
      <c r="K119" s="143"/>
      <c r="L119" s="141">
        <f t="shared" si="38"/>
        <v>1000</v>
      </c>
      <c r="M119" s="142">
        <f t="shared" si="39"/>
        <v>1000</v>
      </c>
      <c r="N119" s="142">
        <f t="shared" si="40"/>
        <v>0</v>
      </c>
      <c r="O119" s="143">
        <f t="shared" si="41"/>
        <v>0</v>
      </c>
    </row>
    <row r="120" spans="1:15" ht="30" x14ac:dyDescent="0.25">
      <c r="A120" s="138"/>
      <c r="B120" s="156"/>
      <c r="C120" s="161" t="s">
        <v>336</v>
      </c>
      <c r="D120" s="141">
        <v>276000</v>
      </c>
      <c r="E120" s="142">
        <v>276000</v>
      </c>
      <c r="F120" s="142">
        <v>0</v>
      </c>
      <c r="G120" s="143">
        <v>0</v>
      </c>
      <c r="H120" s="141"/>
      <c r="I120" s="142"/>
      <c r="J120" s="142"/>
      <c r="K120" s="143"/>
      <c r="L120" s="141">
        <f t="shared" si="38"/>
        <v>276000</v>
      </c>
      <c r="M120" s="142">
        <f t="shared" si="39"/>
        <v>276000</v>
      </c>
      <c r="N120" s="142">
        <f t="shared" si="40"/>
        <v>0</v>
      </c>
      <c r="O120" s="143">
        <f t="shared" si="41"/>
        <v>0</v>
      </c>
    </row>
    <row r="121" spans="1:15" ht="30" x14ac:dyDescent="0.25">
      <c r="A121" s="138"/>
      <c r="B121" s="156"/>
      <c r="C121" s="161" t="s">
        <v>374</v>
      </c>
      <c r="D121" s="141">
        <v>3500</v>
      </c>
      <c r="E121" s="142">
        <v>3500</v>
      </c>
      <c r="F121" s="142">
        <v>0</v>
      </c>
      <c r="G121" s="143">
        <v>0</v>
      </c>
      <c r="H121" s="141"/>
      <c r="I121" s="142"/>
      <c r="J121" s="142"/>
      <c r="K121" s="143"/>
      <c r="L121" s="141">
        <f t="shared" si="38"/>
        <v>3500</v>
      </c>
      <c r="M121" s="142">
        <f t="shared" si="39"/>
        <v>3500</v>
      </c>
      <c r="N121" s="142">
        <f t="shared" si="40"/>
        <v>0</v>
      </c>
      <c r="O121" s="143">
        <f t="shared" si="41"/>
        <v>0</v>
      </c>
    </row>
    <row r="122" spans="1:15" ht="15" x14ac:dyDescent="0.25">
      <c r="A122" s="138"/>
      <c r="B122" s="156"/>
      <c r="C122" s="161" t="s">
        <v>347</v>
      </c>
      <c r="D122" s="141">
        <v>285</v>
      </c>
      <c r="E122" s="142">
        <v>285</v>
      </c>
      <c r="F122" s="142">
        <v>0</v>
      </c>
      <c r="G122" s="143">
        <v>0</v>
      </c>
      <c r="H122" s="141"/>
      <c r="I122" s="142"/>
      <c r="J122" s="142"/>
      <c r="K122" s="143"/>
      <c r="L122" s="141">
        <f t="shared" si="38"/>
        <v>285</v>
      </c>
      <c r="M122" s="142">
        <f t="shared" si="39"/>
        <v>285</v>
      </c>
      <c r="N122" s="142">
        <f t="shared" si="40"/>
        <v>0</v>
      </c>
      <c r="O122" s="143">
        <f t="shared" si="41"/>
        <v>0</v>
      </c>
    </row>
    <row r="123" spans="1:15" ht="15" x14ac:dyDescent="0.25">
      <c r="A123" s="138"/>
      <c r="B123" s="156"/>
      <c r="C123" s="161" t="s">
        <v>348</v>
      </c>
      <c r="D123" s="141">
        <v>10000</v>
      </c>
      <c r="E123" s="142">
        <v>10000</v>
      </c>
      <c r="F123" s="142">
        <v>0</v>
      </c>
      <c r="G123" s="143">
        <v>0</v>
      </c>
      <c r="H123" s="141"/>
      <c r="I123" s="142"/>
      <c r="J123" s="142"/>
      <c r="K123" s="143"/>
      <c r="L123" s="141">
        <f t="shared" si="38"/>
        <v>10000</v>
      </c>
      <c r="M123" s="142">
        <f t="shared" si="39"/>
        <v>10000</v>
      </c>
      <c r="N123" s="142">
        <f t="shared" si="40"/>
        <v>0</v>
      </c>
      <c r="O123" s="143">
        <f t="shared" si="41"/>
        <v>0</v>
      </c>
    </row>
    <row r="124" spans="1:15" ht="15" x14ac:dyDescent="0.25">
      <c r="A124" s="138"/>
      <c r="B124" s="156"/>
      <c r="C124" s="161" t="s">
        <v>349</v>
      </c>
      <c r="D124" s="141">
        <v>2245</v>
      </c>
      <c r="E124" s="142">
        <v>2245</v>
      </c>
      <c r="F124" s="142">
        <v>0</v>
      </c>
      <c r="G124" s="143">
        <v>0</v>
      </c>
      <c r="H124" s="141"/>
      <c r="I124" s="142"/>
      <c r="J124" s="142"/>
      <c r="K124" s="143"/>
      <c r="L124" s="141">
        <f t="shared" si="38"/>
        <v>2245</v>
      </c>
      <c r="M124" s="142">
        <f t="shared" si="39"/>
        <v>2245</v>
      </c>
      <c r="N124" s="142">
        <f t="shared" si="40"/>
        <v>0</v>
      </c>
      <c r="O124" s="143">
        <f t="shared" si="41"/>
        <v>0</v>
      </c>
    </row>
    <row r="125" spans="1:15" ht="15" x14ac:dyDescent="0.25">
      <c r="A125" s="138"/>
      <c r="B125" s="156"/>
      <c r="C125" s="161" t="s">
        <v>350</v>
      </c>
      <c r="D125" s="141">
        <v>22000</v>
      </c>
      <c r="E125" s="142">
        <v>0</v>
      </c>
      <c r="F125" s="142">
        <v>22000</v>
      </c>
      <c r="G125" s="143">
        <v>0</v>
      </c>
      <c r="H125" s="141"/>
      <c r="I125" s="142"/>
      <c r="J125" s="142"/>
      <c r="K125" s="143"/>
      <c r="L125" s="141">
        <f t="shared" si="38"/>
        <v>22000</v>
      </c>
      <c r="M125" s="142">
        <f t="shared" si="39"/>
        <v>0</v>
      </c>
      <c r="N125" s="142">
        <f t="shared" si="40"/>
        <v>22000</v>
      </c>
      <c r="O125" s="143">
        <f t="shared" si="41"/>
        <v>0</v>
      </c>
    </row>
    <row r="126" spans="1:15" ht="15" x14ac:dyDescent="0.25">
      <c r="A126" s="138"/>
      <c r="B126" s="156"/>
      <c r="C126" s="161" t="s">
        <v>351</v>
      </c>
      <c r="D126" s="141">
        <v>7198</v>
      </c>
      <c r="E126" s="142">
        <v>7198</v>
      </c>
      <c r="F126" s="142">
        <v>0</v>
      </c>
      <c r="G126" s="143">
        <v>0</v>
      </c>
      <c r="H126" s="141"/>
      <c r="I126" s="142"/>
      <c r="J126" s="142"/>
      <c r="K126" s="143"/>
      <c r="L126" s="141">
        <f t="shared" si="38"/>
        <v>7198</v>
      </c>
      <c r="M126" s="142">
        <f t="shared" si="39"/>
        <v>7198</v>
      </c>
      <c r="N126" s="142">
        <f t="shared" si="40"/>
        <v>0</v>
      </c>
      <c r="O126" s="143">
        <f t="shared" si="41"/>
        <v>0</v>
      </c>
    </row>
    <row r="127" spans="1:15" ht="15" x14ac:dyDescent="0.25">
      <c r="A127" s="138"/>
      <c r="B127" s="156"/>
      <c r="C127" s="161" t="s">
        <v>352</v>
      </c>
      <c r="D127" s="166">
        <v>3100</v>
      </c>
      <c r="E127" s="142">
        <v>3100</v>
      </c>
      <c r="F127" s="142">
        <v>0</v>
      </c>
      <c r="G127" s="143">
        <v>0</v>
      </c>
      <c r="H127" s="166">
        <v>1550</v>
      </c>
      <c r="I127" s="142">
        <v>1550</v>
      </c>
      <c r="J127" s="142"/>
      <c r="K127" s="143"/>
      <c r="L127" s="166">
        <f t="shared" si="38"/>
        <v>4650</v>
      </c>
      <c r="M127" s="142">
        <f t="shared" si="39"/>
        <v>4650</v>
      </c>
      <c r="N127" s="142">
        <f t="shared" si="40"/>
        <v>0</v>
      </c>
      <c r="O127" s="143">
        <f t="shared" si="41"/>
        <v>0</v>
      </c>
    </row>
    <row r="128" spans="1:15" ht="15" x14ac:dyDescent="0.25">
      <c r="A128" s="138"/>
      <c r="B128" s="156"/>
      <c r="C128" s="161" t="s">
        <v>353</v>
      </c>
      <c r="D128" s="141">
        <v>1000</v>
      </c>
      <c r="E128" s="142">
        <v>1000</v>
      </c>
      <c r="F128" s="142">
        <v>0</v>
      </c>
      <c r="G128" s="143">
        <v>0</v>
      </c>
      <c r="H128" s="141"/>
      <c r="I128" s="142"/>
      <c r="J128" s="142"/>
      <c r="K128" s="143"/>
      <c r="L128" s="141">
        <f t="shared" si="38"/>
        <v>1000</v>
      </c>
      <c r="M128" s="142">
        <f t="shared" si="39"/>
        <v>1000</v>
      </c>
      <c r="N128" s="142">
        <f t="shared" si="40"/>
        <v>0</v>
      </c>
      <c r="O128" s="143">
        <f t="shared" si="41"/>
        <v>0</v>
      </c>
    </row>
    <row r="129" spans="1:15" ht="15" x14ac:dyDescent="0.25">
      <c r="A129" s="138"/>
      <c r="B129" s="156"/>
      <c r="C129" s="161" t="s">
        <v>354</v>
      </c>
      <c r="D129" s="141">
        <v>28409</v>
      </c>
      <c r="E129" s="142">
        <v>0</v>
      </c>
      <c r="F129" s="142">
        <v>28409</v>
      </c>
      <c r="G129" s="143">
        <v>0</v>
      </c>
      <c r="H129" s="141"/>
      <c r="I129" s="142"/>
      <c r="J129" s="142"/>
      <c r="K129" s="143"/>
      <c r="L129" s="141">
        <f t="shared" si="38"/>
        <v>28409</v>
      </c>
      <c r="M129" s="142">
        <f t="shared" si="39"/>
        <v>0</v>
      </c>
      <c r="N129" s="142">
        <f t="shared" si="40"/>
        <v>28409</v>
      </c>
      <c r="O129" s="143">
        <f t="shared" si="41"/>
        <v>0</v>
      </c>
    </row>
    <row r="130" spans="1:15" ht="15" x14ac:dyDescent="0.25">
      <c r="A130" s="138"/>
      <c r="B130" s="156"/>
      <c r="C130" s="161" t="s">
        <v>397</v>
      </c>
      <c r="D130" s="141"/>
      <c r="E130" s="142"/>
      <c r="F130" s="142"/>
      <c r="G130" s="143"/>
      <c r="H130" s="141">
        <v>2114</v>
      </c>
      <c r="I130" s="142">
        <v>2114</v>
      </c>
      <c r="J130" s="142">
        <v>0</v>
      </c>
      <c r="K130" s="143">
        <v>0</v>
      </c>
      <c r="L130" s="141">
        <f t="shared" ref="L130:L131" si="42">D130+H130</f>
        <v>2114</v>
      </c>
      <c r="M130" s="142">
        <f t="shared" ref="M130:M131" si="43">E130+I130</f>
        <v>2114</v>
      </c>
      <c r="N130" s="142">
        <f t="shared" ref="N130:N131" si="44">F130+J130</f>
        <v>0</v>
      </c>
      <c r="O130" s="143">
        <f t="shared" ref="O130:O131" si="45">G130+K130</f>
        <v>0</v>
      </c>
    </row>
    <row r="131" spans="1:15" ht="15" x14ac:dyDescent="0.25">
      <c r="A131" s="138"/>
      <c r="B131" s="156"/>
      <c r="C131" s="161" t="s">
        <v>402</v>
      </c>
      <c r="D131" s="141">
        <v>0</v>
      </c>
      <c r="E131" s="142">
        <v>0</v>
      </c>
      <c r="F131" s="142">
        <v>0</v>
      </c>
      <c r="G131" s="143">
        <v>0</v>
      </c>
      <c r="H131" s="141">
        <v>1743</v>
      </c>
      <c r="I131" s="142">
        <v>0</v>
      </c>
      <c r="J131" s="142">
        <v>1743</v>
      </c>
      <c r="K131" s="143">
        <v>0</v>
      </c>
      <c r="L131" s="141">
        <f t="shared" si="42"/>
        <v>1743</v>
      </c>
      <c r="M131" s="142">
        <f t="shared" si="43"/>
        <v>0</v>
      </c>
      <c r="N131" s="142">
        <f t="shared" si="44"/>
        <v>1743</v>
      </c>
      <c r="O131" s="143">
        <f t="shared" si="45"/>
        <v>0</v>
      </c>
    </row>
    <row r="132" spans="1:15" ht="30" x14ac:dyDescent="0.25">
      <c r="A132" s="138"/>
      <c r="B132" s="156"/>
      <c r="C132" s="161" t="s">
        <v>404</v>
      </c>
      <c r="D132" s="141"/>
      <c r="E132" s="142"/>
      <c r="F132" s="142"/>
      <c r="G132" s="143"/>
      <c r="H132" s="141">
        <v>3141</v>
      </c>
      <c r="I132" s="142">
        <v>3141</v>
      </c>
      <c r="J132" s="142">
        <v>0</v>
      </c>
      <c r="K132" s="143">
        <v>0</v>
      </c>
      <c r="L132" s="141">
        <f t="shared" ref="L132" si="46">D132+H132</f>
        <v>3141</v>
      </c>
      <c r="M132" s="142">
        <f t="shared" ref="M132" si="47">E132+I132</f>
        <v>3141</v>
      </c>
      <c r="N132" s="142">
        <f t="shared" ref="N132" si="48">F132+J132</f>
        <v>0</v>
      </c>
      <c r="O132" s="143">
        <f t="shared" ref="O132" si="49">G132+K132</f>
        <v>0</v>
      </c>
    </row>
    <row r="133" spans="1:15" ht="15" x14ac:dyDescent="0.25">
      <c r="A133" s="144"/>
      <c r="B133" s="145"/>
      <c r="C133" s="161"/>
      <c r="D133" s="163"/>
      <c r="E133" s="164"/>
      <c r="F133" s="164"/>
      <c r="G133" s="165"/>
      <c r="H133" s="163"/>
      <c r="I133" s="164"/>
      <c r="J133" s="164"/>
      <c r="K133" s="165"/>
      <c r="L133" s="163"/>
      <c r="M133" s="164"/>
      <c r="N133" s="164"/>
      <c r="O133" s="165"/>
    </row>
    <row r="134" spans="1:15" ht="15" x14ac:dyDescent="0.25">
      <c r="A134" s="144"/>
      <c r="B134" s="145"/>
      <c r="C134" s="157" t="s">
        <v>35</v>
      </c>
      <c r="D134" s="158">
        <f t="shared" ref="D134:K134" si="50">SUM(D76:D133)</f>
        <v>1450459</v>
      </c>
      <c r="E134" s="159">
        <f t="shared" si="50"/>
        <v>1211450</v>
      </c>
      <c r="F134" s="159">
        <f t="shared" si="50"/>
        <v>239009</v>
      </c>
      <c r="G134" s="160">
        <f t="shared" si="50"/>
        <v>0</v>
      </c>
      <c r="H134" s="158">
        <f t="shared" si="50"/>
        <v>127147</v>
      </c>
      <c r="I134" s="159">
        <f t="shared" si="50"/>
        <v>125404</v>
      </c>
      <c r="J134" s="159">
        <f t="shared" si="50"/>
        <v>1743</v>
      </c>
      <c r="K134" s="160">
        <f t="shared" si="50"/>
        <v>0</v>
      </c>
      <c r="L134" s="158">
        <f t="shared" si="38"/>
        <v>1577606</v>
      </c>
      <c r="M134" s="159">
        <f t="shared" si="39"/>
        <v>1336854</v>
      </c>
      <c r="N134" s="159">
        <f t="shared" si="40"/>
        <v>240752</v>
      </c>
      <c r="O134" s="160">
        <f t="shared" si="41"/>
        <v>0</v>
      </c>
    </row>
    <row r="135" spans="1:15" x14ac:dyDescent="0.25">
      <c r="A135" s="144"/>
      <c r="B135" s="145"/>
      <c r="C135" s="157"/>
      <c r="D135" s="167"/>
      <c r="E135" s="168"/>
      <c r="F135" s="168"/>
      <c r="G135" s="169"/>
      <c r="H135" s="167"/>
      <c r="I135" s="168"/>
      <c r="J135" s="168"/>
      <c r="K135" s="169"/>
      <c r="L135" s="141"/>
      <c r="M135" s="142"/>
      <c r="N135" s="142"/>
      <c r="O135" s="143"/>
    </row>
    <row r="136" spans="1:15" x14ac:dyDescent="0.25">
      <c r="A136" s="144"/>
      <c r="B136" s="145" t="s">
        <v>9</v>
      </c>
      <c r="C136" s="140" t="s">
        <v>45</v>
      </c>
      <c r="D136" s="167"/>
      <c r="E136" s="168"/>
      <c r="F136" s="168"/>
      <c r="G136" s="169"/>
      <c r="H136" s="167"/>
      <c r="I136" s="168"/>
      <c r="J136" s="168"/>
      <c r="K136" s="169"/>
      <c r="L136" s="141"/>
      <c r="M136" s="142"/>
      <c r="N136" s="142"/>
      <c r="O136" s="143"/>
    </row>
    <row r="137" spans="1:15" ht="15" x14ac:dyDescent="0.25">
      <c r="A137" s="170"/>
      <c r="B137" s="145"/>
      <c r="C137" s="161" t="s">
        <v>82</v>
      </c>
      <c r="D137" s="141"/>
      <c r="E137" s="142"/>
      <c r="F137" s="142"/>
      <c r="G137" s="143"/>
      <c r="H137" s="141"/>
      <c r="I137" s="142"/>
      <c r="J137" s="142"/>
      <c r="K137" s="143"/>
      <c r="L137" s="141"/>
      <c r="M137" s="142"/>
      <c r="N137" s="142"/>
      <c r="O137" s="143"/>
    </row>
    <row r="138" spans="1:15" ht="15" x14ac:dyDescent="0.25">
      <c r="A138" s="170"/>
      <c r="B138" s="145"/>
      <c r="C138" s="161" t="s">
        <v>83</v>
      </c>
      <c r="D138" s="141">
        <v>3350</v>
      </c>
      <c r="E138" s="142">
        <v>0</v>
      </c>
      <c r="F138" s="142">
        <v>0</v>
      </c>
      <c r="G138" s="143">
        <v>3350</v>
      </c>
      <c r="H138" s="141"/>
      <c r="I138" s="142"/>
      <c r="J138" s="142"/>
      <c r="K138" s="143"/>
      <c r="L138" s="141">
        <f t="shared" si="38"/>
        <v>3350</v>
      </c>
      <c r="M138" s="142">
        <f t="shared" si="39"/>
        <v>0</v>
      </c>
      <c r="N138" s="142">
        <f t="shared" si="40"/>
        <v>0</v>
      </c>
      <c r="O138" s="143">
        <f t="shared" si="41"/>
        <v>3350</v>
      </c>
    </row>
    <row r="139" spans="1:15" ht="15" x14ac:dyDescent="0.25">
      <c r="A139" s="170"/>
      <c r="B139" s="145"/>
      <c r="C139" s="161" t="s">
        <v>157</v>
      </c>
      <c r="D139" s="141">
        <v>2300</v>
      </c>
      <c r="E139" s="142">
        <v>0</v>
      </c>
      <c r="F139" s="142">
        <v>0</v>
      </c>
      <c r="G139" s="143">
        <v>2300</v>
      </c>
      <c r="H139" s="141"/>
      <c r="I139" s="142"/>
      <c r="J139" s="142"/>
      <c r="K139" s="143"/>
      <c r="L139" s="141">
        <f t="shared" si="38"/>
        <v>2300</v>
      </c>
      <c r="M139" s="142">
        <f t="shared" si="39"/>
        <v>0</v>
      </c>
      <c r="N139" s="142">
        <f t="shared" si="40"/>
        <v>0</v>
      </c>
      <c r="O139" s="143">
        <f t="shared" si="41"/>
        <v>2300</v>
      </c>
    </row>
    <row r="140" spans="1:15" ht="15" x14ac:dyDescent="0.25">
      <c r="A140" s="170"/>
      <c r="B140" s="145"/>
      <c r="C140" s="161" t="s">
        <v>158</v>
      </c>
      <c r="D140" s="141">
        <v>2800</v>
      </c>
      <c r="E140" s="142">
        <v>0</v>
      </c>
      <c r="F140" s="142">
        <v>0</v>
      </c>
      <c r="G140" s="143">
        <v>2800</v>
      </c>
      <c r="H140" s="141"/>
      <c r="I140" s="142"/>
      <c r="J140" s="142"/>
      <c r="K140" s="143"/>
      <c r="L140" s="141">
        <f t="shared" si="38"/>
        <v>2800</v>
      </c>
      <c r="M140" s="142">
        <f t="shared" si="39"/>
        <v>0</v>
      </c>
      <c r="N140" s="142">
        <f t="shared" si="40"/>
        <v>0</v>
      </c>
      <c r="O140" s="143">
        <f t="shared" si="41"/>
        <v>2800</v>
      </c>
    </row>
    <row r="141" spans="1:15" ht="15" x14ac:dyDescent="0.25">
      <c r="A141" s="170"/>
      <c r="B141" s="145"/>
      <c r="C141" s="161" t="s">
        <v>159</v>
      </c>
      <c r="D141" s="141">
        <v>1600</v>
      </c>
      <c r="E141" s="142">
        <v>0</v>
      </c>
      <c r="F141" s="142">
        <v>0</v>
      </c>
      <c r="G141" s="143">
        <v>1600</v>
      </c>
      <c r="H141" s="141"/>
      <c r="I141" s="142"/>
      <c r="J141" s="142"/>
      <c r="K141" s="143"/>
      <c r="L141" s="141">
        <f t="shared" si="38"/>
        <v>1600</v>
      </c>
      <c r="M141" s="142">
        <f t="shared" si="39"/>
        <v>0</v>
      </c>
      <c r="N141" s="142">
        <f t="shared" si="40"/>
        <v>0</v>
      </c>
      <c r="O141" s="143">
        <f t="shared" si="41"/>
        <v>1600</v>
      </c>
    </row>
    <row r="142" spans="1:15" ht="15" x14ac:dyDescent="0.25">
      <c r="A142" s="170"/>
      <c r="B142" s="145"/>
      <c r="C142" s="161" t="s">
        <v>160</v>
      </c>
      <c r="D142" s="141">
        <v>1800</v>
      </c>
      <c r="E142" s="142">
        <v>0</v>
      </c>
      <c r="F142" s="142">
        <v>0</v>
      </c>
      <c r="G142" s="143">
        <v>1800</v>
      </c>
      <c r="H142" s="141"/>
      <c r="I142" s="142"/>
      <c r="J142" s="142"/>
      <c r="K142" s="143"/>
      <c r="L142" s="141">
        <f t="shared" si="38"/>
        <v>1800</v>
      </c>
      <c r="M142" s="142">
        <f t="shared" si="39"/>
        <v>0</v>
      </c>
      <c r="N142" s="142">
        <f t="shared" si="40"/>
        <v>0</v>
      </c>
      <c r="O142" s="143">
        <f t="shared" si="41"/>
        <v>1800</v>
      </c>
    </row>
    <row r="143" spans="1:15" ht="15" x14ac:dyDescent="0.25">
      <c r="A143" s="170"/>
      <c r="B143" s="145"/>
      <c r="C143" s="161" t="s">
        <v>161</v>
      </c>
      <c r="D143" s="141">
        <v>600</v>
      </c>
      <c r="E143" s="142">
        <v>0</v>
      </c>
      <c r="F143" s="142">
        <v>0</v>
      </c>
      <c r="G143" s="143">
        <v>600</v>
      </c>
      <c r="H143" s="141"/>
      <c r="I143" s="142"/>
      <c r="J143" s="142"/>
      <c r="K143" s="143"/>
      <c r="L143" s="141">
        <f t="shared" si="38"/>
        <v>600</v>
      </c>
      <c r="M143" s="142">
        <f t="shared" si="39"/>
        <v>0</v>
      </c>
      <c r="N143" s="142">
        <f t="shared" si="40"/>
        <v>0</v>
      </c>
      <c r="O143" s="143">
        <f t="shared" si="41"/>
        <v>600</v>
      </c>
    </row>
    <row r="144" spans="1:15" ht="15" x14ac:dyDescent="0.25">
      <c r="A144" s="170"/>
      <c r="B144" s="139"/>
      <c r="C144" s="171" t="s">
        <v>194</v>
      </c>
      <c r="D144" s="141">
        <v>150</v>
      </c>
      <c r="E144" s="142">
        <v>0</v>
      </c>
      <c r="F144" s="142">
        <v>0</v>
      </c>
      <c r="G144" s="143">
        <v>150</v>
      </c>
      <c r="H144" s="141"/>
      <c r="I144" s="142"/>
      <c r="J144" s="142"/>
      <c r="K144" s="143"/>
      <c r="L144" s="141">
        <f t="shared" si="38"/>
        <v>150</v>
      </c>
      <c r="M144" s="142">
        <f t="shared" si="39"/>
        <v>0</v>
      </c>
      <c r="N144" s="142">
        <f t="shared" si="40"/>
        <v>0</v>
      </c>
      <c r="O144" s="143">
        <f t="shared" si="41"/>
        <v>150</v>
      </c>
    </row>
    <row r="145" spans="1:15" ht="15" x14ac:dyDescent="0.25">
      <c r="A145" s="138"/>
      <c r="B145" s="156"/>
      <c r="C145" s="140" t="s">
        <v>84</v>
      </c>
      <c r="D145" s="141">
        <v>2100</v>
      </c>
      <c r="E145" s="142">
        <v>0</v>
      </c>
      <c r="F145" s="142">
        <v>0</v>
      </c>
      <c r="G145" s="143">
        <v>2100</v>
      </c>
      <c r="H145" s="141"/>
      <c r="I145" s="142"/>
      <c r="J145" s="142"/>
      <c r="K145" s="143"/>
      <c r="L145" s="141">
        <f t="shared" si="38"/>
        <v>2100</v>
      </c>
      <c r="M145" s="142">
        <f t="shared" si="39"/>
        <v>0</v>
      </c>
      <c r="N145" s="142">
        <f t="shared" si="40"/>
        <v>0</v>
      </c>
      <c r="O145" s="143">
        <f t="shared" si="41"/>
        <v>2100</v>
      </c>
    </row>
    <row r="146" spans="1:15" ht="15" x14ac:dyDescent="0.25">
      <c r="A146" s="138"/>
      <c r="B146" s="156"/>
      <c r="C146" s="140" t="s">
        <v>85</v>
      </c>
      <c r="D146" s="141">
        <v>300</v>
      </c>
      <c r="E146" s="142">
        <v>0</v>
      </c>
      <c r="F146" s="142">
        <v>0</v>
      </c>
      <c r="G146" s="143">
        <v>300</v>
      </c>
      <c r="H146" s="141"/>
      <c r="I146" s="142"/>
      <c r="J146" s="142"/>
      <c r="K146" s="143"/>
      <c r="L146" s="141">
        <f t="shared" si="38"/>
        <v>300</v>
      </c>
      <c r="M146" s="142">
        <f t="shared" si="39"/>
        <v>0</v>
      </c>
      <c r="N146" s="142">
        <f t="shared" si="40"/>
        <v>0</v>
      </c>
      <c r="O146" s="143">
        <f t="shared" si="41"/>
        <v>300</v>
      </c>
    </row>
    <row r="147" spans="1:15" ht="15" x14ac:dyDescent="0.25">
      <c r="A147" s="170"/>
      <c r="B147" s="145"/>
      <c r="C147" s="161"/>
      <c r="D147" s="141"/>
      <c r="E147" s="142"/>
      <c r="F147" s="142"/>
      <c r="G147" s="143"/>
      <c r="H147" s="141"/>
      <c r="I147" s="142"/>
      <c r="J147" s="142"/>
      <c r="K147" s="143"/>
      <c r="L147" s="141"/>
      <c r="M147" s="142"/>
      <c r="N147" s="142"/>
      <c r="O147" s="143"/>
    </row>
    <row r="148" spans="1:15" ht="15" x14ac:dyDescent="0.25">
      <c r="A148" s="144"/>
      <c r="B148" s="172"/>
      <c r="C148" s="157" t="s">
        <v>36</v>
      </c>
      <c r="D148" s="158">
        <f t="shared" ref="D148:K148" si="51">SUM(D137:D147)</f>
        <v>15000</v>
      </c>
      <c r="E148" s="159">
        <f t="shared" si="51"/>
        <v>0</v>
      </c>
      <c r="F148" s="159">
        <f t="shared" si="51"/>
        <v>0</v>
      </c>
      <c r="G148" s="160">
        <f t="shared" si="51"/>
        <v>15000</v>
      </c>
      <c r="H148" s="158">
        <f t="shared" si="51"/>
        <v>0</v>
      </c>
      <c r="I148" s="159">
        <f t="shared" si="51"/>
        <v>0</v>
      </c>
      <c r="J148" s="159">
        <f t="shared" si="51"/>
        <v>0</v>
      </c>
      <c r="K148" s="160">
        <f t="shared" si="51"/>
        <v>0</v>
      </c>
      <c r="L148" s="158">
        <f t="shared" si="38"/>
        <v>15000</v>
      </c>
      <c r="M148" s="159">
        <f t="shared" si="39"/>
        <v>0</v>
      </c>
      <c r="N148" s="159">
        <f t="shared" si="40"/>
        <v>0</v>
      </c>
      <c r="O148" s="160">
        <f t="shared" si="41"/>
        <v>15000</v>
      </c>
    </row>
    <row r="149" spans="1:15" x14ac:dyDescent="0.25">
      <c r="A149" s="144"/>
      <c r="B149" s="145"/>
      <c r="C149" s="157"/>
      <c r="D149" s="167"/>
      <c r="E149" s="168"/>
      <c r="F149" s="168"/>
      <c r="G149" s="169"/>
      <c r="H149" s="167"/>
      <c r="I149" s="168"/>
      <c r="J149" s="168"/>
      <c r="K149" s="169"/>
      <c r="L149" s="141"/>
      <c r="M149" s="142"/>
      <c r="N149" s="142"/>
      <c r="O149" s="143"/>
    </row>
    <row r="150" spans="1:15" x14ac:dyDescent="0.25">
      <c r="A150" s="144"/>
      <c r="B150" s="145" t="s">
        <v>15</v>
      </c>
      <c r="C150" s="140" t="s">
        <v>46</v>
      </c>
      <c r="D150" s="167"/>
      <c r="E150" s="168"/>
      <c r="F150" s="168"/>
      <c r="G150" s="169"/>
      <c r="H150" s="167"/>
      <c r="I150" s="168"/>
      <c r="J150" s="168"/>
      <c r="K150" s="169"/>
      <c r="L150" s="141"/>
      <c r="M150" s="142"/>
      <c r="N150" s="142"/>
      <c r="O150" s="143"/>
    </row>
    <row r="151" spans="1:15" x14ac:dyDescent="0.25">
      <c r="A151" s="144"/>
      <c r="B151" s="145"/>
      <c r="C151" s="140" t="s">
        <v>50</v>
      </c>
      <c r="D151" s="167"/>
      <c r="E151" s="168"/>
      <c r="F151" s="168"/>
      <c r="G151" s="169"/>
      <c r="H151" s="167"/>
      <c r="I151" s="168"/>
      <c r="J151" s="168"/>
      <c r="K151" s="169"/>
      <c r="L151" s="141"/>
      <c r="M151" s="142"/>
      <c r="N151" s="142"/>
      <c r="O151" s="143"/>
    </row>
    <row r="152" spans="1:15" ht="30" x14ac:dyDescent="0.25">
      <c r="A152" s="138"/>
      <c r="B152" s="156"/>
      <c r="C152" s="161" t="s">
        <v>162</v>
      </c>
      <c r="D152" s="141">
        <v>469740</v>
      </c>
      <c r="E152" s="142">
        <v>344740</v>
      </c>
      <c r="F152" s="173">
        <v>125000</v>
      </c>
      <c r="G152" s="174">
        <v>0</v>
      </c>
      <c r="H152" s="141">
        <v>46680</v>
      </c>
      <c r="I152" s="142">
        <v>46680</v>
      </c>
      <c r="J152" s="173">
        <v>0</v>
      </c>
      <c r="K152" s="174">
        <v>0</v>
      </c>
      <c r="L152" s="141">
        <f t="shared" ref="L152:L220" si="52">D152+H152</f>
        <v>516420</v>
      </c>
      <c r="M152" s="142">
        <f t="shared" ref="M152:M220" si="53">E152+I152</f>
        <v>391420</v>
      </c>
      <c r="N152" s="173">
        <f t="shared" ref="N152:N220" si="54">F152+J152</f>
        <v>125000</v>
      </c>
      <c r="O152" s="174">
        <f t="shared" ref="O152:O220" si="55">G152+K152</f>
        <v>0</v>
      </c>
    </row>
    <row r="153" spans="1:15" ht="30" x14ac:dyDescent="0.25">
      <c r="A153" s="138"/>
      <c r="B153" s="156"/>
      <c r="C153" s="161" t="s">
        <v>163</v>
      </c>
      <c r="D153" s="141">
        <v>1500</v>
      </c>
      <c r="E153" s="142">
        <v>0</v>
      </c>
      <c r="F153" s="142">
        <v>1500</v>
      </c>
      <c r="G153" s="143">
        <v>0</v>
      </c>
      <c r="H153" s="141"/>
      <c r="I153" s="142"/>
      <c r="J153" s="142"/>
      <c r="K153" s="143"/>
      <c r="L153" s="141">
        <f t="shared" si="52"/>
        <v>1500</v>
      </c>
      <c r="M153" s="142">
        <f t="shared" si="53"/>
        <v>0</v>
      </c>
      <c r="N153" s="142">
        <f t="shared" si="54"/>
        <v>1500</v>
      </c>
      <c r="O153" s="143">
        <f t="shared" si="55"/>
        <v>0</v>
      </c>
    </row>
    <row r="154" spans="1:15" ht="15" x14ac:dyDescent="0.25">
      <c r="A154" s="138"/>
      <c r="B154" s="156"/>
      <c r="C154" s="140" t="s">
        <v>180</v>
      </c>
      <c r="D154" s="141">
        <v>2000</v>
      </c>
      <c r="E154" s="142">
        <v>2000</v>
      </c>
      <c r="F154" s="142">
        <v>0</v>
      </c>
      <c r="G154" s="143">
        <v>0</v>
      </c>
      <c r="H154" s="141"/>
      <c r="I154" s="142"/>
      <c r="J154" s="142"/>
      <c r="K154" s="143"/>
      <c r="L154" s="141">
        <f t="shared" si="52"/>
        <v>2000</v>
      </c>
      <c r="M154" s="142">
        <f t="shared" si="53"/>
        <v>2000</v>
      </c>
      <c r="N154" s="142">
        <f t="shared" si="54"/>
        <v>0</v>
      </c>
      <c r="O154" s="143">
        <f t="shared" si="55"/>
        <v>0</v>
      </c>
    </row>
    <row r="155" spans="1:15" ht="15" x14ac:dyDescent="0.25">
      <c r="A155" s="138"/>
      <c r="B155" s="156"/>
      <c r="C155" s="140" t="s">
        <v>164</v>
      </c>
      <c r="D155" s="141">
        <v>5000</v>
      </c>
      <c r="E155" s="142">
        <v>0</v>
      </c>
      <c r="F155" s="142">
        <v>5000</v>
      </c>
      <c r="G155" s="143">
        <v>0</v>
      </c>
      <c r="H155" s="141"/>
      <c r="I155" s="142"/>
      <c r="J155" s="142"/>
      <c r="K155" s="143"/>
      <c r="L155" s="141">
        <f t="shared" si="52"/>
        <v>5000</v>
      </c>
      <c r="M155" s="142">
        <f t="shared" si="53"/>
        <v>0</v>
      </c>
      <c r="N155" s="142">
        <f t="shared" si="54"/>
        <v>5000</v>
      </c>
      <c r="O155" s="143">
        <f t="shared" si="55"/>
        <v>0</v>
      </c>
    </row>
    <row r="156" spans="1:15" ht="15" x14ac:dyDescent="0.25">
      <c r="A156" s="138"/>
      <c r="B156" s="156"/>
      <c r="C156" s="140" t="s">
        <v>195</v>
      </c>
      <c r="D156" s="141">
        <v>859</v>
      </c>
      <c r="E156" s="142">
        <v>859</v>
      </c>
      <c r="F156" s="142">
        <v>0</v>
      </c>
      <c r="G156" s="143">
        <v>0</v>
      </c>
      <c r="H156" s="141">
        <v>453</v>
      </c>
      <c r="I156" s="142">
        <v>453</v>
      </c>
      <c r="J156" s="142">
        <v>0</v>
      </c>
      <c r="K156" s="143">
        <v>0</v>
      </c>
      <c r="L156" s="141">
        <f t="shared" si="52"/>
        <v>1312</v>
      </c>
      <c r="M156" s="142">
        <f t="shared" si="53"/>
        <v>1312</v>
      </c>
      <c r="N156" s="142">
        <f t="shared" si="54"/>
        <v>0</v>
      </c>
      <c r="O156" s="143">
        <f t="shared" si="55"/>
        <v>0</v>
      </c>
    </row>
    <row r="157" spans="1:15" ht="15" x14ac:dyDescent="0.25">
      <c r="A157" s="138"/>
      <c r="B157" s="156"/>
      <c r="C157" s="140" t="s">
        <v>396</v>
      </c>
      <c r="D157" s="141"/>
      <c r="E157" s="142"/>
      <c r="F157" s="142"/>
      <c r="G157" s="143"/>
      <c r="H157" s="141">
        <v>1765</v>
      </c>
      <c r="I157" s="142">
        <v>1765</v>
      </c>
      <c r="J157" s="142">
        <v>0</v>
      </c>
      <c r="K157" s="143">
        <v>0</v>
      </c>
      <c r="L157" s="141">
        <f t="shared" ref="L157" si="56">D157+H157</f>
        <v>1765</v>
      </c>
      <c r="M157" s="142">
        <f t="shared" ref="M157" si="57">E157+I157</f>
        <v>1765</v>
      </c>
      <c r="N157" s="142">
        <f t="shared" ref="N157" si="58">F157+J157</f>
        <v>0</v>
      </c>
      <c r="O157" s="143">
        <f t="shared" ref="O157" si="59">G157+K157</f>
        <v>0</v>
      </c>
    </row>
    <row r="158" spans="1:15" ht="15" x14ac:dyDescent="0.25">
      <c r="A158" s="144"/>
      <c r="B158" s="145"/>
      <c r="C158" s="161"/>
      <c r="D158" s="163"/>
      <c r="E158" s="164"/>
      <c r="F158" s="164"/>
      <c r="G158" s="165"/>
      <c r="H158" s="163"/>
      <c r="I158" s="164"/>
      <c r="J158" s="164"/>
      <c r="K158" s="165"/>
      <c r="L158" s="163"/>
      <c r="M158" s="164"/>
      <c r="N158" s="164"/>
      <c r="O158" s="165"/>
    </row>
    <row r="159" spans="1:15" ht="15" x14ac:dyDescent="0.25">
      <c r="A159" s="144"/>
      <c r="B159" s="145"/>
      <c r="C159" s="148" t="s">
        <v>23</v>
      </c>
      <c r="D159" s="158">
        <f t="shared" ref="D159:K159" si="60">SUM(D152:D158)</f>
        <v>479099</v>
      </c>
      <c r="E159" s="159">
        <f t="shared" si="60"/>
        <v>347599</v>
      </c>
      <c r="F159" s="159">
        <f t="shared" si="60"/>
        <v>131500</v>
      </c>
      <c r="G159" s="160">
        <f t="shared" si="60"/>
        <v>0</v>
      </c>
      <c r="H159" s="158">
        <f t="shared" si="60"/>
        <v>48898</v>
      </c>
      <c r="I159" s="159">
        <f t="shared" si="60"/>
        <v>48898</v>
      </c>
      <c r="J159" s="159">
        <f t="shared" si="60"/>
        <v>0</v>
      </c>
      <c r="K159" s="160">
        <f t="shared" si="60"/>
        <v>0</v>
      </c>
      <c r="L159" s="158">
        <f t="shared" si="52"/>
        <v>527997</v>
      </c>
      <c r="M159" s="159">
        <f t="shared" si="53"/>
        <v>396497</v>
      </c>
      <c r="N159" s="159">
        <f t="shared" si="54"/>
        <v>131500</v>
      </c>
      <c r="O159" s="160">
        <f t="shared" si="55"/>
        <v>0</v>
      </c>
    </row>
    <row r="160" spans="1:15" x14ac:dyDescent="0.25">
      <c r="A160" s="144"/>
      <c r="B160" s="145"/>
      <c r="C160" s="148"/>
      <c r="D160" s="167"/>
      <c r="E160" s="168"/>
      <c r="F160" s="168"/>
      <c r="G160" s="169"/>
      <c r="H160" s="167"/>
      <c r="I160" s="168"/>
      <c r="J160" s="168"/>
      <c r="K160" s="169"/>
      <c r="L160" s="141"/>
      <c r="M160" s="142"/>
      <c r="N160" s="142"/>
      <c r="O160" s="143"/>
    </row>
    <row r="161" spans="1:15" x14ac:dyDescent="0.25">
      <c r="A161" s="144"/>
      <c r="B161" s="145"/>
      <c r="C161" s="140" t="s">
        <v>51</v>
      </c>
      <c r="D161" s="167"/>
      <c r="E161" s="168"/>
      <c r="F161" s="168"/>
      <c r="G161" s="169"/>
      <c r="H161" s="167"/>
      <c r="I161" s="168"/>
      <c r="J161" s="168"/>
      <c r="K161" s="169"/>
      <c r="L161" s="141"/>
      <c r="M161" s="142"/>
      <c r="N161" s="142"/>
      <c r="O161" s="143"/>
    </row>
    <row r="162" spans="1:15" ht="15" x14ac:dyDescent="0.25">
      <c r="A162" s="144"/>
      <c r="B162" s="145"/>
      <c r="C162" s="140" t="s">
        <v>136</v>
      </c>
      <c r="D162" s="141">
        <v>1000</v>
      </c>
      <c r="E162" s="142">
        <v>1000</v>
      </c>
      <c r="F162" s="142">
        <v>0</v>
      </c>
      <c r="G162" s="175">
        <v>0</v>
      </c>
      <c r="H162" s="141"/>
      <c r="I162" s="142"/>
      <c r="J162" s="142"/>
      <c r="K162" s="175"/>
      <c r="L162" s="141">
        <f t="shared" si="52"/>
        <v>1000</v>
      </c>
      <c r="M162" s="142">
        <f t="shared" si="53"/>
        <v>1000</v>
      </c>
      <c r="N162" s="142">
        <f t="shared" si="54"/>
        <v>0</v>
      </c>
      <c r="O162" s="143">
        <f t="shared" si="55"/>
        <v>0</v>
      </c>
    </row>
    <row r="163" spans="1:15" ht="15" x14ac:dyDescent="0.25">
      <c r="A163" s="138"/>
      <c r="B163" s="156"/>
      <c r="C163" s="140" t="s">
        <v>137</v>
      </c>
      <c r="D163" s="141">
        <v>50000</v>
      </c>
      <c r="E163" s="142"/>
      <c r="F163" s="142">
        <v>50000</v>
      </c>
      <c r="G163" s="143"/>
      <c r="H163" s="141"/>
      <c r="I163" s="142"/>
      <c r="J163" s="142"/>
      <c r="K163" s="143"/>
      <c r="L163" s="141">
        <f t="shared" si="52"/>
        <v>50000</v>
      </c>
      <c r="M163" s="142">
        <f t="shared" si="53"/>
        <v>0</v>
      </c>
      <c r="N163" s="142">
        <f t="shared" si="54"/>
        <v>50000</v>
      </c>
      <c r="O163" s="143">
        <f t="shared" si="55"/>
        <v>0</v>
      </c>
    </row>
    <row r="164" spans="1:15" ht="15" x14ac:dyDescent="0.25">
      <c r="A164" s="144"/>
      <c r="B164" s="145"/>
      <c r="C164" s="140" t="s">
        <v>253</v>
      </c>
      <c r="D164" s="141">
        <v>2500</v>
      </c>
      <c r="E164" s="142">
        <v>2500</v>
      </c>
      <c r="F164" s="142">
        <v>0</v>
      </c>
      <c r="G164" s="143">
        <v>0</v>
      </c>
      <c r="H164" s="141"/>
      <c r="I164" s="142"/>
      <c r="J164" s="142"/>
      <c r="K164" s="143"/>
      <c r="L164" s="141">
        <f t="shared" si="52"/>
        <v>2500</v>
      </c>
      <c r="M164" s="142">
        <f t="shared" si="53"/>
        <v>2500</v>
      </c>
      <c r="N164" s="142">
        <f t="shared" si="54"/>
        <v>0</v>
      </c>
      <c r="O164" s="143">
        <f t="shared" si="55"/>
        <v>0</v>
      </c>
    </row>
    <row r="165" spans="1:15" ht="15" x14ac:dyDescent="0.25">
      <c r="A165" s="144"/>
      <c r="B165" s="145"/>
      <c r="C165" s="161" t="s">
        <v>254</v>
      </c>
      <c r="D165" s="163">
        <v>5000</v>
      </c>
      <c r="E165" s="164"/>
      <c r="F165" s="164">
        <v>5000</v>
      </c>
      <c r="G165" s="165"/>
      <c r="H165" s="163"/>
      <c r="I165" s="164"/>
      <c r="J165" s="164"/>
      <c r="K165" s="165"/>
      <c r="L165" s="163">
        <f t="shared" si="52"/>
        <v>5000</v>
      </c>
      <c r="M165" s="164">
        <f t="shared" si="53"/>
        <v>0</v>
      </c>
      <c r="N165" s="164">
        <f t="shared" si="54"/>
        <v>5000</v>
      </c>
      <c r="O165" s="165">
        <f t="shared" si="55"/>
        <v>0</v>
      </c>
    </row>
    <row r="166" spans="1:15" ht="15" x14ac:dyDescent="0.25">
      <c r="A166" s="146"/>
      <c r="B166" s="145"/>
      <c r="C166" s="161" t="s">
        <v>255</v>
      </c>
      <c r="D166" s="163">
        <v>1000</v>
      </c>
      <c r="E166" s="164">
        <v>0</v>
      </c>
      <c r="F166" s="164">
        <v>1000</v>
      </c>
      <c r="G166" s="165">
        <v>0</v>
      </c>
      <c r="H166" s="163"/>
      <c r="I166" s="164"/>
      <c r="J166" s="164"/>
      <c r="K166" s="165"/>
      <c r="L166" s="163">
        <f t="shared" si="52"/>
        <v>1000</v>
      </c>
      <c r="M166" s="164">
        <f t="shared" si="53"/>
        <v>0</v>
      </c>
      <c r="N166" s="164">
        <f t="shared" si="54"/>
        <v>1000</v>
      </c>
      <c r="O166" s="165">
        <f t="shared" si="55"/>
        <v>0</v>
      </c>
    </row>
    <row r="167" spans="1:15" ht="15" x14ac:dyDescent="0.25">
      <c r="A167" s="144"/>
      <c r="B167" s="145"/>
      <c r="C167" s="161" t="s">
        <v>256</v>
      </c>
      <c r="D167" s="163">
        <v>600</v>
      </c>
      <c r="E167" s="164">
        <v>0</v>
      </c>
      <c r="F167" s="164">
        <v>600</v>
      </c>
      <c r="G167" s="165">
        <v>0</v>
      </c>
      <c r="H167" s="163"/>
      <c r="I167" s="164"/>
      <c r="J167" s="164"/>
      <c r="K167" s="165"/>
      <c r="L167" s="163">
        <f t="shared" si="52"/>
        <v>600</v>
      </c>
      <c r="M167" s="164">
        <f t="shared" si="53"/>
        <v>0</v>
      </c>
      <c r="N167" s="164">
        <f t="shared" si="54"/>
        <v>600</v>
      </c>
      <c r="O167" s="165">
        <f t="shared" si="55"/>
        <v>0</v>
      </c>
    </row>
    <row r="168" spans="1:15" ht="15" x14ac:dyDescent="0.25">
      <c r="A168" s="144"/>
      <c r="B168" s="145"/>
      <c r="C168" s="161" t="s">
        <v>257</v>
      </c>
      <c r="D168" s="163">
        <v>1600</v>
      </c>
      <c r="E168" s="164"/>
      <c r="F168" s="164">
        <v>1600</v>
      </c>
      <c r="G168" s="165"/>
      <c r="H168" s="163"/>
      <c r="I168" s="164"/>
      <c r="J168" s="164"/>
      <c r="K168" s="165"/>
      <c r="L168" s="163">
        <f t="shared" si="52"/>
        <v>1600</v>
      </c>
      <c r="M168" s="164">
        <f t="shared" si="53"/>
        <v>0</v>
      </c>
      <c r="N168" s="164">
        <f t="shared" si="54"/>
        <v>1600</v>
      </c>
      <c r="O168" s="165">
        <f t="shared" si="55"/>
        <v>0</v>
      </c>
    </row>
    <row r="169" spans="1:15" ht="15" x14ac:dyDescent="0.25">
      <c r="A169" s="138"/>
      <c r="B169" s="156"/>
      <c r="C169" s="140" t="s">
        <v>258</v>
      </c>
      <c r="D169" s="141">
        <v>1000</v>
      </c>
      <c r="E169" s="142">
        <v>0</v>
      </c>
      <c r="F169" s="142">
        <v>1000</v>
      </c>
      <c r="G169" s="143">
        <v>0</v>
      </c>
      <c r="H169" s="141"/>
      <c r="I169" s="142"/>
      <c r="J169" s="142"/>
      <c r="K169" s="143"/>
      <c r="L169" s="141">
        <f t="shared" si="52"/>
        <v>1000</v>
      </c>
      <c r="M169" s="142">
        <f t="shared" si="53"/>
        <v>0</v>
      </c>
      <c r="N169" s="142">
        <f t="shared" si="54"/>
        <v>1000</v>
      </c>
      <c r="O169" s="143">
        <f t="shared" si="55"/>
        <v>0</v>
      </c>
    </row>
    <row r="170" spans="1:15" ht="15" x14ac:dyDescent="0.25">
      <c r="A170" s="144"/>
      <c r="B170" s="145"/>
      <c r="C170" s="176" t="s">
        <v>259</v>
      </c>
      <c r="D170" s="163">
        <v>1500</v>
      </c>
      <c r="E170" s="164">
        <v>1500</v>
      </c>
      <c r="F170" s="164">
        <v>0</v>
      </c>
      <c r="G170" s="165">
        <v>0</v>
      </c>
      <c r="H170" s="163"/>
      <c r="I170" s="164"/>
      <c r="J170" s="164"/>
      <c r="K170" s="165"/>
      <c r="L170" s="163">
        <f t="shared" si="52"/>
        <v>1500</v>
      </c>
      <c r="M170" s="164">
        <f t="shared" si="53"/>
        <v>1500</v>
      </c>
      <c r="N170" s="164">
        <f t="shared" si="54"/>
        <v>0</v>
      </c>
      <c r="O170" s="165">
        <f t="shared" si="55"/>
        <v>0</v>
      </c>
    </row>
    <row r="171" spans="1:15" ht="30" x14ac:dyDescent="0.25">
      <c r="A171" s="144"/>
      <c r="B171" s="145"/>
      <c r="C171" s="171" t="s">
        <v>260</v>
      </c>
      <c r="D171" s="163">
        <v>6000</v>
      </c>
      <c r="E171" s="164">
        <v>6000</v>
      </c>
      <c r="F171" s="164">
        <v>0</v>
      </c>
      <c r="G171" s="165">
        <v>0</v>
      </c>
      <c r="H171" s="163"/>
      <c r="I171" s="164"/>
      <c r="J171" s="164"/>
      <c r="K171" s="165"/>
      <c r="L171" s="163">
        <f t="shared" si="52"/>
        <v>6000</v>
      </c>
      <c r="M171" s="164">
        <f t="shared" si="53"/>
        <v>6000</v>
      </c>
      <c r="N171" s="164">
        <f t="shared" si="54"/>
        <v>0</v>
      </c>
      <c r="O171" s="165">
        <f t="shared" si="55"/>
        <v>0</v>
      </c>
    </row>
    <row r="172" spans="1:15" ht="30" x14ac:dyDescent="0.25">
      <c r="A172" s="144"/>
      <c r="B172" s="145"/>
      <c r="C172" s="171" t="s">
        <v>401</v>
      </c>
      <c r="D172" s="163"/>
      <c r="E172" s="164"/>
      <c r="F172" s="164"/>
      <c r="G172" s="165"/>
      <c r="H172" s="163">
        <v>1000</v>
      </c>
      <c r="I172" s="164">
        <v>1000</v>
      </c>
      <c r="J172" s="164">
        <v>0</v>
      </c>
      <c r="K172" s="165">
        <v>0</v>
      </c>
      <c r="L172" s="163">
        <f t="shared" ref="L172" si="61">D172+H172</f>
        <v>1000</v>
      </c>
      <c r="M172" s="164">
        <f t="shared" ref="M172" si="62">E172+I172</f>
        <v>1000</v>
      </c>
      <c r="N172" s="164">
        <f t="shared" ref="N172" si="63">F172+J172</f>
        <v>0</v>
      </c>
      <c r="O172" s="165">
        <f t="shared" ref="O172" si="64">G172+K172</f>
        <v>0</v>
      </c>
    </row>
    <row r="173" spans="1:15" ht="15" x14ac:dyDescent="0.25">
      <c r="A173" s="144"/>
      <c r="B173" s="145"/>
      <c r="C173" s="171"/>
      <c r="D173" s="163"/>
      <c r="E173" s="164"/>
      <c r="F173" s="164"/>
      <c r="G173" s="165"/>
      <c r="H173" s="163"/>
      <c r="I173" s="164"/>
      <c r="J173" s="164"/>
      <c r="K173" s="165"/>
      <c r="L173" s="163"/>
      <c r="M173" s="164"/>
      <c r="N173" s="164"/>
      <c r="O173" s="165"/>
    </row>
    <row r="174" spans="1:15" ht="15" x14ac:dyDescent="0.25">
      <c r="A174" s="144"/>
      <c r="B174" s="145"/>
      <c r="C174" s="148" t="s">
        <v>23</v>
      </c>
      <c r="D174" s="158">
        <f t="shared" ref="D174:K174" si="65">SUM(D162:D173)</f>
        <v>70200</v>
      </c>
      <c r="E174" s="159">
        <f t="shared" si="65"/>
        <v>11000</v>
      </c>
      <c r="F174" s="159">
        <f t="shared" si="65"/>
        <v>59200</v>
      </c>
      <c r="G174" s="160">
        <f t="shared" si="65"/>
        <v>0</v>
      </c>
      <c r="H174" s="158">
        <f t="shared" si="65"/>
        <v>1000</v>
      </c>
      <c r="I174" s="159">
        <f t="shared" si="65"/>
        <v>1000</v>
      </c>
      <c r="J174" s="159">
        <f t="shared" si="65"/>
        <v>0</v>
      </c>
      <c r="K174" s="160">
        <f t="shared" si="65"/>
        <v>0</v>
      </c>
      <c r="L174" s="158">
        <f t="shared" si="52"/>
        <v>71200</v>
      </c>
      <c r="M174" s="159">
        <f t="shared" si="53"/>
        <v>12000</v>
      </c>
      <c r="N174" s="159">
        <f t="shared" si="54"/>
        <v>59200</v>
      </c>
      <c r="O174" s="160">
        <f t="shared" si="55"/>
        <v>0</v>
      </c>
    </row>
    <row r="175" spans="1:15" x14ac:dyDescent="0.25">
      <c r="A175" s="144"/>
      <c r="B175" s="145"/>
      <c r="C175" s="157"/>
      <c r="D175" s="167"/>
      <c r="E175" s="168"/>
      <c r="F175" s="168"/>
      <c r="G175" s="169"/>
      <c r="H175" s="167"/>
      <c r="I175" s="168"/>
      <c r="J175" s="168"/>
      <c r="K175" s="169"/>
      <c r="L175" s="141"/>
      <c r="M175" s="142"/>
      <c r="N175" s="142"/>
      <c r="O175" s="143"/>
    </row>
    <row r="176" spans="1:15" x14ac:dyDescent="0.25">
      <c r="A176" s="138"/>
      <c r="B176" s="172"/>
      <c r="C176" s="140" t="s">
        <v>62</v>
      </c>
      <c r="D176" s="167"/>
      <c r="E176" s="168"/>
      <c r="F176" s="168"/>
      <c r="G176" s="169"/>
      <c r="H176" s="167"/>
      <c r="I176" s="168"/>
      <c r="J176" s="168"/>
      <c r="K176" s="169"/>
      <c r="L176" s="141"/>
      <c r="M176" s="142"/>
      <c r="N176" s="142"/>
      <c r="O176" s="143"/>
    </row>
    <row r="177" spans="1:15" ht="15" x14ac:dyDescent="0.25">
      <c r="A177" s="138"/>
      <c r="B177" s="172"/>
      <c r="C177" s="161"/>
      <c r="D177" s="163"/>
      <c r="E177" s="164"/>
      <c r="F177" s="164"/>
      <c r="G177" s="165"/>
      <c r="H177" s="163"/>
      <c r="I177" s="164"/>
      <c r="J177" s="164"/>
      <c r="K177" s="165"/>
      <c r="L177" s="163"/>
      <c r="M177" s="164"/>
      <c r="N177" s="164"/>
      <c r="O177" s="165"/>
    </row>
    <row r="178" spans="1:15" ht="15" x14ac:dyDescent="0.25">
      <c r="A178" s="138"/>
      <c r="B178" s="145"/>
      <c r="C178" s="148" t="s">
        <v>23</v>
      </c>
      <c r="D178" s="158">
        <f t="shared" ref="D178:G178" si="66">SUM(D177:D177)</f>
        <v>0</v>
      </c>
      <c r="E178" s="159">
        <f t="shared" si="66"/>
        <v>0</v>
      </c>
      <c r="F178" s="159">
        <f t="shared" si="66"/>
        <v>0</v>
      </c>
      <c r="G178" s="160">
        <f t="shared" si="66"/>
        <v>0</v>
      </c>
      <c r="H178" s="158">
        <f t="shared" ref="H178:K178" si="67">SUM(H177:H177)</f>
        <v>0</v>
      </c>
      <c r="I178" s="159">
        <f t="shared" si="67"/>
        <v>0</v>
      </c>
      <c r="J178" s="159">
        <f t="shared" si="67"/>
        <v>0</v>
      </c>
      <c r="K178" s="160">
        <f t="shared" si="67"/>
        <v>0</v>
      </c>
      <c r="L178" s="158">
        <f t="shared" si="52"/>
        <v>0</v>
      </c>
      <c r="M178" s="159">
        <f t="shared" si="53"/>
        <v>0</v>
      </c>
      <c r="N178" s="159">
        <f t="shared" si="54"/>
        <v>0</v>
      </c>
      <c r="O178" s="160">
        <f t="shared" si="55"/>
        <v>0</v>
      </c>
    </row>
    <row r="179" spans="1:15" x14ac:dyDescent="0.25">
      <c r="A179" s="138"/>
      <c r="B179" s="145"/>
      <c r="C179" s="157"/>
      <c r="D179" s="167"/>
      <c r="E179" s="168"/>
      <c r="F179" s="168"/>
      <c r="G179" s="169"/>
      <c r="H179" s="167"/>
      <c r="I179" s="168"/>
      <c r="J179" s="168"/>
      <c r="K179" s="169"/>
      <c r="L179" s="141"/>
      <c r="M179" s="142"/>
      <c r="N179" s="142"/>
      <c r="O179" s="143"/>
    </row>
    <row r="180" spans="1:15" ht="15" x14ac:dyDescent="0.25">
      <c r="A180" s="138"/>
      <c r="B180" s="172"/>
      <c r="C180" s="140" t="s">
        <v>54</v>
      </c>
      <c r="D180" s="141">
        <v>5000</v>
      </c>
      <c r="E180" s="142">
        <v>5000</v>
      </c>
      <c r="F180" s="142">
        <v>0</v>
      </c>
      <c r="G180" s="143">
        <v>0</v>
      </c>
      <c r="H180" s="141"/>
      <c r="I180" s="142"/>
      <c r="J180" s="142"/>
      <c r="K180" s="143"/>
      <c r="L180" s="141">
        <f t="shared" si="52"/>
        <v>5000</v>
      </c>
      <c r="M180" s="142">
        <f t="shared" si="53"/>
        <v>5000</v>
      </c>
      <c r="N180" s="142">
        <f t="shared" si="54"/>
        <v>0</v>
      </c>
      <c r="O180" s="143">
        <f t="shared" si="55"/>
        <v>0</v>
      </c>
    </row>
    <row r="181" spans="1:15" ht="15" x14ac:dyDescent="0.25">
      <c r="A181" s="138"/>
      <c r="B181" s="172"/>
      <c r="C181" s="140"/>
      <c r="D181" s="141"/>
      <c r="E181" s="142"/>
      <c r="F181" s="142"/>
      <c r="G181" s="143"/>
      <c r="H181" s="141"/>
      <c r="I181" s="142"/>
      <c r="J181" s="142"/>
      <c r="K181" s="143"/>
      <c r="L181" s="141"/>
      <c r="M181" s="142"/>
      <c r="N181" s="142"/>
      <c r="O181" s="143"/>
    </row>
    <row r="182" spans="1:15" ht="15" x14ac:dyDescent="0.25">
      <c r="A182" s="138"/>
      <c r="B182" s="145"/>
      <c r="C182" s="140" t="s">
        <v>154</v>
      </c>
      <c r="D182" s="141"/>
      <c r="E182" s="142"/>
      <c r="F182" s="142"/>
      <c r="G182" s="143"/>
      <c r="H182" s="141"/>
      <c r="I182" s="142"/>
      <c r="J182" s="142"/>
      <c r="K182" s="143"/>
      <c r="L182" s="141"/>
      <c r="M182" s="142"/>
      <c r="N182" s="142"/>
      <c r="O182" s="143"/>
    </row>
    <row r="183" spans="1:15" ht="15" x14ac:dyDescent="0.25">
      <c r="A183" s="138"/>
      <c r="B183" s="145"/>
      <c r="C183" s="140" t="s">
        <v>375</v>
      </c>
      <c r="D183" s="141">
        <v>1004</v>
      </c>
      <c r="E183" s="142">
        <v>1004</v>
      </c>
      <c r="F183" s="142">
        <v>0</v>
      </c>
      <c r="G183" s="143">
        <v>0</v>
      </c>
      <c r="H183" s="141">
        <v>658</v>
      </c>
      <c r="I183" s="142">
        <v>658</v>
      </c>
      <c r="J183" s="142">
        <v>0</v>
      </c>
      <c r="K183" s="143">
        <v>0</v>
      </c>
      <c r="L183" s="141">
        <f t="shared" si="52"/>
        <v>1662</v>
      </c>
      <c r="M183" s="142">
        <f t="shared" si="53"/>
        <v>1662</v>
      </c>
      <c r="N183" s="142">
        <f t="shared" si="54"/>
        <v>0</v>
      </c>
      <c r="O183" s="143">
        <f t="shared" si="55"/>
        <v>0</v>
      </c>
    </row>
    <row r="184" spans="1:15" ht="15" x14ac:dyDescent="0.25">
      <c r="A184" s="138"/>
      <c r="B184" s="145"/>
      <c r="C184" s="140"/>
      <c r="D184" s="141"/>
      <c r="E184" s="142"/>
      <c r="F184" s="142"/>
      <c r="G184" s="143"/>
      <c r="H184" s="141"/>
      <c r="I184" s="142"/>
      <c r="J184" s="142"/>
      <c r="K184" s="143"/>
      <c r="L184" s="141"/>
      <c r="M184" s="142"/>
      <c r="N184" s="142"/>
      <c r="O184" s="143"/>
    </row>
    <row r="185" spans="1:15" ht="30" x14ac:dyDescent="0.25">
      <c r="A185" s="138"/>
      <c r="B185" s="145"/>
      <c r="C185" s="161" t="s">
        <v>202</v>
      </c>
      <c r="D185" s="141">
        <v>0</v>
      </c>
      <c r="E185" s="142">
        <v>0</v>
      </c>
      <c r="F185" s="142">
        <v>0</v>
      </c>
      <c r="G185" s="143">
        <v>0</v>
      </c>
      <c r="H185" s="141">
        <v>0</v>
      </c>
      <c r="I185" s="142">
        <v>0</v>
      </c>
      <c r="J185" s="142">
        <v>0</v>
      </c>
      <c r="K185" s="143">
        <v>0</v>
      </c>
      <c r="L185" s="141">
        <f t="shared" si="52"/>
        <v>0</v>
      </c>
      <c r="M185" s="142">
        <f t="shared" si="53"/>
        <v>0</v>
      </c>
      <c r="N185" s="142">
        <f t="shared" si="54"/>
        <v>0</v>
      </c>
      <c r="O185" s="143">
        <f t="shared" si="55"/>
        <v>0</v>
      </c>
    </row>
    <row r="186" spans="1:15" ht="15" x14ac:dyDescent="0.25">
      <c r="A186" s="138"/>
      <c r="B186" s="145"/>
      <c r="C186" s="140"/>
      <c r="D186" s="141"/>
      <c r="E186" s="142"/>
      <c r="F186" s="142"/>
      <c r="G186" s="143"/>
      <c r="H186" s="141"/>
      <c r="I186" s="142"/>
      <c r="J186" s="142"/>
      <c r="K186" s="143"/>
      <c r="L186" s="141"/>
      <c r="M186" s="142"/>
      <c r="N186" s="142"/>
      <c r="O186" s="143"/>
    </row>
    <row r="187" spans="1:15" ht="15" x14ac:dyDescent="0.25">
      <c r="A187" s="138"/>
      <c r="B187" s="145"/>
      <c r="C187" s="140" t="s">
        <v>205</v>
      </c>
      <c r="D187" s="141">
        <v>16505</v>
      </c>
      <c r="E187" s="142">
        <v>16505</v>
      </c>
      <c r="F187" s="142">
        <v>0</v>
      </c>
      <c r="G187" s="143">
        <v>0</v>
      </c>
      <c r="H187" s="141"/>
      <c r="I187" s="142"/>
      <c r="J187" s="142"/>
      <c r="K187" s="143"/>
      <c r="L187" s="141">
        <f t="shared" si="52"/>
        <v>16505</v>
      </c>
      <c r="M187" s="142">
        <f t="shared" si="53"/>
        <v>16505</v>
      </c>
      <c r="N187" s="142">
        <f t="shared" si="54"/>
        <v>0</v>
      </c>
      <c r="O187" s="143">
        <f t="shared" si="55"/>
        <v>0</v>
      </c>
    </row>
    <row r="188" spans="1:15" ht="15" x14ac:dyDescent="0.25">
      <c r="A188" s="138"/>
      <c r="B188" s="145"/>
      <c r="C188" s="140"/>
      <c r="D188" s="141"/>
      <c r="E188" s="142"/>
      <c r="F188" s="142"/>
      <c r="G188" s="143"/>
      <c r="H188" s="141"/>
      <c r="I188" s="142"/>
      <c r="J188" s="142"/>
      <c r="K188" s="143"/>
      <c r="L188" s="141"/>
      <c r="M188" s="142"/>
      <c r="N188" s="142"/>
      <c r="O188" s="143"/>
    </row>
    <row r="189" spans="1:15" ht="15" x14ac:dyDescent="0.25">
      <c r="A189" s="138"/>
      <c r="B189" s="145"/>
      <c r="C189" s="140"/>
      <c r="D189" s="141"/>
      <c r="E189" s="142"/>
      <c r="F189" s="142"/>
      <c r="G189" s="143"/>
      <c r="H189" s="141"/>
      <c r="I189" s="142"/>
      <c r="J189" s="142"/>
      <c r="K189" s="143"/>
      <c r="L189" s="141"/>
      <c r="M189" s="142"/>
      <c r="N189" s="142"/>
      <c r="O189" s="143"/>
    </row>
    <row r="190" spans="1:15" ht="15" x14ac:dyDescent="0.25">
      <c r="A190" s="138"/>
      <c r="B190" s="145"/>
      <c r="C190" s="157" t="s">
        <v>53</v>
      </c>
      <c r="D190" s="158">
        <f t="shared" ref="D190:K190" si="68">D159+D174+D178+D180+D183+D187</f>
        <v>571808</v>
      </c>
      <c r="E190" s="159">
        <f t="shared" si="68"/>
        <v>381108</v>
      </c>
      <c r="F190" s="159">
        <f t="shared" si="68"/>
        <v>190700</v>
      </c>
      <c r="G190" s="160">
        <f t="shared" si="68"/>
        <v>0</v>
      </c>
      <c r="H190" s="158">
        <f t="shared" si="68"/>
        <v>50556</v>
      </c>
      <c r="I190" s="159">
        <f t="shared" si="68"/>
        <v>50556</v>
      </c>
      <c r="J190" s="159">
        <f t="shared" si="68"/>
        <v>0</v>
      </c>
      <c r="K190" s="160">
        <f t="shared" si="68"/>
        <v>0</v>
      </c>
      <c r="L190" s="158">
        <f t="shared" si="52"/>
        <v>622364</v>
      </c>
      <c r="M190" s="159">
        <f t="shared" si="53"/>
        <v>431664</v>
      </c>
      <c r="N190" s="159">
        <f t="shared" si="54"/>
        <v>190700</v>
      </c>
      <c r="O190" s="160">
        <f t="shared" si="55"/>
        <v>0</v>
      </c>
    </row>
    <row r="191" spans="1:15" x14ac:dyDescent="0.25">
      <c r="A191" s="144"/>
      <c r="B191" s="145"/>
      <c r="C191" s="157"/>
      <c r="D191" s="167"/>
      <c r="E191" s="168"/>
      <c r="F191" s="168"/>
      <c r="G191" s="169"/>
      <c r="H191" s="167"/>
      <c r="I191" s="168"/>
      <c r="J191" s="168"/>
      <c r="K191" s="169"/>
      <c r="L191" s="141"/>
      <c r="M191" s="142"/>
      <c r="N191" s="142"/>
      <c r="O191" s="143"/>
    </row>
    <row r="192" spans="1:15" x14ac:dyDescent="0.25">
      <c r="A192" s="144"/>
      <c r="B192" s="145" t="s">
        <v>18</v>
      </c>
      <c r="C192" s="140" t="s">
        <v>47</v>
      </c>
      <c r="D192" s="167"/>
      <c r="E192" s="168"/>
      <c r="F192" s="168"/>
      <c r="G192" s="169"/>
      <c r="H192" s="167"/>
      <c r="I192" s="168"/>
      <c r="J192" s="168"/>
      <c r="K192" s="169"/>
      <c r="L192" s="141"/>
      <c r="M192" s="142"/>
      <c r="N192" s="142"/>
      <c r="O192" s="143"/>
    </row>
    <row r="193" spans="1:15" ht="15" x14ac:dyDescent="0.25">
      <c r="A193" s="144"/>
      <c r="B193" s="145"/>
      <c r="C193" s="171" t="s">
        <v>217</v>
      </c>
      <c r="D193" s="141">
        <v>4400</v>
      </c>
      <c r="E193" s="142">
        <v>4400</v>
      </c>
      <c r="F193" s="142">
        <v>0</v>
      </c>
      <c r="G193" s="143">
        <v>0</v>
      </c>
      <c r="H193" s="141"/>
      <c r="I193" s="142"/>
      <c r="J193" s="142"/>
      <c r="K193" s="143"/>
      <c r="L193" s="141">
        <f t="shared" si="52"/>
        <v>4400</v>
      </c>
      <c r="M193" s="142">
        <f t="shared" si="53"/>
        <v>4400</v>
      </c>
      <c r="N193" s="142">
        <f t="shared" si="54"/>
        <v>0</v>
      </c>
      <c r="O193" s="143">
        <f t="shared" si="55"/>
        <v>0</v>
      </c>
    </row>
    <row r="194" spans="1:15" ht="15" x14ac:dyDescent="0.25">
      <c r="A194" s="144"/>
      <c r="B194" s="145"/>
      <c r="C194" s="161" t="s">
        <v>250</v>
      </c>
      <c r="D194" s="141">
        <v>15000</v>
      </c>
      <c r="E194" s="142">
        <v>15000</v>
      </c>
      <c r="F194" s="142">
        <v>0</v>
      </c>
      <c r="G194" s="143">
        <v>0</v>
      </c>
      <c r="H194" s="141"/>
      <c r="I194" s="142"/>
      <c r="J194" s="142"/>
      <c r="K194" s="143"/>
      <c r="L194" s="141">
        <f t="shared" si="52"/>
        <v>15000</v>
      </c>
      <c r="M194" s="142">
        <f t="shared" si="53"/>
        <v>15000</v>
      </c>
      <c r="N194" s="142">
        <f t="shared" si="54"/>
        <v>0</v>
      </c>
      <c r="O194" s="143">
        <f t="shared" si="55"/>
        <v>0</v>
      </c>
    </row>
    <row r="195" spans="1:15" ht="15" x14ac:dyDescent="0.25">
      <c r="A195" s="144"/>
      <c r="B195" s="145"/>
      <c r="C195" s="161" t="s">
        <v>251</v>
      </c>
      <c r="D195" s="141">
        <v>2200</v>
      </c>
      <c r="E195" s="142">
        <v>0</v>
      </c>
      <c r="F195" s="142">
        <v>2200</v>
      </c>
      <c r="G195" s="143">
        <v>0</v>
      </c>
      <c r="H195" s="141">
        <v>-2200</v>
      </c>
      <c r="I195" s="142">
        <v>0</v>
      </c>
      <c r="J195" s="142">
        <v>-2200</v>
      </c>
      <c r="K195" s="143">
        <v>0</v>
      </c>
      <c r="L195" s="141">
        <f t="shared" si="52"/>
        <v>0</v>
      </c>
      <c r="M195" s="142">
        <f t="shared" si="53"/>
        <v>0</v>
      </c>
      <c r="N195" s="142">
        <f t="shared" si="54"/>
        <v>0</v>
      </c>
      <c r="O195" s="143">
        <f t="shared" si="55"/>
        <v>0</v>
      </c>
    </row>
    <row r="196" spans="1:15" ht="30" x14ac:dyDescent="0.25">
      <c r="A196" s="144"/>
      <c r="B196" s="145"/>
      <c r="C196" s="161" t="s">
        <v>355</v>
      </c>
      <c r="D196" s="163">
        <v>47700</v>
      </c>
      <c r="E196" s="164">
        <v>47700</v>
      </c>
      <c r="F196" s="164">
        <v>0</v>
      </c>
      <c r="G196" s="165">
        <v>0</v>
      </c>
      <c r="H196" s="163"/>
      <c r="I196" s="164"/>
      <c r="J196" s="164"/>
      <c r="K196" s="165"/>
      <c r="L196" s="163">
        <f t="shared" si="52"/>
        <v>47700</v>
      </c>
      <c r="M196" s="164">
        <f t="shared" si="53"/>
        <v>47700</v>
      </c>
      <c r="N196" s="164">
        <f t="shared" si="54"/>
        <v>0</v>
      </c>
      <c r="O196" s="165">
        <f t="shared" si="55"/>
        <v>0</v>
      </c>
    </row>
    <row r="197" spans="1:15" ht="15" x14ac:dyDescent="0.25">
      <c r="A197" s="144"/>
      <c r="B197" s="145"/>
      <c r="C197" s="161" t="s">
        <v>356</v>
      </c>
      <c r="D197" s="163">
        <v>60921</v>
      </c>
      <c r="E197" s="164">
        <v>60921</v>
      </c>
      <c r="F197" s="164">
        <v>0</v>
      </c>
      <c r="G197" s="165">
        <v>0</v>
      </c>
      <c r="H197" s="163"/>
      <c r="I197" s="164"/>
      <c r="J197" s="164"/>
      <c r="K197" s="165"/>
      <c r="L197" s="163">
        <f t="shared" si="52"/>
        <v>60921</v>
      </c>
      <c r="M197" s="164">
        <f t="shared" si="53"/>
        <v>60921</v>
      </c>
      <c r="N197" s="164">
        <f t="shared" si="54"/>
        <v>0</v>
      </c>
      <c r="O197" s="165">
        <f t="shared" si="55"/>
        <v>0</v>
      </c>
    </row>
    <row r="198" spans="1:15" ht="15" x14ac:dyDescent="0.25">
      <c r="A198" s="144"/>
      <c r="B198" s="145"/>
      <c r="C198" s="140" t="s">
        <v>357</v>
      </c>
      <c r="D198" s="141">
        <v>109276</v>
      </c>
      <c r="E198" s="142">
        <v>109276</v>
      </c>
      <c r="F198" s="142">
        <v>0</v>
      </c>
      <c r="G198" s="143">
        <v>0</v>
      </c>
      <c r="H198" s="141"/>
      <c r="I198" s="142"/>
      <c r="J198" s="142"/>
      <c r="K198" s="143"/>
      <c r="L198" s="141">
        <f t="shared" si="52"/>
        <v>109276</v>
      </c>
      <c r="M198" s="142">
        <f t="shared" si="53"/>
        <v>109276</v>
      </c>
      <c r="N198" s="142">
        <f t="shared" si="54"/>
        <v>0</v>
      </c>
      <c r="O198" s="143">
        <f t="shared" si="55"/>
        <v>0</v>
      </c>
    </row>
    <row r="199" spans="1:15" ht="30" x14ac:dyDescent="0.25">
      <c r="A199" s="138"/>
      <c r="B199" s="156"/>
      <c r="C199" s="171" t="s">
        <v>358</v>
      </c>
      <c r="D199" s="141">
        <v>238735</v>
      </c>
      <c r="E199" s="142">
        <v>238735</v>
      </c>
      <c r="F199" s="142">
        <v>0</v>
      </c>
      <c r="G199" s="143">
        <v>0</v>
      </c>
      <c r="H199" s="141"/>
      <c r="I199" s="142"/>
      <c r="J199" s="142"/>
      <c r="K199" s="143"/>
      <c r="L199" s="141">
        <f t="shared" si="52"/>
        <v>238735</v>
      </c>
      <c r="M199" s="142">
        <f t="shared" si="53"/>
        <v>238735</v>
      </c>
      <c r="N199" s="142">
        <f t="shared" si="54"/>
        <v>0</v>
      </c>
      <c r="O199" s="143">
        <f t="shared" si="55"/>
        <v>0</v>
      </c>
    </row>
    <row r="200" spans="1:15" ht="15" x14ac:dyDescent="0.25">
      <c r="A200" s="138"/>
      <c r="B200" s="156"/>
      <c r="C200" s="140" t="s">
        <v>359</v>
      </c>
      <c r="D200" s="141">
        <v>5200</v>
      </c>
      <c r="E200" s="142">
        <v>5200</v>
      </c>
      <c r="F200" s="142">
        <v>0</v>
      </c>
      <c r="G200" s="143">
        <v>0</v>
      </c>
      <c r="H200" s="141">
        <v>492</v>
      </c>
      <c r="I200" s="142">
        <v>492</v>
      </c>
      <c r="J200" s="142"/>
      <c r="K200" s="143"/>
      <c r="L200" s="141">
        <f t="shared" si="52"/>
        <v>5692</v>
      </c>
      <c r="M200" s="142">
        <f t="shared" si="53"/>
        <v>5692</v>
      </c>
      <c r="N200" s="142">
        <f t="shared" si="54"/>
        <v>0</v>
      </c>
      <c r="O200" s="143">
        <f t="shared" si="55"/>
        <v>0</v>
      </c>
    </row>
    <row r="201" spans="1:15" ht="15" x14ac:dyDescent="0.25">
      <c r="A201" s="138"/>
      <c r="B201" s="156"/>
      <c r="C201" s="161" t="s">
        <v>360</v>
      </c>
      <c r="D201" s="141">
        <v>123531</v>
      </c>
      <c r="E201" s="142">
        <v>123531</v>
      </c>
      <c r="F201" s="142">
        <v>0</v>
      </c>
      <c r="G201" s="143">
        <v>0</v>
      </c>
      <c r="H201" s="141"/>
      <c r="I201" s="142"/>
      <c r="J201" s="142"/>
      <c r="K201" s="143"/>
      <c r="L201" s="141">
        <f t="shared" si="52"/>
        <v>123531</v>
      </c>
      <c r="M201" s="142">
        <f t="shared" si="53"/>
        <v>123531</v>
      </c>
      <c r="N201" s="142">
        <f t="shared" si="54"/>
        <v>0</v>
      </c>
      <c r="O201" s="143">
        <f t="shared" si="55"/>
        <v>0</v>
      </c>
    </row>
    <row r="202" spans="1:15" ht="15" x14ac:dyDescent="0.25">
      <c r="A202" s="138"/>
      <c r="B202" s="156"/>
      <c r="C202" s="161" t="s">
        <v>361</v>
      </c>
      <c r="D202" s="141">
        <v>15000</v>
      </c>
      <c r="E202" s="142">
        <v>15000</v>
      </c>
      <c r="F202" s="142">
        <v>0</v>
      </c>
      <c r="G202" s="143">
        <v>0</v>
      </c>
      <c r="H202" s="141"/>
      <c r="I202" s="142"/>
      <c r="J202" s="142"/>
      <c r="K202" s="143"/>
      <c r="L202" s="141">
        <f t="shared" si="52"/>
        <v>15000</v>
      </c>
      <c r="M202" s="142">
        <f t="shared" si="53"/>
        <v>15000</v>
      </c>
      <c r="N202" s="142">
        <f t="shared" si="54"/>
        <v>0</v>
      </c>
      <c r="O202" s="143">
        <f t="shared" si="55"/>
        <v>0</v>
      </c>
    </row>
    <row r="203" spans="1:15" ht="15" x14ac:dyDescent="0.25">
      <c r="A203" s="138"/>
      <c r="B203" s="156"/>
      <c r="C203" s="171" t="s">
        <v>362</v>
      </c>
      <c r="D203" s="141">
        <v>6500</v>
      </c>
      <c r="E203" s="142">
        <v>6500</v>
      </c>
      <c r="F203" s="142">
        <v>0</v>
      </c>
      <c r="G203" s="143">
        <v>0</v>
      </c>
      <c r="H203" s="141"/>
      <c r="I203" s="142"/>
      <c r="J203" s="142"/>
      <c r="K203" s="143"/>
      <c r="L203" s="141">
        <f t="shared" si="52"/>
        <v>6500</v>
      </c>
      <c r="M203" s="142">
        <f t="shared" si="53"/>
        <v>6500</v>
      </c>
      <c r="N203" s="142">
        <f t="shared" si="54"/>
        <v>0</v>
      </c>
      <c r="O203" s="143">
        <f t="shared" si="55"/>
        <v>0</v>
      </c>
    </row>
    <row r="204" spans="1:15" ht="15" x14ac:dyDescent="0.25">
      <c r="A204" s="138"/>
      <c r="B204" s="156"/>
      <c r="C204" s="176" t="s">
        <v>363</v>
      </c>
      <c r="D204" s="141">
        <v>1000</v>
      </c>
      <c r="E204" s="142">
        <v>1000</v>
      </c>
      <c r="F204" s="142"/>
      <c r="G204" s="143"/>
      <c r="H204" s="141"/>
      <c r="I204" s="142"/>
      <c r="J204" s="142"/>
      <c r="K204" s="143"/>
      <c r="L204" s="141">
        <f t="shared" si="52"/>
        <v>1000</v>
      </c>
      <c r="M204" s="142">
        <f t="shared" si="53"/>
        <v>1000</v>
      </c>
      <c r="N204" s="142">
        <f t="shared" si="54"/>
        <v>0</v>
      </c>
      <c r="O204" s="143">
        <f t="shared" si="55"/>
        <v>0</v>
      </c>
    </row>
    <row r="205" spans="1:15" ht="15" x14ac:dyDescent="0.25">
      <c r="A205" s="138"/>
      <c r="B205" s="156"/>
      <c r="C205" s="171" t="s">
        <v>364</v>
      </c>
      <c r="D205" s="141">
        <v>4900</v>
      </c>
      <c r="E205" s="142">
        <v>4900</v>
      </c>
      <c r="F205" s="142">
        <v>0</v>
      </c>
      <c r="G205" s="143">
        <v>0</v>
      </c>
      <c r="H205" s="141"/>
      <c r="I205" s="142"/>
      <c r="J205" s="142"/>
      <c r="K205" s="143"/>
      <c r="L205" s="141">
        <f t="shared" si="52"/>
        <v>4900</v>
      </c>
      <c r="M205" s="142">
        <f t="shared" si="53"/>
        <v>4900</v>
      </c>
      <c r="N205" s="142">
        <f t="shared" si="54"/>
        <v>0</v>
      </c>
      <c r="O205" s="143">
        <f t="shared" si="55"/>
        <v>0</v>
      </c>
    </row>
    <row r="206" spans="1:15" ht="15" x14ac:dyDescent="0.25">
      <c r="A206" s="138"/>
      <c r="B206" s="156"/>
      <c r="C206" s="171" t="s">
        <v>365</v>
      </c>
      <c r="D206" s="141">
        <v>27500</v>
      </c>
      <c r="E206" s="142">
        <v>27500</v>
      </c>
      <c r="F206" s="142"/>
      <c r="G206" s="143"/>
      <c r="H206" s="141"/>
      <c r="I206" s="142"/>
      <c r="J206" s="142"/>
      <c r="K206" s="143"/>
      <c r="L206" s="141">
        <f t="shared" si="52"/>
        <v>27500</v>
      </c>
      <c r="M206" s="142">
        <f t="shared" si="53"/>
        <v>27500</v>
      </c>
      <c r="N206" s="142">
        <f t="shared" si="54"/>
        <v>0</v>
      </c>
      <c r="O206" s="143">
        <f t="shared" si="55"/>
        <v>0</v>
      </c>
    </row>
    <row r="207" spans="1:15" ht="15" customHeight="1" x14ac:dyDescent="0.25">
      <c r="A207" s="138"/>
      <c r="B207" s="156"/>
      <c r="C207" s="171" t="s">
        <v>392</v>
      </c>
      <c r="D207" s="141"/>
      <c r="E207" s="142"/>
      <c r="F207" s="142"/>
      <c r="G207" s="143"/>
      <c r="H207" s="141">
        <v>20000</v>
      </c>
      <c r="I207" s="142">
        <v>20000</v>
      </c>
      <c r="J207" s="142">
        <v>0</v>
      </c>
      <c r="K207" s="143">
        <v>0</v>
      </c>
      <c r="L207" s="141">
        <f t="shared" ref="L207:L208" si="69">D207+H207</f>
        <v>20000</v>
      </c>
      <c r="M207" s="142">
        <f t="shared" ref="M207:M208" si="70">E207+I207</f>
        <v>20000</v>
      </c>
      <c r="N207" s="142">
        <f t="shared" ref="N207:N208" si="71">F207+J207</f>
        <v>0</v>
      </c>
      <c r="O207" s="143">
        <f t="shared" ref="O207:O208" si="72">G207+K207</f>
        <v>0</v>
      </c>
    </row>
    <row r="208" spans="1:15" ht="15" customHeight="1" x14ac:dyDescent="0.25">
      <c r="A208" s="138"/>
      <c r="B208" s="156"/>
      <c r="C208" s="171" t="s">
        <v>403</v>
      </c>
      <c r="D208" s="141"/>
      <c r="E208" s="142"/>
      <c r="F208" s="142"/>
      <c r="G208" s="143"/>
      <c r="H208" s="141">
        <v>5600</v>
      </c>
      <c r="I208" s="142">
        <v>5600</v>
      </c>
      <c r="J208" s="142">
        <v>0</v>
      </c>
      <c r="K208" s="143">
        <v>0</v>
      </c>
      <c r="L208" s="141">
        <f t="shared" si="69"/>
        <v>5600</v>
      </c>
      <c r="M208" s="142">
        <f t="shared" si="70"/>
        <v>5600</v>
      </c>
      <c r="N208" s="142">
        <f t="shared" si="71"/>
        <v>0</v>
      </c>
      <c r="O208" s="143">
        <f t="shared" si="72"/>
        <v>0</v>
      </c>
    </row>
    <row r="209" spans="1:15" ht="15" customHeight="1" x14ac:dyDescent="0.25">
      <c r="A209" s="138"/>
      <c r="B209" s="156"/>
      <c r="C209" s="171" t="s">
        <v>406</v>
      </c>
      <c r="D209" s="141"/>
      <c r="E209" s="142"/>
      <c r="F209" s="142"/>
      <c r="G209" s="143"/>
      <c r="H209" s="141">
        <v>2523</v>
      </c>
      <c r="I209" s="142">
        <v>2523</v>
      </c>
      <c r="J209" s="142">
        <v>0</v>
      </c>
      <c r="K209" s="143">
        <v>0</v>
      </c>
      <c r="L209" s="141">
        <f t="shared" ref="L209:L210" si="73">D209+H209</f>
        <v>2523</v>
      </c>
      <c r="M209" s="142">
        <f t="shared" ref="M209:M210" si="74">E209+I209</f>
        <v>2523</v>
      </c>
      <c r="N209" s="142">
        <f t="shared" ref="N209:N210" si="75">F209+J209</f>
        <v>0</v>
      </c>
      <c r="O209" s="143">
        <f t="shared" ref="O209:O210" si="76">G209+K209</f>
        <v>0</v>
      </c>
    </row>
    <row r="210" spans="1:15" ht="15" customHeight="1" x14ac:dyDescent="0.25">
      <c r="A210" s="138"/>
      <c r="B210" s="156"/>
      <c r="C210" s="171" t="s">
        <v>418</v>
      </c>
      <c r="D210" s="141"/>
      <c r="E210" s="142"/>
      <c r="F210" s="142"/>
      <c r="G210" s="143"/>
      <c r="H210" s="141">
        <v>583</v>
      </c>
      <c r="I210" s="142">
        <v>583</v>
      </c>
      <c r="J210" s="142">
        <v>0</v>
      </c>
      <c r="K210" s="143">
        <v>0</v>
      </c>
      <c r="L210" s="141">
        <f t="shared" si="73"/>
        <v>583</v>
      </c>
      <c r="M210" s="142">
        <f t="shared" si="74"/>
        <v>583</v>
      </c>
      <c r="N210" s="142">
        <f t="shared" si="75"/>
        <v>0</v>
      </c>
      <c r="O210" s="143">
        <f t="shared" si="76"/>
        <v>0</v>
      </c>
    </row>
    <row r="211" spans="1:15" ht="15" x14ac:dyDescent="0.25">
      <c r="A211" s="144"/>
      <c r="B211" s="145"/>
      <c r="C211" s="161"/>
      <c r="D211" s="163"/>
      <c r="E211" s="164"/>
      <c r="F211" s="164"/>
      <c r="G211" s="165"/>
      <c r="H211" s="163"/>
      <c r="I211" s="164"/>
      <c r="J211" s="164"/>
      <c r="K211" s="165"/>
      <c r="L211" s="163"/>
      <c r="M211" s="164"/>
      <c r="N211" s="164"/>
      <c r="O211" s="165"/>
    </row>
    <row r="212" spans="1:15" ht="15" x14ac:dyDescent="0.25">
      <c r="A212" s="144"/>
      <c r="B212" s="145"/>
      <c r="C212" s="157" t="s">
        <v>37</v>
      </c>
      <c r="D212" s="158">
        <f t="shared" ref="D212:K212" si="77">SUM(D193:D211)</f>
        <v>661863</v>
      </c>
      <c r="E212" s="159">
        <f t="shared" si="77"/>
        <v>659663</v>
      </c>
      <c r="F212" s="159">
        <f t="shared" si="77"/>
        <v>2200</v>
      </c>
      <c r="G212" s="160">
        <f t="shared" si="77"/>
        <v>0</v>
      </c>
      <c r="H212" s="158">
        <f t="shared" si="77"/>
        <v>26998</v>
      </c>
      <c r="I212" s="159">
        <f t="shared" si="77"/>
        <v>29198</v>
      </c>
      <c r="J212" s="159">
        <f t="shared" si="77"/>
        <v>-2200</v>
      </c>
      <c r="K212" s="160">
        <f t="shared" si="77"/>
        <v>0</v>
      </c>
      <c r="L212" s="158">
        <f t="shared" si="52"/>
        <v>688861</v>
      </c>
      <c r="M212" s="159">
        <f t="shared" si="53"/>
        <v>688861</v>
      </c>
      <c r="N212" s="159">
        <f t="shared" si="54"/>
        <v>0</v>
      </c>
      <c r="O212" s="160">
        <f t="shared" si="55"/>
        <v>0</v>
      </c>
    </row>
    <row r="213" spans="1:15" x14ac:dyDescent="0.25">
      <c r="A213" s="144"/>
      <c r="B213" s="145"/>
      <c r="C213" s="157"/>
      <c r="D213" s="167"/>
      <c r="E213" s="168"/>
      <c r="F213" s="168"/>
      <c r="G213" s="169"/>
      <c r="H213" s="167"/>
      <c r="I213" s="168"/>
      <c r="J213" s="168"/>
      <c r="K213" s="169"/>
      <c r="L213" s="141"/>
      <c r="M213" s="142"/>
      <c r="N213" s="142"/>
      <c r="O213" s="143"/>
    </row>
    <row r="214" spans="1:15" x14ac:dyDescent="0.25">
      <c r="A214" s="144"/>
      <c r="B214" s="145" t="s">
        <v>20</v>
      </c>
      <c r="C214" s="140" t="s">
        <v>19</v>
      </c>
      <c r="D214" s="167"/>
      <c r="E214" s="168"/>
      <c r="F214" s="168"/>
      <c r="G214" s="169"/>
      <c r="H214" s="167"/>
      <c r="I214" s="168"/>
      <c r="J214" s="168"/>
      <c r="K214" s="169"/>
      <c r="L214" s="141"/>
      <c r="M214" s="142"/>
      <c r="N214" s="142"/>
      <c r="O214" s="143"/>
    </row>
    <row r="215" spans="1:15" ht="30" x14ac:dyDescent="0.25">
      <c r="A215" s="144"/>
      <c r="B215" s="145"/>
      <c r="C215" s="161" t="s">
        <v>337</v>
      </c>
      <c r="D215" s="141">
        <v>95191</v>
      </c>
      <c r="E215" s="142">
        <v>95191</v>
      </c>
      <c r="F215" s="142">
        <v>0</v>
      </c>
      <c r="G215" s="143">
        <v>0</v>
      </c>
      <c r="H215" s="141"/>
      <c r="I215" s="142"/>
      <c r="J215" s="142"/>
      <c r="K215" s="143"/>
      <c r="L215" s="141">
        <f t="shared" si="52"/>
        <v>95191</v>
      </c>
      <c r="M215" s="142">
        <f t="shared" si="53"/>
        <v>95191</v>
      </c>
      <c r="N215" s="142">
        <f t="shared" si="54"/>
        <v>0</v>
      </c>
      <c r="O215" s="143">
        <f t="shared" si="55"/>
        <v>0</v>
      </c>
    </row>
    <row r="216" spans="1:15" ht="15" x14ac:dyDescent="0.25">
      <c r="A216" s="144"/>
      <c r="B216" s="145"/>
      <c r="C216" s="171" t="s">
        <v>366</v>
      </c>
      <c r="D216" s="141">
        <v>117870</v>
      </c>
      <c r="E216" s="142">
        <v>117870</v>
      </c>
      <c r="F216" s="142">
        <v>0</v>
      </c>
      <c r="G216" s="143">
        <v>0</v>
      </c>
      <c r="H216" s="141"/>
      <c r="I216" s="142"/>
      <c r="J216" s="142"/>
      <c r="K216" s="143"/>
      <c r="L216" s="141">
        <f t="shared" si="52"/>
        <v>117870</v>
      </c>
      <c r="M216" s="142">
        <f t="shared" si="53"/>
        <v>117870</v>
      </c>
      <c r="N216" s="142">
        <f t="shared" si="54"/>
        <v>0</v>
      </c>
      <c r="O216" s="143">
        <f t="shared" si="55"/>
        <v>0</v>
      </c>
    </row>
    <row r="217" spans="1:15" ht="15" x14ac:dyDescent="0.25">
      <c r="A217" s="144"/>
      <c r="B217" s="145"/>
      <c r="C217" s="161" t="s">
        <v>367</v>
      </c>
      <c r="D217" s="141">
        <v>50000</v>
      </c>
      <c r="E217" s="142">
        <v>50000</v>
      </c>
      <c r="F217" s="142">
        <v>0</v>
      </c>
      <c r="G217" s="143">
        <v>0</v>
      </c>
      <c r="H217" s="141"/>
      <c r="I217" s="142"/>
      <c r="J217" s="142"/>
      <c r="K217" s="143"/>
      <c r="L217" s="141">
        <f t="shared" si="52"/>
        <v>50000</v>
      </c>
      <c r="M217" s="142">
        <f t="shared" si="53"/>
        <v>50000</v>
      </c>
      <c r="N217" s="142">
        <f t="shared" si="54"/>
        <v>0</v>
      </c>
      <c r="O217" s="143">
        <f t="shared" si="55"/>
        <v>0</v>
      </c>
    </row>
    <row r="218" spans="1:15" ht="30" x14ac:dyDescent="0.25">
      <c r="A218" s="144"/>
      <c r="B218" s="145"/>
      <c r="C218" s="171" t="s">
        <v>368</v>
      </c>
      <c r="D218" s="141">
        <v>365966</v>
      </c>
      <c r="E218" s="142">
        <v>365966</v>
      </c>
      <c r="F218" s="142">
        <v>0</v>
      </c>
      <c r="G218" s="143">
        <v>0</v>
      </c>
      <c r="H218" s="141"/>
      <c r="I218" s="142"/>
      <c r="J218" s="142"/>
      <c r="K218" s="143"/>
      <c r="L218" s="141">
        <f t="shared" si="52"/>
        <v>365966</v>
      </c>
      <c r="M218" s="142">
        <f t="shared" si="53"/>
        <v>365966</v>
      </c>
      <c r="N218" s="142">
        <f t="shared" si="54"/>
        <v>0</v>
      </c>
      <c r="O218" s="143">
        <f t="shared" si="55"/>
        <v>0</v>
      </c>
    </row>
    <row r="219" spans="1:15" ht="30" x14ac:dyDescent="0.25">
      <c r="A219" s="144"/>
      <c r="B219" s="145"/>
      <c r="C219" s="171" t="s">
        <v>369</v>
      </c>
      <c r="D219" s="141">
        <v>365966</v>
      </c>
      <c r="E219" s="142">
        <v>365966</v>
      </c>
      <c r="F219" s="142">
        <v>0</v>
      </c>
      <c r="G219" s="143">
        <v>0</v>
      </c>
      <c r="H219" s="141"/>
      <c r="I219" s="142"/>
      <c r="J219" s="142"/>
      <c r="K219" s="143"/>
      <c r="L219" s="141">
        <f t="shared" si="52"/>
        <v>365966</v>
      </c>
      <c r="M219" s="142">
        <f t="shared" si="53"/>
        <v>365966</v>
      </c>
      <c r="N219" s="142">
        <f t="shared" si="54"/>
        <v>0</v>
      </c>
      <c r="O219" s="143">
        <f t="shared" si="55"/>
        <v>0</v>
      </c>
    </row>
    <row r="220" spans="1:15" ht="30" x14ac:dyDescent="0.25">
      <c r="A220" s="144"/>
      <c r="B220" s="145"/>
      <c r="C220" s="171" t="s">
        <v>370</v>
      </c>
      <c r="D220" s="141">
        <v>363426</v>
      </c>
      <c r="E220" s="142">
        <v>363426</v>
      </c>
      <c r="F220" s="142">
        <v>0</v>
      </c>
      <c r="G220" s="143">
        <v>0</v>
      </c>
      <c r="H220" s="141"/>
      <c r="I220" s="142"/>
      <c r="J220" s="142"/>
      <c r="K220" s="143"/>
      <c r="L220" s="141">
        <f t="shared" si="52"/>
        <v>363426</v>
      </c>
      <c r="M220" s="142">
        <f t="shared" si="53"/>
        <v>363426</v>
      </c>
      <c r="N220" s="142">
        <f t="shared" si="54"/>
        <v>0</v>
      </c>
      <c r="O220" s="143">
        <f t="shared" si="55"/>
        <v>0</v>
      </c>
    </row>
    <row r="221" spans="1:15" ht="30" x14ac:dyDescent="0.25">
      <c r="A221" s="144"/>
      <c r="B221" s="145"/>
      <c r="C221" s="171" t="s">
        <v>398</v>
      </c>
      <c r="D221" s="141"/>
      <c r="E221" s="142"/>
      <c r="F221" s="142"/>
      <c r="G221" s="143"/>
      <c r="H221" s="141">
        <v>187631</v>
      </c>
      <c r="I221" s="142">
        <v>187631</v>
      </c>
      <c r="J221" s="142">
        <v>0</v>
      </c>
      <c r="K221" s="143">
        <v>0</v>
      </c>
      <c r="L221" s="141">
        <f t="shared" ref="L221" si="78">D221+H221</f>
        <v>187631</v>
      </c>
      <c r="M221" s="142">
        <f t="shared" ref="M221" si="79">E221+I221</f>
        <v>187631</v>
      </c>
      <c r="N221" s="142">
        <f t="shared" ref="N221" si="80">F221+J221</f>
        <v>0</v>
      </c>
      <c r="O221" s="143">
        <f t="shared" ref="O221" si="81">G221+K221</f>
        <v>0</v>
      </c>
    </row>
    <row r="222" spans="1:15" ht="30" x14ac:dyDescent="0.25">
      <c r="A222" s="144"/>
      <c r="B222" s="145"/>
      <c r="C222" s="171" t="s">
        <v>405</v>
      </c>
      <c r="D222" s="141"/>
      <c r="E222" s="142"/>
      <c r="F222" s="142"/>
      <c r="G222" s="143"/>
      <c r="H222" s="141">
        <v>7309</v>
      </c>
      <c r="I222" s="142">
        <v>7309</v>
      </c>
      <c r="J222" s="142">
        <v>0</v>
      </c>
      <c r="K222" s="143">
        <v>0</v>
      </c>
      <c r="L222" s="141">
        <f t="shared" ref="L222" si="82">D222+H222</f>
        <v>7309</v>
      </c>
      <c r="M222" s="142">
        <f t="shared" ref="M222" si="83">E222+I222</f>
        <v>7309</v>
      </c>
      <c r="N222" s="142">
        <f t="shared" ref="N222" si="84">F222+J222</f>
        <v>0</v>
      </c>
      <c r="O222" s="143">
        <f t="shared" ref="O222" si="85">G222+K222</f>
        <v>0</v>
      </c>
    </row>
    <row r="223" spans="1:15" ht="15" x14ac:dyDescent="0.25">
      <c r="A223" s="144"/>
      <c r="B223" s="145"/>
      <c r="C223" s="171"/>
      <c r="D223" s="141"/>
      <c r="E223" s="142"/>
      <c r="F223" s="142"/>
      <c r="G223" s="143"/>
      <c r="H223" s="141"/>
      <c r="I223" s="142"/>
      <c r="J223" s="142"/>
      <c r="K223" s="143"/>
      <c r="L223" s="141"/>
      <c r="M223" s="142"/>
      <c r="N223" s="142"/>
      <c r="O223" s="143"/>
    </row>
    <row r="224" spans="1:15" ht="15" x14ac:dyDescent="0.25">
      <c r="A224" s="144"/>
      <c r="B224" s="145"/>
      <c r="C224" s="157" t="s">
        <v>38</v>
      </c>
      <c r="D224" s="158">
        <f t="shared" ref="D224:K224" si="86">SUM(D215:D223)</f>
        <v>1358419</v>
      </c>
      <c r="E224" s="159">
        <f t="shared" si="86"/>
        <v>1358419</v>
      </c>
      <c r="F224" s="159">
        <f t="shared" si="86"/>
        <v>0</v>
      </c>
      <c r="G224" s="160">
        <f t="shared" si="86"/>
        <v>0</v>
      </c>
      <c r="H224" s="158">
        <f t="shared" si="86"/>
        <v>194940</v>
      </c>
      <c r="I224" s="159">
        <f t="shared" si="86"/>
        <v>194940</v>
      </c>
      <c r="J224" s="159">
        <f t="shared" si="86"/>
        <v>0</v>
      </c>
      <c r="K224" s="160">
        <f t="shared" si="86"/>
        <v>0</v>
      </c>
      <c r="L224" s="158">
        <f t="shared" ref="L224:L256" si="87">D224+H224</f>
        <v>1553359</v>
      </c>
      <c r="M224" s="159">
        <f t="shared" ref="M224:M256" si="88">E224+I224</f>
        <v>1553359</v>
      </c>
      <c r="N224" s="159">
        <f t="shared" ref="N224:N256" si="89">F224+J224</f>
        <v>0</v>
      </c>
      <c r="O224" s="160">
        <f t="shared" ref="O224:O256" si="90">G224+K224</f>
        <v>0</v>
      </c>
    </row>
    <row r="225" spans="1:15" ht="15" x14ac:dyDescent="0.25">
      <c r="A225" s="144"/>
      <c r="B225" s="172"/>
      <c r="C225" s="157"/>
      <c r="D225" s="141"/>
      <c r="E225" s="142"/>
      <c r="F225" s="142"/>
      <c r="G225" s="143"/>
      <c r="H225" s="141"/>
      <c r="I225" s="142"/>
      <c r="J225" s="142"/>
      <c r="K225" s="143"/>
      <c r="L225" s="141"/>
      <c r="M225" s="142"/>
      <c r="N225" s="142"/>
      <c r="O225" s="143"/>
    </row>
    <row r="226" spans="1:15" ht="15" x14ac:dyDescent="0.25">
      <c r="A226" s="144"/>
      <c r="B226" s="145" t="s">
        <v>28</v>
      </c>
      <c r="C226" s="140" t="s">
        <v>48</v>
      </c>
      <c r="D226" s="141"/>
      <c r="E226" s="142"/>
      <c r="F226" s="142"/>
      <c r="G226" s="143"/>
      <c r="H226" s="141"/>
      <c r="I226" s="142"/>
      <c r="J226" s="142"/>
      <c r="K226" s="143"/>
      <c r="L226" s="141"/>
      <c r="M226" s="142"/>
      <c r="N226" s="142"/>
      <c r="O226" s="143"/>
    </row>
    <row r="227" spans="1:15" ht="15" x14ac:dyDescent="0.25">
      <c r="A227" s="144"/>
      <c r="B227" s="145"/>
      <c r="C227" s="140" t="s">
        <v>71</v>
      </c>
      <c r="D227" s="141"/>
      <c r="E227" s="142"/>
      <c r="F227" s="142"/>
      <c r="G227" s="143"/>
      <c r="H227" s="141"/>
      <c r="I227" s="142"/>
      <c r="J227" s="142"/>
      <c r="K227" s="143"/>
      <c r="L227" s="141"/>
      <c r="M227" s="142"/>
      <c r="N227" s="142"/>
      <c r="O227" s="143"/>
    </row>
    <row r="228" spans="1:15" ht="15" x14ac:dyDescent="0.25">
      <c r="A228" s="144"/>
      <c r="B228" s="145"/>
      <c r="C228" s="140"/>
      <c r="D228" s="141"/>
      <c r="E228" s="142"/>
      <c r="F228" s="142"/>
      <c r="G228" s="143"/>
      <c r="H228" s="141"/>
      <c r="I228" s="142"/>
      <c r="J228" s="142"/>
      <c r="K228" s="143"/>
      <c r="L228" s="141"/>
      <c r="M228" s="142"/>
      <c r="N228" s="142"/>
      <c r="O228" s="143"/>
    </row>
    <row r="229" spans="1:15" ht="15" x14ac:dyDescent="0.25">
      <c r="A229" s="138"/>
      <c r="B229" s="145"/>
      <c r="C229" s="148" t="s">
        <v>23</v>
      </c>
      <c r="D229" s="158">
        <f t="shared" ref="D229:K229" si="91">SUM(D228:D228)</f>
        <v>0</v>
      </c>
      <c r="E229" s="159">
        <f t="shared" si="91"/>
        <v>0</v>
      </c>
      <c r="F229" s="159">
        <f t="shared" si="91"/>
        <v>0</v>
      </c>
      <c r="G229" s="160">
        <f t="shared" si="91"/>
        <v>0</v>
      </c>
      <c r="H229" s="158">
        <f t="shared" si="91"/>
        <v>0</v>
      </c>
      <c r="I229" s="159">
        <f t="shared" si="91"/>
        <v>0</v>
      </c>
      <c r="J229" s="159">
        <f t="shared" si="91"/>
        <v>0</v>
      </c>
      <c r="K229" s="160">
        <f t="shared" si="91"/>
        <v>0</v>
      </c>
      <c r="L229" s="158">
        <f t="shared" si="87"/>
        <v>0</v>
      </c>
      <c r="M229" s="159">
        <f t="shared" si="88"/>
        <v>0</v>
      </c>
      <c r="N229" s="159">
        <f t="shared" si="89"/>
        <v>0</v>
      </c>
      <c r="O229" s="160">
        <f t="shared" si="90"/>
        <v>0</v>
      </c>
    </row>
    <row r="230" spans="1:15" ht="15" x14ac:dyDescent="0.25">
      <c r="A230" s="138"/>
      <c r="B230" s="145"/>
      <c r="C230" s="148"/>
      <c r="D230" s="149"/>
      <c r="E230" s="150"/>
      <c r="F230" s="150"/>
      <c r="G230" s="151"/>
      <c r="H230" s="149"/>
      <c r="I230" s="150"/>
      <c r="J230" s="150"/>
      <c r="K230" s="151"/>
      <c r="L230" s="149"/>
      <c r="M230" s="150"/>
      <c r="N230" s="150"/>
      <c r="O230" s="151"/>
    </row>
    <row r="231" spans="1:15" ht="15" x14ac:dyDescent="0.25">
      <c r="A231" s="177"/>
      <c r="B231" s="178"/>
      <c r="C231" s="140" t="s">
        <v>72</v>
      </c>
      <c r="D231" s="141"/>
      <c r="E231" s="142"/>
      <c r="F231" s="142"/>
      <c r="G231" s="143"/>
      <c r="H231" s="141"/>
      <c r="I231" s="142"/>
      <c r="J231" s="142"/>
      <c r="K231" s="143"/>
      <c r="L231" s="141"/>
      <c r="M231" s="142"/>
      <c r="N231" s="142"/>
      <c r="O231" s="143"/>
    </row>
    <row r="232" spans="1:15" ht="15" x14ac:dyDescent="0.25">
      <c r="A232" s="138"/>
      <c r="B232" s="156"/>
      <c r="C232" s="140" t="s">
        <v>165</v>
      </c>
      <c r="D232" s="141">
        <v>5000</v>
      </c>
      <c r="E232" s="142">
        <v>0</v>
      </c>
      <c r="F232" s="142">
        <v>5000</v>
      </c>
      <c r="G232" s="143">
        <v>0</v>
      </c>
      <c r="H232" s="141">
        <v>1000</v>
      </c>
      <c r="I232" s="142"/>
      <c r="J232" s="142">
        <v>1000</v>
      </c>
      <c r="K232" s="143"/>
      <c r="L232" s="141">
        <f t="shared" si="87"/>
        <v>6000</v>
      </c>
      <c r="M232" s="142">
        <f t="shared" si="88"/>
        <v>0</v>
      </c>
      <c r="N232" s="142">
        <f t="shared" si="89"/>
        <v>6000</v>
      </c>
      <c r="O232" s="143">
        <f t="shared" si="90"/>
        <v>0</v>
      </c>
    </row>
    <row r="233" spans="1:15" ht="15" x14ac:dyDescent="0.25">
      <c r="A233" s="138"/>
      <c r="B233" s="156"/>
      <c r="C233" s="140" t="s">
        <v>371</v>
      </c>
      <c r="D233" s="141">
        <v>3300</v>
      </c>
      <c r="E233" s="142">
        <v>0</v>
      </c>
      <c r="F233" s="142">
        <v>3300</v>
      </c>
      <c r="G233" s="143">
        <v>0</v>
      </c>
      <c r="H233" s="141">
        <v>5000</v>
      </c>
      <c r="I233" s="142"/>
      <c r="J233" s="142">
        <v>5000</v>
      </c>
      <c r="K233" s="143"/>
      <c r="L233" s="141">
        <f t="shared" si="87"/>
        <v>8300</v>
      </c>
      <c r="M233" s="142">
        <f t="shared" si="88"/>
        <v>0</v>
      </c>
      <c r="N233" s="142">
        <f t="shared" si="89"/>
        <v>8300</v>
      </c>
      <c r="O233" s="143">
        <f t="shared" si="90"/>
        <v>0</v>
      </c>
    </row>
    <row r="234" spans="1:15" ht="15" x14ac:dyDescent="0.25">
      <c r="A234" s="138"/>
      <c r="B234" s="178"/>
      <c r="C234" s="171"/>
      <c r="D234" s="141"/>
      <c r="E234" s="142"/>
      <c r="F234" s="142"/>
      <c r="G234" s="143"/>
      <c r="H234" s="141"/>
      <c r="I234" s="142"/>
      <c r="J234" s="142"/>
      <c r="K234" s="143"/>
      <c r="L234" s="141"/>
      <c r="M234" s="142"/>
      <c r="N234" s="142"/>
      <c r="O234" s="143"/>
    </row>
    <row r="235" spans="1:15" ht="15" x14ac:dyDescent="0.25">
      <c r="A235" s="138"/>
      <c r="B235" s="178"/>
      <c r="C235" s="148" t="s">
        <v>23</v>
      </c>
      <c r="D235" s="158">
        <f t="shared" ref="D235:K235" si="92">SUM(D232:D234)</f>
        <v>8300</v>
      </c>
      <c r="E235" s="159">
        <f t="shared" si="92"/>
        <v>0</v>
      </c>
      <c r="F235" s="159">
        <f t="shared" si="92"/>
        <v>8300</v>
      </c>
      <c r="G235" s="160">
        <f t="shared" si="92"/>
        <v>0</v>
      </c>
      <c r="H235" s="158">
        <f t="shared" si="92"/>
        <v>6000</v>
      </c>
      <c r="I235" s="159">
        <f t="shared" si="92"/>
        <v>0</v>
      </c>
      <c r="J235" s="159">
        <f t="shared" si="92"/>
        <v>6000</v>
      </c>
      <c r="K235" s="160">
        <f t="shared" si="92"/>
        <v>0</v>
      </c>
      <c r="L235" s="158">
        <f t="shared" si="87"/>
        <v>14300</v>
      </c>
      <c r="M235" s="159">
        <f t="shared" si="88"/>
        <v>0</v>
      </c>
      <c r="N235" s="159">
        <f t="shared" si="89"/>
        <v>14300</v>
      </c>
      <c r="O235" s="160">
        <f t="shared" si="90"/>
        <v>0</v>
      </c>
    </row>
    <row r="236" spans="1:15" ht="15" x14ac:dyDescent="0.25">
      <c r="A236" s="138"/>
      <c r="B236" s="178"/>
      <c r="C236" s="148"/>
      <c r="D236" s="149"/>
      <c r="E236" s="150"/>
      <c r="F236" s="150"/>
      <c r="G236" s="151"/>
      <c r="H236" s="149"/>
      <c r="I236" s="150"/>
      <c r="J236" s="150"/>
      <c r="K236" s="151"/>
      <c r="L236" s="149"/>
      <c r="M236" s="150"/>
      <c r="N236" s="150"/>
      <c r="O236" s="151"/>
    </row>
    <row r="237" spans="1:15" ht="15" x14ac:dyDescent="0.25">
      <c r="A237" s="138"/>
      <c r="B237" s="178"/>
      <c r="C237" s="140" t="s">
        <v>61</v>
      </c>
      <c r="D237" s="149"/>
      <c r="E237" s="150"/>
      <c r="F237" s="150"/>
      <c r="G237" s="151"/>
      <c r="H237" s="149"/>
      <c r="I237" s="150"/>
      <c r="J237" s="150"/>
      <c r="K237" s="151"/>
      <c r="L237" s="149"/>
      <c r="M237" s="150"/>
      <c r="N237" s="150"/>
      <c r="O237" s="151"/>
    </row>
    <row r="238" spans="1:15" ht="30" x14ac:dyDescent="0.25">
      <c r="A238" s="138"/>
      <c r="B238" s="156"/>
      <c r="C238" s="161" t="s">
        <v>196</v>
      </c>
      <c r="D238" s="141">
        <v>5000</v>
      </c>
      <c r="E238" s="142">
        <v>5000</v>
      </c>
      <c r="F238" s="142">
        <v>0</v>
      </c>
      <c r="G238" s="143">
        <v>0</v>
      </c>
      <c r="H238" s="141"/>
      <c r="I238" s="142"/>
      <c r="J238" s="142"/>
      <c r="K238" s="143"/>
      <c r="L238" s="141">
        <f t="shared" si="87"/>
        <v>5000</v>
      </c>
      <c r="M238" s="142">
        <f t="shared" si="88"/>
        <v>5000</v>
      </c>
      <c r="N238" s="142">
        <f t="shared" si="89"/>
        <v>0</v>
      </c>
      <c r="O238" s="143">
        <f t="shared" si="90"/>
        <v>0</v>
      </c>
    </row>
    <row r="239" spans="1:15" ht="30" x14ac:dyDescent="0.25">
      <c r="A239" s="138"/>
      <c r="B239" s="156"/>
      <c r="C239" s="179" t="s">
        <v>197</v>
      </c>
      <c r="D239" s="141">
        <v>9868</v>
      </c>
      <c r="E239" s="142">
        <v>9868</v>
      </c>
      <c r="F239" s="142">
        <v>0</v>
      </c>
      <c r="G239" s="143">
        <v>0</v>
      </c>
      <c r="H239" s="141"/>
      <c r="I239" s="142"/>
      <c r="J239" s="142"/>
      <c r="K239" s="143"/>
      <c r="L239" s="141">
        <f t="shared" si="87"/>
        <v>9868</v>
      </c>
      <c r="M239" s="142">
        <f t="shared" si="88"/>
        <v>9868</v>
      </c>
      <c r="N239" s="142">
        <f t="shared" si="89"/>
        <v>0</v>
      </c>
      <c r="O239" s="143">
        <f t="shared" si="90"/>
        <v>0</v>
      </c>
    </row>
    <row r="240" spans="1:15" ht="15" x14ac:dyDescent="0.25">
      <c r="A240" s="138"/>
      <c r="B240" s="178"/>
      <c r="C240" s="171"/>
      <c r="D240" s="163"/>
      <c r="E240" s="164"/>
      <c r="F240" s="164"/>
      <c r="G240" s="165"/>
      <c r="H240" s="163"/>
      <c r="I240" s="164"/>
      <c r="J240" s="164"/>
      <c r="K240" s="165"/>
      <c r="L240" s="163"/>
      <c r="M240" s="164"/>
      <c r="N240" s="164"/>
      <c r="O240" s="165"/>
    </row>
    <row r="241" spans="1:15" ht="15" x14ac:dyDescent="0.25">
      <c r="A241" s="138"/>
      <c r="B241" s="178"/>
      <c r="C241" s="148" t="s">
        <v>23</v>
      </c>
      <c r="D241" s="158">
        <f t="shared" ref="D241:K241" si="93">SUM(D238:D240)</f>
        <v>14868</v>
      </c>
      <c r="E241" s="159">
        <f t="shared" si="93"/>
        <v>14868</v>
      </c>
      <c r="F241" s="159">
        <f t="shared" si="93"/>
        <v>0</v>
      </c>
      <c r="G241" s="160">
        <f t="shared" si="93"/>
        <v>0</v>
      </c>
      <c r="H241" s="158">
        <f t="shared" si="93"/>
        <v>0</v>
      </c>
      <c r="I241" s="159">
        <f t="shared" si="93"/>
        <v>0</v>
      </c>
      <c r="J241" s="159">
        <f t="shared" si="93"/>
        <v>0</v>
      </c>
      <c r="K241" s="160">
        <f t="shared" si="93"/>
        <v>0</v>
      </c>
      <c r="L241" s="158">
        <f t="shared" si="87"/>
        <v>14868</v>
      </c>
      <c r="M241" s="159">
        <f t="shared" si="88"/>
        <v>14868</v>
      </c>
      <c r="N241" s="159">
        <f t="shared" si="89"/>
        <v>0</v>
      </c>
      <c r="O241" s="160">
        <f t="shared" si="90"/>
        <v>0</v>
      </c>
    </row>
    <row r="242" spans="1:15" ht="15" x14ac:dyDescent="0.25">
      <c r="A242" s="138"/>
      <c r="B242" s="178"/>
      <c r="C242" s="148"/>
      <c r="D242" s="149"/>
      <c r="E242" s="150"/>
      <c r="F242" s="150"/>
      <c r="G242" s="151"/>
      <c r="H242" s="149"/>
      <c r="I242" s="150"/>
      <c r="J242" s="150"/>
      <c r="K242" s="151"/>
      <c r="L242" s="149"/>
      <c r="M242" s="150"/>
      <c r="N242" s="150"/>
      <c r="O242" s="151"/>
    </row>
    <row r="243" spans="1:15" ht="15" x14ac:dyDescent="0.25">
      <c r="A243" s="138"/>
      <c r="B243" s="178"/>
      <c r="C243" s="157" t="s">
        <v>39</v>
      </c>
      <c r="D243" s="158">
        <f t="shared" ref="D243:K243" si="94">D229+D235+D241</f>
        <v>23168</v>
      </c>
      <c r="E243" s="159">
        <f t="shared" si="94"/>
        <v>14868</v>
      </c>
      <c r="F243" s="159">
        <f t="shared" si="94"/>
        <v>8300</v>
      </c>
      <c r="G243" s="160">
        <f t="shared" si="94"/>
        <v>0</v>
      </c>
      <c r="H243" s="158">
        <f t="shared" si="94"/>
        <v>6000</v>
      </c>
      <c r="I243" s="159">
        <f t="shared" si="94"/>
        <v>0</v>
      </c>
      <c r="J243" s="159">
        <f t="shared" si="94"/>
        <v>6000</v>
      </c>
      <c r="K243" s="160">
        <f t="shared" si="94"/>
        <v>0</v>
      </c>
      <c r="L243" s="158">
        <f t="shared" si="87"/>
        <v>29168</v>
      </c>
      <c r="M243" s="159">
        <f t="shared" si="88"/>
        <v>14868</v>
      </c>
      <c r="N243" s="159">
        <f t="shared" si="89"/>
        <v>14300</v>
      </c>
      <c r="O243" s="160">
        <f t="shared" si="90"/>
        <v>0</v>
      </c>
    </row>
    <row r="244" spans="1:15" ht="15" x14ac:dyDescent="0.25">
      <c r="A244" s="138"/>
      <c r="B244" s="145"/>
      <c r="C244" s="157"/>
      <c r="D244" s="158"/>
      <c r="E244" s="159"/>
      <c r="F244" s="159"/>
      <c r="G244" s="160"/>
      <c r="H244" s="158"/>
      <c r="I244" s="159"/>
      <c r="J244" s="159"/>
      <c r="K244" s="160"/>
      <c r="L244" s="158"/>
      <c r="M244" s="159"/>
      <c r="N244" s="159"/>
      <c r="O244" s="160"/>
    </row>
    <row r="245" spans="1:15" ht="15" x14ac:dyDescent="0.25">
      <c r="A245" s="138"/>
      <c r="B245" s="145"/>
      <c r="C245" s="132" t="s">
        <v>11</v>
      </c>
      <c r="D245" s="133">
        <f t="shared" ref="D245:K245" si="95">D63+D73+D134+D148+D190+D212+D224+D243</f>
        <v>4277690</v>
      </c>
      <c r="E245" s="134">
        <f t="shared" si="95"/>
        <v>3807370</v>
      </c>
      <c r="F245" s="134">
        <f t="shared" si="95"/>
        <v>455320</v>
      </c>
      <c r="G245" s="135">
        <f t="shared" si="95"/>
        <v>15000</v>
      </c>
      <c r="H245" s="133">
        <f t="shared" si="95"/>
        <v>405641</v>
      </c>
      <c r="I245" s="134">
        <f t="shared" si="95"/>
        <v>400098</v>
      </c>
      <c r="J245" s="134">
        <f t="shared" si="95"/>
        <v>5543</v>
      </c>
      <c r="K245" s="135">
        <f t="shared" si="95"/>
        <v>0</v>
      </c>
      <c r="L245" s="133">
        <f t="shared" si="87"/>
        <v>4683331</v>
      </c>
      <c r="M245" s="134">
        <f t="shared" si="88"/>
        <v>4207468</v>
      </c>
      <c r="N245" s="134">
        <f t="shared" si="89"/>
        <v>460863</v>
      </c>
      <c r="O245" s="135">
        <f t="shared" si="90"/>
        <v>15000</v>
      </c>
    </row>
    <row r="246" spans="1:15" x14ac:dyDescent="0.25">
      <c r="A246" s="138"/>
      <c r="B246" s="180"/>
      <c r="C246" s="181"/>
      <c r="D246" s="167"/>
      <c r="E246" s="168"/>
      <c r="F246" s="168"/>
      <c r="G246" s="169"/>
      <c r="H246" s="167"/>
      <c r="I246" s="168"/>
      <c r="J246" s="168"/>
      <c r="K246" s="169"/>
      <c r="L246" s="141"/>
      <c r="M246" s="142"/>
      <c r="N246" s="142"/>
      <c r="O246" s="143"/>
    </row>
    <row r="247" spans="1:15" x14ac:dyDescent="0.25">
      <c r="A247" s="138"/>
      <c r="B247" s="145" t="s">
        <v>60</v>
      </c>
      <c r="C247" s="140" t="s">
        <v>78</v>
      </c>
      <c r="D247" s="167"/>
      <c r="E247" s="168"/>
      <c r="F247" s="168"/>
      <c r="G247" s="169"/>
      <c r="H247" s="167"/>
      <c r="I247" s="168"/>
      <c r="J247" s="168"/>
      <c r="K247" s="169"/>
      <c r="L247" s="141"/>
      <c r="M247" s="142"/>
      <c r="N247" s="142"/>
      <c r="O247" s="143"/>
    </row>
    <row r="248" spans="1:15" x14ac:dyDescent="0.25">
      <c r="A248" s="138"/>
      <c r="B248" s="172"/>
      <c r="C248" s="140" t="s">
        <v>79</v>
      </c>
      <c r="D248" s="167"/>
      <c r="E248" s="168"/>
      <c r="F248" s="168"/>
      <c r="G248" s="169"/>
      <c r="H248" s="167"/>
      <c r="I248" s="168"/>
      <c r="J248" s="168"/>
      <c r="K248" s="169"/>
      <c r="L248" s="141"/>
      <c r="M248" s="142"/>
      <c r="N248" s="142"/>
      <c r="O248" s="143"/>
    </row>
    <row r="249" spans="1:15" ht="15" x14ac:dyDescent="0.25">
      <c r="A249" s="138"/>
      <c r="B249" s="145"/>
      <c r="C249" s="182" t="s">
        <v>75</v>
      </c>
      <c r="D249" s="141">
        <v>0</v>
      </c>
      <c r="E249" s="142">
        <v>0</v>
      </c>
      <c r="F249" s="142">
        <v>0</v>
      </c>
      <c r="G249" s="143">
        <v>0</v>
      </c>
      <c r="H249" s="141"/>
      <c r="I249" s="142"/>
      <c r="J249" s="142"/>
      <c r="K249" s="143"/>
      <c r="L249" s="141">
        <f t="shared" si="87"/>
        <v>0</v>
      </c>
      <c r="M249" s="142">
        <f t="shared" si="88"/>
        <v>0</v>
      </c>
      <c r="N249" s="142">
        <f t="shared" si="89"/>
        <v>0</v>
      </c>
      <c r="O249" s="143">
        <f t="shared" si="90"/>
        <v>0</v>
      </c>
    </row>
    <row r="250" spans="1:15" ht="15" x14ac:dyDescent="0.25">
      <c r="A250" s="138"/>
      <c r="B250" s="145"/>
      <c r="C250" s="182" t="s">
        <v>76</v>
      </c>
      <c r="D250" s="141">
        <v>26389</v>
      </c>
      <c r="E250" s="142">
        <v>26389</v>
      </c>
      <c r="F250" s="142">
        <v>0</v>
      </c>
      <c r="G250" s="143">
        <v>0</v>
      </c>
      <c r="H250" s="141"/>
      <c r="I250" s="142"/>
      <c r="J250" s="142"/>
      <c r="K250" s="143"/>
      <c r="L250" s="141">
        <f t="shared" si="87"/>
        <v>26389</v>
      </c>
      <c r="M250" s="142">
        <f t="shared" si="88"/>
        <v>26389</v>
      </c>
      <c r="N250" s="142">
        <f t="shared" si="89"/>
        <v>0</v>
      </c>
      <c r="O250" s="143">
        <f t="shared" si="90"/>
        <v>0</v>
      </c>
    </row>
    <row r="251" spans="1:15" ht="15" x14ac:dyDescent="0.25">
      <c r="A251" s="138"/>
      <c r="B251" s="156"/>
      <c r="C251" s="140" t="s">
        <v>77</v>
      </c>
      <c r="D251" s="141">
        <v>0</v>
      </c>
      <c r="E251" s="142">
        <v>0</v>
      </c>
      <c r="F251" s="142">
        <v>0</v>
      </c>
      <c r="G251" s="143">
        <v>0</v>
      </c>
      <c r="H251" s="141">
        <v>96016</v>
      </c>
      <c r="I251" s="142">
        <v>96016</v>
      </c>
      <c r="J251" s="142">
        <v>0</v>
      </c>
      <c r="K251" s="143">
        <v>0</v>
      </c>
      <c r="L251" s="141">
        <f t="shared" si="87"/>
        <v>96016</v>
      </c>
      <c r="M251" s="142">
        <f t="shared" si="88"/>
        <v>96016</v>
      </c>
      <c r="N251" s="142">
        <f t="shared" si="89"/>
        <v>0</v>
      </c>
      <c r="O251" s="143">
        <f t="shared" si="90"/>
        <v>0</v>
      </c>
    </row>
    <row r="252" spans="1:15" ht="15" x14ac:dyDescent="0.25">
      <c r="A252" s="138"/>
      <c r="B252" s="145"/>
      <c r="C252" s="157" t="s">
        <v>23</v>
      </c>
      <c r="D252" s="152">
        <f t="shared" ref="D252:G252" si="96">SUM(D249:D251)</f>
        <v>26389</v>
      </c>
      <c r="E252" s="153">
        <f t="shared" si="96"/>
        <v>26389</v>
      </c>
      <c r="F252" s="153">
        <f t="shared" si="96"/>
        <v>0</v>
      </c>
      <c r="G252" s="154">
        <f t="shared" si="96"/>
        <v>0</v>
      </c>
      <c r="H252" s="152">
        <f t="shared" ref="H252:K252" si="97">SUM(H249:H251)</f>
        <v>96016</v>
      </c>
      <c r="I252" s="153">
        <f t="shared" si="97"/>
        <v>96016</v>
      </c>
      <c r="J252" s="153">
        <f t="shared" si="97"/>
        <v>0</v>
      </c>
      <c r="K252" s="154">
        <f t="shared" si="97"/>
        <v>0</v>
      </c>
      <c r="L252" s="152">
        <f t="shared" si="87"/>
        <v>122405</v>
      </c>
      <c r="M252" s="153">
        <f t="shared" si="88"/>
        <v>122405</v>
      </c>
      <c r="N252" s="153">
        <f t="shared" si="89"/>
        <v>0</v>
      </c>
      <c r="O252" s="154">
        <f t="shared" si="90"/>
        <v>0</v>
      </c>
    </row>
    <row r="253" spans="1:15" ht="15" x14ac:dyDescent="0.25">
      <c r="A253" s="138"/>
      <c r="B253" s="145"/>
      <c r="C253" s="157"/>
      <c r="D253" s="152"/>
      <c r="E253" s="153"/>
      <c r="F253" s="153"/>
      <c r="G253" s="154"/>
      <c r="H253" s="152"/>
      <c r="I253" s="153"/>
      <c r="J253" s="153"/>
      <c r="K253" s="154"/>
      <c r="L253" s="183"/>
      <c r="M253" s="184"/>
      <c r="N253" s="184"/>
      <c r="O253" s="185"/>
    </row>
    <row r="254" spans="1:15" ht="15" x14ac:dyDescent="0.25">
      <c r="A254" s="138"/>
      <c r="B254" s="145"/>
      <c r="C254" s="182" t="s">
        <v>80</v>
      </c>
      <c r="D254" s="141">
        <v>64565</v>
      </c>
      <c r="E254" s="142">
        <v>64565</v>
      </c>
      <c r="F254" s="142">
        <v>0</v>
      </c>
      <c r="G254" s="143">
        <v>0</v>
      </c>
      <c r="H254" s="141">
        <v>905</v>
      </c>
      <c r="I254" s="142">
        <v>905</v>
      </c>
      <c r="J254" s="142">
        <v>0</v>
      </c>
      <c r="K254" s="143">
        <v>0</v>
      </c>
      <c r="L254" s="141">
        <f t="shared" si="87"/>
        <v>65470</v>
      </c>
      <c r="M254" s="142">
        <f t="shared" si="88"/>
        <v>65470</v>
      </c>
      <c r="N254" s="142">
        <f t="shared" si="89"/>
        <v>0</v>
      </c>
      <c r="O254" s="143">
        <f t="shared" si="90"/>
        <v>0</v>
      </c>
    </row>
    <row r="255" spans="1:15" ht="15" x14ac:dyDescent="0.25">
      <c r="A255" s="138"/>
      <c r="B255" s="186"/>
      <c r="C255" s="140"/>
      <c r="D255" s="141"/>
      <c r="E255" s="142"/>
      <c r="F255" s="142"/>
      <c r="G255" s="143"/>
      <c r="H255" s="141"/>
      <c r="I255" s="142"/>
      <c r="J255" s="142"/>
      <c r="K255" s="143"/>
      <c r="L255" s="141"/>
      <c r="M255" s="142"/>
      <c r="N255" s="142"/>
      <c r="O255" s="143"/>
    </row>
    <row r="256" spans="1:15" ht="15.75" thickBot="1" x14ac:dyDescent="0.3">
      <c r="A256" s="187"/>
      <c r="B256" s="188"/>
      <c r="C256" s="189" t="s">
        <v>16</v>
      </c>
      <c r="D256" s="190">
        <f t="shared" ref="D256:K256" si="98">SUM(D52,D252,D245)+D254</f>
        <v>5548638</v>
      </c>
      <c r="E256" s="191">
        <f t="shared" si="98"/>
        <v>5078318</v>
      </c>
      <c r="F256" s="191">
        <f t="shared" si="98"/>
        <v>455320</v>
      </c>
      <c r="G256" s="192">
        <f t="shared" si="98"/>
        <v>15000</v>
      </c>
      <c r="H256" s="190">
        <f t="shared" si="98"/>
        <v>635221</v>
      </c>
      <c r="I256" s="191">
        <f t="shared" si="98"/>
        <v>629678</v>
      </c>
      <c r="J256" s="191">
        <f t="shared" si="98"/>
        <v>5543</v>
      </c>
      <c r="K256" s="192">
        <f t="shared" si="98"/>
        <v>0</v>
      </c>
      <c r="L256" s="190">
        <f t="shared" si="87"/>
        <v>6183859</v>
      </c>
      <c r="M256" s="191">
        <f t="shared" si="88"/>
        <v>5707996</v>
      </c>
      <c r="N256" s="191">
        <f t="shared" si="89"/>
        <v>460863</v>
      </c>
      <c r="O256" s="192">
        <f t="shared" si="90"/>
        <v>15000</v>
      </c>
    </row>
    <row r="257" spans="1:12" x14ac:dyDescent="0.25">
      <c r="A257" s="106"/>
      <c r="B257" s="193"/>
      <c r="C257" s="194"/>
      <c r="D257" s="195"/>
    </row>
    <row r="258" spans="1:12" x14ac:dyDescent="0.25">
      <c r="A258" s="106"/>
      <c r="B258" s="106"/>
      <c r="C258" s="196"/>
    </row>
    <row r="259" spans="1:12" x14ac:dyDescent="0.25">
      <c r="A259" s="106"/>
      <c r="B259" s="106"/>
      <c r="C259" s="106"/>
      <c r="D259" s="197"/>
      <c r="H259" s="197"/>
      <c r="L259" s="197"/>
    </row>
    <row r="260" spans="1:12" x14ac:dyDescent="0.25">
      <c r="A260" s="106"/>
      <c r="B260" s="106"/>
      <c r="C260" s="106"/>
    </row>
    <row r="261" spans="1:12" x14ac:dyDescent="0.25">
      <c r="A261" s="106"/>
      <c r="B261" s="106"/>
      <c r="C261" s="106"/>
    </row>
    <row r="262" spans="1:12" x14ac:dyDescent="0.25">
      <c r="A262" s="106"/>
      <c r="B262" s="106"/>
      <c r="C262" s="106"/>
    </row>
    <row r="263" spans="1:12" x14ac:dyDescent="0.25">
      <c r="A263" s="112"/>
      <c r="B263" s="112"/>
      <c r="C263" s="112"/>
    </row>
    <row r="264" spans="1:12" x14ac:dyDescent="0.25">
      <c r="A264" s="112"/>
      <c r="B264" s="112"/>
      <c r="C264" s="112"/>
    </row>
    <row r="265" spans="1:12" x14ac:dyDescent="0.25">
      <c r="A265" s="112"/>
      <c r="B265" s="112"/>
      <c r="C265" s="112"/>
    </row>
    <row r="266" spans="1:12" x14ac:dyDescent="0.25">
      <c r="A266" s="112"/>
      <c r="B266" s="112"/>
      <c r="C266" s="112"/>
    </row>
    <row r="267" spans="1:12" x14ac:dyDescent="0.25">
      <c r="A267" s="112"/>
      <c r="B267" s="112"/>
      <c r="C267" s="112"/>
    </row>
    <row r="268" spans="1:12" x14ac:dyDescent="0.25">
      <c r="A268" s="112"/>
      <c r="B268" s="112"/>
      <c r="C268" s="112"/>
    </row>
    <row r="269" spans="1:12" x14ac:dyDescent="0.25">
      <c r="A269" s="112"/>
      <c r="B269" s="112"/>
      <c r="C269" s="112"/>
    </row>
    <row r="270" spans="1:12" x14ac:dyDescent="0.25">
      <c r="A270" s="112"/>
      <c r="B270" s="112"/>
      <c r="C270" s="112"/>
    </row>
    <row r="271" spans="1:12" x14ac:dyDescent="0.25">
      <c r="A271" s="112"/>
      <c r="B271" s="112"/>
      <c r="C271" s="112"/>
    </row>
    <row r="272" spans="1:12" x14ac:dyDescent="0.25">
      <c r="A272" s="112"/>
      <c r="B272" s="112"/>
      <c r="C272" s="112"/>
    </row>
    <row r="273" spans="1:3" x14ac:dyDescent="0.25">
      <c r="A273" s="112"/>
      <c r="B273" s="112"/>
      <c r="C273" s="112"/>
    </row>
    <row r="274" spans="1:3" x14ac:dyDescent="0.25">
      <c r="A274" s="112"/>
      <c r="B274" s="112"/>
      <c r="C274" s="112"/>
    </row>
    <row r="275" spans="1:3" x14ac:dyDescent="0.25">
      <c r="A275" s="112"/>
      <c r="B275" s="112"/>
      <c r="C275" s="112"/>
    </row>
    <row r="276" spans="1:3" x14ac:dyDescent="0.25">
      <c r="A276" s="112"/>
      <c r="B276" s="112"/>
      <c r="C276" s="112"/>
    </row>
    <row r="277" spans="1:3" x14ac:dyDescent="0.25">
      <c r="A277" s="112"/>
      <c r="B277" s="112"/>
      <c r="C277" s="112"/>
    </row>
    <row r="278" spans="1:3" x14ac:dyDescent="0.25">
      <c r="A278" s="112"/>
      <c r="B278" s="112"/>
      <c r="C278" s="112"/>
    </row>
    <row r="279" spans="1:3" x14ac:dyDescent="0.25">
      <c r="A279" s="112"/>
      <c r="B279" s="112"/>
      <c r="C279" s="112"/>
    </row>
    <row r="280" spans="1:3" x14ac:dyDescent="0.25">
      <c r="A280" s="112"/>
      <c r="B280" s="112"/>
      <c r="C280" s="112"/>
    </row>
    <row r="281" spans="1:3" x14ac:dyDescent="0.25">
      <c r="A281" s="112"/>
      <c r="B281" s="112"/>
      <c r="C281" s="112"/>
    </row>
    <row r="282" spans="1:3" x14ac:dyDescent="0.25">
      <c r="A282" s="112"/>
      <c r="B282" s="112"/>
      <c r="C282" s="112"/>
    </row>
    <row r="283" spans="1:3" x14ac:dyDescent="0.25">
      <c r="A283" s="112"/>
      <c r="B283" s="112"/>
      <c r="C283" s="112"/>
    </row>
    <row r="284" spans="1:3" x14ac:dyDescent="0.25">
      <c r="A284" s="112"/>
      <c r="B284" s="112"/>
      <c r="C284" s="112"/>
    </row>
    <row r="285" spans="1:3" x14ac:dyDescent="0.25">
      <c r="A285" s="112"/>
      <c r="B285" s="112"/>
      <c r="C285" s="112"/>
    </row>
    <row r="286" spans="1:3" x14ac:dyDescent="0.25">
      <c r="A286" s="112"/>
      <c r="B286" s="112"/>
      <c r="C286" s="112"/>
    </row>
    <row r="287" spans="1:3" x14ac:dyDescent="0.25">
      <c r="A287" s="112"/>
      <c r="B287" s="112"/>
      <c r="C287" s="112"/>
    </row>
    <row r="288" spans="1:3" x14ac:dyDescent="0.25">
      <c r="A288" s="112"/>
      <c r="B288" s="112"/>
      <c r="C288" s="112"/>
    </row>
    <row r="289" spans="1:3" x14ac:dyDescent="0.25">
      <c r="A289" s="112"/>
      <c r="B289" s="112"/>
      <c r="C289" s="112"/>
    </row>
    <row r="290" spans="1:3" x14ac:dyDescent="0.25">
      <c r="A290" s="112"/>
      <c r="B290" s="112"/>
      <c r="C290" s="112"/>
    </row>
    <row r="291" spans="1:3" x14ac:dyDescent="0.25">
      <c r="A291" s="112"/>
      <c r="B291" s="112"/>
      <c r="C291" s="112"/>
    </row>
    <row r="292" spans="1:3" x14ac:dyDescent="0.25">
      <c r="A292" s="112"/>
      <c r="B292" s="112"/>
      <c r="C292" s="112"/>
    </row>
    <row r="293" spans="1:3" x14ac:dyDescent="0.25">
      <c r="A293" s="112"/>
      <c r="B293" s="112"/>
      <c r="C293" s="112"/>
    </row>
    <row r="294" spans="1:3" x14ac:dyDescent="0.25">
      <c r="A294" s="112"/>
      <c r="B294" s="112"/>
      <c r="C294" s="112"/>
    </row>
    <row r="295" spans="1:3" x14ac:dyDescent="0.25">
      <c r="A295" s="112"/>
      <c r="B295" s="112"/>
      <c r="C295" s="112"/>
    </row>
    <row r="296" spans="1:3" x14ac:dyDescent="0.25">
      <c r="A296" s="112"/>
      <c r="B296" s="112"/>
      <c r="C296" s="112"/>
    </row>
    <row r="297" spans="1:3" x14ac:dyDescent="0.25">
      <c r="A297" s="112"/>
      <c r="B297" s="112"/>
      <c r="C297" s="112"/>
    </row>
    <row r="298" spans="1:3" x14ac:dyDescent="0.25">
      <c r="A298" s="106"/>
      <c r="B298" s="106"/>
      <c r="C298" s="106"/>
    </row>
    <row r="299" spans="1:3" x14ac:dyDescent="0.25">
      <c r="A299" s="106"/>
      <c r="B299" s="106"/>
      <c r="C299" s="106"/>
    </row>
    <row r="300" spans="1:3" x14ac:dyDescent="0.25">
      <c r="A300" s="106"/>
      <c r="B300" s="106"/>
      <c r="C300" s="106"/>
    </row>
  </sheetData>
  <mergeCells count="3">
    <mergeCell ref="D6:G6"/>
    <mergeCell ref="H6:K6"/>
    <mergeCell ref="L6:O6"/>
  </mergeCells>
  <phoneticPr fontId="56" type="noConversion"/>
  <pageMargins left="1" right="1" top="1" bottom="1" header="0.5" footer="0.5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2"/>
  <sheetViews>
    <sheetView view="pageBreakPreview" zoomScale="115" zoomScaleNormal="100" zoomScaleSheetLayoutView="115" workbookViewId="0">
      <selection activeCell="B8" sqref="B8:L8"/>
    </sheetView>
  </sheetViews>
  <sheetFormatPr defaultColWidth="9.140625" defaultRowHeight="16.5" x14ac:dyDescent="0.25"/>
  <cols>
    <col min="1" max="1" width="16.5703125" style="11" customWidth="1"/>
    <col min="2" max="2" width="8.28515625" style="1" bestFit="1" customWidth="1"/>
    <col min="3" max="3" width="8.28515625" style="1" customWidth="1"/>
    <col min="4" max="4" width="11.42578125" style="1" customWidth="1"/>
    <col min="5" max="5" width="10.42578125" style="1" customWidth="1"/>
    <col min="6" max="6" width="8.28515625" style="1" bestFit="1" customWidth="1"/>
    <col min="7" max="7" width="8.28515625" style="1" customWidth="1"/>
    <col min="8" max="8" width="8.28515625" style="1" bestFit="1" customWidth="1"/>
    <col min="9" max="9" width="8.28515625" style="1" customWidth="1"/>
    <col min="10" max="10" width="8.5703125" style="1" bestFit="1" customWidth="1"/>
    <col min="11" max="11" width="7" style="1" bestFit="1" customWidth="1"/>
    <col min="12" max="12" width="8.5703125" style="1" bestFit="1" customWidth="1"/>
    <col min="13" max="13" width="7" style="1" bestFit="1" customWidth="1"/>
    <col min="14" max="14" width="8.5703125" style="6" bestFit="1" customWidth="1"/>
    <col min="15" max="15" width="7" style="6" bestFit="1" customWidth="1"/>
    <col min="16" max="16" width="8.5703125" style="6" bestFit="1" customWidth="1"/>
    <col min="17" max="17" width="7" style="6" bestFit="1" customWidth="1"/>
    <col min="18" max="18" width="8.28515625" style="1" bestFit="1" customWidth="1"/>
    <col min="19" max="16384" width="9.140625" style="1"/>
  </cols>
  <sheetData>
    <row r="1" spans="1:19" x14ac:dyDescent="0.25">
      <c r="R1" s="13"/>
      <c r="S1" s="13" t="s">
        <v>415</v>
      </c>
    </row>
    <row r="2" spans="1:19" x14ac:dyDescent="0.25">
      <c r="A2" s="18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5"/>
      <c r="P2" s="15"/>
      <c r="Q2" s="15"/>
      <c r="S2" s="9" t="s">
        <v>414</v>
      </c>
    </row>
    <row r="3" spans="1:19" x14ac:dyDescent="0.25">
      <c r="A3" s="307" t="s">
        <v>378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8"/>
      <c r="O3" s="15"/>
      <c r="P3" s="15"/>
      <c r="Q3" s="15"/>
    </row>
    <row r="4" spans="1:19" s="2" customFormat="1" ht="19.5" x14ac:dyDescent="0.3">
      <c r="A4" s="307" t="s">
        <v>372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8"/>
      <c r="O4" s="15"/>
      <c r="P4" s="15"/>
      <c r="Q4" s="15"/>
    </row>
    <row r="5" spans="1:19" s="2" customFormat="1" ht="19.5" x14ac:dyDescent="0.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7"/>
      <c r="R5" s="7"/>
    </row>
    <row r="6" spans="1:19" s="5" customFormat="1" ht="33.75" customHeight="1" x14ac:dyDescent="0.2">
      <c r="A6" s="19"/>
      <c r="B6" s="303" t="s">
        <v>21</v>
      </c>
      <c r="C6" s="304"/>
      <c r="D6" s="303" t="s">
        <v>74</v>
      </c>
      <c r="E6" s="304"/>
      <c r="F6" s="303" t="s">
        <v>26</v>
      </c>
      <c r="G6" s="304"/>
      <c r="H6" s="303" t="s">
        <v>45</v>
      </c>
      <c r="I6" s="304"/>
      <c r="J6" s="303" t="s">
        <v>46</v>
      </c>
      <c r="K6" s="304"/>
      <c r="L6" s="303" t="s">
        <v>47</v>
      </c>
      <c r="M6" s="304"/>
      <c r="N6" s="303" t="s">
        <v>19</v>
      </c>
      <c r="O6" s="304"/>
      <c r="P6" s="303" t="s">
        <v>48</v>
      </c>
      <c r="Q6" s="304"/>
      <c r="R6" s="305" t="s">
        <v>22</v>
      </c>
      <c r="S6" s="306"/>
    </row>
    <row r="7" spans="1:19" s="5" customFormat="1" ht="30.75" customHeight="1" x14ac:dyDescent="0.2">
      <c r="A7" s="19"/>
      <c r="B7" s="22" t="s">
        <v>43</v>
      </c>
      <c r="C7" s="22" t="s">
        <v>388</v>
      </c>
      <c r="D7" s="22" t="s">
        <v>43</v>
      </c>
      <c r="E7" s="22" t="s">
        <v>388</v>
      </c>
      <c r="F7" s="22" t="s">
        <v>43</v>
      </c>
      <c r="G7" s="22" t="s">
        <v>388</v>
      </c>
      <c r="H7" s="22" t="s">
        <v>43</v>
      </c>
      <c r="I7" s="22" t="s">
        <v>388</v>
      </c>
      <c r="J7" s="22" t="s">
        <v>43</v>
      </c>
      <c r="K7" s="22" t="s">
        <v>388</v>
      </c>
      <c r="L7" s="22" t="s">
        <v>43</v>
      </c>
      <c r="M7" s="22" t="s">
        <v>388</v>
      </c>
      <c r="N7" s="22" t="s">
        <v>43</v>
      </c>
      <c r="O7" s="22" t="s">
        <v>388</v>
      </c>
      <c r="P7" s="22" t="s">
        <v>43</v>
      </c>
      <c r="Q7" s="22" t="s">
        <v>388</v>
      </c>
      <c r="R7" s="22" t="s">
        <v>43</v>
      </c>
      <c r="S7" s="22" t="s">
        <v>388</v>
      </c>
    </row>
    <row r="8" spans="1:19" ht="23.25" customHeight="1" x14ac:dyDescent="0.25">
      <c r="A8" s="20" t="s">
        <v>40</v>
      </c>
      <c r="B8" s="17">
        <f>380451-107964</f>
        <v>272487</v>
      </c>
      <c r="C8" s="17">
        <v>384669</v>
      </c>
      <c r="D8" s="17">
        <f>53385-14036</f>
        <v>39349</v>
      </c>
      <c r="E8" s="17">
        <v>55012</v>
      </c>
      <c r="F8" s="17">
        <v>72378</v>
      </c>
      <c r="G8" s="17">
        <v>72390</v>
      </c>
      <c r="H8" s="17">
        <v>0</v>
      </c>
      <c r="I8" s="17">
        <v>0</v>
      </c>
      <c r="J8" s="17">
        <v>0</v>
      </c>
      <c r="K8" s="17">
        <v>1606</v>
      </c>
      <c r="L8" s="17">
        <v>9017</v>
      </c>
      <c r="M8" s="17">
        <v>9017</v>
      </c>
      <c r="N8" s="17">
        <v>0</v>
      </c>
      <c r="O8" s="17">
        <v>0</v>
      </c>
      <c r="P8" s="17">
        <v>0</v>
      </c>
      <c r="Q8" s="17">
        <v>0</v>
      </c>
      <c r="R8" s="17">
        <f t="shared" ref="R8:S11" si="0">B8+D8+F8+H8+J8+L8+N8+P8</f>
        <v>393231</v>
      </c>
      <c r="S8" s="17">
        <f t="shared" si="0"/>
        <v>522694</v>
      </c>
    </row>
    <row r="9" spans="1:19" ht="26.25" x14ac:dyDescent="0.25">
      <c r="A9" s="20" t="s">
        <v>73</v>
      </c>
      <c r="B9" s="17">
        <v>35600</v>
      </c>
      <c r="C9" s="17">
        <v>35600</v>
      </c>
      <c r="D9" s="17">
        <v>4850</v>
      </c>
      <c r="E9" s="17">
        <v>4850</v>
      </c>
      <c r="F9" s="17">
        <v>3350</v>
      </c>
      <c r="G9" s="17">
        <v>3350</v>
      </c>
      <c r="H9" s="17">
        <v>0</v>
      </c>
      <c r="I9" s="17">
        <v>0</v>
      </c>
      <c r="J9" s="17">
        <v>0</v>
      </c>
      <c r="K9" s="17">
        <v>0</v>
      </c>
      <c r="L9" s="17">
        <v>200</v>
      </c>
      <c r="M9" s="17">
        <v>200</v>
      </c>
      <c r="N9" s="17">
        <v>0</v>
      </c>
      <c r="O9" s="17">
        <v>0</v>
      </c>
      <c r="P9" s="17">
        <v>0</v>
      </c>
      <c r="Q9" s="17">
        <v>0</v>
      </c>
      <c r="R9" s="17">
        <f t="shared" si="0"/>
        <v>44000</v>
      </c>
      <c r="S9" s="17">
        <f t="shared" si="0"/>
        <v>44000</v>
      </c>
    </row>
    <row r="10" spans="1:19" ht="26.25" x14ac:dyDescent="0.25">
      <c r="A10" s="20" t="s">
        <v>148</v>
      </c>
      <c r="B10" s="17">
        <v>9319</v>
      </c>
      <c r="C10" s="17">
        <v>9319</v>
      </c>
      <c r="D10" s="17">
        <v>1304</v>
      </c>
      <c r="E10" s="17">
        <v>1304</v>
      </c>
      <c r="F10" s="17">
        <v>240</v>
      </c>
      <c r="G10" s="17">
        <v>240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f t="shared" si="0"/>
        <v>10863</v>
      </c>
      <c r="S10" s="17">
        <f t="shared" si="0"/>
        <v>10863</v>
      </c>
    </row>
    <row r="11" spans="1:19" ht="26.25" x14ac:dyDescent="0.25">
      <c r="A11" s="20" t="s">
        <v>149</v>
      </c>
      <c r="B11" s="17">
        <v>9178</v>
      </c>
      <c r="C11" s="17">
        <v>9178</v>
      </c>
      <c r="D11" s="17">
        <v>1293</v>
      </c>
      <c r="E11" s="17">
        <v>1293</v>
      </c>
      <c r="F11" s="17">
        <v>32</v>
      </c>
      <c r="G11" s="17">
        <v>32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f t="shared" si="0"/>
        <v>10503</v>
      </c>
      <c r="S11" s="17">
        <f t="shared" si="0"/>
        <v>10503</v>
      </c>
    </row>
    <row r="12" spans="1:19" s="12" customFormat="1" ht="24.75" customHeight="1" x14ac:dyDescent="0.3">
      <c r="A12" s="21" t="s">
        <v>23</v>
      </c>
      <c r="B12" s="16">
        <f t="shared" ref="B12:R12" si="1">SUM(B8:B11)</f>
        <v>326584</v>
      </c>
      <c r="C12" s="16">
        <f t="shared" ref="C12" si="2">SUM(C8:C11)</f>
        <v>438766</v>
      </c>
      <c r="D12" s="16">
        <f t="shared" si="1"/>
        <v>46796</v>
      </c>
      <c r="E12" s="16">
        <f t="shared" ref="E12" si="3">SUM(E8:E11)</f>
        <v>62459</v>
      </c>
      <c r="F12" s="16">
        <f t="shared" si="1"/>
        <v>76000</v>
      </c>
      <c r="G12" s="16">
        <f t="shared" ref="G12" si="4">SUM(G8:G11)</f>
        <v>76012</v>
      </c>
      <c r="H12" s="16">
        <f t="shared" si="1"/>
        <v>0</v>
      </c>
      <c r="I12" s="16">
        <f t="shared" ref="I12" si="5">SUM(I8:I11)</f>
        <v>0</v>
      </c>
      <c r="J12" s="16">
        <f t="shared" si="1"/>
        <v>0</v>
      </c>
      <c r="K12" s="16">
        <f t="shared" ref="K12" si="6">SUM(K8:K11)</f>
        <v>1606</v>
      </c>
      <c r="L12" s="16">
        <f t="shared" si="1"/>
        <v>9217</v>
      </c>
      <c r="M12" s="16">
        <f t="shared" ref="M12" si="7">SUM(M8:M11)</f>
        <v>9217</v>
      </c>
      <c r="N12" s="16">
        <f t="shared" si="1"/>
        <v>0</v>
      </c>
      <c r="O12" s="16">
        <f t="shared" ref="O12" si="8">SUM(O8:O11)</f>
        <v>0</v>
      </c>
      <c r="P12" s="16">
        <f t="shared" si="1"/>
        <v>0</v>
      </c>
      <c r="Q12" s="16">
        <f t="shared" ref="Q12" si="9">SUM(Q8:Q11)</f>
        <v>0</v>
      </c>
      <c r="R12" s="16">
        <f t="shared" si="1"/>
        <v>458597</v>
      </c>
      <c r="S12" s="16">
        <f t="shared" ref="S12" si="10">SUM(S8:S11)</f>
        <v>588060</v>
      </c>
    </row>
  </sheetData>
  <mergeCells count="11">
    <mergeCell ref="P6:Q6"/>
    <mergeCell ref="R6:S6"/>
    <mergeCell ref="A3:N3"/>
    <mergeCell ref="A4:N4"/>
    <mergeCell ref="B6:C6"/>
    <mergeCell ref="D6:E6"/>
    <mergeCell ref="F6:G6"/>
    <mergeCell ref="H6:I6"/>
    <mergeCell ref="J6:K6"/>
    <mergeCell ref="L6:M6"/>
    <mergeCell ref="N6:O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8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2"/>
  <sheetViews>
    <sheetView view="pageBreakPreview" zoomScale="110" zoomScaleNormal="100" zoomScaleSheetLayoutView="110" workbookViewId="0"/>
  </sheetViews>
  <sheetFormatPr defaultRowHeight="12.75" x14ac:dyDescent="0.2"/>
  <cols>
    <col min="1" max="1" width="40" style="8" customWidth="1"/>
    <col min="2" max="5" width="10.42578125" style="8" customWidth="1"/>
    <col min="6" max="6" width="4.7109375" style="8" customWidth="1"/>
    <col min="7" max="7" width="32.42578125" style="8" customWidth="1"/>
    <col min="8" max="8" width="10.42578125" style="8" customWidth="1"/>
    <col min="9" max="9" width="10.7109375" style="8" bestFit="1" customWidth="1"/>
    <col min="10" max="10" width="9.85546875" style="8" customWidth="1"/>
    <col min="11" max="11" width="10.7109375" style="8" bestFit="1" customWidth="1"/>
    <col min="12" max="240" width="9.140625" style="8"/>
    <col min="241" max="241" width="40" style="8" customWidth="1"/>
    <col min="242" max="242" width="12" style="8" customWidth="1"/>
    <col min="243" max="245" width="10.42578125" style="8" customWidth="1"/>
    <col min="246" max="246" width="11" style="8" customWidth="1"/>
    <col min="247" max="247" width="4.7109375" style="8" customWidth="1"/>
    <col min="248" max="248" width="32.42578125" style="8" customWidth="1"/>
    <col min="249" max="249" width="12" style="8" customWidth="1"/>
    <col min="250" max="252" width="13.5703125" style="8" customWidth="1"/>
    <col min="253" max="253" width="11" style="8" customWidth="1"/>
    <col min="254" max="496" width="9.140625" style="8"/>
    <col min="497" max="497" width="40" style="8" customWidth="1"/>
    <col min="498" max="498" width="12" style="8" customWidth="1"/>
    <col min="499" max="501" width="10.42578125" style="8" customWidth="1"/>
    <col min="502" max="502" width="11" style="8" customWidth="1"/>
    <col min="503" max="503" width="4.7109375" style="8" customWidth="1"/>
    <col min="504" max="504" width="32.42578125" style="8" customWidth="1"/>
    <col min="505" max="505" width="12" style="8" customWidth="1"/>
    <col min="506" max="508" width="13.5703125" style="8" customWidth="1"/>
    <col min="509" max="509" width="11" style="8" customWidth="1"/>
    <col min="510" max="752" width="9.140625" style="8"/>
    <col min="753" max="753" width="40" style="8" customWidth="1"/>
    <col min="754" max="754" width="12" style="8" customWidth="1"/>
    <col min="755" max="757" width="10.42578125" style="8" customWidth="1"/>
    <col min="758" max="758" width="11" style="8" customWidth="1"/>
    <col min="759" max="759" width="4.7109375" style="8" customWidth="1"/>
    <col min="760" max="760" width="32.42578125" style="8" customWidth="1"/>
    <col min="761" max="761" width="12" style="8" customWidth="1"/>
    <col min="762" max="764" width="13.5703125" style="8" customWidth="1"/>
    <col min="765" max="765" width="11" style="8" customWidth="1"/>
    <col min="766" max="1008" width="9.140625" style="8"/>
    <col min="1009" max="1009" width="40" style="8" customWidth="1"/>
    <col min="1010" max="1010" width="12" style="8" customWidth="1"/>
    <col min="1011" max="1013" width="10.42578125" style="8" customWidth="1"/>
    <col min="1014" max="1014" width="11" style="8" customWidth="1"/>
    <col min="1015" max="1015" width="4.7109375" style="8" customWidth="1"/>
    <col min="1016" max="1016" width="32.42578125" style="8" customWidth="1"/>
    <col min="1017" max="1017" width="12" style="8" customWidth="1"/>
    <col min="1018" max="1020" width="13.5703125" style="8" customWidth="1"/>
    <col min="1021" max="1021" width="11" style="8" customWidth="1"/>
    <col min="1022" max="1264" width="9.140625" style="8"/>
    <col min="1265" max="1265" width="40" style="8" customWidth="1"/>
    <col min="1266" max="1266" width="12" style="8" customWidth="1"/>
    <col min="1267" max="1269" width="10.42578125" style="8" customWidth="1"/>
    <col min="1270" max="1270" width="11" style="8" customWidth="1"/>
    <col min="1271" max="1271" width="4.7109375" style="8" customWidth="1"/>
    <col min="1272" max="1272" width="32.42578125" style="8" customWidth="1"/>
    <col min="1273" max="1273" width="12" style="8" customWidth="1"/>
    <col min="1274" max="1276" width="13.5703125" style="8" customWidth="1"/>
    <col min="1277" max="1277" width="11" style="8" customWidth="1"/>
    <col min="1278" max="1520" width="9.140625" style="8"/>
    <col min="1521" max="1521" width="40" style="8" customWidth="1"/>
    <col min="1522" max="1522" width="12" style="8" customWidth="1"/>
    <col min="1523" max="1525" width="10.42578125" style="8" customWidth="1"/>
    <col min="1526" max="1526" width="11" style="8" customWidth="1"/>
    <col min="1527" max="1527" width="4.7109375" style="8" customWidth="1"/>
    <col min="1528" max="1528" width="32.42578125" style="8" customWidth="1"/>
    <col min="1529" max="1529" width="12" style="8" customWidth="1"/>
    <col min="1530" max="1532" width="13.5703125" style="8" customWidth="1"/>
    <col min="1533" max="1533" width="11" style="8" customWidth="1"/>
    <col min="1534" max="1776" width="9.140625" style="8"/>
    <col min="1777" max="1777" width="40" style="8" customWidth="1"/>
    <col min="1778" max="1778" width="12" style="8" customWidth="1"/>
    <col min="1779" max="1781" width="10.42578125" style="8" customWidth="1"/>
    <col min="1782" max="1782" width="11" style="8" customWidth="1"/>
    <col min="1783" max="1783" width="4.7109375" style="8" customWidth="1"/>
    <col min="1784" max="1784" width="32.42578125" style="8" customWidth="1"/>
    <col min="1785" max="1785" width="12" style="8" customWidth="1"/>
    <col min="1786" max="1788" width="13.5703125" style="8" customWidth="1"/>
    <col min="1789" max="1789" width="11" style="8" customWidth="1"/>
    <col min="1790" max="2032" width="9.140625" style="8"/>
    <col min="2033" max="2033" width="40" style="8" customWidth="1"/>
    <col min="2034" max="2034" width="12" style="8" customWidth="1"/>
    <col min="2035" max="2037" width="10.42578125" style="8" customWidth="1"/>
    <col min="2038" max="2038" width="11" style="8" customWidth="1"/>
    <col min="2039" max="2039" width="4.7109375" style="8" customWidth="1"/>
    <col min="2040" max="2040" width="32.42578125" style="8" customWidth="1"/>
    <col min="2041" max="2041" width="12" style="8" customWidth="1"/>
    <col min="2042" max="2044" width="13.5703125" style="8" customWidth="1"/>
    <col min="2045" max="2045" width="11" style="8" customWidth="1"/>
    <col min="2046" max="2288" width="9.140625" style="8"/>
    <col min="2289" max="2289" width="40" style="8" customWidth="1"/>
    <col min="2290" max="2290" width="12" style="8" customWidth="1"/>
    <col min="2291" max="2293" width="10.42578125" style="8" customWidth="1"/>
    <col min="2294" max="2294" width="11" style="8" customWidth="1"/>
    <col min="2295" max="2295" width="4.7109375" style="8" customWidth="1"/>
    <col min="2296" max="2296" width="32.42578125" style="8" customWidth="1"/>
    <col min="2297" max="2297" width="12" style="8" customWidth="1"/>
    <col min="2298" max="2300" width="13.5703125" style="8" customWidth="1"/>
    <col min="2301" max="2301" width="11" style="8" customWidth="1"/>
    <col min="2302" max="2544" width="9.140625" style="8"/>
    <col min="2545" max="2545" width="40" style="8" customWidth="1"/>
    <col min="2546" max="2546" width="12" style="8" customWidth="1"/>
    <col min="2547" max="2549" width="10.42578125" style="8" customWidth="1"/>
    <col min="2550" max="2550" width="11" style="8" customWidth="1"/>
    <col min="2551" max="2551" width="4.7109375" style="8" customWidth="1"/>
    <col min="2552" max="2552" width="32.42578125" style="8" customWidth="1"/>
    <col min="2553" max="2553" width="12" style="8" customWidth="1"/>
    <col min="2554" max="2556" width="13.5703125" style="8" customWidth="1"/>
    <col min="2557" max="2557" width="11" style="8" customWidth="1"/>
    <col min="2558" max="2800" width="9.140625" style="8"/>
    <col min="2801" max="2801" width="40" style="8" customWidth="1"/>
    <col min="2802" max="2802" width="12" style="8" customWidth="1"/>
    <col min="2803" max="2805" width="10.42578125" style="8" customWidth="1"/>
    <col min="2806" max="2806" width="11" style="8" customWidth="1"/>
    <col min="2807" max="2807" width="4.7109375" style="8" customWidth="1"/>
    <col min="2808" max="2808" width="32.42578125" style="8" customWidth="1"/>
    <col min="2809" max="2809" width="12" style="8" customWidth="1"/>
    <col min="2810" max="2812" width="13.5703125" style="8" customWidth="1"/>
    <col min="2813" max="2813" width="11" style="8" customWidth="1"/>
    <col min="2814" max="3056" width="9.140625" style="8"/>
    <col min="3057" max="3057" width="40" style="8" customWidth="1"/>
    <col min="3058" max="3058" width="12" style="8" customWidth="1"/>
    <col min="3059" max="3061" width="10.42578125" style="8" customWidth="1"/>
    <col min="3062" max="3062" width="11" style="8" customWidth="1"/>
    <col min="3063" max="3063" width="4.7109375" style="8" customWidth="1"/>
    <col min="3064" max="3064" width="32.42578125" style="8" customWidth="1"/>
    <col min="3065" max="3065" width="12" style="8" customWidth="1"/>
    <col min="3066" max="3068" width="13.5703125" style="8" customWidth="1"/>
    <col min="3069" max="3069" width="11" style="8" customWidth="1"/>
    <col min="3070" max="3312" width="9.140625" style="8"/>
    <col min="3313" max="3313" width="40" style="8" customWidth="1"/>
    <col min="3314" max="3314" width="12" style="8" customWidth="1"/>
    <col min="3315" max="3317" width="10.42578125" style="8" customWidth="1"/>
    <col min="3318" max="3318" width="11" style="8" customWidth="1"/>
    <col min="3319" max="3319" width="4.7109375" style="8" customWidth="1"/>
    <col min="3320" max="3320" width="32.42578125" style="8" customWidth="1"/>
    <col min="3321" max="3321" width="12" style="8" customWidth="1"/>
    <col min="3322" max="3324" width="13.5703125" style="8" customWidth="1"/>
    <col min="3325" max="3325" width="11" style="8" customWidth="1"/>
    <col min="3326" max="3568" width="9.140625" style="8"/>
    <col min="3569" max="3569" width="40" style="8" customWidth="1"/>
    <col min="3570" max="3570" width="12" style="8" customWidth="1"/>
    <col min="3571" max="3573" width="10.42578125" style="8" customWidth="1"/>
    <col min="3574" max="3574" width="11" style="8" customWidth="1"/>
    <col min="3575" max="3575" width="4.7109375" style="8" customWidth="1"/>
    <col min="3576" max="3576" width="32.42578125" style="8" customWidth="1"/>
    <col min="3577" max="3577" width="12" style="8" customWidth="1"/>
    <col min="3578" max="3580" width="13.5703125" style="8" customWidth="1"/>
    <col min="3581" max="3581" width="11" style="8" customWidth="1"/>
    <col min="3582" max="3824" width="9.140625" style="8"/>
    <col min="3825" max="3825" width="40" style="8" customWidth="1"/>
    <col min="3826" max="3826" width="12" style="8" customWidth="1"/>
    <col min="3827" max="3829" width="10.42578125" style="8" customWidth="1"/>
    <col min="3830" max="3830" width="11" style="8" customWidth="1"/>
    <col min="3831" max="3831" width="4.7109375" style="8" customWidth="1"/>
    <col min="3832" max="3832" width="32.42578125" style="8" customWidth="1"/>
    <col min="3833" max="3833" width="12" style="8" customWidth="1"/>
    <col min="3834" max="3836" width="13.5703125" style="8" customWidth="1"/>
    <col min="3837" max="3837" width="11" style="8" customWidth="1"/>
    <col min="3838" max="4080" width="9.140625" style="8"/>
    <col min="4081" max="4081" width="40" style="8" customWidth="1"/>
    <col min="4082" max="4082" width="12" style="8" customWidth="1"/>
    <col min="4083" max="4085" width="10.42578125" style="8" customWidth="1"/>
    <col min="4086" max="4086" width="11" style="8" customWidth="1"/>
    <col min="4087" max="4087" width="4.7109375" style="8" customWidth="1"/>
    <col min="4088" max="4088" width="32.42578125" style="8" customWidth="1"/>
    <col min="4089" max="4089" width="12" style="8" customWidth="1"/>
    <col min="4090" max="4092" width="13.5703125" style="8" customWidth="1"/>
    <col min="4093" max="4093" width="11" style="8" customWidth="1"/>
    <col min="4094" max="4336" width="9.140625" style="8"/>
    <col min="4337" max="4337" width="40" style="8" customWidth="1"/>
    <col min="4338" max="4338" width="12" style="8" customWidth="1"/>
    <col min="4339" max="4341" width="10.42578125" style="8" customWidth="1"/>
    <col min="4342" max="4342" width="11" style="8" customWidth="1"/>
    <col min="4343" max="4343" width="4.7109375" style="8" customWidth="1"/>
    <col min="4344" max="4344" width="32.42578125" style="8" customWidth="1"/>
    <col min="4345" max="4345" width="12" style="8" customWidth="1"/>
    <col min="4346" max="4348" width="13.5703125" style="8" customWidth="1"/>
    <col min="4349" max="4349" width="11" style="8" customWidth="1"/>
    <col min="4350" max="4592" width="9.140625" style="8"/>
    <col min="4593" max="4593" width="40" style="8" customWidth="1"/>
    <col min="4594" max="4594" width="12" style="8" customWidth="1"/>
    <col min="4595" max="4597" width="10.42578125" style="8" customWidth="1"/>
    <col min="4598" max="4598" width="11" style="8" customWidth="1"/>
    <col min="4599" max="4599" width="4.7109375" style="8" customWidth="1"/>
    <col min="4600" max="4600" width="32.42578125" style="8" customWidth="1"/>
    <col min="4601" max="4601" width="12" style="8" customWidth="1"/>
    <col min="4602" max="4604" width="13.5703125" style="8" customWidth="1"/>
    <col min="4605" max="4605" width="11" style="8" customWidth="1"/>
    <col min="4606" max="4848" width="9.140625" style="8"/>
    <col min="4849" max="4849" width="40" style="8" customWidth="1"/>
    <col min="4850" max="4850" width="12" style="8" customWidth="1"/>
    <col min="4851" max="4853" width="10.42578125" style="8" customWidth="1"/>
    <col min="4854" max="4854" width="11" style="8" customWidth="1"/>
    <col min="4855" max="4855" width="4.7109375" style="8" customWidth="1"/>
    <col min="4856" max="4856" width="32.42578125" style="8" customWidth="1"/>
    <col min="4857" max="4857" width="12" style="8" customWidth="1"/>
    <col min="4858" max="4860" width="13.5703125" style="8" customWidth="1"/>
    <col min="4861" max="4861" width="11" style="8" customWidth="1"/>
    <col min="4862" max="5104" width="9.140625" style="8"/>
    <col min="5105" max="5105" width="40" style="8" customWidth="1"/>
    <col min="5106" max="5106" width="12" style="8" customWidth="1"/>
    <col min="5107" max="5109" width="10.42578125" style="8" customWidth="1"/>
    <col min="5110" max="5110" width="11" style="8" customWidth="1"/>
    <col min="5111" max="5111" width="4.7109375" style="8" customWidth="1"/>
    <col min="5112" max="5112" width="32.42578125" style="8" customWidth="1"/>
    <col min="5113" max="5113" width="12" style="8" customWidth="1"/>
    <col min="5114" max="5116" width="13.5703125" style="8" customWidth="1"/>
    <col min="5117" max="5117" width="11" style="8" customWidth="1"/>
    <col min="5118" max="5360" width="9.140625" style="8"/>
    <col min="5361" max="5361" width="40" style="8" customWidth="1"/>
    <col min="5362" max="5362" width="12" style="8" customWidth="1"/>
    <col min="5363" max="5365" width="10.42578125" style="8" customWidth="1"/>
    <col min="5366" max="5366" width="11" style="8" customWidth="1"/>
    <col min="5367" max="5367" width="4.7109375" style="8" customWidth="1"/>
    <col min="5368" max="5368" width="32.42578125" style="8" customWidth="1"/>
    <col min="5369" max="5369" width="12" style="8" customWidth="1"/>
    <col min="5370" max="5372" width="13.5703125" style="8" customWidth="1"/>
    <col min="5373" max="5373" width="11" style="8" customWidth="1"/>
    <col min="5374" max="5616" width="9.140625" style="8"/>
    <col min="5617" max="5617" width="40" style="8" customWidth="1"/>
    <col min="5618" max="5618" width="12" style="8" customWidth="1"/>
    <col min="5619" max="5621" width="10.42578125" style="8" customWidth="1"/>
    <col min="5622" max="5622" width="11" style="8" customWidth="1"/>
    <col min="5623" max="5623" width="4.7109375" style="8" customWidth="1"/>
    <col min="5624" max="5624" width="32.42578125" style="8" customWidth="1"/>
    <col min="5625" max="5625" width="12" style="8" customWidth="1"/>
    <col min="5626" max="5628" width="13.5703125" style="8" customWidth="1"/>
    <col min="5629" max="5629" width="11" style="8" customWidth="1"/>
    <col min="5630" max="5872" width="9.140625" style="8"/>
    <col min="5873" max="5873" width="40" style="8" customWidth="1"/>
    <col min="5874" max="5874" width="12" style="8" customWidth="1"/>
    <col min="5875" max="5877" width="10.42578125" style="8" customWidth="1"/>
    <col min="5878" max="5878" width="11" style="8" customWidth="1"/>
    <col min="5879" max="5879" width="4.7109375" style="8" customWidth="1"/>
    <col min="5880" max="5880" width="32.42578125" style="8" customWidth="1"/>
    <col min="5881" max="5881" width="12" style="8" customWidth="1"/>
    <col min="5882" max="5884" width="13.5703125" style="8" customWidth="1"/>
    <col min="5885" max="5885" width="11" style="8" customWidth="1"/>
    <col min="5886" max="6128" width="9.140625" style="8"/>
    <col min="6129" max="6129" width="40" style="8" customWidth="1"/>
    <col min="6130" max="6130" width="12" style="8" customWidth="1"/>
    <col min="6131" max="6133" width="10.42578125" style="8" customWidth="1"/>
    <col min="6134" max="6134" width="11" style="8" customWidth="1"/>
    <col min="6135" max="6135" width="4.7109375" style="8" customWidth="1"/>
    <col min="6136" max="6136" width="32.42578125" style="8" customWidth="1"/>
    <col min="6137" max="6137" width="12" style="8" customWidth="1"/>
    <col min="6138" max="6140" width="13.5703125" style="8" customWidth="1"/>
    <col min="6141" max="6141" width="11" style="8" customWidth="1"/>
    <col min="6142" max="6384" width="9.140625" style="8"/>
    <col min="6385" max="6385" width="40" style="8" customWidth="1"/>
    <col min="6386" max="6386" width="12" style="8" customWidth="1"/>
    <col min="6387" max="6389" width="10.42578125" style="8" customWidth="1"/>
    <col min="6390" max="6390" width="11" style="8" customWidth="1"/>
    <col min="6391" max="6391" width="4.7109375" style="8" customWidth="1"/>
    <col min="6392" max="6392" width="32.42578125" style="8" customWidth="1"/>
    <col min="6393" max="6393" width="12" style="8" customWidth="1"/>
    <col min="6394" max="6396" width="13.5703125" style="8" customWidth="1"/>
    <col min="6397" max="6397" width="11" style="8" customWidth="1"/>
    <col min="6398" max="6640" width="9.140625" style="8"/>
    <col min="6641" max="6641" width="40" style="8" customWidth="1"/>
    <col min="6642" max="6642" width="12" style="8" customWidth="1"/>
    <col min="6643" max="6645" width="10.42578125" style="8" customWidth="1"/>
    <col min="6646" max="6646" width="11" style="8" customWidth="1"/>
    <col min="6647" max="6647" width="4.7109375" style="8" customWidth="1"/>
    <col min="6648" max="6648" width="32.42578125" style="8" customWidth="1"/>
    <col min="6649" max="6649" width="12" style="8" customWidth="1"/>
    <col min="6650" max="6652" width="13.5703125" style="8" customWidth="1"/>
    <col min="6653" max="6653" width="11" style="8" customWidth="1"/>
    <col min="6654" max="6896" width="9.140625" style="8"/>
    <col min="6897" max="6897" width="40" style="8" customWidth="1"/>
    <col min="6898" max="6898" width="12" style="8" customWidth="1"/>
    <col min="6899" max="6901" width="10.42578125" style="8" customWidth="1"/>
    <col min="6902" max="6902" width="11" style="8" customWidth="1"/>
    <col min="6903" max="6903" width="4.7109375" style="8" customWidth="1"/>
    <col min="6904" max="6904" width="32.42578125" style="8" customWidth="1"/>
    <col min="6905" max="6905" width="12" style="8" customWidth="1"/>
    <col min="6906" max="6908" width="13.5703125" style="8" customWidth="1"/>
    <col min="6909" max="6909" width="11" style="8" customWidth="1"/>
    <col min="6910" max="7152" width="9.140625" style="8"/>
    <col min="7153" max="7153" width="40" style="8" customWidth="1"/>
    <col min="7154" max="7154" width="12" style="8" customWidth="1"/>
    <col min="7155" max="7157" width="10.42578125" style="8" customWidth="1"/>
    <col min="7158" max="7158" width="11" style="8" customWidth="1"/>
    <col min="7159" max="7159" width="4.7109375" style="8" customWidth="1"/>
    <col min="7160" max="7160" width="32.42578125" style="8" customWidth="1"/>
    <col min="7161" max="7161" width="12" style="8" customWidth="1"/>
    <col min="7162" max="7164" width="13.5703125" style="8" customWidth="1"/>
    <col min="7165" max="7165" width="11" style="8" customWidth="1"/>
    <col min="7166" max="7408" width="9.140625" style="8"/>
    <col min="7409" max="7409" width="40" style="8" customWidth="1"/>
    <col min="7410" max="7410" width="12" style="8" customWidth="1"/>
    <col min="7411" max="7413" width="10.42578125" style="8" customWidth="1"/>
    <col min="7414" max="7414" width="11" style="8" customWidth="1"/>
    <col min="7415" max="7415" width="4.7109375" style="8" customWidth="1"/>
    <col min="7416" max="7416" width="32.42578125" style="8" customWidth="1"/>
    <col min="7417" max="7417" width="12" style="8" customWidth="1"/>
    <col min="7418" max="7420" width="13.5703125" style="8" customWidth="1"/>
    <col min="7421" max="7421" width="11" style="8" customWidth="1"/>
    <col min="7422" max="7664" width="9.140625" style="8"/>
    <col min="7665" max="7665" width="40" style="8" customWidth="1"/>
    <col min="7666" max="7666" width="12" style="8" customWidth="1"/>
    <col min="7667" max="7669" width="10.42578125" style="8" customWidth="1"/>
    <col min="7670" max="7670" width="11" style="8" customWidth="1"/>
    <col min="7671" max="7671" width="4.7109375" style="8" customWidth="1"/>
    <col min="7672" max="7672" width="32.42578125" style="8" customWidth="1"/>
    <col min="7673" max="7673" width="12" style="8" customWidth="1"/>
    <col min="7674" max="7676" width="13.5703125" style="8" customWidth="1"/>
    <col min="7677" max="7677" width="11" style="8" customWidth="1"/>
    <col min="7678" max="7920" width="9.140625" style="8"/>
    <col min="7921" max="7921" width="40" style="8" customWidth="1"/>
    <col min="7922" max="7922" width="12" style="8" customWidth="1"/>
    <col min="7923" max="7925" width="10.42578125" style="8" customWidth="1"/>
    <col min="7926" max="7926" width="11" style="8" customWidth="1"/>
    <col min="7927" max="7927" width="4.7109375" style="8" customWidth="1"/>
    <col min="7928" max="7928" width="32.42578125" style="8" customWidth="1"/>
    <col min="7929" max="7929" width="12" style="8" customWidth="1"/>
    <col min="7930" max="7932" width="13.5703125" style="8" customWidth="1"/>
    <col min="7933" max="7933" width="11" style="8" customWidth="1"/>
    <col min="7934" max="8176" width="9.140625" style="8"/>
    <col min="8177" max="8177" width="40" style="8" customWidth="1"/>
    <col min="8178" max="8178" width="12" style="8" customWidth="1"/>
    <col min="8179" max="8181" width="10.42578125" style="8" customWidth="1"/>
    <col min="8182" max="8182" width="11" style="8" customWidth="1"/>
    <col min="8183" max="8183" width="4.7109375" style="8" customWidth="1"/>
    <col min="8184" max="8184" width="32.42578125" style="8" customWidth="1"/>
    <col min="8185" max="8185" width="12" style="8" customWidth="1"/>
    <col min="8186" max="8188" width="13.5703125" style="8" customWidth="1"/>
    <col min="8189" max="8189" width="11" style="8" customWidth="1"/>
    <col min="8190" max="8432" width="9.140625" style="8"/>
    <col min="8433" max="8433" width="40" style="8" customWidth="1"/>
    <col min="8434" max="8434" width="12" style="8" customWidth="1"/>
    <col min="8435" max="8437" width="10.42578125" style="8" customWidth="1"/>
    <col min="8438" max="8438" width="11" style="8" customWidth="1"/>
    <col min="8439" max="8439" width="4.7109375" style="8" customWidth="1"/>
    <col min="8440" max="8440" width="32.42578125" style="8" customWidth="1"/>
    <col min="8441" max="8441" width="12" style="8" customWidth="1"/>
    <col min="8442" max="8444" width="13.5703125" style="8" customWidth="1"/>
    <col min="8445" max="8445" width="11" style="8" customWidth="1"/>
    <col min="8446" max="8688" width="9.140625" style="8"/>
    <col min="8689" max="8689" width="40" style="8" customWidth="1"/>
    <col min="8690" max="8690" width="12" style="8" customWidth="1"/>
    <col min="8691" max="8693" width="10.42578125" style="8" customWidth="1"/>
    <col min="8694" max="8694" width="11" style="8" customWidth="1"/>
    <col min="8695" max="8695" width="4.7109375" style="8" customWidth="1"/>
    <col min="8696" max="8696" width="32.42578125" style="8" customWidth="1"/>
    <col min="8697" max="8697" width="12" style="8" customWidth="1"/>
    <col min="8698" max="8700" width="13.5703125" style="8" customWidth="1"/>
    <col min="8701" max="8701" width="11" style="8" customWidth="1"/>
    <col min="8702" max="8944" width="9.140625" style="8"/>
    <col min="8945" max="8945" width="40" style="8" customWidth="1"/>
    <col min="8946" max="8946" width="12" style="8" customWidth="1"/>
    <col min="8947" max="8949" width="10.42578125" style="8" customWidth="1"/>
    <col min="8950" max="8950" width="11" style="8" customWidth="1"/>
    <col min="8951" max="8951" width="4.7109375" style="8" customWidth="1"/>
    <col min="8952" max="8952" width="32.42578125" style="8" customWidth="1"/>
    <col min="8953" max="8953" width="12" style="8" customWidth="1"/>
    <col min="8954" max="8956" width="13.5703125" style="8" customWidth="1"/>
    <col min="8957" max="8957" width="11" style="8" customWidth="1"/>
    <col min="8958" max="9200" width="9.140625" style="8"/>
    <col min="9201" max="9201" width="40" style="8" customWidth="1"/>
    <col min="9202" max="9202" width="12" style="8" customWidth="1"/>
    <col min="9203" max="9205" width="10.42578125" style="8" customWidth="1"/>
    <col min="9206" max="9206" width="11" style="8" customWidth="1"/>
    <col min="9207" max="9207" width="4.7109375" style="8" customWidth="1"/>
    <col min="9208" max="9208" width="32.42578125" style="8" customWidth="1"/>
    <col min="9209" max="9209" width="12" style="8" customWidth="1"/>
    <col min="9210" max="9212" width="13.5703125" style="8" customWidth="1"/>
    <col min="9213" max="9213" width="11" style="8" customWidth="1"/>
    <col min="9214" max="9456" width="9.140625" style="8"/>
    <col min="9457" max="9457" width="40" style="8" customWidth="1"/>
    <col min="9458" max="9458" width="12" style="8" customWidth="1"/>
    <col min="9459" max="9461" width="10.42578125" style="8" customWidth="1"/>
    <col min="9462" max="9462" width="11" style="8" customWidth="1"/>
    <col min="9463" max="9463" width="4.7109375" style="8" customWidth="1"/>
    <col min="9464" max="9464" width="32.42578125" style="8" customWidth="1"/>
    <col min="9465" max="9465" width="12" style="8" customWidth="1"/>
    <col min="9466" max="9468" width="13.5703125" style="8" customWidth="1"/>
    <col min="9469" max="9469" width="11" style="8" customWidth="1"/>
    <col min="9470" max="9712" width="9.140625" style="8"/>
    <col min="9713" max="9713" width="40" style="8" customWidth="1"/>
    <col min="9714" max="9714" width="12" style="8" customWidth="1"/>
    <col min="9715" max="9717" width="10.42578125" style="8" customWidth="1"/>
    <col min="9718" max="9718" width="11" style="8" customWidth="1"/>
    <col min="9719" max="9719" width="4.7109375" style="8" customWidth="1"/>
    <col min="9720" max="9720" width="32.42578125" style="8" customWidth="1"/>
    <col min="9721" max="9721" width="12" style="8" customWidth="1"/>
    <col min="9722" max="9724" width="13.5703125" style="8" customWidth="1"/>
    <col min="9725" max="9725" width="11" style="8" customWidth="1"/>
    <col min="9726" max="9968" width="9.140625" style="8"/>
    <col min="9969" max="9969" width="40" style="8" customWidth="1"/>
    <col min="9970" max="9970" width="12" style="8" customWidth="1"/>
    <col min="9971" max="9973" width="10.42578125" style="8" customWidth="1"/>
    <col min="9974" max="9974" width="11" style="8" customWidth="1"/>
    <col min="9975" max="9975" width="4.7109375" style="8" customWidth="1"/>
    <col min="9976" max="9976" width="32.42578125" style="8" customWidth="1"/>
    <col min="9977" max="9977" width="12" style="8" customWidth="1"/>
    <col min="9978" max="9980" width="13.5703125" style="8" customWidth="1"/>
    <col min="9981" max="9981" width="11" style="8" customWidth="1"/>
    <col min="9982" max="10224" width="9.140625" style="8"/>
    <col min="10225" max="10225" width="40" style="8" customWidth="1"/>
    <col min="10226" max="10226" width="12" style="8" customWidth="1"/>
    <col min="10227" max="10229" width="10.42578125" style="8" customWidth="1"/>
    <col min="10230" max="10230" width="11" style="8" customWidth="1"/>
    <col min="10231" max="10231" width="4.7109375" style="8" customWidth="1"/>
    <col min="10232" max="10232" width="32.42578125" style="8" customWidth="1"/>
    <col min="10233" max="10233" width="12" style="8" customWidth="1"/>
    <col min="10234" max="10236" width="13.5703125" style="8" customWidth="1"/>
    <col min="10237" max="10237" width="11" style="8" customWidth="1"/>
    <col min="10238" max="10480" width="9.140625" style="8"/>
    <col min="10481" max="10481" width="40" style="8" customWidth="1"/>
    <col min="10482" max="10482" width="12" style="8" customWidth="1"/>
    <col min="10483" max="10485" width="10.42578125" style="8" customWidth="1"/>
    <col min="10486" max="10486" width="11" style="8" customWidth="1"/>
    <col min="10487" max="10487" width="4.7109375" style="8" customWidth="1"/>
    <col min="10488" max="10488" width="32.42578125" style="8" customWidth="1"/>
    <col min="10489" max="10489" width="12" style="8" customWidth="1"/>
    <col min="10490" max="10492" width="13.5703125" style="8" customWidth="1"/>
    <col min="10493" max="10493" width="11" style="8" customWidth="1"/>
    <col min="10494" max="10736" width="9.140625" style="8"/>
    <col min="10737" max="10737" width="40" style="8" customWidth="1"/>
    <col min="10738" max="10738" width="12" style="8" customWidth="1"/>
    <col min="10739" max="10741" width="10.42578125" style="8" customWidth="1"/>
    <col min="10742" max="10742" width="11" style="8" customWidth="1"/>
    <col min="10743" max="10743" width="4.7109375" style="8" customWidth="1"/>
    <col min="10744" max="10744" width="32.42578125" style="8" customWidth="1"/>
    <col min="10745" max="10745" width="12" style="8" customWidth="1"/>
    <col min="10746" max="10748" width="13.5703125" style="8" customWidth="1"/>
    <col min="10749" max="10749" width="11" style="8" customWidth="1"/>
    <col min="10750" max="10992" width="9.140625" style="8"/>
    <col min="10993" max="10993" width="40" style="8" customWidth="1"/>
    <col min="10994" max="10994" width="12" style="8" customWidth="1"/>
    <col min="10995" max="10997" width="10.42578125" style="8" customWidth="1"/>
    <col min="10998" max="10998" width="11" style="8" customWidth="1"/>
    <col min="10999" max="10999" width="4.7109375" style="8" customWidth="1"/>
    <col min="11000" max="11000" width="32.42578125" style="8" customWidth="1"/>
    <col min="11001" max="11001" width="12" style="8" customWidth="1"/>
    <col min="11002" max="11004" width="13.5703125" style="8" customWidth="1"/>
    <col min="11005" max="11005" width="11" style="8" customWidth="1"/>
    <col min="11006" max="11248" width="9.140625" style="8"/>
    <col min="11249" max="11249" width="40" style="8" customWidth="1"/>
    <col min="11250" max="11250" width="12" style="8" customWidth="1"/>
    <col min="11251" max="11253" width="10.42578125" style="8" customWidth="1"/>
    <col min="11254" max="11254" width="11" style="8" customWidth="1"/>
    <col min="11255" max="11255" width="4.7109375" style="8" customWidth="1"/>
    <col min="11256" max="11256" width="32.42578125" style="8" customWidth="1"/>
    <col min="11257" max="11257" width="12" style="8" customWidth="1"/>
    <col min="11258" max="11260" width="13.5703125" style="8" customWidth="1"/>
    <col min="11261" max="11261" width="11" style="8" customWidth="1"/>
    <col min="11262" max="11504" width="9.140625" style="8"/>
    <col min="11505" max="11505" width="40" style="8" customWidth="1"/>
    <col min="11506" max="11506" width="12" style="8" customWidth="1"/>
    <col min="11507" max="11509" width="10.42578125" style="8" customWidth="1"/>
    <col min="11510" max="11510" width="11" style="8" customWidth="1"/>
    <col min="11511" max="11511" width="4.7109375" style="8" customWidth="1"/>
    <col min="11512" max="11512" width="32.42578125" style="8" customWidth="1"/>
    <col min="11513" max="11513" width="12" style="8" customWidth="1"/>
    <col min="11514" max="11516" width="13.5703125" style="8" customWidth="1"/>
    <col min="11517" max="11517" width="11" style="8" customWidth="1"/>
    <col min="11518" max="11760" width="9.140625" style="8"/>
    <col min="11761" max="11761" width="40" style="8" customWidth="1"/>
    <col min="11762" max="11762" width="12" style="8" customWidth="1"/>
    <col min="11763" max="11765" width="10.42578125" style="8" customWidth="1"/>
    <col min="11766" max="11766" width="11" style="8" customWidth="1"/>
    <col min="11767" max="11767" width="4.7109375" style="8" customWidth="1"/>
    <col min="11768" max="11768" width="32.42578125" style="8" customWidth="1"/>
    <col min="11769" max="11769" width="12" style="8" customWidth="1"/>
    <col min="11770" max="11772" width="13.5703125" style="8" customWidth="1"/>
    <col min="11773" max="11773" width="11" style="8" customWidth="1"/>
    <col min="11774" max="12016" width="9.140625" style="8"/>
    <col min="12017" max="12017" width="40" style="8" customWidth="1"/>
    <col min="12018" max="12018" width="12" style="8" customWidth="1"/>
    <col min="12019" max="12021" width="10.42578125" style="8" customWidth="1"/>
    <col min="12022" max="12022" width="11" style="8" customWidth="1"/>
    <col min="12023" max="12023" width="4.7109375" style="8" customWidth="1"/>
    <col min="12024" max="12024" width="32.42578125" style="8" customWidth="1"/>
    <col min="12025" max="12025" width="12" style="8" customWidth="1"/>
    <col min="12026" max="12028" width="13.5703125" style="8" customWidth="1"/>
    <col min="12029" max="12029" width="11" style="8" customWidth="1"/>
    <col min="12030" max="12272" width="9.140625" style="8"/>
    <col min="12273" max="12273" width="40" style="8" customWidth="1"/>
    <col min="12274" max="12274" width="12" style="8" customWidth="1"/>
    <col min="12275" max="12277" width="10.42578125" style="8" customWidth="1"/>
    <col min="12278" max="12278" width="11" style="8" customWidth="1"/>
    <col min="12279" max="12279" width="4.7109375" style="8" customWidth="1"/>
    <col min="12280" max="12280" width="32.42578125" style="8" customWidth="1"/>
    <col min="12281" max="12281" width="12" style="8" customWidth="1"/>
    <col min="12282" max="12284" width="13.5703125" style="8" customWidth="1"/>
    <col min="12285" max="12285" width="11" style="8" customWidth="1"/>
    <col min="12286" max="12528" width="9.140625" style="8"/>
    <col min="12529" max="12529" width="40" style="8" customWidth="1"/>
    <col min="12530" max="12530" width="12" style="8" customWidth="1"/>
    <col min="12531" max="12533" width="10.42578125" style="8" customWidth="1"/>
    <col min="12534" max="12534" width="11" style="8" customWidth="1"/>
    <col min="12535" max="12535" width="4.7109375" style="8" customWidth="1"/>
    <col min="12536" max="12536" width="32.42578125" style="8" customWidth="1"/>
    <col min="12537" max="12537" width="12" style="8" customWidth="1"/>
    <col min="12538" max="12540" width="13.5703125" style="8" customWidth="1"/>
    <col min="12541" max="12541" width="11" style="8" customWidth="1"/>
    <col min="12542" max="12784" width="9.140625" style="8"/>
    <col min="12785" max="12785" width="40" style="8" customWidth="1"/>
    <col min="12786" max="12786" width="12" style="8" customWidth="1"/>
    <col min="12787" max="12789" width="10.42578125" style="8" customWidth="1"/>
    <col min="12790" max="12790" width="11" style="8" customWidth="1"/>
    <col min="12791" max="12791" width="4.7109375" style="8" customWidth="1"/>
    <col min="12792" max="12792" width="32.42578125" style="8" customWidth="1"/>
    <col min="12793" max="12793" width="12" style="8" customWidth="1"/>
    <col min="12794" max="12796" width="13.5703125" style="8" customWidth="1"/>
    <col min="12797" max="12797" width="11" style="8" customWidth="1"/>
    <col min="12798" max="13040" width="9.140625" style="8"/>
    <col min="13041" max="13041" width="40" style="8" customWidth="1"/>
    <col min="13042" max="13042" width="12" style="8" customWidth="1"/>
    <col min="13043" max="13045" width="10.42578125" style="8" customWidth="1"/>
    <col min="13046" max="13046" width="11" style="8" customWidth="1"/>
    <col min="13047" max="13047" width="4.7109375" style="8" customWidth="1"/>
    <col min="13048" max="13048" width="32.42578125" style="8" customWidth="1"/>
    <col min="13049" max="13049" width="12" style="8" customWidth="1"/>
    <col min="13050" max="13052" width="13.5703125" style="8" customWidth="1"/>
    <col min="13053" max="13053" width="11" style="8" customWidth="1"/>
    <col min="13054" max="13296" width="9.140625" style="8"/>
    <col min="13297" max="13297" width="40" style="8" customWidth="1"/>
    <col min="13298" max="13298" width="12" style="8" customWidth="1"/>
    <col min="13299" max="13301" width="10.42578125" style="8" customWidth="1"/>
    <col min="13302" max="13302" width="11" style="8" customWidth="1"/>
    <col min="13303" max="13303" width="4.7109375" style="8" customWidth="1"/>
    <col min="13304" max="13304" width="32.42578125" style="8" customWidth="1"/>
    <col min="13305" max="13305" width="12" style="8" customWidth="1"/>
    <col min="13306" max="13308" width="13.5703125" style="8" customWidth="1"/>
    <col min="13309" max="13309" width="11" style="8" customWidth="1"/>
    <col min="13310" max="13552" width="9.140625" style="8"/>
    <col min="13553" max="13553" width="40" style="8" customWidth="1"/>
    <col min="13554" max="13554" width="12" style="8" customWidth="1"/>
    <col min="13555" max="13557" width="10.42578125" style="8" customWidth="1"/>
    <col min="13558" max="13558" width="11" style="8" customWidth="1"/>
    <col min="13559" max="13559" width="4.7109375" style="8" customWidth="1"/>
    <col min="13560" max="13560" width="32.42578125" style="8" customWidth="1"/>
    <col min="13561" max="13561" width="12" style="8" customWidth="1"/>
    <col min="13562" max="13564" width="13.5703125" style="8" customWidth="1"/>
    <col min="13565" max="13565" width="11" style="8" customWidth="1"/>
    <col min="13566" max="13808" width="9.140625" style="8"/>
    <col min="13809" max="13809" width="40" style="8" customWidth="1"/>
    <col min="13810" max="13810" width="12" style="8" customWidth="1"/>
    <col min="13811" max="13813" width="10.42578125" style="8" customWidth="1"/>
    <col min="13814" max="13814" width="11" style="8" customWidth="1"/>
    <col min="13815" max="13815" width="4.7109375" style="8" customWidth="1"/>
    <col min="13816" max="13816" width="32.42578125" style="8" customWidth="1"/>
    <col min="13817" max="13817" width="12" style="8" customWidth="1"/>
    <col min="13818" max="13820" width="13.5703125" style="8" customWidth="1"/>
    <col min="13821" max="13821" width="11" style="8" customWidth="1"/>
    <col min="13822" max="14064" width="9.140625" style="8"/>
    <col min="14065" max="14065" width="40" style="8" customWidth="1"/>
    <col min="14066" max="14066" width="12" style="8" customWidth="1"/>
    <col min="14067" max="14069" width="10.42578125" style="8" customWidth="1"/>
    <col min="14070" max="14070" width="11" style="8" customWidth="1"/>
    <col min="14071" max="14071" width="4.7109375" style="8" customWidth="1"/>
    <col min="14072" max="14072" width="32.42578125" style="8" customWidth="1"/>
    <col min="14073" max="14073" width="12" style="8" customWidth="1"/>
    <col min="14074" max="14076" width="13.5703125" style="8" customWidth="1"/>
    <col min="14077" max="14077" width="11" style="8" customWidth="1"/>
    <col min="14078" max="14320" width="9.140625" style="8"/>
    <col min="14321" max="14321" width="40" style="8" customWidth="1"/>
    <col min="14322" max="14322" width="12" style="8" customWidth="1"/>
    <col min="14323" max="14325" width="10.42578125" style="8" customWidth="1"/>
    <col min="14326" max="14326" width="11" style="8" customWidth="1"/>
    <col min="14327" max="14327" width="4.7109375" style="8" customWidth="1"/>
    <col min="14328" max="14328" width="32.42578125" style="8" customWidth="1"/>
    <col min="14329" max="14329" width="12" style="8" customWidth="1"/>
    <col min="14330" max="14332" width="13.5703125" style="8" customWidth="1"/>
    <col min="14333" max="14333" width="11" style="8" customWidth="1"/>
    <col min="14334" max="14576" width="9.140625" style="8"/>
    <col min="14577" max="14577" width="40" style="8" customWidth="1"/>
    <col min="14578" max="14578" width="12" style="8" customWidth="1"/>
    <col min="14579" max="14581" width="10.42578125" style="8" customWidth="1"/>
    <col min="14582" max="14582" width="11" style="8" customWidth="1"/>
    <col min="14583" max="14583" width="4.7109375" style="8" customWidth="1"/>
    <col min="14584" max="14584" width="32.42578125" style="8" customWidth="1"/>
    <col min="14585" max="14585" width="12" style="8" customWidth="1"/>
    <col min="14586" max="14588" width="13.5703125" style="8" customWidth="1"/>
    <col min="14589" max="14589" width="11" style="8" customWidth="1"/>
    <col min="14590" max="14832" width="9.140625" style="8"/>
    <col min="14833" max="14833" width="40" style="8" customWidth="1"/>
    <col min="14834" max="14834" width="12" style="8" customWidth="1"/>
    <col min="14835" max="14837" width="10.42578125" style="8" customWidth="1"/>
    <col min="14838" max="14838" width="11" style="8" customWidth="1"/>
    <col min="14839" max="14839" width="4.7109375" style="8" customWidth="1"/>
    <col min="14840" max="14840" width="32.42578125" style="8" customWidth="1"/>
    <col min="14841" max="14841" width="12" style="8" customWidth="1"/>
    <col min="14842" max="14844" width="13.5703125" style="8" customWidth="1"/>
    <col min="14845" max="14845" width="11" style="8" customWidth="1"/>
    <col min="14846" max="15088" width="9.140625" style="8"/>
    <col min="15089" max="15089" width="40" style="8" customWidth="1"/>
    <col min="15090" max="15090" width="12" style="8" customWidth="1"/>
    <col min="15091" max="15093" width="10.42578125" style="8" customWidth="1"/>
    <col min="15094" max="15094" width="11" style="8" customWidth="1"/>
    <col min="15095" max="15095" width="4.7109375" style="8" customWidth="1"/>
    <col min="15096" max="15096" width="32.42578125" style="8" customWidth="1"/>
    <col min="15097" max="15097" width="12" style="8" customWidth="1"/>
    <col min="15098" max="15100" width="13.5703125" style="8" customWidth="1"/>
    <col min="15101" max="15101" width="11" style="8" customWidth="1"/>
    <col min="15102" max="15344" width="9.140625" style="8"/>
    <col min="15345" max="15345" width="40" style="8" customWidth="1"/>
    <col min="15346" max="15346" width="12" style="8" customWidth="1"/>
    <col min="15347" max="15349" width="10.42578125" style="8" customWidth="1"/>
    <col min="15350" max="15350" width="11" style="8" customWidth="1"/>
    <col min="15351" max="15351" width="4.7109375" style="8" customWidth="1"/>
    <col min="15352" max="15352" width="32.42578125" style="8" customWidth="1"/>
    <col min="15353" max="15353" width="12" style="8" customWidth="1"/>
    <col min="15354" max="15356" width="13.5703125" style="8" customWidth="1"/>
    <col min="15357" max="15357" width="11" style="8" customWidth="1"/>
    <col min="15358" max="15600" width="9.140625" style="8"/>
    <col min="15601" max="15601" width="40" style="8" customWidth="1"/>
    <col min="15602" max="15602" width="12" style="8" customWidth="1"/>
    <col min="15603" max="15605" width="10.42578125" style="8" customWidth="1"/>
    <col min="15606" max="15606" width="11" style="8" customWidth="1"/>
    <col min="15607" max="15607" width="4.7109375" style="8" customWidth="1"/>
    <col min="15608" max="15608" width="32.42578125" style="8" customWidth="1"/>
    <col min="15609" max="15609" width="12" style="8" customWidth="1"/>
    <col min="15610" max="15612" width="13.5703125" style="8" customWidth="1"/>
    <col min="15613" max="15613" width="11" style="8" customWidth="1"/>
    <col min="15614" max="15856" width="9.140625" style="8"/>
    <col min="15857" max="15857" width="40" style="8" customWidth="1"/>
    <col min="15858" max="15858" width="12" style="8" customWidth="1"/>
    <col min="15859" max="15861" width="10.42578125" style="8" customWidth="1"/>
    <col min="15862" max="15862" width="11" style="8" customWidth="1"/>
    <col min="15863" max="15863" width="4.7109375" style="8" customWidth="1"/>
    <col min="15864" max="15864" width="32.42578125" style="8" customWidth="1"/>
    <col min="15865" max="15865" width="12" style="8" customWidth="1"/>
    <col min="15866" max="15868" width="13.5703125" style="8" customWidth="1"/>
    <col min="15869" max="15869" width="11" style="8" customWidth="1"/>
    <col min="15870" max="16112" width="9.140625" style="8"/>
    <col min="16113" max="16113" width="40" style="8" customWidth="1"/>
    <col min="16114" max="16114" width="12" style="8" customWidth="1"/>
    <col min="16115" max="16117" width="10.42578125" style="8" customWidth="1"/>
    <col min="16118" max="16118" width="11" style="8" customWidth="1"/>
    <col min="16119" max="16119" width="4.7109375" style="8" customWidth="1"/>
    <col min="16120" max="16120" width="32.42578125" style="8" customWidth="1"/>
    <col min="16121" max="16121" width="12" style="8" customWidth="1"/>
    <col min="16122" max="16124" width="13.5703125" style="8" customWidth="1"/>
    <col min="16125" max="16125" width="11" style="8" customWidth="1"/>
    <col min="16126" max="16380" width="9.140625" style="8"/>
    <col min="16381" max="16384" width="8.85546875" style="8" customWidth="1"/>
  </cols>
  <sheetData>
    <row r="1" spans="1:11" ht="15.6" customHeight="1" x14ac:dyDescent="0.25">
      <c r="A1" s="7"/>
      <c r="B1" s="7"/>
      <c r="C1" s="7"/>
      <c r="D1" s="7"/>
      <c r="E1" s="7"/>
      <c r="F1" s="7"/>
      <c r="G1" s="7"/>
      <c r="H1" s="7"/>
      <c r="I1" s="7"/>
      <c r="J1" s="13"/>
      <c r="K1" s="13" t="s">
        <v>416</v>
      </c>
    </row>
    <row r="2" spans="1:11" ht="15.6" customHeight="1" x14ac:dyDescent="0.25">
      <c r="A2" s="7"/>
      <c r="B2" s="7"/>
      <c r="C2" s="7"/>
      <c r="D2" s="7"/>
      <c r="E2" s="7"/>
      <c r="F2" s="7"/>
      <c r="G2" s="7"/>
      <c r="H2" s="7"/>
      <c r="I2" s="7"/>
      <c r="J2" s="13"/>
      <c r="K2" s="9" t="s">
        <v>412</v>
      </c>
    </row>
    <row r="3" spans="1:11" ht="12.75" customHeight="1" x14ac:dyDescent="0.2">
      <c r="A3" s="309" t="s">
        <v>98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1" x14ac:dyDescent="0.2">
      <c r="A4" s="310" t="s">
        <v>379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1" x14ac:dyDescent="0.2">
      <c r="A5" s="81"/>
      <c r="B5" s="92"/>
      <c r="C5" s="92"/>
      <c r="D5" s="92"/>
      <c r="E5" s="92"/>
      <c r="F5" s="92"/>
      <c r="G5" s="81"/>
      <c r="H5" s="93"/>
    </row>
    <row r="6" spans="1:11" x14ac:dyDescent="0.2">
      <c r="A6" s="82" t="s">
        <v>99</v>
      </c>
      <c r="B6" s="94"/>
      <c r="C6" s="94"/>
      <c r="D6" s="94"/>
      <c r="E6" s="94"/>
      <c r="F6" s="95"/>
      <c r="G6" s="82" t="s">
        <v>100</v>
      </c>
      <c r="H6" s="96"/>
      <c r="I6" s="10"/>
      <c r="J6" s="10"/>
      <c r="K6" s="10"/>
    </row>
    <row r="7" spans="1:11" x14ac:dyDescent="0.2">
      <c r="A7" s="83"/>
      <c r="B7" s="84" t="s">
        <v>210</v>
      </c>
      <c r="C7" s="84" t="s">
        <v>410</v>
      </c>
      <c r="D7" s="84" t="s">
        <v>211</v>
      </c>
      <c r="E7" s="84" t="s">
        <v>411</v>
      </c>
      <c r="F7" s="97"/>
      <c r="G7" s="83"/>
      <c r="H7" s="84" t="s">
        <v>210</v>
      </c>
      <c r="I7" s="84" t="s">
        <v>410</v>
      </c>
      <c r="J7" s="84" t="s">
        <v>211</v>
      </c>
      <c r="K7" s="84" t="s">
        <v>411</v>
      </c>
    </row>
    <row r="8" spans="1:11" x14ac:dyDescent="0.2">
      <c r="A8" s="82"/>
      <c r="B8" s="85" t="s">
        <v>24</v>
      </c>
      <c r="C8" s="85" t="s">
        <v>24</v>
      </c>
      <c r="D8" s="85" t="s">
        <v>24</v>
      </c>
      <c r="E8" s="85" t="s">
        <v>24</v>
      </c>
      <c r="F8" s="98"/>
      <c r="G8" s="99"/>
      <c r="H8" s="85" t="s">
        <v>24</v>
      </c>
      <c r="I8" s="85" t="s">
        <v>24</v>
      </c>
      <c r="J8" s="85" t="s">
        <v>24</v>
      </c>
      <c r="K8" s="85" t="s">
        <v>24</v>
      </c>
    </row>
    <row r="9" spans="1:11" x14ac:dyDescent="0.2">
      <c r="A9" s="86" t="s">
        <v>86</v>
      </c>
      <c r="B9" s="100">
        <v>503128</v>
      </c>
      <c r="C9" s="100">
        <v>453985</v>
      </c>
      <c r="D9" s="100">
        <f>'1. melléklet'!D11+'1. melléklet'!D17+'1. melléklet'!D25+'1. melléklet'!D46</f>
        <v>215568</v>
      </c>
      <c r="E9" s="100">
        <f>'1. melléklet'!L11+'1. melléklet'!L17+'1. melléklet'!L25+'1. melléklet'!L46</f>
        <v>254874</v>
      </c>
      <c r="F9" s="100"/>
      <c r="G9" s="86" t="s">
        <v>21</v>
      </c>
      <c r="H9" s="87">
        <v>845024</v>
      </c>
      <c r="I9" s="87">
        <v>1001290</v>
      </c>
      <c r="J9" s="87">
        <f>'2. mell. 1. pont'!D11+'2. mell. 1. pont'!D21+'2. mell. 1. pont'!D37+'2. mell. 1. pont'!D63</f>
        <v>1016701</v>
      </c>
      <c r="K9" s="87">
        <f>'2. mell. 1. pont'!L11+'2. mell. 1. pont'!L21+'2. mell. 1. pont'!L37+'2. mell. 1. pont'!L63</f>
        <v>1128883</v>
      </c>
    </row>
    <row r="10" spans="1:11" x14ac:dyDescent="0.2">
      <c r="A10" s="86" t="s">
        <v>56</v>
      </c>
      <c r="B10" s="100">
        <v>749267</v>
      </c>
      <c r="C10" s="100">
        <v>904052</v>
      </c>
      <c r="D10" s="100">
        <f>'1. melléklet'!D61</f>
        <v>1098159</v>
      </c>
      <c r="E10" s="100">
        <f>'1. melléklet'!L61</f>
        <v>1098159</v>
      </c>
      <c r="F10" s="100"/>
      <c r="G10" s="86" t="s">
        <v>101</v>
      </c>
      <c r="H10" s="87">
        <v>129866</v>
      </c>
      <c r="I10" s="87">
        <v>134893</v>
      </c>
      <c r="J10" s="87">
        <f>'2. mell. 1. pont'!D12+'2. mell. 1. pont'!D22+'2. mell. 1. pont'!D38+'2. mell. 1. pont'!D73</f>
        <v>98800</v>
      </c>
      <c r="K10" s="87">
        <f>'2. mell. 1. pont'!L12+'2. mell. 1. pont'!L22+'2. mell. 1. pont'!L38+'2. mell. 1. pont'!L73</f>
        <v>114463</v>
      </c>
    </row>
    <row r="11" spans="1:11" x14ac:dyDescent="0.2">
      <c r="A11" s="86" t="s">
        <v>102</v>
      </c>
      <c r="B11" s="100">
        <v>1629102</v>
      </c>
      <c r="C11" s="100">
        <v>1806239</v>
      </c>
      <c r="D11" s="100">
        <f>'1. melléklet'!D80</f>
        <v>1719969</v>
      </c>
      <c r="E11" s="100">
        <f>'1. melléklet'!L80</f>
        <v>1904158</v>
      </c>
      <c r="F11" s="100"/>
      <c r="G11" s="86" t="s">
        <v>26</v>
      </c>
      <c r="H11" s="87">
        <v>1425347</v>
      </c>
      <c r="I11" s="87">
        <v>1563496</v>
      </c>
      <c r="J11" s="87">
        <f>'2. mell. 1. pont'!D13+'2. mell. 1. pont'!D23+'2. mell. 1. pont'!D39+'2. mell. 1. pont'!D134</f>
        <v>1688600</v>
      </c>
      <c r="K11" s="87">
        <f>'2. mell. 1. pont'!L13+'2. mell. 1. pont'!L23+'2. mell. 1. pont'!L39+'2. mell. 1. pont'!L134</f>
        <v>1818094</v>
      </c>
    </row>
    <row r="12" spans="1:11" ht="24" x14ac:dyDescent="0.2">
      <c r="A12" s="86" t="s">
        <v>155</v>
      </c>
      <c r="B12" s="100">
        <v>182623</v>
      </c>
      <c r="C12" s="100">
        <v>175460</v>
      </c>
      <c r="D12" s="100">
        <f>'1. melléklet'!D112</f>
        <v>137576</v>
      </c>
      <c r="E12" s="100">
        <f>'1. melléklet'!L112</f>
        <v>146930</v>
      </c>
      <c r="F12" s="100"/>
      <c r="G12" s="101" t="s">
        <v>131</v>
      </c>
      <c r="H12" s="87">
        <v>570133</v>
      </c>
      <c r="I12" s="87">
        <v>579510</v>
      </c>
      <c r="J12" s="87">
        <f>'2. mell. 1. pont'!D159+'2. mell. 1. pont'!D174+'2. mell. 1. pont'!D183+'2. mell. 1. pont'!D187</f>
        <v>566808</v>
      </c>
      <c r="K12" s="87">
        <f>'2. mell. 1. pont'!L159+'2. mell. 1. pont'!L174+'2. mell. 1. pont'!L183+'2. mell. 1. pont'!L187+'2. mell. 1. pont'!L27+'2. mell. 1. pont'!L43</f>
        <v>619831</v>
      </c>
    </row>
    <row r="13" spans="1:11" x14ac:dyDescent="0.2">
      <c r="A13" s="86" t="s">
        <v>199</v>
      </c>
      <c r="B13" s="100">
        <v>3000</v>
      </c>
      <c r="C13" s="100">
        <v>7451</v>
      </c>
      <c r="D13" s="100">
        <f>'1. melléklet'!D136</f>
        <v>4760</v>
      </c>
      <c r="E13" s="100">
        <f>'1. melléklet'!L136</f>
        <v>6260</v>
      </c>
      <c r="F13" s="100"/>
      <c r="G13" s="86" t="s">
        <v>45</v>
      </c>
      <c r="H13" s="87">
        <v>18207</v>
      </c>
      <c r="I13" s="87">
        <v>14901</v>
      </c>
      <c r="J13" s="87">
        <f>'2. mell. 1. pont'!D148</f>
        <v>15000</v>
      </c>
      <c r="K13" s="87">
        <f>'2. mell. 1. pont'!L148</f>
        <v>15000</v>
      </c>
    </row>
    <row r="14" spans="1:11" x14ac:dyDescent="0.2">
      <c r="A14" s="86" t="s">
        <v>103</v>
      </c>
      <c r="B14" s="100">
        <v>14596</v>
      </c>
      <c r="C14" s="100">
        <v>0</v>
      </c>
      <c r="D14" s="100">
        <f>'1. melléklet'!D155</f>
        <v>23000</v>
      </c>
      <c r="E14" s="100">
        <f>'1. melléklet'!L155</f>
        <v>23000</v>
      </c>
      <c r="F14" s="100"/>
      <c r="G14" s="86" t="s">
        <v>107</v>
      </c>
      <c r="H14" s="87">
        <v>0</v>
      </c>
      <c r="I14" s="87">
        <v>9000</v>
      </c>
      <c r="J14" s="87">
        <v>0</v>
      </c>
      <c r="K14" s="87">
        <v>0</v>
      </c>
    </row>
    <row r="15" spans="1:11" x14ac:dyDescent="0.2">
      <c r="A15" s="86" t="s">
        <v>105</v>
      </c>
      <c r="B15" s="100">
        <v>176796</v>
      </c>
      <c r="C15" s="100">
        <v>313937</v>
      </c>
      <c r="D15" s="100">
        <f>'1. melléklet'!D170</f>
        <v>1194</v>
      </c>
      <c r="E15" s="100">
        <f>'1. melléklet'!L170</f>
        <v>1206</v>
      </c>
      <c r="F15" s="100"/>
      <c r="G15" s="86" t="s">
        <v>109</v>
      </c>
      <c r="H15" s="87">
        <v>0</v>
      </c>
      <c r="I15" s="87">
        <v>0</v>
      </c>
      <c r="J15" s="87">
        <f>'2. mell. 1. pont'!D180</f>
        <v>5000</v>
      </c>
      <c r="K15" s="87">
        <f>'2. mell. 1. pont'!L180</f>
        <v>5000</v>
      </c>
    </row>
    <row r="16" spans="1:11" x14ac:dyDescent="0.2">
      <c r="A16" s="86" t="s">
        <v>106</v>
      </c>
      <c r="B16" s="100">
        <v>0</v>
      </c>
      <c r="C16" s="100">
        <v>8301</v>
      </c>
      <c r="D16" s="100">
        <v>0</v>
      </c>
      <c r="E16" s="100">
        <f>'1. melléklet'!L182</f>
        <v>96016</v>
      </c>
      <c r="F16" s="100"/>
      <c r="G16" s="86" t="s">
        <v>104</v>
      </c>
      <c r="H16" s="87">
        <v>0</v>
      </c>
      <c r="I16" s="87">
        <v>8301</v>
      </c>
      <c r="J16" s="87">
        <v>0</v>
      </c>
      <c r="K16" s="87">
        <f>'2. mell. 1. pont'!L251</f>
        <v>96016</v>
      </c>
    </row>
    <row r="17" spans="1:11" ht="24" x14ac:dyDescent="0.2">
      <c r="A17" s="86" t="s">
        <v>108</v>
      </c>
      <c r="B17" s="100">
        <v>60520</v>
      </c>
      <c r="C17" s="100">
        <v>81456</v>
      </c>
      <c r="D17" s="100">
        <v>0</v>
      </c>
      <c r="E17" s="100">
        <f>'1. melléklet'!L185</f>
        <v>905</v>
      </c>
      <c r="F17" s="100"/>
      <c r="G17" s="102" t="s">
        <v>121</v>
      </c>
      <c r="H17" s="87">
        <v>61489</v>
      </c>
      <c r="I17" s="87">
        <v>72333</v>
      </c>
      <c r="J17" s="87">
        <f>'2. mell. 1. pont'!D254</f>
        <v>64565</v>
      </c>
      <c r="K17" s="87">
        <f>'2. mell. 1. pont'!L254</f>
        <v>65470</v>
      </c>
    </row>
    <row r="18" spans="1:11" x14ac:dyDescent="0.2">
      <c r="A18" s="88"/>
      <c r="B18" s="100"/>
      <c r="C18" s="100"/>
      <c r="D18" s="100"/>
      <c r="E18" s="100"/>
      <c r="F18" s="100"/>
      <c r="G18" s="10"/>
      <c r="H18" s="10"/>
      <c r="I18" s="87"/>
      <c r="J18" s="87"/>
      <c r="K18" s="87"/>
    </row>
    <row r="19" spans="1:11" x14ac:dyDescent="0.2">
      <c r="A19" s="82" t="s">
        <v>110</v>
      </c>
      <c r="B19" s="103">
        <f>SUM(B9:B18)</f>
        <v>3319032</v>
      </c>
      <c r="C19" s="103">
        <f>SUM(C9:C18)</f>
        <v>3750881</v>
      </c>
      <c r="D19" s="103">
        <f>SUM(D9:D18)</f>
        <v>3200226</v>
      </c>
      <c r="E19" s="103">
        <f>SUM(E9:E18)</f>
        <v>3531508</v>
      </c>
      <c r="F19" s="104"/>
      <c r="G19" s="82" t="s">
        <v>111</v>
      </c>
      <c r="H19" s="89">
        <f>SUM(H9:H18)</f>
        <v>3050066</v>
      </c>
      <c r="I19" s="89">
        <f>SUM(I9:I18)</f>
        <v>3383724</v>
      </c>
      <c r="J19" s="89">
        <f>SUM(J9:J18)</f>
        <v>3455474</v>
      </c>
      <c r="K19" s="89">
        <f>SUM(K9:K18)</f>
        <v>3862757</v>
      </c>
    </row>
    <row r="20" spans="1:11" x14ac:dyDescent="0.2">
      <c r="A20" s="88"/>
      <c r="B20" s="103"/>
      <c r="C20" s="103"/>
      <c r="D20" s="103"/>
      <c r="E20" s="103"/>
      <c r="F20" s="103"/>
      <c r="G20" s="86"/>
      <c r="H20" s="87"/>
      <c r="I20" s="87"/>
      <c r="J20" s="87"/>
      <c r="K20" s="87"/>
    </row>
    <row r="21" spans="1:11" x14ac:dyDescent="0.2">
      <c r="A21" s="86" t="s">
        <v>63</v>
      </c>
      <c r="B21" s="87">
        <v>229477</v>
      </c>
      <c r="C21" s="87">
        <v>140571</v>
      </c>
      <c r="D21" s="87">
        <f>'1. melléklet'!D90</f>
        <v>388251</v>
      </c>
      <c r="E21" s="87">
        <f>'1. melléklet'!L90</f>
        <v>501397</v>
      </c>
      <c r="F21" s="96"/>
      <c r="G21" s="86" t="s">
        <v>47</v>
      </c>
      <c r="H21" s="87">
        <v>212890</v>
      </c>
      <c r="I21" s="87">
        <v>372731</v>
      </c>
      <c r="J21" s="87">
        <f>'2. mell. 1. pont'!D17+'2. mell. 1. pont'!D30+'2. mell. 1. pont'!D49+'2. mell. 1. pont'!D212</f>
        <v>679324</v>
      </c>
      <c r="K21" s="87">
        <f>'2. mell. 1. pont'!L17+'2. mell. 1. pont'!L30+'2. mell. 1. pont'!L49+'2. mell. 1. pont'!L212</f>
        <v>706322</v>
      </c>
    </row>
    <row r="22" spans="1:11" x14ac:dyDescent="0.2">
      <c r="A22" s="86" t="s">
        <v>212</v>
      </c>
      <c r="B22" s="100">
        <v>146898</v>
      </c>
      <c r="C22" s="100">
        <v>40000</v>
      </c>
      <c r="D22" s="100">
        <v>0</v>
      </c>
      <c r="E22" s="100">
        <v>0</v>
      </c>
      <c r="F22" s="100"/>
      <c r="G22" s="86" t="s">
        <v>19</v>
      </c>
      <c r="H22" s="87">
        <v>377959</v>
      </c>
      <c r="I22" s="87">
        <v>1125666</v>
      </c>
      <c r="J22" s="87">
        <f>'2. mell. 1. pont'!D33+'2. mell. 1. pont'!D224</f>
        <v>1364283</v>
      </c>
      <c r="K22" s="87">
        <f>'2. mell. 1. pont'!L33+'2. mell. 1. pont'!L224</f>
        <v>1559223</v>
      </c>
    </row>
    <row r="23" spans="1:11" ht="24" x14ac:dyDescent="0.2">
      <c r="A23" s="86" t="s">
        <v>112</v>
      </c>
      <c r="B23" s="105">
        <v>1707980</v>
      </c>
      <c r="C23" s="105">
        <v>487625</v>
      </c>
      <c r="D23" s="105">
        <f>'1. melléklet'!D126</f>
        <v>263671</v>
      </c>
      <c r="E23" s="105">
        <f>'1. melléklet'!L126</f>
        <v>454443</v>
      </c>
      <c r="F23" s="105"/>
      <c r="G23" s="101" t="s">
        <v>130</v>
      </c>
      <c r="H23" s="87">
        <v>24347</v>
      </c>
      <c r="I23" s="87">
        <v>6610</v>
      </c>
      <c r="J23" s="87">
        <f>'2. mell. 1. pont'!D229+'2. mell. 1. pont'!D235</f>
        <v>8300</v>
      </c>
      <c r="K23" s="87">
        <f>'2. mell. 1. pont'!L229+'2. mell. 1. pont'!L235</f>
        <v>14300</v>
      </c>
    </row>
    <row r="24" spans="1:11" x14ac:dyDescent="0.2">
      <c r="A24" s="86" t="s">
        <v>198</v>
      </c>
      <c r="B24" s="100">
        <v>397</v>
      </c>
      <c r="C24" s="100">
        <v>616</v>
      </c>
      <c r="D24" s="100">
        <f>'1. melléklet'!D141</f>
        <v>400</v>
      </c>
      <c r="E24" s="100">
        <f>'1. melléklet'!L141</f>
        <v>400</v>
      </c>
      <c r="F24" s="100"/>
      <c r="G24" s="86" t="s">
        <v>129</v>
      </c>
      <c r="H24" s="87">
        <v>0</v>
      </c>
      <c r="I24" s="87">
        <v>0</v>
      </c>
      <c r="J24" s="87">
        <f>'2. mell. 1. pont'!D241</f>
        <v>14868</v>
      </c>
      <c r="K24" s="87">
        <f>'2. mell. 1. pont'!L241</f>
        <v>14868</v>
      </c>
    </row>
    <row r="25" spans="1:11" x14ac:dyDescent="0.2">
      <c r="A25" s="86" t="s">
        <v>113</v>
      </c>
      <c r="B25" s="100">
        <v>226</v>
      </c>
      <c r="C25" s="100">
        <v>162</v>
      </c>
      <c r="D25" s="100">
        <f>'1. melléklet'!D149</f>
        <v>300</v>
      </c>
      <c r="E25" s="100">
        <f>'1. melléklet'!L149</f>
        <v>300</v>
      </c>
      <c r="F25" s="100"/>
      <c r="G25" s="86" t="s">
        <v>116</v>
      </c>
      <c r="H25" s="87">
        <v>0</v>
      </c>
      <c r="I25" s="87">
        <v>0</v>
      </c>
      <c r="J25" s="87">
        <v>0</v>
      </c>
      <c r="K25" s="87">
        <v>0</v>
      </c>
    </row>
    <row r="26" spans="1:11" x14ac:dyDescent="0.2">
      <c r="A26" s="86" t="s">
        <v>114</v>
      </c>
      <c r="B26" s="100">
        <v>811783</v>
      </c>
      <c r="C26" s="100">
        <v>2192283</v>
      </c>
      <c r="D26" s="100">
        <f>'1. melléklet'!D177</f>
        <v>1695790</v>
      </c>
      <c r="E26" s="100">
        <f>'1. melléklet'!L177</f>
        <v>1695811</v>
      </c>
      <c r="F26" s="100"/>
      <c r="G26" s="86" t="s">
        <v>123</v>
      </c>
      <c r="H26" s="87">
        <v>44310</v>
      </c>
      <c r="I26" s="87">
        <v>26389</v>
      </c>
      <c r="J26" s="87">
        <f>'2. mell. 1. pont'!D250</f>
        <v>26389</v>
      </c>
      <c r="K26" s="87">
        <f>'2. mell. 1. pont'!L250</f>
        <v>26389</v>
      </c>
    </row>
    <row r="27" spans="1:11" x14ac:dyDescent="0.2">
      <c r="A27" s="86" t="s">
        <v>115</v>
      </c>
      <c r="B27" s="100">
        <v>0</v>
      </c>
      <c r="C27" s="100">
        <v>0</v>
      </c>
      <c r="D27" s="100">
        <v>0</v>
      </c>
      <c r="E27" s="100">
        <v>0</v>
      </c>
      <c r="F27" s="100"/>
      <c r="G27" s="10"/>
      <c r="H27" s="10"/>
      <c r="I27" s="10"/>
      <c r="J27" s="10"/>
      <c r="K27" s="10"/>
    </row>
    <row r="28" spans="1:11" x14ac:dyDescent="0.2">
      <c r="A28" s="86"/>
      <c r="B28" s="100"/>
      <c r="C28" s="100"/>
      <c r="D28" s="100"/>
      <c r="E28" s="100"/>
      <c r="F28" s="100"/>
      <c r="G28" s="102"/>
      <c r="H28" s="87"/>
      <c r="I28" s="87"/>
      <c r="J28" s="87"/>
      <c r="K28" s="87"/>
    </row>
    <row r="29" spans="1:11" x14ac:dyDescent="0.2">
      <c r="A29" s="82" t="s">
        <v>117</v>
      </c>
      <c r="B29" s="103">
        <f>SUM(B21:B28)</f>
        <v>2896761</v>
      </c>
      <c r="C29" s="103">
        <f>SUM(C21:C28)</f>
        <v>2861257</v>
      </c>
      <c r="D29" s="103">
        <f>SUM(D21:D28)</f>
        <v>2348412</v>
      </c>
      <c r="E29" s="103">
        <f>SUM(E21:E28)</f>
        <v>2652351</v>
      </c>
      <c r="F29" s="103"/>
      <c r="G29" s="82" t="s">
        <v>118</v>
      </c>
      <c r="H29" s="89">
        <f>SUM(H21:H28)</f>
        <v>659506</v>
      </c>
      <c r="I29" s="89">
        <f>SUM(I21:I28)</f>
        <v>1531396</v>
      </c>
      <c r="J29" s="89">
        <f>SUM(J21:J28)</f>
        <v>2093164</v>
      </c>
      <c r="K29" s="89">
        <f>SUM(K21:K28)</f>
        <v>2321102</v>
      </c>
    </row>
    <row r="30" spans="1:11" x14ac:dyDescent="0.2">
      <c r="A30" s="82"/>
      <c r="B30" s="103"/>
      <c r="C30" s="103"/>
      <c r="D30" s="103"/>
      <c r="E30" s="103"/>
      <c r="F30" s="103"/>
      <c r="G30" s="82"/>
      <c r="H30" s="89"/>
      <c r="I30" s="89"/>
      <c r="J30" s="87"/>
      <c r="K30" s="87"/>
    </row>
    <row r="31" spans="1:11" x14ac:dyDescent="0.2">
      <c r="A31" s="82"/>
      <c r="B31" s="103"/>
      <c r="C31" s="103"/>
      <c r="D31" s="103"/>
      <c r="E31" s="103"/>
      <c r="F31" s="103"/>
      <c r="G31" s="82"/>
      <c r="H31" s="87"/>
      <c r="I31" s="87"/>
      <c r="J31" s="87"/>
      <c r="K31" s="87"/>
    </row>
    <row r="32" spans="1:11" x14ac:dyDescent="0.2">
      <c r="A32" s="90" t="s">
        <v>119</v>
      </c>
      <c r="B32" s="91">
        <f>B19+B29</f>
        <v>6215793</v>
      </c>
      <c r="C32" s="91">
        <f>C19+C29</f>
        <v>6612138</v>
      </c>
      <c r="D32" s="91">
        <f>D19+D29</f>
        <v>5548638</v>
      </c>
      <c r="E32" s="91">
        <f>E19+E29</f>
        <v>6183859</v>
      </c>
      <c r="F32" s="91"/>
      <c r="G32" s="90" t="s">
        <v>120</v>
      </c>
      <c r="H32" s="91">
        <f>H19+H29</f>
        <v>3709572</v>
      </c>
      <c r="I32" s="91">
        <f>I19+I29</f>
        <v>4915120</v>
      </c>
      <c r="J32" s="91">
        <f>J19+J29</f>
        <v>5548638</v>
      </c>
      <c r="K32" s="91">
        <f>K19+K29</f>
        <v>6183859</v>
      </c>
    </row>
  </sheetData>
  <mergeCells count="2">
    <mergeCell ref="A3:J3"/>
    <mergeCell ref="A4:J4"/>
  </mergeCells>
  <phoneticPr fontId="57" type="noConversion"/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D6B31-2CA6-4363-9D78-0417E52D9713}">
  <sheetPr>
    <pageSetUpPr fitToPage="1"/>
  </sheetPr>
  <dimension ref="A1:N190"/>
  <sheetViews>
    <sheetView tabSelected="1" view="pageBreakPreview" zoomScaleNormal="100" zoomScaleSheetLayoutView="100" workbookViewId="0">
      <selection activeCell="I2" sqref="I2"/>
    </sheetView>
  </sheetViews>
  <sheetFormatPr defaultColWidth="9.140625" defaultRowHeight="12.75" x14ac:dyDescent="0.2"/>
  <cols>
    <col min="1" max="1" width="6.7109375" style="8" customWidth="1"/>
    <col min="2" max="2" width="29.7109375" style="8" customWidth="1"/>
    <col min="3" max="3" width="41.42578125" style="8" customWidth="1"/>
    <col min="4" max="4" width="14.85546875" style="8" customWidth="1"/>
    <col min="5" max="8" width="14.5703125" style="8" customWidth="1"/>
    <col min="9" max="9" width="16" style="8" customWidth="1"/>
    <col min="10" max="10" width="11.42578125" style="8" customWidth="1"/>
    <col min="11" max="11" width="11.28515625" style="8" customWidth="1"/>
    <col min="12" max="12" width="10.85546875" style="8" customWidth="1"/>
    <col min="13" max="13" width="12.5703125" style="8" customWidth="1"/>
    <col min="14" max="14" width="11.140625" style="8" customWidth="1"/>
    <col min="15" max="16384" width="9.140625" style="8"/>
  </cols>
  <sheetData>
    <row r="1" spans="1:9" ht="15" x14ac:dyDescent="0.25">
      <c r="I1" s="13" t="s">
        <v>417</v>
      </c>
    </row>
    <row r="2" spans="1:9" ht="15" x14ac:dyDescent="0.25">
      <c r="B2" s="24"/>
      <c r="C2" s="24"/>
      <c r="D2" s="24"/>
      <c r="E2" s="24"/>
      <c r="F2" s="24"/>
      <c r="G2" s="24"/>
      <c r="H2" s="24"/>
      <c r="I2" s="9" t="s">
        <v>413</v>
      </c>
    </row>
    <row r="3" spans="1:9" ht="15" x14ac:dyDescent="0.25">
      <c r="A3" s="25"/>
      <c r="B3" s="26"/>
      <c r="C3" s="26"/>
      <c r="D3" s="26"/>
      <c r="E3" s="26"/>
      <c r="F3" s="26"/>
      <c r="G3" s="26"/>
      <c r="H3" s="26"/>
      <c r="I3" s="9"/>
    </row>
    <row r="4" spans="1:9" ht="13.5" x14ac:dyDescent="0.25">
      <c r="A4" s="313" t="s">
        <v>276</v>
      </c>
      <c r="B4" s="313"/>
      <c r="C4" s="313"/>
      <c r="D4" s="313"/>
      <c r="E4" s="313"/>
      <c r="F4" s="313"/>
      <c r="G4" s="313"/>
      <c r="H4" s="313"/>
      <c r="I4" s="313"/>
    </row>
    <row r="5" spans="1:9" ht="13.5" x14ac:dyDescent="0.25">
      <c r="A5" s="25"/>
      <c r="B5" s="28"/>
      <c r="C5" s="25"/>
      <c r="D5" s="29"/>
      <c r="E5" s="29"/>
      <c r="F5" s="29"/>
      <c r="G5" s="29"/>
      <c r="H5" s="29"/>
      <c r="I5" s="29"/>
    </row>
    <row r="6" spans="1:9" ht="15.75" x14ac:dyDescent="0.25">
      <c r="A6" s="314" t="s">
        <v>272</v>
      </c>
      <c r="B6" s="314"/>
      <c r="C6" s="314"/>
      <c r="D6" s="314"/>
      <c r="E6" s="314"/>
      <c r="F6" s="314"/>
      <c r="G6" s="314"/>
      <c r="H6" s="314"/>
      <c r="I6" s="314"/>
    </row>
    <row r="7" spans="1:9" ht="13.5" x14ac:dyDescent="0.2">
      <c r="A7" s="25"/>
      <c r="B7" s="30"/>
      <c r="C7" s="31"/>
      <c r="D7" s="30"/>
      <c r="E7" s="30"/>
      <c r="F7" s="30"/>
      <c r="G7" s="30"/>
      <c r="H7" s="30"/>
      <c r="I7" s="32" t="s">
        <v>206</v>
      </c>
    </row>
    <row r="8" spans="1:9" ht="13.5" x14ac:dyDescent="0.2">
      <c r="A8" s="33" t="s">
        <v>277</v>
      </c>
      <c r="B8" s="34" t="s">
        <v>278</v>
      </c>
      <c r="C8" s="34" t="s">
        <v>279</v>
      </c>
      <c r="D8" s="34" t="s">
        <v>280</v>
      </c>
      <c r="E8" s="34" t="s">
        <v>281</v>
      </c>
      <c r="F8" s="34" t="s">
        <v>282</v>
      </c>
      <c r="G8" s="34" t="s">
        <v>207</v>
      </c>
      <c r="H8" s="34" t="s">
        <v>208</v>
      </c>
      <c r="I8" s="35" t="s">
        <v>209</v>
      </c>
    </row>
    <row r="9" spans="1:9" ht="13.5" x14ac:dyDescent="0.2">
      <c r="A9" s="33"/>
      <c r="B9" s="34"/>
      <c r="C9" s="34"/>
      <c r="D9" s="34"/>
      <c r="E9" s="34"/>
      <c r="F9" s="34"/>
      <c r="G9" s="34"/>
      <c r="H9" s="34"/>
      <c r="I9" s="35"/>
    </row>
    <row r="10" spans="1:9" ht="13.5" x14ac:dyDescent="0.2">
      <c r="A10" s="33"/>
      <c r="B10" s="34"/>
      <c r="C10" s="34"/>
      <c r="D10" s="34"/>
      <c r="E10" s="34"/>
      <c r="F10" s="34"/>
      <c r="G10" s="34"/>
      <c r="H10" s="34"/>
      <c r="I10" s="35"/>
    </row>
    <row r="11" spans="1:9" ht="29.25" customHeight="1" x14ac:dyDescent="0.2">
      <c r="A11" s="36">
        <v>1</v>
      </c>
      <c r="B11" s="37" t="s">
        <v>285</v>
      </c>
      <c r="C11" s="312" t="s">
        <v>286</v>
      </c>
      <c r="D11" s="312"/>
      <c r="E11" s="34"/>
      <c r="F11" s="34"/>
      <c r="G11" s="34"/>
      <c r="H11" s="34"/>
      <c r="I11" s="35"/>
    </row>
    <row r="12" spans="1:9" ht="13.5" x14ac:dyDescent="0.2">
      <c r="A12" s="33"/>
      <c r="B12" s="39" t="s">
        <v>30</v>
      </c>
      <c r="C12" s="34"/>
      <c r="D12" s="34"/>
      <c r="E12" s="34"/>
      <c r="F12" s="34"/>
      <c r="G12" s="34"/>
      <c r="H12" s="34"/>
      <c r="I12" s="35"/>
    </row>
    <row r="13" spans="1:9" ht="13.5" x14ac:dyDescent="0.2">
      <c r="A13" s="33"/>
      <c r="B13" s="40" t="s">
        <v>283</v>
      </c>
      <c r="C13" s="41"/>
      <c r="D13" s="29">
        <v>12208872</v>
      </c>
      <c r="E13" s="29">
        <v>0</v>
      </c>
      <c r="F13" s="29">
        <v>0</v>
      </c>
      <c r="G13" s="29"/>
      <c r="H13" s="29"/>
      <c r="I13" s="29">
        <f>SUM(D13:H13)</f>
        <v>12208872</v>
      </c>
    </row>
    <row r="14" spans="1:9" ht="13.5" x14ac:dyDescent="0.2">
      <c r="A14" s="33"/>
      <c r="B14" s="40" t="s">
        <v>287</v>
      </c>
      <c r="C14" s="41"/>
      <c r="D14" s="29"/>
      <c r="E14" s="29"/>
      <c r="F14" s="29">
        <v>71250</v>
      </c>
      <c r="G14" s="29">
        <v>288000</v>
      </c>
      <c r="H14" s="29"/>
      <c r="I14" s="29">
        <f>SUM(D14:H14)</f>
        <v>359250</v>
      </c>
    </row>
    <row r="15" spans="1:9" ht="13.5" x14ac:dyDescent="0.25">
      <c r="A15" s="46"/>
      <c r="B15" s="47" t="s">
        <v>25</v>
      </c>
      <c r="C15" s="48"/>
      <c r="D15" s="49">
        <f>SUM(D13:D13)</f>
        <v>12208872</v>
      </c>
      <c r="E15" s="49">
        <f>SUM(E13:E13)</f>
        <v>0</v>
      </c>
      <c r="F15" s="49">
        <f>SUM(F13:F14)</f>
        <v>71250</v>
      </c>
      <c r="G15" s="49">
        <f>SUM(G13:G14)</f>
        <v>288000</v>
      </c>
      <c r="H15" s="49"/>
      <c r="I15" s="49">
        <f>SUM(I13:I14)</f>
        <v>12568122</v>
      </c>
    </row>
    <row r="16" spans="1:9" ht="13.5" x14ac:dyDescent="0.25">
      <c r="A16" s="25"/>
      <c r="B16" s="50"/>
      <c r="C16" s="34"/>
      <c r="D16" s="51"/>
      <c r="E16" s="51"/>
      <c r="F16" s="51"/>
      <c r="G16" s="51"/>
      <c r="H16" s="51"/>
      <c r="I16" s="51"/>
    </row>
    <row r="17" spans="1:9" ht="27" customHeight="1" x14ac:dyDescent="0.2">
      <c r="A17" s="36">
        <v>2</v>
      </c>
      <c r="B17" s="37" t="s">
        <v>288</v>
      </c>
      <c r="C17" s="312" t="s">
        <v>289</v>
      </c>
      <c r="D17" s="312"/>
      <c r="E17" s="34"/>
      <c r="F17" s="34"/>
      <c r="G17" s="34"/>
      <c r="H17" s="34"/>
      <c r="I17" s="35"/>
    </row>
    <row r="18" spans="1:9" ht="13.5" x14ac:dyDescent="0.2">
      <c r="A18" s="33"/>
      <c r="B18" s="39" t="s">
        <v>30</v>
      </c>
      <c r="C18" s="34"/>
      <c r="D18" s="34"/>
      <c r="E18" s="34"/>
      <c r="F18" s="34"/>
      <c r="G18" s="34"/>
      <c r="H18" s="34"/>
      <c r="I18" s="35"/>
    </row>
    <row r="19" spans="1:9" ht="13.5" x14ac:dyDescent="0.2">
      <c r="A19" s="33"/>
      <c r="B19" s="40" t="s">
        <v>283</v>
      </c>
      <c r="C19" s="41"/>
      <c r="D19" s="29">
        <v>9743650</v>
      </c>
      <c r="E19" s="29">
        <v>1071600</v>
      </c>
      <c r="F19" s="29"/>
      <c r="G19" s="29">
        <v>477078</v>
      </c>
      <c r="H19" s="29"/>
      <c r="I19" s="29">
        <f>SUM(D19:H19)</f>
        <v>11292328</v>
      </c>
    </row>
    <row r="20" spans="1:9" ht="13.5" x14ac:dyDescent="0.2">
      <c r="A20" s="33"/>
      <c r="B20" s="40" t="s">
        <v>287</v>
      </c>
      <c r="C20" s="41"/>
      <c r="D20" s="29"/>
      <c r="E20" s="29"/>
      <c r="F20" s="29"/>
      <c r="G20" s="29">
        <v>407187</v>
      </c>
      <c r="H20" s="29"/>
      <c r="I20" s="29">
        <f>SUM(D20:H20)</f>
        <v>407187</v>
      </c>
    </row>
    <row r="21" spans="1:9" ht="13.5" x14ac:dyDescent="0.25">
      <c r="A21" s="46"/>
      <c r="B21" s="47" t="s">
        <v>25</v>
      </c>
      <c r="C21" s="48"/>
      <c r="D21" s="49">
        <f>SUM(D19:D19)</f>
        <v>9743650</v>
      </c>
      <c r="E21" s="49">
        <f>SUM(E19:E19)</f>
        <v>1071600</v>
      </c>
      <c r="F21" s="49">
        <f>SUM(F19:F20)</f>
        <v>0</v>
      </c>
      <c r="G21" s="49">
        <f t="shared" ref="G21:I21" si="0">SUM(G19:G20)</f>
        <v>884265</v>
      </c>
      <c r="H21" s="49"/>
      <c r="I21" s="49">
        <f t="shared" si="0"/>
        <v>11699515</v>
      </c>
    </row>
    <row r="22" spans="1:9" ht="13.5" x14ac:dyDescent="0.25">
      <c r="A22" s="25"/>
      <c r="B22" s="50"/>
      <c r="C22" s="34"/>
      <c r="D22" s="51"/>
      <c r="E22" s="51"/>
      <c r="F22" s="51"/>
      <c r="G22" s="51"/>
      <c r="H22" s="51"/>
      <c r="I22" s="51"/>
    </row>
    <row r="23" spans="1:9" ht="36.75" customHeight="1" x14ac:dyDescent="0.2">
      <c r="A23" s="36">
        <v>3</v>
      </c>
      <c r="B23" s="37" t="s">
        <v>290</v>
      </c>
      <c r="C23" s="312" t="s">
        <v>291</v>
      </c>
      <c r="D23" s="312"/>
      <c r="E23" s="34"/>
      <c r="F23" s="34"/>
      <c r="G23" s="34"/>
      <c r="H23" s="34"/>
      <c r="I23" s="35"/>
    </row>
    <row r="24" spans="1:9" ht="13.5" x14ac:dyDescent="0.2">
      <c r="A24" s="33"/>
      <c r="B24" s="39" t="s">
        <v>30</v>
      </c>
      <c r="C24" s="34"/>
      <c r="D24" s="34"/>
      <c r="E24" s="34"/>
      <c r="F24" s="34"/>
      <c r="G24" s="34"/>
      <c r="H24" s="34"/>
      <c r="I24" s="35"/>
    </row>
    <row r="25" spans="1:9" ht="13.5" x14ac:dyDescent="0.2">
      <c r="A25" s="33"/>
      <c r="B25" s="40" t="s">
        <v>283</v>
      </c>
      <c r="C25" s="41"/>
      <c r="D25" s="29">
        <v>21236614</v>
      </c>
      <c r="E25" s="29">
        <v>0</v>
      </c>
      <c r="F25" s="29">
        <v>1092178</v>
      </c>
      <c r="G25" s="29">
        <v>1504111</v>
      </c>
      <c r="H25" s="29"/>
      <c r="I25" s="29">
        <f>SUM(D25:H25)</f>
        <v>23832903</v>
      </c>
    </row>
    <row r="26" spans="1:9" ht="13.5" x14ac:dyDescent="0.2">
      <c r="A26" s="33"/>
      <c r="B26" s="40" t="s">
        <v>287</v>
      </c>
      <c r="C26" s="41"/>
      <c r="D26" s="29"/>
      <c r="E26" s="29"/>
      <c r="G26" s="29"/>
      <c r="H26" s="29"/>
      <c r="I26" s="29">
        <f>SUM(D26:H26)</f>
        <v>0</v>
      </c>
    </row>
    <row r="27" spans="1:9" ht="13.5" x14ac:dyDescent="0.25">
      <c r="A27" s="46"/>
      <c r="B27" s="47" t="s">
        <v>25</v>
      </c>
      <c r="C27" s="48"/>
      <c r="D27" s="49">
        <f>SUM(D25:D26)</f>
        <v>21236614</v>
      </c>
      <c r="E27" s="49">
        <f t="shared" ref="E27:G27" si="1">SUM(E25:E26)</f>
        <v>0</v>
      </c>
      <c r="F27" s="49">
        <f t="shared" si="1"/>
        <v>1092178</v>
      </c>
      <c r="G27" s="49">
        <f t="shared" si="1"/>
        <v>1504111</v>
      </c>
      <c r="H27" s="49"/>
      <c r="I27" s="49">
        <f>SUM(I25:I26)</f>
        <v>23832903</v>
      </c>
    </row>
    <row r="28" spans="1:9" ht="13.5" x14ac:dyDescent="0.2">
      <c r="A28" s="33"/>
      <c r="B28" s="34"/>
      <c r="C28" s="34"/>
      <c r="D28" s="34"/>
      <c r="E28" s="34"/>
      <c r="F28" s="34"/>
      <c r="G28" s="34"/>
      <c r="H28" s="34"/>
      <c r="I28" s="35"/>
    </row>
    <row r="29" spans="1:9" ht="25.5" x14ac:dyDescent="0.2">
      <c r="A29" s="36">
        <v>4</v>
      </c>
      <c r="B29" s="37" t="s">
        <v>292</v>
      </c>
      <c r="C29" s="38" t="s">
        <v>293</v>
      </c>
      <c r="D29" s="34"/>
      <c r="E29" s="34"/>
      <c r="F29" s="34"/>
      <c r="G29" s="34"/>
      <c r="H29" s="34"/>
      <c r="I29" s="35"/>
    </row>
    <row r="30" spans="1:9" ht="13.5" x14ac:dyDescent="0.2">
      <c r="A30" s="33"/>
      <c r="B30" s="39" t="s">
        <v>30</v>
      </c>
      <c r="C30" s="34"/>
      <c r="D30" s="34"/>
      <c r="E30" s="34"/>
      <c r="F30" s="34"/>
      <c r="G30" s="34"/>
      <c r="H30" s="34"/>
      <c r="I30" s="35"/>
    </row>
    <row r="31" spans="1:9" ht="13.5" x14ac:dyDescent="0.2">
      <c r="A31" s="33"/>
      <c r="B31" s="40" t="s">
        <v>283</v>
      </c>
      <c r="C31" s="41"/>
      <c r="D31" s="29">
        <v>0</v>
      </c>
      <c r="E31" s="29">
        <v>222596761</v>
      </c>
      <c r="F31" s="29"/>
      <c r="G31" s="29">
        <v>30341547</v>
      </c>
      <c r="H31" s="29"/>
      <c r="I31" s="29">
        <f>SUM(D31:H31)</f>
        <v>252938308</v>
      </c>
    </row>
    <row r="32" spans="1:9" ht="13.5" x14ac:dyDescent="0.25">
      <c r="A32" s="46"/>
      <c r="B32" s="47" t="s">
        <v>25</v>
      </c>
      <c r="C32" s="48"/>
      <c r="D32" s="49">
        <f>SUM(D31:D31)</f>
        <v>0</v>
      </c>
      <c r="E32" s="49">
        <f>SUM(E31:E31)</f>
        <v>222596761</v>
      </c>
      <c r="F32" s="49">
        <f>SUM(F31:F31)</f>
        <v>0</v>
      </c>
      <c r="G32" s="49">
        <f>SUM(G31:G31)</f>
        <v>30341547</v>
      </c>
      <c r="H32" s="49"/>
      <c r="I32" s="49">
        <f>SUM(I31:I31)</f>
        <v>252938308</v>
      </c>
    </row>
    <row r="33" spans="1:14" ht="13.5" x14ac:dyDescent="0.25">
      <c r="A33" s="25"/>
      <c r="B33" s="50"/>
      <c r="C33" s="34"/>
      <c r="D33" s="51"/>
      <c r="E33" s="51"/>
      <c r="F33" s="51"/>
      <c r="G33" s="51"/>
      <c r="H33" s="51"/>
      <c r="I33" s="51"/>
    </row>
    <row r="34" spans="1:14" x14ac:dyDescent="0.2">
      <c r="A34" s="36">
        <v>5</v>
      </c>
      <c r="B34" s="37" t="s">
        <v>294</v>
      </c>
      <c r="C34" s="52" t="s">
        <v>295</v>
      </c>
    </row>
    <row r="35" spans="1:14" ht="13.5" x14ac:dyDescent="0.25">
      <c r="A35" s="25"/>
      <c r="B35" s="50"/>
      <c r="C35" s="34"/>
    </row>
    <row r="36" spans="1:14" ht="13.5" x14ac:dyDescent="0.25">
      <c r="A36" s="25"/>
      <c r="B36" s="39" t="s">
        <v>30</v>
      </c>
      <c r="C36" s="34"/>
      <c r="D36" s="51"/>
      <c r="E36" s="51"/>
      <c r="F36" s="51"/>
      <c r="G36" s="51"/>
      <c r="H36" s="51"/>
      <c r="I36" s="51"/>
    </row>
    <row r="37" spans="1:14" ht="13.5" x14ac:dyDescent="0.2">
      <c r="A37" s="25"/>
      <c r="B37" s="53" t="s">
        <v>296</v>
      </c>
      <c r="C37" s="34"/>
      <c r="D37" s="29">
        <v>86366819</v>
      </c>
      <c r="E37" s="29"/>
      <c r="F37" s="29">
        <v>59663381</v>
      </c>
      <c r="G37" s="29">
        <v>602660</v>
      </c>
      <c r="H37" s="29"/>
      <c r="I37" s="29">
        <f>SUM(D37:G37)</f>
        <v>146632860</v>
      </c>
      <c r="J37" s="29"/>
      <c r="K37" s="29"/>
      <c r="L37" s="29"/>
      <c r="M37" s="29"/>
      <c r="N37" s="29"/>
    </row>
    <row r="38" spans="1:14" ht="13.5" x14ac:dyDescent="0.2">
      <c r="A38" s="25"/>
      <c r="B38" s="40" t="s">
        <v>284</v>
      </c>
      <c r="C38" s="34"/>
      <c r="D38" s="29">
        <v>426500</v>
      </c>
      <c r="E38" s="29">
        <v>100000</v>
      </c>
      <c r="F38" s="29">
        <v>2772940</v>
      </c>
      <c r="G38" s="29"/>
      <c r="H38" s="29"/>
      <c r="I38" s="29">
        <f>SUM(D38:F38)</f>
        <v>3299440</v>
      </c>
      <c r="J38" s="29"/>
      <c r="K38" s="29"/>
      <c r="L38" s="29"/>
      <c r="M38" s="29"/>
      <c r="N38" s="29"/>
    </row>
    <row r="39" spans="1:14" ht="13.5" x14ac:dyDescent="0.25">
      <c r="A39" s="54"/>
      <c r="B39" s="55" t="s">
        <v>25</v>
      </c>
      <c r="C39" s="48"/>
      <c r="D39" s="49">
        <f>SUM(D37:D38)</f>
        <v>86793319</v>
      </c>
      <c r="E39" s="49">
        <f t="shared" ref="E39:I39" si="2">SUM(E37:E38)</f>
        <v>100000</v>
      </c>
      <c r="F39" s="49">
        <f t="shared" si="2"/>
        <v>62436321</v>
      </c>
      <c r="G39" s="49">
        <f t="shared" si="2"/>
        <v>602660</v>
      </c>
      <c r="H39" s="49"/>
      <c r="I39" s="49">
        <f t="shared" si="2"/>
        <v>149932300</v>
      </c>
      <c r="J39" s="51"/>
      <c r="K39" s="51"/>
      <c r="L39" s="51"/>
      <c r="M39" s="51"/>
      <c r="N39" s="51"/>
    </row>
    <row r="40" spans="1:14" ht="13.5" x14ac:dyDescent="0.25">
      <c r="B40" s="56"/>
      <c r="C40" s="57"/>
      <c r="D40" s="58"/>
      <c r="E40" s="58"/>
      <c r="F40" s="51"/>
      <c r="G40" s="51"/>
      <c r="H40" s="51"/>
      <c r="I40" s="51"/>
      <c r="J40" s="58"/>
      <c r="K40" s="58"/>
      <c r="L40" s="51"/>
      <c r="M40" s="51"/>
      <c r="N40" s="51"/>
    </row>
    <row r="41" spans="1:14" ht="25.5" x14ac:dyDescent="0.2">
      <c r="A41" s="36">
        <v>6</v>
      </c>
      <c r="B41" s="37" t="s">
        <v>297</v>
      </c>
      <c r="C41" s="38" t="s">
        <v>298</v>
      </c>
      <c r="D41" s="34"/>
      <c r="E41" s="34"/>
      <c r="F41" s="34"/>
      <c r="G41" s="34"/>
      <c r="H41" s="34"/>
      <c r="I41" s="35"/>
      <c r="J41" s="34"/>
      <c r="K41" s="34"/>
      <c r="L41" s="34"/>
      <c r="M41" s="34"/>
      <c r="N41" s="35"/>
    </row>
    <row r="42" spans="1:14" ht="13.5" x14ac:dyDescent="0.2">
      <c r="A42" s="33"/>
      <c r="B42" s="39" t="s">
        <v>30</v>
      </c>
      <c r="C42" s="34"/>
      <c r="D42" s="34"/>
      <c r="E42" s="34"/>
      <c r="F42" s="34"/>
      <c r="G42" s="34"/>
      <c r="H42" s="34"/>
      <c r="I42" s="35"/>
      <c r="J42" s="34"/>
      <c r="K42" s="34"/>
      <c r="L42" s="34"/>
      <c r="M42" s="34"/>
      <c r="N42" s="35"/>
    </row>
    <row r="43" spans="1:14" ht="13.5" x14ac:dyDescent="0.2">
      <c r="A43" s="33"/>
      <c r="B43" s="40" t="s">
        <v>283</v>
      </c>
      <c r="C43" s="41"/>
      <c r="D43" s="29">
        <v>182311166</v>
      </c>
      <c r="E43" s="29">
        <v>0</v>
      </c>
      <c r="F43" s="29">
        <v>305317100</v>
      </c>
      <c r="G43" s="29">
        <v>28705974</v>
      </c>
      <c r="H43" s="29"/>
      <c r="I43" s="29">
        <f>SUM(D43:H43)</f>
        <v>516334240</v>
      </c>
      <c r="J43" s="29"/>
      <c r="K43" s="29"/>
      <c r="L43" s="29"/>
      <c r="M43" s="29"/>
      <c r="N43" s="29"/>
    </row>
    <row r="44" spans="1:14" ht="13.5" x14ac:dyDescent="0.2">
      <c r="A44" s="33"/>
      <c r="B44" s="40" t="s">
        <v>284</v>
      </c>
      <c r="C44" s="41"/>
      <c r="D44" s="29">
        <v>5237866</v>
      </c>
      <c r="E44" s="29"/>
      <c r="F44" s="29"/>
      <c r="G44" s="29">
        <v>1716183</v>
      </c>
      <c r="H44" s="29"/>
      <c r="I44" s="29">
        <f>SUM(D44:H44)</f>
        <v>6954049</v>
      </c>
      <c r="J44" s="29"/>
      <c r="K44" s="29"/>
      <c r="M44" s="29"/>
      <c r="N44" s="29"/>
    </row>
    <row r="45" spans="1:14" ht="13.5" x14ac:dyDescent="0.25">
      <c r="A45" s="46"/>
      <c r="B45" s="47" t="s">
        <v>25</v>
      </c>
      <c r="C45" s="48"/>
      <c r="D45" s="49">
        <f>SUM(D43:D44)</f>
        <v>187549032</v>
      </c>
      <c r="E45" s="49">
        <f>SUM(E43:E44)</f>
        <v>0</v>
      </c>
      <c r="F45" s="49">
        <f>SUM(F43:F44)</f>
        <v>305317100</v>
      </c>
      <c r="G45" s="49">
        <f>SUM(G43:G44)</f>
        <v>30422157</v>
      </c>
      <c r="H45" s="49"/>
      <c r="I45" s="49">
        <f>SUM(I43:I44)</f>
        <v>523288289</v>
      </c>
      <c r="J45" s="51"/>
      <c r="K45" s="51"/>
      <c r="L45" s="51"/>
      <c r="M45" s="51"/>
      <c r="N45" s="51"/>
    </row>
    <row r="46" spans="1:14" ht="13.5" x14ac:dyDescent="0.25">
      <c r="B46" s="56"/>
      <c r="C46" s="57"/>
      <c r="D46" s="51"/>
      <c r="E46" s="58"/>
      <c r="F46" s="51"/>
      <c r="G46" s="51"/>
      <c r="H46" s="51"/>
      <c r="I46" s="51"/>
      <c r="J46" s="51"/>
      <c r="K46" s="58"/>
      <c r="L46" s="51"/>
      <c r="M46" s="51"/>
      <c r="N46" s="51"/>
    </row>
    <row r="47" spans="1:14" ht="28.5" customHeight="1" x14ac:dyDescent="0.2">
      <c r="A47" s="36">
        <v>7</v>
      </c>
      <c r="B47" s="59" t="s">
        <v>299</v>
      </c>
      <c r="C47" s="312" t="s">
        <v>300</v>
      </c>
      <c r="D47" s="312"/>
      <c r="E47" s="34"/>
      <c r="F47" s="34"/>
      <c r="G47" s="34"/>
      <c r="H47" s="34"/>
      <c r="I47" s="35"/>
      <c r="K47" s="34"/>
      <c r="L47" s="34"/>
      <c r="M47" s="34"/>
      <c r="N47" s="35"/>
    </row>
    <row r="48" spans="1:14" ht="13.5" x14ac:dyDescent="0.2">
      <c r="A48" s="60"/>
      <c r="B48" s="61"/>
      <c r="C48" s="38"/>
      <c r="E48" s="34"/>
      <c r="F48" s="34"/>
      <c r="G48" s="34"/>
      <c r="H48" s="34"/>
      <c r="I48" s="35"/>
      <c r="K48" s="34"/>
      <c r="L48" s="34"/>
      <c r="M48" s="34"/>
      <c r="N48" s="35"/>
    </row>
    <row r="49" spans="1:14" ht="13.5" x14ac:dyDescent="0.2">
      <c r="A49" s="60"/>
      <c r="B49" s="62" t="s">
        <v>30</v>
      </c>
      <c r="C49" s="38"/>
      <c r="E49" s="34"/>
      <c r="F49" s="34"/>
      <c r="G49" s="34"/>
      <c r="H49" s="34"/>
      <c r="I49" s="35"/>
      <c r="K49" s="34"/>
      <c r="L49" s="34"/>
      <c r="M49" s="34"/>
      <c r="N49" s="35"/>
    </row>
    <row r="50" spans="1:14" ht="13.5" x14ac:dyDescent="0.2">
      <c r="B50" s="63" t="s">
        <v>296</v>
      </c>
      <c r="C50" s="34"/>
      <c r="D50" s="64">
        <v>227367360</v>
      </c>
      <c r="E50" s="65">
        <v>0</v>
      </c>
      <c r="F50" s="65">
        <v>57212817</v>
      </c>
      <c r="G50" s="65"/>
      <c r="H50" s="65"/>
      <c r="I50" s="29">
        <f>SUM(D50:H50)</f>
        <v>284580177</v>
      </c>
    </row>
    <row r="51" spans="1:14" ht="13.5" x14ac:dyDescent="0.2">
      <c r="B51" s="40" t="s">
        <v>284</v>
      </c>
      <c r="C51" s="34"/>
      <c r="D51" s="64"/>
      <c r="E51" s="64"/>
      <c r="F51" s="64">
        <v>6642376</v>
      </c>
      <c r="G51" s="64"/>
      <c r="H51" s="64"/>
      <c r="I51" s="29">
        <f>SUM(D51:H51)</f>
        <v>6642376</v>
      </c>
    </row>
    <row r="52" spans="1:14" ht="13.5" x14ac:dyDescent="0.25">
      <c r="A52" s="54"/>
      <c r="B52" s="55" t="s">
        <v>25</v>
      </c>
      <c r="C52" s="48"/>
      <c r="D52" s="66">
        <f>SUM(D50:D51)</f>
        <v>227367360</v>
      </c>
      <c r="E52" s="66">
        <f t="shared" ref="E52:I52" si="3">SUM(E50:E51)</f>
        <v>0</v>
      </c>
      <c r="F52" s="66">
        <f t="shared" si="3"/>
        <v>63855193</v>
      </c>
      <c r="G52" s="66"/>
      <c r="H52" s="66"/>
      <c r="I52" s="66">
        <f t="shared" si="3"/>
        <v>291222553</v>
      </c>
    </row>
    <row r="53" spans="1:14" ht="13.5" x14ac:dyDescent="0.25">
      <c r="B53" s="56"/>
      <c r="C53" s="57"/>
      <c r="D53" s="51"/>
      <c r="E53" s="58"/>
      <c r="F53" s="67"/>
      <c r="G53" s="67"/>
      <c r="H53" s="67"/>
      <c r="I53" s="67"/>
    </row>
    <row r="54" spans="1:14" ht="13.5" x14ac:dyDescent="0.2">
      <c r="A54" s="36">
        <v>8</v>
      </c>
      <c r="B54" s="37" t="s">
        <v>301</v>
      </c>
      <c r="C54" s="38" t="s">
        <v>302</v>
      </c>
      <c r="D54" s="34"/>
      <c r="E54" s="34"/>
      <c r="F54" s="34"/>
      <c r="G54" s="34"/>
      <c r="H54" s="34"/>
      <c r="I54" s="35"/>
    </row>
    <row r="55" spans="1:14" ht="13.5" x14ac:dyDescent="0.2">
      <c r="A55" s="33"/>
      <c r="B55" s="39" t="s">
        <v>30</v>
      </c>
      <c r="C55" s="34"/>
      <c r="D55" s="34"/>
      <c r="E55" s="34"/>
      <c r="F55" s="34"/>
      <c r="G55" s="34"/>
      <c r="H55" s="34"/>
      <c r="I55" s="35"/>
    </row>
    <row r="56" spans="1:14" ht="13.5" x14ac:dyDescent="0.2">
      <c r="A56" s="33"/>
      <c r="B56" s="40" t="s">
        <v>283</v>
      </c>
      <c r="C56" s="41"/>
      <c r="D56" s="29">
        <v>0</v>
      </c>
      <c r="E56" s="29"/>
      <c r="F56" s="29"/>
      <c r="G56" s="29">
        <v>135999981</v>
      </c>
      <c r="H56" s="29"/>
      <c r="I56" s="29">
        <f>SUM(D56:H56)</f>
        <v>135999981</v>
      </c>
    </row>
    <row r="57" spans="1:14" ht="13.5" x14ac:dyDescent="0.2">
      <c r="A57" s="33"/>
      <c r="B57" s="40" t="s">
        <v>284</v>
      </c>
      <c r="C57" s="41"/>
      <c r="D57" s="29">
        <v>1076498</v>
      </c>
      <c r="E57" s="29">
        <v>0</v>
      </c>
      <c r="F57" s="29">
        <v>0</v>
      </c>
      <c r="G57" s="29">
        <v>0</v>
      </c>
      <c r="H57" s="29"/>
      <c r="I57" s="29">
        <f>SUM(D57:H57)</f>
        <v>1076498</v>
      </c>
    </row>
    <row r="58" spans="1:14" ht="13.5" x14ac:dyDescent="0.25">
      <c r="A58" s="46"/>
      <c r="B58" s="47" t="s">
        <v>25</v>
      </c>
      <c r="C58" s="48"/>
      <c r="D58" s="49">
        <f>SUM(D56:D57)</f>
        <v>1076498</v>
      </c>
      <c r="E58" s="49">
        <f t="shared" ref="E58:I58" si="4">SUM(E56:E57)</f>
        <v>0</v>
      </c>
      <c r="F58" s="49">
        <f t="shared" si="4"/>
        <v>0</v>
      </c>
      <c r="G58" s="49">
        <f t="shared" ref="G58" si="5">SUM(G56:G57)</f>
        <v>135999981</v>
      </c>
      <c r="H58" s="49"/>
      <c r="I58" s="49">
        <f t="shared" si="4"/>
        <v>137076479</v>
      </c>
    </row>
    <row r="59" spans="1:14" ht="13.5" x14ac:dyDescent="0.25">
      <c r="A59" s="25"/>
      <c r="B59" s="50"/>
      <c r="C59" s="34"/>
      <c r="D59" s="51"/>
      <c r="E59" s="51"/>
      <c r="F59" s="51"/>
      <c r="G59" s="51"/>
      <c r="H59" s="51"/>
      <c r="I59" s="51"/>
    </row>
    <row r="60" spans="1:14" ht="25.5" x14ac:dyDescent="0.2">
      <c r="A60" s="36">
        <v>9</v>
      </c>
      <c r="B60" s="37" t="s">
        <v>303</v>
      </c>
      <c r="C60" s="38" t="s">
        <v>304</v>
      </c>
      <c r="D60" s="34"/>
      <c r="E60" s="34"/>
      <c r="F60" s="34"/>
      <c r="G60" s="34"/>
      <c r="H60" s="34"/>
      <c r="I60" s="35"/>
    </row>
    <row r="61" spans="1:14" ht="13.5" x14ac:dyDescent="0.2">
      <c r="A61" s="33"/>
      <c r="B61" s="39" t="s">
        <v>30</v>
      </c>
      <c r="C61" s="34"/>
      <c r="D61" s="34"/>
      <c r="E61" s="34"/>
      <c r="F61" s="34"/>
      <c r="G61" s="34"/>
      <c r="H61" s="34"/>
      <c r="I61" s="35"/>
    </row>
    <row r="62" spans="1:14" ht="13.5" x14ac:dyDescent="0.2">
      <c r="A62" s="33"/>
      <c r="B62" s="40" t="s">
        <v>283</v>
      </c>
      <c r="C62" s="41"/>
      <c r="D62" s="29">
        <v>0</v>
      </c>
      <c r="E62" s="29">
        <v>118454688</v>
      </c>
      <c r="F62" s="29">
        <v>0</v>
      </c>
      <c r="G62" s="29">
        <v>190771795</v>
      </c>
      <c r="H62" s="29"/>
      <c r="I62" s="29">
        <f>SUM(D62:H62)</f>
        <v>309226483</v>
      </c>
    </row>
    <row r="63" spans="1:14" ht="13.5" x14ac:dyDescent="0.2">
      <c r="A63" s="33"/>
      <c r="B63" s="40" t="s">
        <v>305</v>
      </c>
      <c r="C63" s="41"/>
      <c r="D63" s="29"/>
      <c r="E63" s="29"/>
      <c r="F63" s="29">
        <v>3078000</v>
      </c>
      <c r="G63" s="29">
        <v>0</v>
      </c>
      <c r="H63" s="29"/>
      <c r="I63" s="29">
        <f>SUM(D63:H63)</f>
        <v>3078000</v>
      </c>
    </row>
    <row r="64" spans="1:14" ht="13.5" x14ac:dyDescent="0.25">
      <c r="A64" s="42"/>
      <c r="B64" s="43" t="s">
        <v>25</v>
      </c>
      <c r="C64" s="44"/>
      <c r="D64" s="45">
        <f>SUM(D62:D62)</f>
        <v>0</v>
      </c>
      <c r="E64" s="45">
        <f>SUM(E62:E62)</f>
        <v>118454688</v>
      </c>
      <c r="F64" s="45">
        <f>SUM(F62:F63)</f>
        <v>3078000</v>
      </c>
      <c r="G64" s="45">
        <f>SUM(G62:G63)</f>
        <v>190771795</v>
      </c>
      <c r="H64" s="45"/>
      <c r="I64" s="45">
        <f>SUM(I62:I63)</f>
        <v>312304483</v>
      </c>
    </row>
    <row r="65" spans="1:9" ht="13.5" x14ac:dyDescent="0.25">
      <c r="A65" s="25"/>
      <c r="B65" s="50"/>
      <c r="C65" s="34"/>
      <c r="D65" s="51"/>
      <c r="E65" s="51"/>
      <c r="F65" s="51"/>
      <c r="G65" s="51"/>
      <c r="H65" s="51"/>
      <c r="I65" s="51"/>
    </row>
    <row r="66" spans="1:9" ht="25.5" x14ac:dyDescent="0.2">
      <c r="A66" s="36">
        <v>10</v>
      </c>
      <c r="B66" s="37" t="s">
        <v>306</v>
      </c>
      <c r="C66" s="38" t="s">
        <v>307</v>
      </c>
      <c r="D66" s="34"/>
      <c r="E66" s="34"/>
      <c r="F66" s="34"/>
      <c r="G66" s="34"/>
      <c r="H66" s="34"/>
      <c r="I66" s="35"/>
    </row>
    <row r="67" spans="1:9" ht="13.5" x14ac:dyDescent="0.2">
      <c r="A67" s="33"/>
      <c r="B67" s="39" t="s">
        <v>30</v>
      </c>
      <c r="C67" s="34"/>
      <c r="D67" s="34"/>
      <c r="E67" s="34"/>
      <c r="F67" s="34"/>
      <c r="G67" s="34"/>
      <c r="H67" s="34"/>
      <c r="I67" s="35"/>
    </row>
    <row r="68" spans="1:9" ht="13.5" x14ac:dyDescent="0.2">
      <c r="A68" s="33"/>
      <c r="B68" s="40" t="s">
        <v>283</v>
      </c>
      <c r="C68" s="41"/>
      <c r="D68" s="29">
        <v>0</v>
      </c>
      <c r="E68" s="29">
        <v>378567754</v>
      </c>
      <c r="F68" s="29">
        <v>0</v>
      </c>
      <c r="G68" s="29">
        <v>9132245</v>
      </c>
      <c r="H68" s="29"/>
      <c r="I68" s="29">
        <f>SUM(D68:H68)</f>
        <v>387699999</v>
      </c>
    </row>
    <row r="69" spans="1:9" ht="13.5" x14ac:dyDescent="0.25">
      <c r="A69" s="42"/>
      <c r="B69" s="43" t="s">
        <v>25</v>
      </c>
      <c r="C69" s="44"/>
      <c r="D69" s="45">
        <f>SUM(D68:D68)</f>
        <v>0</v>
      </c>
      <c r="E69" s="45">
        <f>SUM(E68:E68)</f>
        <v>378567754</v>
      </c>
      <c r="F69" s="45">
        <f>SUM(F68:F68)</f>
        <v>0</v>
      </c>
      <c r="G69" s="45">
        <f>SUM(G68:G68)</f>
        <v>9132245</v>
      </c>
      <c r="H69" s="45"/>
      <c r="I69" s="45">
        <f>SUM(I68:I68)</f>
        <v>387699999</v>
      </c>
    </row>
    <row r="70" spans="1:9" ht="13.5" x14ac:dyDescent="0.25">
      <c r="A70" s="25"/>
      <c r="B70" s="50"/>
      <c r="C70" s="34"/>
      <c r="D70" s="51"/>
      <c r="E70" s="51"/>
      <c r="F70" s="51"/>
      <c r="G70" s="51"/>
      <c r="H70" s="51"/>
      <c r="I70" s="51"/>
    </row>
    <row r="71" spans="1:9" ht="38.25" x14ac:dyDescent="0.2">
      <c r="A71" s="36">
        <v>11</v>
      </c>
      <c r="B71" s="37" t="s">
        <v>308</v>
      </c>
      <c r="C71" s="38" t="s">
        <v>309</v>
      </c>
      <c r="D71" s="34"/>
      <c r="E71" s="34"/>
      <c r="F71" s="34"/>
      <c r="G71" s="34"/>
      <c r="H71" s="34"/>
      <c r="I71" s="35"/>
    </row>
    <row r="72" spans="1:9" ht="13.5" x14ac:dyDescent="0.2">
      <c r="A72" s="33"/>
      <c r="B72" s="39" t="s">
        <v>30</v>
      </c>
      <c r="C72" s="34"/>
      <c r="D72" s="34"/>
      <c r="E72" s="34"/>
      <c r="F72" s="34"/>
      <c r="G72" s="34"/>
      <c r="H72" s="34"/>
      <c r="I72" s="35"/>
    </row>
    <row r="73" spans="1:9" ht="13.5" x14ac:dyDescent="0.2">
      <c r="A73" s="33"/>
      <c r="B73" s="40" t="s">
        <v>283</v>
      </c>
      <c r="C73" s="41"/>
      <c r="D73" s="29">
        <v>0</v>
      </c>
      <c r="E73" s="29">
        <v>367160008</v>
      </c>
      <c r="F73" s="29">
        <v>0</v>
      </c>
      <c r="G73" s="29">
        <v>20539991</v>
      </c>
      <c r="H73" s="29"/>
      <c r="I73" s="29">
        <f>SUM(D73:H73)</f>
        <v>387699999</v>
      </c>
    </row>
    <row r="74" spans="1:9" ht="13.5" x14ac:dyDescent="0.25">
      <c r="A74" s="42"/>
      <c r="B74" s="43" t="s">
        <v>25</v>
      </c>
      <c r="C74" s="44"/>
      <c r="D74" s="45">
        <f>SUM(D73:D73)</f>
        <v>0</v>
      </c>
      <c r="E74" s="45">
        <f>SUM(E73:E73)</f>
        <v>367160008</v>
      </c>
      <c r="F74" s="45">
        <f>SUM(F73:F73)</f>
        <v>0</v>
      </c>
      <c r="G74" s="45">
        <f>SUM(G73:G73)</f>
        <v>20539991</v>
      </c>
      <c r="H74" s="45"/>
      <c r="I74" s="45">
        <f>SUM(I73:I73)</f>
        <v>387699999</v>
      </c>
    </row>
    <row r="75" spans="1:9" ht="13.5" x14ac:dyDescent="0.25">
      <c r="A75" s="25"/>
      <c r="B75" s="50"/>
      <c r="C75" s="34"/>
      <c r="D75" s="51"/>
      <c r="E75" s="51"/>
      <c r="F75" s="51"/>
      <c r="G75" s="51"/>
      <c r="H75" s="51"/>
      <c r="I75" s="51"/>
    </row>
    <row r="76" spans="1:9" ht="25.5" x14ac:dyDescent="0.2">
      <c r="A76" s="36">
        <v>12</v>
      </c>
      <c r="B76" s="37" t="s">
        <v>310</v>
      </c>
      <c r="C76" s="38" t="s">
        <v>311</v>
      </c>
      <c r="D76" s="34"/>
      <c r="E76" s="34"/>
      <c r="F76" s="34"/>
      <c r="G76" s="34"/>
      <c r="H76" s="34"/>
      <c r="I76" s="35"/>
    </row>
    <row r="77" spans="1:9" ht="13.5" x14ac:dyDescent="0.2">
      <c r="A77" s="33"/>
      <c r="B77" s="39" t="s">
        <v>30</v>
      </c>
      <c r="C77" s="34"/>
      <c r="D77" s="34"/>
      <c r="E77" s="34"/>
      <c r="F77" s="34"/>
      <c r="G77" s="34"/>
      <c r="H77" s="34"/>
      <c r="I77" s="35"/>
    </row>
    <row r="78" spans="1:9" ht="13.5" x14ac:dyDescent="0.2">
      <c r="A78" s="33"/>
      <c r="B78" s="40" t="s">
        <v>283</v>
      </c>
      <c r="C78" s="41"/>
      <c r="D78" s="29">
        <v>0</v>
      </c>
      <c r="E78" s="29">
        <v>365351631</v>
      </c>
      <c r="F78" s="29">
        <v>0</v>
      </c>
      <c r="G78" s="29">
        <v>22348368</v>
      </c>
      <c r="H78" s="29"/>
      <c r="I78" s="29">
        <f>SUM(D78:H78)</f>
        <v>387699999</v>
      </c>
    </row>
    <row r="79" spans="1:9" ht="13.5" x14ac:dyDescent="0.25">
      <c r="A79" s="42"/>
      <c r="B79" s="43" t="s">
        <v>25</v>
      </c>
      <c r="C79" s="44"/>
      <c r="D79" s="45">
        <f>SUM(D78:D78)</f>
        <v>0</v>
      </c>
      <c r="E79" s="45">
        <f>SUM(E78:E78)</f>
        <v>365351631</v>
      </c>
      <c r="F79" s="45">
        <f>SUM(F78:F78)</f>
        <v>0</v>
      </c>
      <c r="G79" s="45">
        <f>SUM(G78:G78)</f>
        <v>22348368</v>
      </c>
      <c r="H79" s="45">
        <f t="shared" ref="H79:I79" si="6">SUM(H78:H78)</f>
        <v>0</v>
      </c>
      <c r="I79" s="45">
        <f t="shared" si="6"/>
        <v>387699999</v>
      </c>
    </row>
    <row r="80" spans="1:9" ht="13.5" x14ac:dyDescent="0.25">
      <c r="A80" s="25"/>
      <c r="B80" s="27"/>
      <c r="C80" s="34"/>
      <c r="D80" s="51"/>
      <c r="E80" s="51"/>
      <c r="F80" s="51"/>
      <c r="G80" s="51"/>
      <c r="H80" s="51"/>
      <c r="I80" s="51"/>
    </row>
    <row r="81" spans="1:9" ht="27.75" customHeight="1" x14ac:dyDescent="0.2">
      <c r="A81" s="36">
        <v>13</v>
      </c>
      <c r="B81" s="37" t="s">
        <v>312</v>
      </c>
      <c r="C81" s="312" t="s">
        <v>313</v>
      </c>
      <c r="D81" s="312"/>
      <c r="E81" s="34"/>
      <c r="F81" s="34"/>
      <c r="G81" s="34"/>
      <c r="H81" s="34"/>
      <c r="I81" s="35"/>
    </row>
    <row r="82" spans="1:9" ht="13.5" x14ac:dyDescent="0.2">
      <c r="A82" s="33"/>
      <c r="B82" s="39" t="s">
        <v>30</v>
      </c>
      <c r="C82" s="34"/>
      <c r="D82" s="34"/>
      <c r="E82" s="34"/>
      <c r="F82" s="34"/>
      <c r="G82" s="34"/>
      <c r="H82" s="34"/>
      <c r="I82" s="35"/>
    </row>
    <row r="83" spans="1:9" ht="13.5" x14ac:dyDescent="0.2">
      <c r="A83" s="33"/>
      <c r="B83" s="40" t="s">
        <v>283</v>
      </c>
      <c r="C83" s="41"/>
      <c r="D83" s="29"/>
      <c r="E83" s="29"/>
      <c r="F83" s="29"/>
      <c r="G83" s="29">
        <v>47834297</v>
      </c>
      <c r="H83" s="29">
        <v>32164200</v>
      </c>
      <c r="I83" s="29">
        <f>SUM(G83:H83)</f>
        <v>79998497</v>
      </c>
    </row>
    <row r="84" spans="1:9" ht="13.5" x14ac:dyDescent="0.25">
      <c r="A84" s="42"/>
      <c r="B84" s="43" t="s">
        <v>25</v>
      </c>
      <c r="C84" s="44"/>
      <c r="D84" s="45"/>
      <c r="E84" s="45"/>
      <c r="F84" s="45"/>
      <c r="G84" s="45">
        <f>SUM(G83)</f>
        <v>47834297</v>
      </c>
      <c r="H84" s="45">
        <f>SUM(H83)</f>
        <v>32164200</v>
      </c>
      <c r="I84" s="45">
        <f>SUM(I83:I83)</f>
        <v>79998497</v>
      </c>
    </row>
    <row r="85" spans="1:9" ht="13.5" x14ac:dyDescent="0.2">
      <c r="A85" s="33"/>
      <c r="B85" s="34"/>
      <c r="C85" s="34"/>
      <c r="D85" s="34"/>
      <c r="E85" s="34"/>
      <c r="F85" s="34"/>
      <c r="G85" s="34"/>
      <c r="H85" s="34"/>
      <c r="I85" s="35"/>
    </row>
    <row r="86" spans="1:9" ht="15.75" x14ac:dyDescent="0.25">
      <c r="A86" s="68"/>
      <c r="B86" s="311" t="s">
        <v>314</v>
      </c>
      <c r="C86" s="311"/>
      <c r="D86" s="70">
        <f t="shared" ref="D86:I86" si="7">D15+D21+D27+D32+D39+D45+D52+D58+D64+D69+D74+D79+D84</f>
        <v>545975345</v>
      </c>
      <c r="E86" s="70">
        <f t="shared" si="7"/>
        <v>1453302442</v>
      </c>
      <c r="F86" s="70">
        <f t="shared" si="7"/>
        <v>435850042</v>
      </c>
      <c r="G86" s="70">
        <f t="shared" si="7"/>
        <v>490669417</v>
      </c>
      <c r="H86" s="70">
        <f t="shared" si="7"/>
        <v>32164200</v>
      </c>
      <c r="I86" s="70">
        <f t="shared" si="7"/>
        <v>2957961446</v>
      </c>
    </row>
    <row r="87" spans="1:9" ht="15.75" x14ac:dyDescent="0.25">
      <c r="A87" s="68"/>
      <c r="B87" s="69"/>
      <c r="C87" s="69"/>
      <c r="D87" s="70"/>
      <c r="E87" s="70"/>
      <c r="F87" s="70"/>
      <c r="G87" s="70"/>
      <c r="H87" s="70"/>
      <c r="I87" s="70"/>
    </row>
    <row r="88" spans="1:9" ht="15.75" x14ac:dyDescent="0.25">
      <c r="A88" s="314" t="s">
        <v>273</v>
      </c>
      <c r="B88" s="314"/>
      <c r="C88" s="314"/>
      <c r="D88" s="314"/>
      <c r="E88" s="314"/>
      <c r="F88" s="314"/>
      <c r="G88" s="314"/>
      <c r="H88" s="314"/>
      <c r="I88" s="314"/>
    </row>
    <row r="89" spans="1:9" ht="13.5" x14ac:dyDescent="0.25">
      <c r="A89" s="315" t="s">
        <v>206</v>
      </c>
      <c r="B89" s="315"/>
      <c r="C89" s="315"/>
      <c r="D89" s="315"/>
      <c r="E89" s="315"/>
      <c r="F89" s="315"/>
      <c r="G89" s="315"/>
      <c r="H89" s="315"/>
      <c r="I89" s="315"/>
    </row>
    <row r="90" spans="1:9" ht="13.5" x14ac:dyDescent="0.25">
      <c r="A90" s="33" t="s">
        <v>277</v>
      </c>
      <c r="B90" s="27" t="s">
        <v>278</v>
      </c>
      <c r="C90" s="34" t="s">
        <v>279</v>
      </c>
      <c r="D90" s="34" t="s">
        <v>280</v>
      </c>
      <c r="E90" s="34" t="s">
        <v>281</v>
      </c>
      <c r="F90" s="34" t="s">
        <v>282</v>
      </c>
      <c r="G90" s="34" t="s">
        <v>207</v>
      </c>
      <c r="H90" s="34" t="s">
        <v>208</v>
      </c>
      <c r="I90" s="35" t="s">
        <v>209</v>
      </c>
    </row>
    <row r="91" spans="1:9" x14ac:dyDescent="0.2">
      <c r="A91" s="25"/>
      <c r="B91" s="71"/>
      <c r="C91" s="25"/>
      <c r="D91" s="72"/>
      <c r="E91" s="72"/>
      <c r="F91" s="72"/>
      <c r="G91" s="72"/>
      <c r="H91" s="72"/>
      <c r="I91" s="29"/>
    </row>
    <row r="92" spans="1:9" ht="13.5" x14ac:dyDescent="0.25">
      <c r="A92" s="25"/>
      <c r="B92" s="50"/>
      <c r="C92" s="34"/>
      <c r="D92" s="51"/>
      <c r="E92" s="51"/>
      <c r="F92" s="51"/>
      <c r="G92" s="51"/>
      <c r="H92" s="51"/>
      <c r="I92" s="51"/>
    </row>
    <row r="93" spans="1:9" ht="27" customHeight="1" x14ac:dyDescent="0.25">
      <c r="A93" s="36">
        <v>1</v>
      </c>
      <c r="B93" s="37" t="s">
        <v>285</v>
      </c>
      <c r="C93" s="312" t="s">
        <v>286</v>
      </c>
      <c r="D93" s="312"/>
      <c r="E93" s="51"/>
      <c r="F93" s="51"/>
      <c r="G93" s="51"/>
      <c r="H93" s="51"/>
      <c r="I93" s="73"/>
    </row>
    <row r="94" spans="1:9" x14ac:dyDescent="0.2">
      <c r="A94" s="25"/>
      <c r="B94" s="39" t="s">
        <v>30</v>
      </c>
      <c r="C94" s="25"/>
      <c r="D94" s="29"/>
      <c r="E94" s="29"/>
      <c r="F94" s="29"/>
      <c r="G94" s="29"/>
      <c r="H94" s="29"/>
      <c r="I94" s="29"/>
    </row>
    <row r="95" spans="1:9" x14ac:dyDescent="0.2">
      <c r="A95" s="25"/>
      <c r="B95" s="40" t="s">
        <v>315</v>
      </c>
      <c r="C95" s="41" t="s">
        <v>318</v>
      </c>
      <c r="D95" s="29">
        <v>5781406</v>
      </c>
      <c r="E95" s="29">
        <v>120000</v>
      </c>
      <c r="F95" s="29">
        <v>0</v>
      </c>
      <c r="G95" s="29"/>
      <c r="H95" s="29"/>
      <c r="I95" s="29">
        <f t="shared" ref="I95:I100" si="8">SUM(D95:H95)</f>
        <v>5901406</v>
      </c>
    </row>
    <row r="96" spans="1:9" x14ac:dyDescent="0.2">
      <c r="A96" s="25"/>
      <c r="B96" s="40"/>
      <c r="C96" s="41" t="s">
        <v>319</v>
      </c>
      <c r="D96" s="29">
        <v>1045534</v>
      </c>
      <c r="E96" s="29">
        <v>46704</v>
      </c>
      <c r="F96" s="29">
        <v>0</v>
      </c>
      <c r="G96" s="29"/>
      <c r="H96" s="29"/>
      <c r="I96" s="29">
        <f t="shared" si="8"/>
        <v>1092238</v>
      </c>
    </row>
    <row r="97" spans="1:9" x14ac:dyDescent="0.2">
      <c r="A97" s="25"/>
      <c r="B97" s="40"/>
      <c r="C97" s="41" t="s">
        <v>316</v>
      </c>
      <c r="D97" s="29">
        <v>2829122</v>
      </c>
      <c r="E97" s="29">
        <v>690000</v>
      </c>
      <c r="F97" s="29">
        <v>821000</v>
      </c>
      <c r="G97" s="29">
        <v>361250</v>
      </c>
      <c r="H97" s="29"/>
      <c r="I97" s="29">
        <f t="shared" si="8"/>
        <v>4701372</v>
      </c>
    </row>
    <row r="98" spans="1:9" x14ac:dyDescent="0.2">
      <c r="A98" s="25"/>
      <c r="B98" s="40"/>
      <c r="C98" s="41" t="s">
        <v>320</v>
      </c>
      <c r="D98" s="29">
        <v>14580</v>
      </c>
      <c r="E98" s="29">
        <v>0</v>
      </c>
      <c r="F98" s="29">
        <v>0</v>
      </c>
      <c r="G98" s="29"/>
      <c r="H98" s="29"/>
      <c r="I98" s="29">
        <f t="shared" si="8"/>
        <v>14580</v>
      </c>
    </row>
    <row r="99" spans="1:9" x14ac:dyDescent="0.2">
      <c r="A99" s="25"/>
      <c r="B99" s="40"/>
      <c r="C99" s="41" t="s">
        <v>321</v>
      </c>
      <c r="D99" s="29">
        <v>0</v>
      </c>
      <c r="E99" s="29"/>
      <c r="F99" s="29">
        <v>0</v>
      </c>
      <c r="G99" s="29"/>
      <c r="H99" s="29"/>
      <c r="I99" s="29">
        <f t="shared" si="8"/>
        <v>0</v>
      </c>
    </row>
    <row r="100" spans="1:9" s="75" customFormat="1" x14ac:dyDescent="0.2">
      <c r="A100" s="25"/>
      <c r="B100" s="8"/>
      <c r="C100" s="41" t="s">
        <v>322</v>
      </c>
      <c r="D100" s="29">
        <v>0</v>
      </c>
      <c r="E100" s="29">
        <v>0</v>
      </c>
      <c r="G100" s="29">
        <v>858526</v>
      </c>
      <c r="H100" s="29"/>
      <c r="I100" s="29">
        <f t="shared" si="8"/>
        <v>858526</v>
      </c>
    </row>
    <row r="101" spans="1:9" s="75" customFormat="1" ht="13.5" x14ac:dyDescent="0.25">
      <c r="A101" s="48"/>
      <c r="B101" s="47" t="s">
        <v>25</v>
      </c>
      <c r="C101" s="76"/>
      <c r="D101" s="49">
        <f>SUM(D95:D100)</f>
        <v>9670642</v>
      </c>
      <c r="E101" s="49">
        <f>SUM(E95:E100)</f>
        <v>856704</v>
      </c>
      <c r="F101" s="49">
        <f>SUM(F95:F100)</f>
        <v>821000</v>
      </c>
      <c r="G101" s="49">
        <f>SUM(G95:G100)</f>
        <v>1219776</v>
      </c>
      <c r="H101" s="49"/>
      <c r="I101" s="49">
        <f>SUM(I95:I100)</f>
        <v>12568122</v>
      </c>
    </row>
    <row r="102" spans="1:9" ht="13.5" x14ac:dyDescent="0.25">
      <c r="A102" s="34"/>
      <c r="B102" s="50"/>
      <c r="C102" s="77"/>
      <c r="D102" s="51"/>
      <c r="E102" s="51"/>
      <c r="F102" s="51"/>
      <c r="G102" s="51"/>
      <c r="H102" s="51"/>
      <c r="I102" s="51"/>
    </row>
    <row r="103" spans="1:9" ht="27.75" customHeight="1" x14ac:dyDescent="0.25">
      <c r="A103" s="36">
        <v>2</v>
      </c>
      <c r="B103" s="37" t="s">
        <v>288</v>
      </c>
      <c r="C103" s="312" t="s">
        <v>289</v>
      </c>
      <c r="D103" s="312"/>
      <c r="E103" s="51"/>
      <c r="F103" s="51"/>
      <c r="G103" s="51"/>
      <c r="H103" s="51"/>
      <c r="I103" s="73"/>
    </row>
    <row r="104" spans="1:9" x14ac:dyDescent="0.2">
      <c r="A104" s="25"/>
      <c r="B104" s="39" t="s">
        <v>30</v>
      </c>
      <c r="C104" s="25"/>
      <c r="D104" s="29"/>
      <c r="E104" s="29"/>
      <c r="F104" s="29"/>
      <c r="G104" s="29"/>
      <c r="H104" s="29"/>
      <c r="I104" s="29"/>
    </row>
    <row r="105" spans="1:9" x14ac:dyDescent="0.2">
      <c r="A105" s="25"/>
      <c r="B105" s="40" t="s">
        <v>315</v>
      </c>
      <c r="C105" s="41" t="s">
        <v>318</v>
      </c>
      <c r="D105" s="29">
        <v>6268710</v>
      </c>
      <c r="E105" s="29">
        <v>180000</v>
      </c>
      <c r="F105" s="29">
        <v>0</v>
      </c>
      <c r="G105" s="29"/>
      <c r="H105" s="29"/>
      <c r="I105" s="29">
        <f>SUM(D105:H105)</f>
        <v>6448710</v>
      </c>
    </row>
    <row r="106" spans="1:9" x14ac:dyDescent="0.2">
      <c r="A106" s="25"/>
      <c r="B106" s="40"/>
      <c r="C106" s="41" t="s">
        <v>319</v>
      </c>
      <c r="D106" s="29">
        <v>1133857</v>
      </c>
      <c r="E106" s="29">
        <v>66972</v>
      </c>
      <c r="F106" s="29">
        <v>0</v>
      </c>
      <c r="G106" s="29"/>
      <c r="H106" s="29"/>
      <c r="I106" s="29">
        <f>SUM(D106:H106)</f>
        <v>1200829</v>
      </c>
    </row>
    <row r="107" spans="1:9" x14ac:dyDescent="0.2">
      <c r="A107" s="25"/>
      <c r="B107" s="40"/>
      <c r="C107" s="41" t="s">
        <v>316</v>
      </c>
      <c r="D107" s="29">
        <v>658546</v>
      </c>
      <c r="E107" s="29">
        <v>929400</v>
      </c>
      <c r="F107" s="29">
        <v>1317500</v>
      </c>
      <c r="G107" s="29">
        <v>1102650</v>
      </c>
      <c r="H107" s="29"/>
      <c r="I107" s="29">
        <f>SUM(D107:H107)</f>
        <v>4008096</v>
      </c>
    </row>
    <row r="108" spans="1:9" x14ac:dyDescent="0.2">
      <c r="A108" s="25"/>
      <c r="B108" s="40"/>
      <c r="C108" s="41" t="s">
        <v>320</v>
      </c>
      <c r="D108" s="29">
        <v>41880</v>
      </c>
      <c r="E108" s="29">
        <v>0</v>
      </c>
      <c r="F108" s="29">
        <v>0</v>
      </c>
      <c r="G108" s="29"/>
      <c r="H108" s="29"/>
      <c r="I108" s="29">
        <f>SUM(D108:H108)</f>
        <v>41880</v>
      </c>
    </row>
    <row r="109" spans="1:9" x14ac:dyDescent="0.2">
      <c r="A109" s="25"/>
      <c r="B109" s="40"/>
      <c r="C109" s="41" t="s">
        <v>321</v>
      </c>
      <c r="D109" s="29">
        <v>0</v>
      </c>
      <c r="E109" s="29">
        <v>0</v>
      </c>
      <c r="F109" s="29">
        <v>0</v>
      </c>
      <c r="G109" s="29"/>
      <c r="H109" s="29"/>
      <c r="I109" s="29">
        <f>SUM(D109:H109)</f>
        <v>0</v>
      </c>
    </row>
    <row r="110" spans="1:9" s="75" customFormat="1" ht="13.5" x14ac:dyDescent="0.25">
      <c r="A110" s="46"/>
      <c r="B110" s="47" t="s">
        <v>25</v>
      </c>
      <c r="C110" s="48"/>
      <c r="D110" s="49">
        <f>SUM(D105:D109)</f>
        <v>8102993</v>
      </c>
      <c r="E110" s="49">
        <f>SUM(E105:E109)</f>
        <v>1176372</v>
      </c>
      <c r="F110" s="49">
        <f>SUM(F105:F109)</f>
        <v>1317500</v>
      </c>
      <c r="G110" s="49">
        <f>SUM(G105:G109)</f>
        <v>1102650</v>
      </c>
      <c r="H110" s="49"/>
      <c r="I110" s="49">
        <f>SUM(I105:I109)</f>
        <v>11699515</v>
      </c>
    </row>
    <row r="111" spans="1:9" ht="13.5" x14ac:dyDescent="0.25">
      <c r="A111" s="34"/>
      <c r="B111" s="50"/>
      <c r="C111" s="77"/>
      <c r="D111" s="51"/>
      <c r="E111" s="51"/>
      <c r="F111" s="51"/>
      <c r="G111" s="51"/>
      <c r="H111" s="51"/>
      <c r="I111" s="51"/>
    </row>
    <row r="112" spans="1:9" ht="40.5" customHeight="1" x14ac:dyDescent="0.25">
      <c r="A112" s="36">
        <v>3</v>
      </c>
      <c r="B112" s="37" t="s">
        <v>290</v>
      </c>
      <c r="C112" s="312" t="s">
        <v>291</v>
      </c>
      <c r="D112" s="312"/>
      <c r="E112" s="51"/>
      <c r="F112" s="51"/>
      <c r="G112" s="51"/>
      <c r="H112" s="51"/>
      <c r="I112" s="73"/>
    </row>
    <row r="113" spans="1:9" x14ac:dyDescent="0.2">
      <c r="A113" s="25"/>
      <c r="B113" s="39" t="s">
        <v>30</v>
      </c>
      <c r="C113" s="25"/>
      <c r="D113" s="29"/>
      <c r="E113" s="29"/>
      <c r="F113" s="29"/>
      <c r="G113" s="29"/>
      <c r="H113" s="29"/>
      <c r="I113" s="29"/>
    </row>
    <row r="114" spans="1:9" x14ac:dyDescent="0.2">
      <c r="A114" s="25"/>
      <c r="B114" s="40" t="s">
        <v>315</v>
      </c>
      <c r="C114" s="41" t="s">
        <v>318</v>
      </c>
      <c r="D114" s="29">
        <v>10836404</v>
      </c>
      <c r="E114" s="29">
        <v>592500</v>
      </c>
      <c r="F114" s="29"/>
      <c r="G114" s="29"/>
      <c r="H114" s="29"/>
      <c r="I114" s="29">
        <f>SUM(D114:H114)</f>
        <v>11428904</v>
      </c>
    </row>
    <row r="115" spans="1:9" x14ac:dyDescent="0.2">
      <c r="A115" s="25"/>
      <c r="B115" s="40"/>
      <c r="C115" s="41" t="s">
        <v>319</v>
      </c>
      <c r="D115" s="29">
        <v>1982269</v>
      </c>
      <c r="E115" s="29">
        <v>78634</v>
      </c>
      <c r="F115" s="29"/>
      <c r="G115" s="29"/>
      <c r="H115" s="29"/>
      <c r="I115" s="29">
        <f>SUM(D115:H115)</f>
        <v>2060903</v>
      </c>
    </row>
    <row r="116" spans="1:9" x14ac:dyDescent="0.2">
      <c r="A116" s="25"/>
      <c r="B116" s="40"/>
      <c r="C116" s="41" t="s">
        <v>316</v>
      </c>
      <c r="D116" s="29">
        <v>6020051</v>
      </c>
      <c r="E116" s="29">
        <v>1464600</v>
      </c>
      <c r="F116" s="29">
        <v>1809050</v>
      </c>
      <c r="G116" s="29">
        <v>725610</v>
      </c>
      <c r="H116" s="29"/>
      <c r="I116" s="29">
        <f>SUM(D116:H116)</f>
        <v>10019311</v>
      </c>
    </row>
    <row r="117" spans="1:9" x14ac:dyDescent="0.2">
      <c r="A117" s="25"/>
      <c r="B117" s="40"/>
      <c r="C117" s="41" t="s">
        <v>320</v>
      </c>
      <c r="D117" s="29">
        <v>0</v>
      </c>
      <c r="E117" s="29">
        <v>323785</v>
      </c>
      <c r="F117" s="29"/>
      <c r="G117" s="29"/>
      <c r="H117" s="29"/>
      <c r="I117" s="29">
        <f>SUM(D117:H117)</f>
        <v>323785</v>
      </c>
    </row>
    <row r="118" spans="1:9" ht="13.5" x14ac:dyDescent="0.25">
      <c r="A118" s="46"/>
      <c r="B118" s="47" t="s">
        <v>25</v>
      </c>
      <c r="C118" s="48"/>
      <c r="D118" s="49">
        <f>SUM(D114:D117)</f>
        <v>18838724</v>
      </c>
      <c r="E118" s="49">
        <f>SUM(E114:E117)</f>
        <v>2459519</v>
      </c>
      <c r="F118" s="49">
        <f>SUM(F114:F117)</f>
        <v>1809050</v>
      </c>
      <c r="G118" s="49">
        <f>SUM(G114:G117)</f>
        <v>725610</v>
      </c>
      <c r="H118" s="49"/>
      <c r="I118" s="49">
        <f>SUM(I114:I117)</f>
        <v>23832903</v>
      </c>
    </row>
    <row r="119" spans="1:9" s="23" customFormat="1" ht="13.5" x14ac:dyDescent="0.25">
      <c r="A119" s="25"/>
      <c r="B119" s="50"/>
      <c r="C119" s="34"/>
      <c r="D119" s="51"/>
      <c r="E119" s="51"/>
      <c r="F119" s="51"/>
      <c r="G119" s="51"/>
      <c r="H119" s="51"/>
      <c r="I119" s="51"/>
    </row>
    <row r="120" spans="1:9" s="23" customFormat="1" ht="25.5" x14ac:dyDescent="0.25">
      <c r="A120" s="36">
        <v>4</v>
      </c>
      <c r="B120" s="37" t="s">
        <v>292</v>
      </c>
      <c r="C120" s="38" t="s">
        <v>293</v>
      </c>
      <c r="D120" s="51"/>
      <c r="E120" s="51"/>
      <c r="F120" s="51"/>
      <c r="G120" s="51"/>
      <c r="H120" s="51"/>
      <c r="I120" s="73"/>
    </row>
    <row r="121" spans="1:9" s="23" customFormat="1" x14ac:dyDescent="0.2">
      <c r="A121" s="25"/>
      <c r="B121" s="39" t="s">
        <v>30</v>
      </c>
      <c r="C121" s="25"/>
      <c r="D121" s="29"/>
      <c r="E121" s="29"/>
      <c r="F121" s="29"/>
      <c r="G121" s="29"/>
      <c r="H121" s="29"/>
      <c r="I121" s="29"/>
    </row>
    <row r="122" spans="1:9" s="23" customFormat="1" ht="26.25" customHeight="1" x14ac:dyDescent="0.2">
      <c r="A122" s="25"/>
      <c r="B122" s="40" t="s">
        <v>315</v>
      </c>
      <c r="C122" s="74" t="s">
        <v>317</v>
      </c>
      <c r="D122" s="29">
        <v>0</v>
      </c>
      <c r="E122" s="29">
        <v>0</v>
      </c>
      <c r="F122" s="8">
        <v>0</v>
      </c>
      <c r="G122" s="29">
        <v>238735365</v>
      </c>
      <c r="H122" s="29"/>
      <c r="I122" s="29">
        <f>SUM(D122:H122)</f>
        <v>238735365</v>
      </c>
    </row>
    <row r="123" spans="1:9" s="23" customFormat="1" x14ac:dyDescent="0.2">
      <c r="A123" s="25"/>
      <c r="B123" s="40"/>
      <c r="C123" s="41" t="s">
        <v>316</v>
      </c>
      <c r="D123" s="29">
        <v>490000</v>
      </c>
      <c r="E123" s="29">
        <v>0</v>
      </c>
      <c r="F123" s="8">
        <v>0</v>
      </c>
      <c r="G123" s="29">
        <v>3844837</v>
      </c>
      <c r="H123" s="29"/>
      <c r="I123" s="29">
        <f>SUM(D123:H123)</f>
        <v>4334837</v>
      </c>
    </row>
    <row r="124" spans="1:9" s="23" customFormat="1" x14ac:dyDescent="0.2">
      <c r="A124" s="25"/>
      <c r="B124" s="40"/>
      <c r="C124" s="41" t="s">
        <v>321</v>
      </c>
      <c r="D124" s="8"/>
      <c r="E124" s="8"/>
      <c r="F124" s="8">
        <v>0</v>
      </c>
      <c r="G124" s="78">
        <v>9868106</v>
      </c>
      <c r="H124" s="29"/>
      <c r="I124" s="29">
        <f>SUM(D124:H124)</f>
        <v>9868106</v>
      </c>
    </row>
    <row r="125" spans="1:9" ht="13.5" x14ac:dyDescent="0.25">
      <c r="A125" s="42"/>
      <c r="B125" s="43" t="s">
        <v>25</v>
      </c>
      <c r="C125" s="44"/>
      <c r="D125" s="45">
        <f>SUM(D122:D124)</f>
        <v>490000</v>
      </c>
      <c r="E125" s="45">
        <f t="shared" ref="E125:G125" si="9">SUM(E122:E124)</f>
        <v>0</v>
      </c>
      <c r="F125" s="45">
        <f t="shared" si="9"/>
        <v>0</v>
      </c>
      <c r="G125" s="45">
        <f t="shared" si="9"/>
        <v>252448308</v>
      </c>
      <c r="H125" s="45"/>
      <c r="I125" s="45">
        <f>SUM(I122:I124)</f>
        <v>252938308</v>
      </c>
    </row>
    <row r="126" spans="1:9" ht="13.5" x14ac:dyDescent="0.25">
      <c r="A126" s="25"/>
      <c r="B126" s="50"/>
      <c r="C126" s="34"/>
      <c r="D126" s="51"/>
      <c r="E126" s="51"/>
      <c r="F126" s="51"/>
      <c r="G126" s="51"/>
      <c r="H126" s="51"/>
      <c r="I126" s="51"/>
    </row>
    <row r="127" spans="1:9" ht="13.5" x14ac:dyDescent="0.2">
      <c r="A127" s="36">
        <v>5</v>
      </c>
      <c r="B127" s="37" t="s">
        <v>294</v>
      </c>
      <c r="C127" s="38" t="s">
        <v>295</v>
      </c>
      <c r="D127" s="34"/>
      <c r="E127" s="34"/>
      <c r="F127" s="34"/>
      <c r="G127" s="34"/>
      <c r="H127" s="34"/>
      <c r="I127" s="35"/>
    </row>
    <row r="128" spans="1:9" ht="13.5" x14ac:dyDescent="0.2">
      <c r="A128" s="33"/>
      <c r="B128" s="39" t="s">
        <v>30</v>
      </c>
      <c r="C128" s="34"/>
      <c r="D128" s="34"/>
      <c r="E128" s="34"/>
      <c r="F128" s="34"/>
      <c r="G128" s="34"/>
      <c r="H128" s="34"/>
      <c r="I128" s="35"/>
    </row>
    <row r="129" spans="1:14" x14ac:dyDescent="0.2">
      <c r="A129" s="25"/>
      <c r="B129" s="40" t="s">
        <v>323</v>
      </c>
      <c r="C129" s="41" t="s">
        <v>316</v>
      </c>
      <c r="D129" s="29">
        <v>896750</v>
      </c>
      <c r="E129" s="29">
        <v>100000</v>
      </c>
      <c r="F129" s="29">
        <v>2167500</v>
      </c>
      <c r="G129" s="29">
        <v>6350</v>
      </c>
      <c r="H129" s="29"/>
      <c r="I129" s="29">
        <f>SUM(D129:H129)</f>
        <v>3170600</v>
      </c>
    </row>
    <row r="130" spans="1:14" ht="25.5" x14ac:dyDescent="0.2">
      <c r="A130" s="36"/>
      <c r="B130" s="37"/>
      <c r="C130" s="74" t="s">
        <v>317</v>
      </c>
      <c r="D130" s="29">
        <v>38845071</v>
      </c>
      <c r="E130" s="29">
        <v>1529080</v>
      </c>
      <c r="F130" s="29">
        <v>106387549</v>
      </c>
      <c r="G130" s="29"/>
      <c r="H130" s="29"/>
      <c r="I130" s="29">
        <f>SUM(D130:H130)</f>
        <v>146761700</v>
      </c>
    </row>
    <row r="131" spans="1:14" ht="13.5" x14ac:dyDescent="0.25">
      <c r="A131" s="54"/>
      <c r="B131" s="55" t="s">
        <v>25</v>
      </c>
      <c r="C131" s="76"/>
      <c r="D131" s="49">
        <f>SUM(D129:D130)</f>
        <v>39741821</v>
      </c>
      <c r="E131" s="49">
        <f>SUM(E129:E130)</f>
        <v>1629080</v>
      </c>
      <c r="F131" s="49">
        <f>SUM(F129:F130)</f>
        <v>108555049</v>
      </c>
      <c r="G131" s="49">
        <f>SUM(G129:G130)</f>
        <v>6350</v>
      </c>
      <c r="H131" s="49"/>
      <c r="I131" s="49">
        <f>SUM(I129:I130)</f>
        <v>149932300</v>
      </c>
    </row>
    <row r="132" spans="1:14" ht="13.5" x14ac:dyDescent="0.25">
      <c r="B132" s="56"/>
      <c r="C132" s="77"/>
      <c r="D132" s="51"/>
      <c r="E132" s="51"/>
      <c r="F132" s="51"/>
      <c r="G132" s="51"/>
      <c r="H132" s="51"/>
      <c r="I132" s="51"/>
    </row>
    <row r="133" spans="1:14" ht="25.5" x14ac:dyDescent="0.25">
      <c r="A133" s="36">
        <v>6</v>
      </c>
      <c r="B133" s="37" t="s">
        <v>297</v>
      </c>
      <c r="C133" s="38" t="s">
        <v>298</v>
      </c>
      <c r="D133" s="51"/>
      <c r="E133" s="51"/>
      <c r="F133" s="51"/>
      <c r="G133" s="51"/>
      <c r="H133" s="51"/>
      <c r="I133" s="73"/>
      <c r="J133" s="51"/>
      <c r="K133" s="51"/>
      <c r="L133" s="51"/>
      <c r="M133" s="51"/>
      <c r="N133" s="73"/>
    </row>
    <row r="134" spans="1:14" x14ac:dyDescent="0.2">
      <c r="A134" s="25"/>
      <c r="B134" s="39" t="s">
        <v>30</v>
      </c>
      <c r="C134" s="25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x14ac:dyDescent="0.2">
      <c r="A135" s="25"/>
      <c r="B135" s="40" t="s">
        <v>315</v>
      </c>
      <c r="C135" s="41" t="s">
        <v>316</v>
      </c>
      <c r="D135" s="29">
        <v>254840</v>
      </c>
      <c r="E135" s="29">
        <v>1600000</v>
      </c>
      <c r="F135" s="29"/>
      <c r="G135" s="29">
        <v>2493600</v>
      </c>
      <c r="H135" s="29"/>
      <c r="I135" s="29">
        <f>SUM(D135:H135)</f>
        <v>4348440</v>
      </c>
    </row>
    <row r="136" spans="1:14" ht="25.5" x14ac:dyDescent="0.2">
      <c r="A136" s="25"/>
      <c r="B136" s="40"/>
      <c r="C136" s="74" t="s">
        <v>317</v>
      </c>
      <c r="D136" s="29">
        <v>25127723</v>
      </c>
      <c r="E136" s="29">
        <f>67669517-4229438</f>
        <v>63440079</v>
      </c>
      <c r="F136" s="29">
        <f>88584481+176785317+16919249+962134+4229438</f>
        <v>287480619</v>
      </c>
      <c r="G136" s="29">
        <f>20442572+40796611+8421825+16297132+18834938+38098350</f>
        <v>142891428</v>
      </c>
      <c r="H136" s="29"/>
      <c r="I136" s="29">
        <f>SUM(D136:H136)</f>
        <v>518939849</v>
      </c>
    </row>
    <row r="137" spans="1:14" ht="13.5" x14ac:dyDescent="0.25">
      <c r="A137" s="48"/>
      <c r="B137" s="47" t="s">
        <v>25</v>
      </c>
      <c r="C137" s="76"/>
      <c r="D137" s="49">
        <f>SUM(D135:D136)</f>
        <v>25382563</v>
      </c>
      <c r="E137" s="49">
        <f>SUM(E135:E136)</f>
        <v>65040079</v>
      </c>
      <c r="F137" s="49">
        <f>SUM(F135:F136)</f>
        <v>287480619</v>
      </c>
      <c r="G137" s="49">
        <f>SUM(G135:G136)</f>
        <v>145385028</v>
      </c>
      <c r="H137" s="49"/>
      <c r="I137" s="49">
        <f>SUM(I135:I136)</f>
        <v>523288289</v>
      </c>
    </row>
    <row r="138" spans="1:14" ht="13.5" x14ac:dyDescent="0.25">
      <c r="B138" s="56"/>
      <c r="C138" s="34"/>
      <c r="D138" s="34"/>
      <c r="E138" s="34"/>
      <c r="F138" s="34"/>
      <c r="G138" s="34"/>
      <c r="H138" s="34"/>
      <c r="I138" s="35"/>
    </row>
    <row r="139" spans="1:14" ht="27.75" customHeight="1" x14ac:dyDescent="0.2">
      <c r="A139" s="36">
        <v>7</v>
      </c>
      <c r="B139" s="59" t="s">
        <v>299</v>
      </c>
      <c r="C139" s="312" t="s">
        <v>300</v>
      </c>
      <c r="D139" s="312"/>
      <c r="E139" s="34"/>
      <c r="F139" s="34"/>
      <c r="G139" s="34"/>
      <c r="H139" s="34"/>
      <c r="I139" s="35"/>
      <c r="K139" s="34"/>
      <c r="L139" s="34"/>
      <c r="M139" s="34"/>
      <c r="N139" s="35"/>
    </row>
    <row r="140" spans="1:14" ht="13.5" x14ac:dyDescent="0.2">
      <c r="A140" s="60"/>
      <c r="B140" s="62" t="s">
        <v>30</v>
      </c>
      <c r="C140" s="38"/>
      <c r="E140" s="34"/>
      <c r="F140" s="34"/>
      <c r="G140" s="34"/>
      <c r="H140" s="34"/>
      <c r="I140" s="35"/>
      <c r="K140" s="34"/>
      <c r="L140" s="34"/>
      <c r="M140" s="34"/>
      <c r="N140" s="35"/>
    </row>
    <row r="141" spans="1:14" x14ac:dyDescent="0.2">
      <c r="B141" s="40" t="s">
        <v>323</v>
      </c>
      <c r="C141" s="41" t="s">
        <v>316</v>
      </c>
      <c r="D141" s="29">
        <v>1127046</v>
      </c>
      <c r="E141" s="29">
        <v>887350</v>
      </c>
      <c r="F141" s="29">
        <v>75000</v>
      </c>
      <c r="G141" s="29">
        <f>2514600+406350</f>
        <v>2920950</v>
      </c>
      <c r="H141" s="29"/>
      <c r="I141" s="29">
        <f>SUM(D141:H141)</f>
        <v>5010346</v>
      </c>
    </row>
    <row r="142" spans="1:14" ht="25.5" x14ac:dyDescent="0.2">
      <c r="B142" s="37"/>
      <c r="C142" s="74" t="s">
        <v>317</v>
      </c>
      <c r="D142" s="29">
        <v>14356260</v>
      </c>
      <c r="E142" s="29">
        <v>46532450</v>
      </c>
      <c r="F142" s="29">
        <f>120022929+28642574</f>
        <v>148665503</v>
      </c>
      <c r="G142" s="29">
        <v>60920634</v>
      </c>
      <c r="H142" s="29"/>
      <c r="I142" s="29">
        <f>SUM(D142:H142)</f>
        <v>270474847</v>
      </c>
    </row>
    <row r="143" spans="1:14" x14ac:dyDescent="0.2">
      <c r="B143" s="37"/>
      <c r="C143" s="74" t="s">
        <v>324</v>
      </c>
      <c r="D143" s="29"/>
      <c r="E143" s="29">
        <v>15737360</v>
      </c>
      <c r="F143" s="29"/>
      <c r="G143" s="29"/>
      <c r="H143" s="29"/>
      <c r="I143" s="29">
        <f t="shared" ref="I143:I144" si="10">SUM(D143:G143)</f>
        <v>15737360</v>
      </c>
    </row>
    <row r="144" spans="1:14" ht="12.75" customHeight="1" x14ac:dyDescent="0.2">
      <c r="B144" s="63"/>
      <c r="C144" s="41" t="s">
        <v>321</v>
      </c>
      <c r="D144" s="29">
        <v>0</v>
      </c>
      <c r="F144" s="29"/>
      <c r="G144" s="29"/>
      <c r="H144" s="29"/>
      <c r="I144" s="29">
        <f t="shared" si="10"/>
        <v>0</v>
      </c>
    </row>
    <row r="145" spans="1:9" s="75" customFormat="1" ht="13.5" x14ac:dyDescent="0.25">
      <c r="A145" s="79"/>
      <c r="B145" s="55" t="s">
        <v>25</v>
      </c>
      <c r="C145" s="76"/>
      <c r="D145" s="49">
        <f>SUM(D141:D144)</f>
        <v>15483306</v>
      </c>
      <c r="E145" s="49">
        <f>SUM(E141:E144)</f>
        <v>63157160</v>
      </c>
      <c r="F145" s="49">
        <f>SUM(F141:F144)</f>
        <v>148740503</v>
      </c>
      <c r="G145" s="49">
        <f>SUM(G141:G144)</f>
        <v>63841584</v>
      </c>
      <c r="H145" s="49"/>
      <c r="I145" s="49">
        <f>SUM(I141:I144)</f>
        <v>291222553</v>
      </c>
    </row>
    <row r="146" spans="1:9" s="75" customFormat="1" ht="13.5" x14ac:dyDescent="0.25">
      <c r="A146" s="34"/>
      <c r="B146" s="50"/>
      <c r="C146" s="77"/>
      <c r="D146" s="51"/>
      <c r="E146" s="51"/>
      <c r="F146" s="51"/>
      <c r="G146" s="51"/>
      <c r="H146" s="51"/>
      <c r="I146" s="51"/>
    </row>
    <row r="147" spans="1:9" s="75" customFormat="1" ht="13.5" x14ac:dyDescent="0.2">
      <c r="A147" s="25">
        <v>8</v>
      </c>
      <c r="B147" s="37" t="s">
        <v>301</v>
      </c>
      <c r="C147" s="38" t="s">
        <v>302</v>
      </c>
      <c r="D147" s="8"/>
      <c r="E147" s="34"/>
      <c r="F147" s="34"/>
      <c r="G147" s="34"/>
      <c r="H147" s="34"/>
      <c r="I147" s="35"/>
    </row>
    <row r="148" spans="1:9" s="75" customFormat="1" ht="13.5" x14ac:dyDescent="0.2">
      <c r="A148" s="25"/>
      <c r="B148" s="62" t="s">
        <v>30</v>
      </c>
      <c r="C148" s="38"/>
      <c r="D148" s="8"/>
      <c r="E148" s="34"/>
      <c r="F148" s="34"/>
      <c r="G148" s="34"/>
      <c r="H148" s="34"/>
      <c r="I148" s="35"/>
    </row>
    <row r="149" spans="1:9" s="75" customFormat="1" x14ac:dyDescent="0.2">
      <c r="A149" s="25"/>
      <c r="B149" s="40" t="s">
        <v>323</v>
      </c>
      <c r="C149" s="41" t="s">
        <v>318</v>
      </c>
      <c r="D149" s="29">
        <v>0</v>
      </c>
      <c r="E149" s="29">
        <v>0</v>
      </c>
      <c r="F149" s="29"/>
      <c r="G149" s="29">
        <v>2845167</v>
      </c>
      <c r="H149" s="29"/>
      <c r="I149" s="29">
        <f>SUM(D149:H149)</f>
        <v>2845167</v>
      </c>
    </row>
    <row r="150" spans="1:9" s="75" customFormat="1" ht="13.5" x14ac:dyDescent="0.25">
      <c r="A150" s="25"/>
      <c r="B150" s="50"/>
      <c r="C150" s="41" t="s">
        <v>319</v>
      </c>
      <c r="D150" s="29">
        <v>0</v>
      </c>
      <c r="E150" s="29">
        <v>0</v>
      </c>
      <c r="F150" s="29"/>
      <c r="G150" s="29">
        <v>554814</v>
      </c>
      <c r="H150" s="29"/>
      <c r="I150" s="29">
        <f>SUM(D150:H150)</f>
        <v>554814</v>
      </c>
    </row>
    <row r="151" spans="1:9" s="75" customFormat="1" ht="13.5" x14ac:dyDescent="0.25">
      <c r="A151" s="25"/>
      <c r="B151" s="50"/>
      <c r="C151" s="41" t="s">
        <v>316</v>
      </c>
      <c r="D151" s="29">
        <v>0</v>
      </c>
      <c r="E151" s="29">
        <v>0</v>
      </c>
      <c r="F151" s="29"/>
      <c r="G151" s="29">
        <v>2537607</v>
      </c>
      <c r="H151" s="29"/>
      <c r="I151" s="29">
        <f>SUM(D151:H151)</f>
        <v>2537607</v>
      </c>
    </row>
    <row r="152" spans="1:9" s="75" customFormat="1" ht="25.5" x14ac:dyDescent="0.25">
      <c r="A152" s="25"/>
      <c r="B152" s="50"/>
      <c r="C152" s="74" t="s">
        <v>317</v>
      </c>
      <c r="D152" s="29">
        <v>8576498</v>
      </c>
      <c r="E152" s="29">
        <v>0</v>
      </c>
      <c r="F152" s="29">
        <v>8286500</v>
      </c>
      <c r="G152" s="29">
        <v>109275893</v>
      </c>
      <c r="H152" s="29"/>
      <c r="I152" s="29">
        <f>SUM(D152:H152)</f>
        <v>126138891</v>
      </c>
    </row>
    <row r="153" spans="1:9" s="75" customFormat="1" x14ac:dyDescent="0.2">
      <c r="A153" s="25"/>
      <c r="B153" s="63"/>
      <c r="C153" s="41" t="s">
        <v>321</v>
      </c>
      <c r="D153" s="29">
        <v>0</v>
      </c>
      <c r="E153" s="29"/>
      <c r="F153" s="29"/>
      <c r="G153" s="29">
        <v>5000000</v>
      </c>
      <c r="H153" s="29"/>
      <c r="I153" s="29">
        <f>SUM(D153:H153)</f>
        <v>5000000</v>
      </c>
    </row>
    <row r="154" spans="1:9" s="75" customFormat="1" ht="13.5" x14ac:dyDescent="0.25">
      <c r="A154" s="46"/>
      <c r="B154" s="55" t="s">
        <v>25</v>
      </c>
      <c r="C154" s="76"/>
      <c r="D154" s="49">
        <f>SUM(D149:D153)</f>
        <v>8576498</v>
      </c>
      <c r="E154" s="49">
        <f>SUM(E149:E153)</f>
        <v>0</v>
      </c>
      <c r="F154" s="49">
        <f>SUM(F149:F153)</f>
        <v>8286500</v>
      </c>
      <c r="G154" s="49">
        <f>SUM(G149:G153)</f>
        <v>120213481</v>
      </c>
      <c r="H154" s="49"/>
      <c r="I154" s="49">
        <f>SUM(I149:I153)</f>
        <v>137076479</v>
      </c>
    </row>
    <row r="155" spans="1:9" s="75" customFormat="1" ht="13.5" x14ac:dyDescent="0.25">
      <c r="A155" s="25"/>
      <c r="B155" s="50"/>
      <c r="C155" s="77"/>
      <c r="D155" s="51"/>
      <c r="E155" s="51"/>
      <c r="F155" s="51"/>
      <c r="G155" s="51"/>
      <c r="H155" s="51"/>
      <c r="I155" s="51"/>
    </row>
    <row r="156" spans="1:9" s="75" customFormat="1" ht="25.5" x14ac:dyDescent="0.25">
      <c r="A156" s="36">
        <v>9</v>
      </c>
      <c r="B156" s="37" t="s">
        <v>303</v>
      </c>
      <c r="C156" s="38" t="s">
        <v>304</v>
      </c>
      <c r="D156" s="51"/>
      <c r="E156" s="51"/>
      <c r="F156" s="51"/>
      <c r="G156" s="51"/>
      <c r="H156" s="51"/>
      <c r="I156" s="73"/>
    </row>
    <row r="157" spans="1:9" s="75" customFormat="1" x14ac:dyDescent="0.2">
      <c r="A157" s="25"/>
      <c r="B157" s="39" t="s">
        <v>30</v>
      </c>
      <c r="C157" s="25"/>
      <c r="D157" s="29"/>
      <c r="E157" s="29"/>
      <c r="F157" s="29"/>
      <c r="G157" s="29"/>
      <c r="H157" s="29"/>
      <c r="I157" s="29"/>
    </row>
    <row r="158" spans="1:9" s="75" customFormat="1" x14ac:dyDescent="0.2">
      <c r="A158" s="25"/>
      <c r="B158" s="40" t="s">
        <v>315</v>
      </c>
      <c r="C158" s="41" t="s">
        <v>316</v>
      </c>
      <c r="D158" s="29">
        <v>0</v>
      </c>
      <c r="E158" s="29"/>
      <c r="F158" s="29">
        <v>5424688</v>
      </c>
      <c r="G158" s="29">
        <v>3140522</v>
      </c>
      <c r="H158" s="29"/>
      <c r="I158" s="29">
        <f>SUM(D158:H158)</f>
        <v>8565210</v>
      </c>
    </row>
    <row r="159" spans="1:9" s="75" customFormat="1" ht="25.5" x14ac:dyDescent="0.2">
      <c r="A159" s="25"/>
      <c r="B159" s="40"/>
      <c r="C159" s="80" t="s">
        <v>317</v>
      </c>
      <c r="D159" s="29">
        <v>0</v>
      </c>
      <c r="E159" s="29"/>
      <c r="F159" s="29">
        <v>116108000</v>
      </c>
      <c r="G159" s="29">
        <v>187631273</v>
      </c>
      <c r="H159" s="29"/>
      <c r="I159" s="29">
        <f>SUM(D159:H159)</f>
        <v>303739273</v>
      </c>
    </row>
    <row r="160" spans="1:9" s="75" customFormat="1" ht="13.5" x14ac:dyDescent="0.25">
      <c r="A160" s="42"/>
      <c r="B160" s="43" t="s">
        <v>25</v>
      </c>
      <c r="C160" s="44"/>
      <c r="D160" s="45">
        <f>SUM(D158:D159)</f>
        <v>0</v>
      </c>
      <c r="E160" s="45">
        <f>SUM(E158:E159)</f>
        <v>0</v>
      </c>
      <c r="F160" s="45">
        <f>SUM(F158:F159)</f>
        <v>121532688</v>
      </c>
      <c r="G160" s="45">
        <f>SUM(G158:G159)</f>
        <v>190771795</v>
      </c>
      <c r="H160" s="45"/>
      <c r="I160" s="45">
        <f>SUM(I158:I159)</f>
        <v>312304483</v>
      </c>
    </row>
    <row r="161" spans="1:14" s="75" customFormat="1" ht="13.5" x14ac:dyDescent="0.25">
      <c r="A161" s="25"/>
      <c r="B161" s="50"/>
      <c r="C161" s="34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</row>
    <row r="162" spans="1:14" s="75" customFormat="1" ht="25.5" x14ac:dyDescent="0.25">
      <c r="A162" s="36">
        <v>10</v>
      </c>
      <c r="B162" s="37" t="s">
        <v>306</v>
      </c>
      <c r="C162" s="38" t="s">
        <v>307</v>
      </c>
      <c r="D162" s="51"/>
      <c r="E162" s="51"/>
      <c r="F162" s="51"/>
      <c r="G162" s="51"/>
      <c r="H162" s="51"/>
      <c r="I162" s="73"/>
      <c r="J162" s="51"/>
      <c r="K162" s="51"/>
      <c r="L162" s="51"/>
      <c r="M162" s="51"/>
      <c r="N162" s="73"/>
    </row>
    <row r="163" spans="1:14" s="75" customFormat="1" x14ac:dyDescent="0.2">
      <c r="A163" s="25"/>
      <c r="B163" s="39" t="s">
        <v>30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s="75" customFormat="1" x14ac:dyDescent="0.2">
      <c r="A164" s="25"/>
      <c r="B164" s="40" t="s">
        <v>315</v>
      </c>
      <c r="C164" s="25" t="s">
        <v>316</v>
      </c>
      <c r="D164" s="29">
        <v>0</v>
      </c>
      <c r="E164" s="29">
        <v>0</v>
      </c>
      <c r="F164" s="29">
        <v>3835400</v>
      </c>
      <c r="G164" s="29">
        <v>17898600</v>
      </c>
      <c r="H164" s="29"/>
      <c r="I164" s="29">
        <f>SUM(D164:G164)</f>
        <v>21734000</v>
      </c>
    </row>
    <row r="165" spans="1:14" s="75" customFormat="1" ht="25.5" x14ac:dyDescent="0.2">
      <c r="A165" s="25"/>
      <c r="B165" s="40"/>
      <c r="C165" s="74" t="s">
        <v>317</v>
      </c>
      <c r="D165" s="29">
        <v>0</v>
      </c>
      <c r="E165" s="29"/>
      <c r="F165" s="29">
        <v>0</v>
      </c>
      <c r="G165" s="29">
        <v>365965999</v>
      </c>
      <c r="H165" s="29"/>
      <c r="I165" s="29">
        <f>SUM(D165:G165)</f>
        <v>365965999</v>
      </c>
    </row>
    <row r="166" spans="1:14" s="75" customFormat="1" ht="13.5" x14ac:dyDescent="0.25">
      <c r="A166" s="42"/>
      <c r="B166" s="43" t="s">
        <v>25</v>
      </c>
      <c r="C166" s="44"/>
      <c r="D166" s="45">
        <f>SUM(D165:D165)</f>
        <v>0</v>
      </c>
      <c r="E166" s="45">
        <f>SUM(E164:E165)</f>
        <v>0</v>
      </c>
      <c r="F166" s="45">
        <f t="shared" ref="F166:I166" si="11">SUM(F164:F165)</f>
        <v>3835400</v>
      </c>
      <c r="G166" s="45">
        <f t="shared" si="11"/>
        <v>383864599</v>
      </c>
      <c r="H166" s="45"/>
      <c r="I166" s="45">
        <f t="shared" si="11"/>
        <v>387699999</v>
      </c>
    </row>
    <row r="167" spans="1:14" s="75" customFormat="1" ht="13.5" x14ac:dyDescent="0.25">
      <c r="A167" s="25"/>
      <c r="B167" s="50"/>
      <c r="C167" s="34"/>
      <c r="D167" s="51"/>
      <c r="E167" s="51"/>
      <c r="F167" s="51"/>
      <c r="G167" s="51"/>
      <c r="H167" s="51"/>
      <c r="I167" s="51"/>
    </row>
    <row r="168" spans="1:14" s="75" customFormat="1" ht="31.5" customHeight="1" x14ac:dyDescent="0.25">
      <c r="A168" s="36">
        <v>11</v>
      </c>
      <c r="B168" s="37" t="s">
        <v>308</v>
      </c>
      <c r="C168" s="38" t="s">
        <v>309</v>
      </c>
      <c r="D168" s="51"/>
      <c r="E168" s="51"/>
      <c r="F168" s="51"/>
      <c r="G168" s="51"/>
      <c r="H168" s="51"/>
      <c r="I168" s="73"/>
    </row>
    <row r="169" spans="1:14" s="75" customFormat="1" x14ac:dyDescent="0.2">
      <c r="A169" s="25"/>
      <c r="B169" s="39" t="s">
        <v>30</v>
      </c>
      <c r="C169" s="8"/>
      <c r="D169" s="8"/>
      <c r="E169" s="8"/>
      <c r="F169" s="8"/>
      <c r="G169" s="8"/>
      <c r="H169" s="8"/>
      <c r="I169" s="8"/>
    </row>
    <row r="170" spans="1:14" s="75" customFormat="1" x14ac:dyDescent="0.2">
      <c r="A170" s="25"/>
      <c r="B170" s="40" t="s">
        <v>315</v>
      </c>
      <c r="C170" s="25" t="s">
        <v>316</v>
      </c>
      <c r="D170" s="29">
        <v>0</v>
      </c>
      <c r="E170" s="29">
        <v>0</v>
      </c>
      <c r="F170" s="29">
        <v>4292600</v>
      </c>
      <c r="G170" s="29">
        <v>17441400</v>
      </c>
      <c r="H170" s="29"/>
      <c r="I170" s="29">
        <f>SUM(D170:G170)</f>
        <v>21734000</v>
      </c>
    </row>
    <row r="171" spans="1:14" s="75" customFormat="1" ht="25.5" x14ac:dyDescent="0.2">
      <c r="A171" s="25"/>
      <c r="B171" s="40"/>
      <c r="C171" s="74" t="s">
        <v>317</v>
      </c>
      <c r="D171" s="29">
        <v>0</v>
      </c>
      <c r="E171" s="29"/>
      <c r="F171" s="29">
        <v>0</v>
      </c>
      <c r="G171" s="29">
        <v>365965999</v>
      </c>
      <c r="H171" s="29"/>
      <c r="I171" s="29">
        <f>SUM(D171:G171)</f>
        <v>365965999</v>
      </c>
    </row>
    <row r="172" spans="1:14" s="75" customFormat="1" ht="13.5" x14ac:dyDescent="0.25">
      <c r="A172" s="42"/>
      <c r="B172" s="43" t="s">
        <v>25</v>
      </c>
      <c r="C172" s="44"/>
      <c r="D172" s="45">
        <f>SUM(D171:D171)</f>
        <v>0</v>
      </c>
      <c r="E172" s="45">
        <f>SUM(E170:E171)</f>
        <v>0</v>
      </c>
      <c r="F172" s="45">
        <v>4292600</v>
      </c>
      <c r="G172" s="45">
        <v>383407399</v>
      </c>
      <c r="H172" s="45"/>
      <c r="I172" s="45">
        <f t="shared" ref="I172" si="12">SUM(I170:I171)</f>
        <v>387699999</v>
      </c>
    </row>
    <row r="173" spans="1:14" s="75" customFormat="1" ht="13.5" x14ac:dyDescent="0.25">
      <c r="A173" s="25"/>
      <c r="B173" s="50"/>
      <c r="C173" s="34"/>
      <c r="D173" s="51"/>
      <c r="E173" s="51"/>
      <c r="F173" s="51"/>
      <c r="G173" s="51"/>
      <c r="H173" s="51"/>
      <c r="I173" s="51"/>
    </row>
    <row r="174" spans="1:14" s="75" customFormat="1" ht="25.5" x14ac:dyDescent="0.25">
      <c r="A174" s="36">
        <v>12</v>
      </c>
      <c r="B174" s="37" t="s">
        <v>310</v>
      </c>
      <c r="C174" s="38" t="s">
        <v>311</v>
      </c>
      <c r="D174" s="51"/>
      <c r="E174" s="51"/>
      <c r="F174" s="51"/>
      <c r="G174" s="51"/>
      <c r="H174" s="51"/>
      <c r="I174" s="73"/>
    </row>
    <row r="175" spans="1:14" s="75" customFormat="1" x14ac:dyDescent="0.2">
      <c r="A175" s="25"/>
      <c r="B175" s="39" t="s">
        <v>30</v>
      </c>
      <c r="C175" s="8"/>
      <c r="D175" s="8"/>
      <c r="E175" s="8"/>
      <c r="F175" s="8"/>
      <c r="G175" s="8"/>
      <c r="H175" s="8"/>
      <c r="I175" s="8"/>
    </row>
    <row r="176" spans="1:14" s="75" customFormat="1" x14ac:dyDescent="0.2">
      <c r="A176" s="25"/>
      <c r="B176" s="40" t="s">
        <v>315</v>
      </c>
      <c r="C176" s="25" t="s">
        <v>316</v>
      </c>
      <c r="D176" s="29">
        <v>0</v>
      </c>
      <c r="E176" s="29">
        <v>0</v>
      </c>
      <c r="F176" s="29">
        <v>5207000</v>
      </c>
      <c r="G176" s="29">
        <v>19067000</v>
      </c>
      <c r="H176" s="29"/>
      <c r="I176" s="29">
        <f>SUM(D176:H176)</f>
        <v>24274000</v>
      </c>
    </row>
    <row r="177" spans="1:9" s="75" customFormat="1" ht="25.5" x14ac:dyDescent="0.2">
      <c r="A177" s="25"/>
      <c r="B177" s="40"/>
      <c r="C177" s="74" t="s">
        <v>317</v>
      </c>
      <c r="D177" s="29">
        <v>0</v>
      </c>
      <c r="E177" s="29"/>
      <c r="F177" s="29">
        <v>0</v>
      </c>
      <c r="G177" s="29">
        <v>363425999</v>
      </c>
      <c r="H177" s="29"/>
      <c r="I177" s="29">
        <f>SUM(D177:H177)</f>
        <v>363425999</v>
      </c>
    </row>
    <row r="178" spans="1:9" s="75" customFormat="1" ht="13.5" x14ac:dyDescent="0.25">
      <c r="A178" s="42"/>
      <c r="B178" s="43" t="s">
        <v>25</v>
      </c>
      <c r="C178" s="44"/>
      <c r="D178" s="45">
        <f>SUM(D177:D177)</f>
        <v>0</v>
      </c>
      <c r="E178" s="45">
        <f>SUM(E176:E177)</f>
        <v>0</v>
      </c>
      <c r="F178" s="45">
        <f t="shared" ref="F178:I178" si="13">SUM(F176:F177)</f>
        <v>5207000</v>
      </c>
      <c r="G178" s="45">
        <f t="shared" si="13"/>
        <v>382492999</v>
      </c>
      <c r="H178" s="45"/>
      <c r="I178" s="45">
        <f t="shared" si="13"/>
        <v>387699999</v>
      </c>
    </row>
    <row r="179" spans="1:9" s="75" customFormat="1" ht="13.5" x14ac:dyDescent="0.25">
      <c r="A179" s="25"/>
      <c r="B179" s="27"/>
      <c r="C179" s="77"/>
      <c r="D179" s="51"/>
      <c r="E179" s="51"/>
      <c r="F179" s="51"/>
      <c r="G179" s="51"/>
      <c r="H179" s="51"/>
      <c r="I179" s="51"/>
    </row>
    <row r="180" spans="1:9" s="75" customFormat="1" ht="30.75" customHeight="1" x14ac:dyDescent="0.2">
      <c r="A180" s="25">
        <v>13</v>
      </c>
      <c r="B180" s="37" t="s">
        <v>312</v>
      </c>
      <c r="C180" s="312" t="s">
        <v>313</v>
      </c>
      <c r="D180" s="312"/>
      <c r="E180" s="34"/>
      <c r="F180" s="34"/>
      <c r="G180" s="34"/>
      <c r="H180" s="34"/>
      <c r="I180" s="35"/>
    </row>
    <row r="181" spans="1:9" s="75" customFormat="1" ht="13.5" x14ac:dyDescent="0.2">
      <c r="A181" s="34"/>
      <c r="B181" s="62" t="s">
        <v>30</v>
      </c>
      <c r="C181" s="38"/>
      <c r="D181" s="8"/>
      <c r="E181" s="34"/>
      <c r="F181" s="34"/>
      <c r="G181" s="34"/>
      <c r="H181" s="34"/>
      <c r="I181" s="35"/>
    </row>
    <row r="182" spans="1:9" s="75" customFormat="1" ht="13.5" x14ac:dyDescent="0.2">
      <c r="A182" s="34"/>
      <c r="B182" s="40" t="s">
        <v>323</v>
      </c>
      <c r="C182" s="41"/>
      <c r="D182" s="29"/>
      <c r="E182" s="29"/>
      <c r="F182" s="29"/>
      <c r="G182" s="29"/>
      <c r="H182" s="29"/>
      <c r="I182" s="29"/>
    </row>
    <row r="183" spans="1:9" s="75" customFormat="1" ht="13.5" x14ac:dyDescent="0.25">
      <c r="A183" s="34"/>
      <c r="B183" s="50"/>
      <c r="C183" s="41" t="s">
        <v>316</v>
      </c>
      <c r="D183" s="29"/>
      <c r="E183" s="29"/>
      <c r="F183" s="29">
        <v>9207500</v>
      </c>
      <c r="G183" s="29">
        <v>38626797</v>
      </c>
      <c r="H183" s="29">
        <v>32164200</v>
      </c>
      <c r="I183" s="29">
        <f>SUM(F183:H183)</f>
        <v>79998497</v>
      </c>
    </row>
    <row r="184" spans="1:9" s="75" customFormat="1" ht="13.5" x14ac:dyDescent="0.25">
      <c r="A184" s="48"/>
      <c r="B184" s="55" t="s">
        <v>25</v>
      </c>
      <c r="C184" s="76"/>
      <c r="D184" s="49">
        <f>SUM(D182:D183)</f>
        <v>0</v>
      </c>
      <c r="E184" s="49">
        <f>SUM(E182:E183)</f>
        <v>0</v>
      </c>
      <c r="F184" s="49">
        <f>SUM(F182:F183)</f>
        <v>9207500</v>
      </c>
      <c r="G184" s="49">
        <f>SUM(G183)</f>
        <v>38626797</v>
      </c>
      <c r="H184" s="49">
        <f>SUM(H183)</f>
        <v>32164200</v>
      </c>
      <c r="I184" s="49">
        <f>SUM(I182:I183)</f>
        <v>79998497</v>
      </c>
    </row>
    <row r="185" spans="1:9" s="75" customFormat="1" ht="13.5" x14ac:dyDescent="0.25">
      <c r="A185" s="25"/>
      <c r="B185" s="50"/>
      <c r="C185" s="34"/>
      <c r="D185" s="51"/>
      <c r="E185" s="51"/>
      <c r="F185" s="51"/>
      <c r="G185" s="51"/>
      <c r="H185" s="51"/>
      <c r="I185" s="51"/>
    </row>
    <row r="186" spans="1:9" ht="13.5" x14ac:dyDescent="0.25">
      <c r="A186" s="25"/>
      <c r="B186" s="50"/>
      <c r="C186" s="34"/>
      <c r="D186" s="51"/>
      <c r="E186" s="51"/>
      <c r="F186" s="51"/>
      <c r="G186" s="51"/>
      <c r="H186" s="51"/>
      <c r="I186" s="51"/>
    </row>
    <row r="187" spans="1:9" ht="15.75" x14ac:dyDescent="0.25">
      <c r="A187" s="311" t="s">
        <v>274</v>
      </c>
      <c r="B187" s="311"/>
      <c r="C187" s="311"/>
      <c r="D187" s="70">
        <f t="shared" ref="D187:I187" si="14">D101+D110+D118+D125+D131+D137+D145+D154+D160+D166+D172+D178+D184</f>
        <v>126286547</v>
      </c>
      <c r="E187" s="70">
        <f t="shared" si="14"/>
        <v>134318914</v>
      </c>
      <c r="F187" s="70">
        <f t="shared" si="14"/>
        <v>701085409</v>
      </c>
      <c r="G187" s="70">
        <f t="shared" si="14"/>
        <v>1964106376</v>
      </c>
      <c r="H187" s="70">
        <f t="shared" si="14"/>
        <v>32164200</v>
      </c>
      <c r="I187" s="70">
        <f t="shared" si="14"/>
        <v>2957961446</v>
      </c>
    </row>
    <row r="188" spans="1:9" x14ac:dyDescent="0.2">
      <c r="A188" s="25"/>
      <c r="B188" s="71"/>
      <c r="C188" s="25"/>
      <c r="D188" s="29"/>
      <c r="E188" s="29"/>
      <c r="F188" s="29"/>
      <c r="G188" s="29"/>
      <c r="H188" s="29"/>
      <c r="I188" s="29"/>
    </row>
    <row r="189" spans="1:9" x14ac:dyDescent="0.2">
      <c r="A189" s="25"/>
      <c r="B189" s="71"/>
      <c r="C189" s="25"/>
      <c r="D189" s="29"/>
      <c r="E189" s="29"/>
      <c r="F189" s="29"/>
      <c r="G189" s="29"/>
      <c r="H189" s="29"/>
      <c r="I189" s="29"/>
    </row>
    <row r="190" spans="1:9" x14ac:dyDescent="0.2">
      <c r="A190" s="25"/>
      <c r="B190" s="71"/>
      <c r="C190" s="25"/>
      <c r="D190" s="29"/>
      <c r="E190" s="29"/>
      <c r="F190" s="29"/>
      <c r="G190" s="29"/>
      <c r="H190" s="29"/>
      <c r="I190" s="29"/>
    </row>
  </sheetData>
  <mergeCells count="16">
    <mergeCell ref="A4:I4"/>
    <mergeCell ref="A6:I6"/>
    <mergeCell ref="B86:C86"/>
    <mergeCell ref="A88:I88"/>
    <mergeCell ref="A89:I89"/>
    <mergeCell ref="C47:D47"/>
    <mergeCell ref="C81:D81"/>
    <mergeCell ref="A187:C187"/>
    <mergeCell ref="C23:D23"/>
    <mergeCell ref="C11:D11"/>
    <mergeCell ref="C17:D17"/>
    <mergeCell ref="C93:D93"/>
    <mergeCell ref="C180:D180"/>
    <mergeCell ref="C103:D103"/>
    <mergeCell ref="C112:D112"/>
    <mergeCell ref="C139:D139"/>
  </mergeCells>
  <pageMargins left="0.70866141732283472" right="0.70866141732283472" top="0.35433070866141736" bottom="0.35433070866141736" header="0.31496062992125984" footer="0.31496062992125984"/>
  <pageSetup paperSize="9" scale="80" fitToHeight="0" orientation="landscape" r:id="rId1"/>
  <rowBreaks count="4" manualBreakCount="4">
    <brk id="45" max="8" man="1"/>
    <brk id="86" max="8" man="1"/>
    <brk id="126" max="8" man="1"/>
    <brk id="16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6</vt:i4>
      </vt:variant>
    </vt:vector>
  </HeadingPairs>
  <TitlesOfParts>
    <vt:vector size="11" baseType="lpstr">
      <vt:lpstr>1. melléklet</vt:lpstr>
      <vt:lpstr>2. mell. 1. pont</vt:lpstr>
      <vt:lpstr>2. mell. 2. pont</vt:lpstr>
      <vt:lpstr>4. melléklet</vt:lpstr>
      <vt:lpstr>11. melléklet EU-s</vt:lpstr>
      <vt:lpstr>'2. mell. 2. pont'!Nyomtatási_cím</vt:lpstr>
      <vt:lpstr>'1. melléklet'!Nyomtatási_terület</vt:lpstr>
      <vt:lpstr>'11. melléklet EU-s'!Nyomtatási_terület</vt:lpstr>
      <vt:lpstr>'2. mell. 1. pont'!Nyomtatási_terület</vt:lpstr>
      <vt:lpstr>'2. mell. 2. pont'!Nyomtatási_terület</vt:lpstr>
      <vt:lpstr>'4.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Berta Melinda</cp:lastModifiedBy>
  <cp:lastPrinted>2023-06-20T13:39:36Z</cp:lastPrinted>
  <dcterms:created xsi:type="dcterms:W3CDTF">2009-01-15T09:14:34Z</dcterms:created>
  <dcterms:modified xsi:type="dcterms:W3CDTF">2023-06-22T09:20:08Z</dcterms:modified>
</cp:coreProperties>
</file>