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Onkormanyzati-iroda\Új struktúra\Testületi gép 2021.02.08\Testület\2024. évi előterjesztések\2024.01.31 rendes\"/>
    </mc:Choice>
  </mc:AlternateContent>
  <xr:revisionPtr revIDLastSave="0" documentId="8_{D997C220-8440-4B4D-AE9F-369B9E861614}" xr6:coauthVersionLast="47" xr6:coauthVersionMax="47" xr10:uidLastSave="{00000000-0000-0000-0000-000000000000}"/>
  <bookViews>
    <workbookView xWindow="-108" yWindow="-108" windowWidth="23256" windowHeight="12576" tabRatio="889" xr2:uid="{00000000-000D-0000-FFFF-FFFF00000000}"/>
  </bookViews>
  <sheets>
    <sheet name="1. melléklet" sheetId="280" r:id="rId1"/>
    <sheet name="2. mell. 1. pont" sheetId="277" r:id="rId2"/>
    <sheet name="2. mell. 2. pont" sheetId="281" r:id="rId3"/>
    <sheet name="4. melléklet" sheetId="270" r:id="rId4"/>
    <sheet name="11. melléklet EU-s" sheetId="282" r:id="rId5"/>
  </sheets>
  <definedNames>
    <definedName name="_xlnm.Print_Titles" localSheetId="2">'2. mell. 2. pont'!$6:$6</definedName>
    <definedName name="_xlnm.Print_Area" localSheetId="0">'1. melléklet'!$A$1:$S$216</definedName>
    <definedName name="_xlnm.Print_Area" localSheetId="4">'11. melléklet EU-s'!$A$1:$I$187</definedName>
    <definedName name="_xlnm.Print_Area" localSheetId="1">'2. mell. 1. pont'!$A$1:$S$282</definedName>
    <definedName name="_xlnm.Print_Area" localSheetId="2">'2. mell. 2. pont'!$A$1:$S$12</definedName>
    <definedName name="_xlnm.Print_Area" localSheetId="3">'4. melléklet'!$A$1:$K$32</definedName>
  </definedNames>
  <calcPr calcId="191029"/>
</workbook>
</file>

<file path=xl/calcChain.xml><?xml version="1.0" encoding="utf-8"?>
<calcChain xmlns="http://schemas.openxmlformats.org/spreadsheetml/2006/main">
  <c r="L209" i="277" l="1"/>
  <c r="H184" i="282"/>
  <c r="H187" i="282" s="1"/>
  <c r="G184" i="282"/>
  <c r="F184" i="282"/>
  <c r="E184" i="282"/>
  <c r="D184" i="282"/>
  <c r="I183" i="282"/>
  <c r="I184" i="282" s="1"/>
  <c r="G178" i="282"/>
  <c r="F178" i="282"/>
  <c r="E178" i="282"/>
  <c r="D178" i="282"/>
  <c r="I177" i="282"/>
  <c r="I176" i="282"/>
  <c r="I178" i="282" s="1"/>
  <c r="E172" i="282"/>
  <c r="D172" i="282"/>
  <c r="I171" i="282"/>
  <c r="I170" i="282"/>
  <c r="I172" i="282" s="1"/>
  <c r="G166" i="282"/>
  <c r="F166" i="282"/>
  <c r="E166" i="282"/>
  <c r="D166" i="282"/>
  <c r="I165" i="282"/>
  <c r="I164" i="282"/>
  <c r="I166" i="282" s="1"/>
  <c r="G160" i="282"/>
  <c r="F160" i="282"/>
  <c r="E160" i="282"/>
  <c r="D160" i="282"/>
  <c r="I159" i="282"/>
  <c r="I158" i="282"/>
  <c r="I160" i="282" s="1"/>
  <c r="G154" i="282"/>
  <c r="F154" i="282"/>
  <c r="E154" i="282"/>
  <c r="D154" i="282"/>
  <c r="I153" i="282"/>
  <c r="I152" i="282"/>
  <c r="I151" i="282"/>
  <c r="I150" i="282"/>
  <c r="I154" i="282" s="1"/>
  <c r="I149" i="282"/>
  <c r="F145" i="282"/>
  <c r="E145" i="282"/>
  <c r="D145" i="282"/>
  <c r="I144" i="282"/>
  <c r="I143" i="282"/>
  <c r="I142" i="282"/>
  <c r="F142" i="282"/>
  <c r="G141" i="282"/>
  <c r="G145" i="282" s="1"/>
  <c r="E137" i="282"/>
  <c r="D137" i="282"/>
  <c r="G136" i="282"/>
  <c r="G137" i="282" s="1"/>
  <c r="F136" i="282"/>
  <c r="F137" i="282" s="1"/>
  <c r="E136" i="282"/>
  <c r="I136" i="282" s="1"/>
  <c r="I135" i="282"/>
  <c r="I137" i="282" s="1"/>
  <c r="G131" i="282"/>
  <c r="F131" i="282"/>
  <c r="E131" i="282"/>
  <c r="D131" i="282"/>
  <c r="I130" i="282"/>
  <c r="I129" i="282"/>
  <c r="I131" i="282" s="1"/>
  <c r="G125" i="282"/>
  <c r="F125" i="282"/>
  <c r="E125" i="282"/>
  <c r="D125" i="282"/>
  <c r="I124" i="282"/>
  <c r="I123" i="282"/>
  <c r="I122" i="282"/>
  <c r="I125" i="282" s="1"/>
  <c r="G122" i="282"/>
  <c r="G118" i="282"/>
  <c r="F118" i="282"/>
  <c r="E118" i="282"/>
  <c r="D118" i="282"/>
  <c r="I117" i="282"/>
  <c r="I116" i="282"/>
  <c r="I115" i="282"/>
  <c r="I114" i="282"/>
  <c r="I118" i="282" s="1"/>
  <c r="G110" i="282"/>
  <c r="F110" i="282"/>
  <c r="E110" i="282"/>
  <c r="D110" i="282"/>
  <c r="I109" i="282"/>
  <c r="I108" i="282"/>
  <c r="I107" i="282"/>
  <c r="I106" i="282"/>
  <c r="I110" i="282" s="1"/>
  <c r="I105" i="282"/>
  <c r="G101" i="282"/>
  <c r="F101" i="282"/>
  <c r="F187" i="282" s="1"/>
  <c r="E101" i="282"/>
  <c r="E187" i="282" s="1"/>
  <c r="D101" i="282"/>
  <c r="D187" i="282" s="1"/>
  <c r="I100" i="282"/>
  <c r="I99" i="282"/>
  <c r="I98" i="282"/>
  <c r="I97" i="282"/>
  <c r="I96" i="282"/>
  <c r="I95" i="282"/>
  <c r="I101" i="282" s="1"/>
  <c r="H84" i="282"/>
  <c r="G84" i="282"/>
  <c r="I83" i="282"/>
  <c r="I84" i="282" s="1"/>
  <c r="H79" i="282"/>
  <c r="H86" i="282" s="1"/>
  <c r="G79" i="282"/>
  <c r="F79" i="282"/>
  <c r="E79" i="282"/>
  <c r="D79" i="282"/>
  <c r="I78" i="282"/>
  <c r="I79" i="282" s="1"/>
  <c r="G74" i="282"/>
  <c r="F74" i="282"/>
  <c r="E74" i="282"/>
  <c r="D74" i="282"/>
  <c r="I73" i="282"/>
  <c r="I74" i="282" s="1"/>
  <c r="I69" i="282"/>
  <c r="G69" i="282"/>
  <c r="F69" i="282"/>
  <c r="E69" i="282"/>
  <c r="D69" i="282"/>
  <c r="I68" i="282"/>
  <c r="G64" i="282"/>
  <c r="F64" i="282"/>
  <c r="E64" i="282"/>
  <c r="D64" i="282"/>
  <c r="I63" i="282"/>
  <c r="I62" i="282"/>
  <c r="I64" i="282" s="1"/>
  <c r="G58" i="282"/>
  <c r="F58" i="282"/>
  <c r="E58" i="282"/>
  <c r="D58" i="282"/>
  <c r="I57" i="282"/>
  <c r="I56" i="282"/>
  <c r="I58" i="282" s="1"/>
  <c r="F52" i="282"/>
  <c r="E52" i="282"/>
  <c r="D52" i="282"/>
  <c r="I51" i="282"/>
  <c r="I52" i="282" s="1"/>
  <c r="I50" i="282"/>
  <c r="G45" i="282"/>
  <c r="F45" i="282"/>
  <c r="E45" i="282"/>
  <c r="D45" i="282"/>
  <c r="I44" i="282"/>
  <c r="I43" i="282"/>
  <c r="I45" i="282" s="1"/>
  <c r="G39" i="282"/>
  <c r="F39" i="282"/>
  <c r="E39" i="282"/>
  <c r="D39" i="282"/>
  <c r="I38" i="282"/>
  <c r="I37" i="282"/>
  <c r="I39" i="282" s="1"/>
  <c r="F32" i="282"/>
  <c r="E32" i="282"/>
  <c r="D32" i="282"/>
  <c r="G31" i="282"/>
  <c r="G32" i="282" s="1"/>
  <c r="G27" i="282"/>
  <c r="F27" i="282"/>
  <c r="E27" i="282"/>
  <c r="D27" i="282"/>
  <c r="I26" i="282"/>
  <c r="I25" i="282"/>
  <c r="I27" i="282" s="1"/>
  <c r="G21" i="282"/>
  <c r="F21" i="282"/>
  <c r="F86" i="282" s="1"/>
  <c r="E21" i="282"/>
  <c r="D21" i="282"/>
  <c r="I20" i="282"/>
  <c r="I19" i="282"/>
  <c r="I21" i="282" s="1"/>
  <c r="G15" i="282"/>
  <c r="G86" i="282" s="1"/>
  <c r="F15" i="282"/>
  <c r="E15" i="282"/>
  <c r="E86" i="282" s="1"/>
  <c r="D15" i="282"/>
  <c r="D86" i="282" s="1"/>
  <c r="I14" i="282"/>
  <c r="I13" i="282"/>
  <c r="I15" i="282" s="1"/>
  <c r="G187" i="282" l="1"/>
  <c r="I141" i="282"/>
  <c r="I145" i="282" s="1"/>
  <c r="I187" i="282" s="1"/>
  <c r="I31" i="282"/>
  <c r="I32" i="282" s="1"/>
  <c r="I86" i="282" s="1"/>
  <c r="Q12" i="281"/>
  <c r="P12" i="281"/>
  <c r="O12" i="281"/>
  <c r="N12" i="281"/>
  <c r="M12" i="281"/>
  <c r="L12" i="281"/>
  <c r="K12" i="281"/>
  <c r="J12" i="281"/>
  <c r="I12" i="281"/>
  <c r="H12" i="281"/>
  <c r="G12" i="281"/>
  <c r="F12" i="281"/>
  <c r="E12" i="281"/>
  <c r="C12" i="281"/>
  <c r="B12" i="281"/>
  <c r="S11" i="281"/>
  <c r="R11" i="281"/>
  <c r="S10" i="281"/>
  <c r="R10" i="281"/>
  <c r="S9" i="281"/>
  <c r="R9" i="281"/>
  <c r="S8" i="281"/>
  <c r="S12" i="281" s="1"/>
  <c r="R8" i="281"/>
  <c r="R12" i="281" s="1"/>
  <c r="D8" i="281"/>
  <c r="D12" i="281" s="1"/>
  <c r="B8" i="281"/>
  <c r="S20" i="280"/>
  <c r="R20" i="280"/>
  <c r="Q20" i="280"/>
  <c r="P20" i="280"/>
  <c r="S19" i="280"/>
  <c r="R19" i="280"/>
  <c r="Q19" i="280"/>
  <c r="P19" i="280"/>
  <c r="O21" i="280"/>
  <c r="S21" i="280" s="1"/>
  <c r="N21" i="280"/>
  <c r="R21" i="280" s="1"/>
  <c r="M21" i="280"/>
  <c r="Q21" i="280" s="1"/>
  <c r="L21" i="280"/>
  <c r="P21" i="280" s="1"/>
  <c r="S75" i="280"/>
  <c r="R75" i="280"/>
  <c r="Q75" i="280"/>
  <c r="P75" i="280"/>
  <c r="O21" i="277"/>
  <c r="S21" i="277" s="1"/>
  <c r="N21" i="277"/>
  <c r="R21" i="277" s="1"/>
  <c r="M21" i="277"/>
  <c r="Q21" i="277" s="1"/>
  <c r="L21" i="277"/>
  <c r="P21" i="277" s="1"/>
  <c r="S20" i="277"/>
  <c r="R20" i="277"/>
  <c r="Q20" i="277"/>
  <c r="P20" i="277"/>
  <c r="S32" i="280"/>
  <c r="R32" i="280"/>
  <c r="Q32" i="280"/>
  <c r="P32" i="280"/>
  <c r="S30" i="280"/>
  <c r="R30" i="280"/>
  <c r="Q30" i="280"/>
  <c r="P30" i="280"/>
  <c r="L22" i="280" l="1"/>
  <c r="M22" i="280"/>
  <c r="N22" i="280"/>
  <c r="O22" i="280"/>
  <c r="S166" i="277"/>
  <c r="R166" i="277"/>
  <c r="Q166" i="277"/>
  <c r="P166" i="277"/>
  <c r="S230" i="277"/>
  <c r="R230" i="277"/>
  <c r="Q230" i="277"/>
  <c r="P230" i="277"/>
  <c r="S229" i="277"/>
  <c r="R229" i="277"/>
  <c r="Q229" i="277"/>
  <c r="P229" i="277"/>
  <c r="S139" i="277"/>
  <c r="R139" i="277"/>
  <c r="Q139" i="277"/>
  <c r="P139" i="277"/>
  <c r="S165" i="277"/>
  <c r="R165" i="277"/>
  <c r="Q165" i="277"/>
  <c r="P165" i="277"/>
  <c r="S228" i="277"/>
  <c r="R228" i="277"/>
  <c r="Q228" i="277"/>
  <c r="P228" i="277"/>
  <c r="S138" i="277"/>
  <c r="R138" i="277"/>
  <c r="Q138" i="277"/>
  <c r="P138" i="277"/>
  <c r="S195" i="277"/>
  <c r="R195" i="277"/>
  <c r="Q195" i="277"/>
  <c r="P195" i="277"/>
  <c r="S52" i="280" l="1"/>
  <c r="R52" i="280"/>
  <c r="Q52" i="280"/>
  <c r="P52" i="280"/>
  <c r="P135" i="280"/>
  <c r="Q135" i="280"/>
  <c r="R135" i="280"/>
  <c r="S135" i="280"/>
  <c r="P134" i="280"/>
  <c r="Q134" i="280"/>
  <c r="R134" i="280"/>
  <c r="S134" i="280"/>
  <c r="P162" i="280" l="1"/>
  <c r="Q162" i="280"/>
  <c r="R162" i="280"/>
  <c r="S162" i="280"/>
  <c r="S150" i="280" l="1"/>
  <c r="R150" i="280"/>
  <c r="Q150" i="280"/>
  <c r="P150" i="280"/>
  <c r="S279" i="277" l="1"/>
  <c r="R279" i="277"/>
  <c r="Q279" i="277"/>
  <c r="P279" i="277"/>
  <c r="S276" i="277"/>
  <c r="R276" i="277"/>
  <c r="Q276" i="277"/>
  <c r="P276" i="277"/>
  <c r="S275" i="277"/>
  <c r="R275" i="277"/>
  <c r="Q275" i="277"/>
  <c r="P275" i="277"/>
  <c r="S274" i="277"/>
  <c r="R274" i="277"/>
  <c r="Q274" i="277"/>
  <c r="P274" i="277"/>
  <c r="S264" i="277"/>
  <c r="R264" i="277"/>
  <c r="Q264" i="277"/>
  <c r="P264" i="277"/>
  <c r="S263" i="277"/>
  <c r="R263" i="277"/>
  <c r="Q263" i="277"/>
  <c r="P263" i="277"/>
  <c r="S258" i="277"/>
  <c r="R258" i="277"/>
  <c r="Q258" i="277"/>
  <c r="P258" i="277"/>
  <c r="S257" i="277"/>
  <c r="R257" i="277"/>
  <c r="Q257" i="277"/>
  <c r="P257" i="277"/>
  <c r="S252" i="277"/>
  <c r="R252" i="277"/>
  <c r="Q252" i="277"/>
  <c r="P252" i="277"/>
  <c r="S246" i="277"/>
  <c r="R246" i="277"/>
  <c r="Q246" i="277"/>
  <c r="P246" i="277"/>
  <c r="S245" i="277"/>
  <c r="R245" i="277"/>
  <c r="Q245" i="277"/>
  <c r="P245" i="277"/>
  <c r="S244" i="277"/>
  <c r="R244" i="277"/>
  <c r="Q244" i="277"/>
  <c r="P244" i="277"/>
  <c r="S243" i="277"/>
  <c r="R243" i="277"/>
  <c r="Q243" i="277"/>
  <c r="P243" i="277"/>
  <c r="S242" i="277"/>
  <c r="R242" i="277"/>
  <c r="Q242" i="277"/>
  <c r="P242" i="277"/>
  <c r="S241" i="277"/>
  <c r="R241" i="277"/>
  <c r="Q241" i="277"/>
  <c r="P241" i="277"/>
  <c r="S240" i="277"/>
  <c r="R240" i="277"/>
  <c r="Q240" i="277"/>
  <c r="P240" i="277"/>
  <c r="S239" i="277"/>
  <c r="R239" i="277"/>
  <c r="Q239" i="277"/>
  <c r="P239" i="277"/>
  <c r="S238" i="277"/>
  <c r="R238" i="277"/>
  <c r="Q238" i="277"/>
  <c r="P238" i="277"/>
  <c r="S237" i="277"/>
  <c r="R237" i="277"/>
  <c r="Q237" i="277"/>
  <c r="P237" i="277"/>
  <c r="S236" i="277"/>
  <c r="R236" i="277"/>
  <c r="Q236" i="277"/>
  <c r="P236" i="277"/>
  <c r="S235" i="277"/>
  <c r="R235" i="277"/>
  <c r="Q235" i="277"/>
  <c r="P235" i="277"/>
  <c r="S227" i="277"/>
  <c r="R227" i="277"/>
  <c r="Q227" i="277"/>
  <c r="P227" i="277"/>
  <c r="S226" i="277"/>
  <c r="R226" i="277"/>
  <c r="Q226" i="277"/>
  <c r="P226" i="277"/>
  <c r="S225" i="277"/>
  <c r="R225" i="277"/>
  <c r="Q225" i="277"/>
  <c r="P225" i="277"/>
  <c r="S224" i="277"/>
  <c r="R224" i="277"/>
  <c r="Q224" i="277"/>
  <c r="P224" i="277"/>
  <c r="S223" i="277"/>
  <c r="R223" i="277"/>
  <c r="Q223" i="277"/>
  <c r="P223" i="277"/>
  <c r="S222" i="277"/>
  <c r="R222" i="277"/>
  <c r="Q222" i="277"/>
  <c r="P222" i="277"/>
  <c r="S221" i="277"/>
  <c r="R221" i="277"/>
  <c r="Q221" i="277"/>
  <c r="P221" i="277"/>
  <c r="S220" i="277"/>
  <c r="R220" i="277"/>
  <c r="Q220" i="277"/>
  <c r="P220" i="277"/>
  <c r="S219" i="277"/>
  <c r="R219" i="277"/>
  <c r="Q219" i="277"/>
  <c r="P219" i="277"/>
  <c r="S218" i="277"/>
  <c r="R218" i="277"/>
  <c r="Q218" i="277"/>
  <c r="P218" i="277"/>
  <c r="S217" i="277"/>
  <c r="R217" i="277"/>
  <c r="Q217" i="277"/>
  <c r="P217" i="277"/>
  <c r="S216" i="277"/>
  <c r="R216" i="277"/>
  <c r="Q216" i="277"/>
  <c r="P216" i="277"/>
  <c r="S215" i="277"/>
  <c r="R215" i="277"/>
  <c r="Q215" i="277"/>
  <c r="P215" i="277"/>
  <c r="S214" i="277"/>
  <c r="R214" i="277"/>
  <c r="Q214" i="277"/>
  <c r="P214" i="277"/>
  <c r="S213" i="277"/>
  <c r="R213" i="277"/>
  <c r="Q213" i="277"/>
  <c r="P213" i="277"/>
  <c r="S212" i="277"/>
  <c r="R212" i="277"/>
  <c r="Q212" i="277"/>
  <c r="P212" i="277"/>
  <c r="S211" i="277"/>
  <c r="R211" i="277"/>
  <c r="Q211" i="277"/>
  <c r="P211" i="277"/>
  <c r="S210" i="277"/>
  <c r="R210" i="277"/>
  <c r="Q210" i="277"/>
  <c r="P210" i="277"/>
  <c r="S209" i="277"/>
  <c r="R209" i="277"/>
  <c r="Q209" i="277"/>
  <c r="P209" i="277"/>
  <c r="S208" i="277"/>
  <c r="R208" i="277"/>
  <c r="Q208" i="277"/>
  <c r="P208" i="277"/>
  <c r="S207" i="277"/>
  <c r="R207" i="277"/>
  <c r="Q207" i="277"/>
  <c r="P207" i="277"/>
  <c r="S206" i="277"/>
  <c r="R206" i="277"/>
  <c r="Q206" i="277"/>
  <c r="P206" i="277"/>
  <c r="S205" i="277"/>
  <c r="R205" i="277"/>
  <c r="Q205" i="277"/>
  <c r="P205" i="277"/>
  <c r="S204" i="277"/>
  <c r="R204" i="277"/>
  <c r="Q204" i="277"/>
  <c r="P204" i="277"/>
  <c r="S203" i="277"/>
  <c r="R203" i="277"/>
  <c r="Q203" i="277"/>
  <c r="P203" i="277"/>
  <c r="S197" i="277"/>
  <c r="R197" i="277"/>
  <c r="Q197" i="277"/>
  <c r="P197" i="277"/>
  <c r="S192" i="277"/>
  <c r="R192" i="277"/>
  <c r="Q192" i="277"/>
  <c r="P192" i="277"/>
  <c r="S189" i="277"/>
  <c r="R189" i="277"/>
  <c r="Q189" i="277"/>
  <c r="P189" i="277"/>
  <c r="S181" i="277"/>
  <c r="R181" i="277"/>
  <c r="Q181" i="277"/>
  <c r="P181" i="277"/>
  <c r="S180" i="277"/>
  <c r="R180" i="277"/>
  <c r="Q180" i="277"/>
  <c r="P180" i="277"/>
  <c r="S179" i="277"/>
  <c r="R179" i="277"/>
  <c r="Q179" i="277"/>
  <c r="P179" i="277"/>
  <c r="S178" i="277"/>
  <c r="R178" i="277"/>
  <c r="Q178" i="277"/>
  <c r="P178" i="277"/>
  <c r="S177" i="277"/>
  <c r="R177" i="277"/>
  <c r="Q177" i="277"/>
  <c r="P177" i="277"/>
  <c r="S176" i="277"/>
  <c r="R176" i="277"/>
  <c r="Q176" i="277"/>
  <c r="P176" i="277"/>
  <c r="S175" i="277"/>
  <c r="R175" i="277"/>
  <c r="Q175" i="277"/>
  <c r="P175" i="277"/>
  <c r="S174" i="277"/>
  <c r="R174" i="277"/>
  <c r="Q174" i="277"/>
  <c r="P174" i="277"/>
  <c r="S173" i="277"/>
  <c r="R173" i="277"/>
  <c r="Q173" i="277"/>
  <c r="P173" i="277"/>
  <c r="S172" i="277"/>
  <c r="R172" i="277"/>
  <c r="Q172" i="277"/>
  <c r="P172" i="277"/>
  <c r="S171" i="277"/>
  <c r="R171" i="277"/>
  <c r="Q171" i="277"/>
  <c r="P171" i="277"/>
  <c r="S164" i="277"/>
  <c r="R164" i="277"/>
  <c r="Q164" i="277"/>
  <c r="P164" i="277"/>
  <c r="S163" i="277"/>
  <c r="R163" i="277"/>
  <c r="Q163" i="277"/>
  <c r="P163" i="277"/>
  <c r="S162" i="277"/>
  <c r="R162" i="277"/>
  <c r="Q162" i="277"/>
  <c r="P162" i="277"/>
  <c r="S161" i="277"/>
  <c r="R161" i="277"/>
  <c r="Q161" i="277"/>
  <c r="P161" i="277"/>
  <c r="S160" i="277"/>
  <c r="R160" i="277"/>
  <c r="Q160" i="277"/>
  <c r="P160" i="277"/>
  <c r="S159" i="277"/>
  <c r="R159" i="277"/>
  <c r="Q159" i="277"/>
  <c r="P159" i="277"/>
  <c r="S153" i="277"/>
  <c r="R153" i="277"/>
  <c r="Q153" i="277"/>
  <c r="P153" i="277"/>
  <c r="S152" i="277"/>
  <c r="R152" i="277"/>
  <c r="Q152" i="277"/>
  <c r="P152" i="277"/>
  <c r="S151" i="277"/>
  <c r="R151" i="277"/>
  <c r="Q151" i="277"/>
  <c r="P151" i="277"/>
  <c r="S150" i="277"/>
  <c r="R150" i="277"/>
  <c r="Q150" i="277"/>
  <c r="P150" i="277"/>
  <c r="S149" i="277"/>
  <c r="R149" i="277"/>
  <c r="Q149" i="277"/>
  <c r="P149" i="277"/>
  <c r="S148" i="277"/>
  <c r="R148" i="277"/>
  <c r="Q148" i="277"/>
  <c r="P148" i="277"/>
  <c r="S147" i="277"/>
  <c r="R147" i="277"/>
  <c r="Q147" i="277"/>
  <c r="P147" i="277"/>
  <c r="S146" i="277"/>
  <c r="R146" i="277"/>
  <c r="Q146" i="277"/>
  <c r="P146" i="277"/>
  <c r="S145" i="277"/>
  <c r="R145" i="277"/>
  <c r="Q145" i="277"/>
  <c r="P145" i="277"/>
  <c r="S137" i="277"/>
  <c r="R137" i="277"/>
  <c r="Q137" i="277"/>
  <c r="P137" i="277"/>
  <c r="S136" i="277"/>
  <c r="R136" i="277"/>
  <c r="Q136" i="277"/>
  <c r="P136" i="277"/>
  <c r="S135" i="277"/>
  <c r="R135" i="277"/>
  <c r="Q135" i="277"/>
  <c r="P135" i="277"/>
  <c r="S134" i="277"/>
  <c r="R134" i="277"/>
  <c r="Q134" i="277"/>
  <c r="P134" i="277"/>
  <c r="S133" i="277"/>
  <c r="R133" i="277"/>
  <c r="Q133" i="277"/>
  <c r="P133" i="277"/>
  <c r="S132" i="277"/>
  <c r="R132" i="277"/>
  <c r="Q132" i="277"/>
  <c r="P132" i="277"/>
  <c r="S131" i="277"/>
  <c r="R131" i="277"/>
  <c r="Q131" i="277"/>
  <c r="P131" i="277"/>
  <c r="S130" i="277"/>
  <c r="R130" i="277"/>
  <c r="Q130" i="277"/>
  <c r="P130" i="277"/>
  <c r="S129" i="277"/>
  <c r="R129" i="277"/>
  <c r="Q129" i="277"/>
  <c r="P129" i="277"/>
  <c r="S128" i="277"/>
  <c r="R128" i="277"/>
  <c r="Q128" i="277"/>
  <c r="P128" i="277"/>
  <c r="S127" i="277"/>
  <c r="R127" i="277"/>
  <c r="Q127" i="277"/>
  <c r="P127" i="277"/>
  <c r="S126" i="277"/>
  <c r="R126" i="277"/>
  <c r="Q126" i="277"/>
  <c r="P126" i="277"/>
  <c r="S125" i="277"/>
  <c r="R125" i="277"/>
  <c r="Q125" i="277"/>
  <c r="P125" i="277"/>
  <c r="S124" i="277"/>
  <c r="R124" i="277"/>
  <c r="Q124" i="277"/>
  <c r="P124" i="277"/>
  <c r="S123" i="277"/>
  <c r="R123" i="277"/>
  <c r="Q123" i="277"/>
  <c r="P123" i="277"/>
  <c r="S122" i="277"/>
  <c r="R122" i="277"/>
  <c r="Q122" i="277"/>
  <c r="P122" i="277"/>
  <c r="S121" i="277"/>
  <c r="R121" i="277"/>
  <c r="Q121" i="277"/>
  <c r="P121" i="277"/>
  <c r="S120" i="277"/>
  <c r="R120" i="277"/>
  <c r="Q120" i="277"/>
  <c r="P120" i="277"/>
  <c r="S119" i="277"/>
  <c r="R119" i="277"/>
  <c r="Q119" i="277"/>
  <c r="P119" i="277"/>
  <c r="S118" i="277"/>
  <c r="R118" i="277"/>
  <c r="Q118" i="277"/>
  <c r="P118" i="277"/>
  <c r="S117" i="277"/>
  <c r="R117" i="277"/>
  <c r="Q117" i="277"/>
  <c r="P117" i="277"/>
  <c r="S116" i="277"/>
  <c r="R116" i="277"/>
  <c r="Q116" i="277"/>
  <c r="P116" i="277"/>
  <c r="S115" i="277"/>
  <c r="R115" i="277"/>
  <c r="Q115" i="277"/>
  <c r="P115" i="277"/>
  <c r="S114" i="277"/>
  <c r="R114" i="277"/>
  <c r="Q114" i="277"/>
  <c r="P114" i="277"/>
  <c r="S113" i="277"/>
  <c r="R113" i="277"/>
  <c r="Q113" i="277"/>
  <c r="P113" i="277"/>
  <c r="S112" i="277"/>
  <c r="R112" i="277"/>
  <c r="Q112" i="277"/>
  <c r="P112" i="277"/>
  <c r="S111" i="277"/>
  <c r="R111" i="277"/>
  <c r="Q111" i="277"/>
  <c r="P111" i="277"/>
  <c r="S110" i="277"/>
  <c r="R110" i="277"/>
  <c r="Q110" i="277"/>
  <c r="P110" i="277"/>
  <c r="S109" i="277"/>
  <c r="R109" i="277"/>
  <c r="Q109" i="277"/>
  <c r="P109" i="277"/>
  <c r="S108" i="277"/>
  <c r="R108" i="277"/>
  <c r="Q108" i="277"/>
  <c r="P108" i="277"/>
  <c r="S107" i="277"/>
  <c r="R107" i="277"/>
  <c r="Q107" i="277"/>
  <c r="P107" i="277"/>
  <c r="S106" i="277"/>
  <c r="R106" i="277"/>
  <c r="Q106" i="277"/>
  <c r="P106" i="277"/>
  <c r="S105" i="277"/>
  <c r="R105" i="277"/>
  <c r="Q105" i="277"/>
  <c r="P105" i="277"/>
  <c r="S104" i="277"/>
  <c r="R104" i="277"/>
  <c r="Q104" i="277"/>
  <c r="P104" i="277"/>
  <c r="S103" i="277"/>
  <c r="R103" i="277"/>
  <c r="Q103" i="277"/>
  <c r="P103" i="277"/>
  <c r="S102" i="277"/>
  <c r="R102" i="277"/>
  <c r="Q102" i="277"/>
  <c r="P102" i="277"/>
  <c r="S101" i="277"/>
  <c r="R101" i="277"/>
  <c r="Q101" i="277"/>
  <c r="P101" i="277"/>
  <c r="S99" i="277"/>
  <c r="R99" i="277"/>
  <c r="Q99" i="277"/>
  <c r="P99" i="277"/>
  <c r="S98" i="277"/>
  <c r="R98" i="277"/>
  <c r="Q98" i="277"/>
  <c r="P98" i="277"/>
  <c r="S97" i="277"/>
  <c r="R97" i="277"/>
  <c r="Q97" i="277"/>
  <c r="P97" i="277"/>
  <c r="S96" i="277"/>
  <c r="R96" i="277"/>
  <c r="Q96" i="277"/>
  <c r="P96" i="277"/>
  <c r="S95" i="277"/>
  <c r="R95" i="277"/>
  <c r="Q95" i="277"/>
  <c r="P95" i="277"/>
  <c r="S94" i="277"/>
  <c r="R94" i="277"/>
  <c r="Q94" i="277"/>
  <c r="P94" i="277"/>
  <c r="S93" i="277"/>
  <c r="R93" i="277"/>
  <c r="Q93" i="277"/>
  <c r="P93" i="277"/>
  <c r="S91" i="277"/>
  <c r="R91" i="277"/>
  <c r="Q91" i="277"/>
  <c r="P91" i="277"/>
  <c r="S90" i="277"/>
  <c r="R90" i="277"/>
  <c r="Q90" i="277"/>
  <c r="P90" i="277"/>
  <c r="S89" i="277"/>
  <c r="R89" i="277"/>
  <c r="Q89" i="277"/>
  <c r="P89" i="277"/>
  <c r="S88" i="277"/>
  <c r="R88" i="277"/>
  <c r="Q88" i="277"/>
  <c r="P88" i="277"/>
  <c r="S87" i="277"/>
  <c r="R87" i="277"/>
  <c r="Q87" i="277"/>
  <c r="P87" i="277"/>
  <c r="S86" i="277"/>
  <c r="R86" i="277"/>
  <c r="Q86" i="277"/>
  <c r="P86" i="277"/>
  <c r="S85" i="277"/>
  <c r="R85" i="277"/>
  <c r="Q85" i="277"/>
  <c r="P85" i="277"/>
  <c r="S84" i="277"/>
  <c r="R84" i="277"/>
  <c r="Q84" i="277"/>
  <c r="P84" i="277"/>
  <c r="S83" i="277"/>
  <c r="R83" i="277"/>
  <c r="Q83" i="277"/>
  <c r="P83" i="277"/>
  <c r="S82" i="277"/>
  <c r="R82" i="277"/>
  <c r="Q82" i="277"/>
  <c r="P82" i="277"/>
  <c r="S81" i="277"/>
  <c r="R81" i="277"/>
  <c r="Q81" i="277"/>
  <c r="P81" i="277"/>
  <c r="S80" i="277"/>
  <c r="R80" i="277"/>
  <c r="Q80" i="277"/>
  <c r="P80" i="277"/>
  <c r="S75" i="277"/>
  <c r="R75" i="277"/>
  <c r="Q75" i="277"/>
  <c r="P75" i="277"/>
  <c r="S74" i="277"/>
  <c r="R74" i="277"/>
  <c r="Q74" i="277"/>
  <c r="P74" i="277"/>
  <c r="S73" i="277"/>
  <c r="R73" i="277"/>
  <c r="Q73" i="277"/>
  <c r="P73" i="277"/>
  <c r="S72" i="277"/>
  <c r="R72" i="277"/>
  <c r="Q72" i="277"/>
  <c r="P72" i="277"/>
  <c r="S71" i="277"/>
  <c r="R71" i="277"/>
  <c r="Q71" i="277"/>
  <c r="P71" i="277"/>
  <c r="S70" i="277"/>
  <c r="R70" i="277"/>
  <c r="Q70" i="277"/>
  <c r="P70" i="277"/>
  <c r="S65" i="277"/>
  <c r="R65" i="277"/>
  <c r="Q65" i="277"/>
  <c r="P65" i="277"/>
  <c r="S64" i="277"/>
  <c r="R64" i="277"/>
  <c r="Q64" i="277"/>
  <c r="P64" i="277"/>
  <c r="S63" i="277"/>
  <c r="R63" i="277"/>
  <c r="Q63" i="277"/>
  <c r="P63" i="277"/>
  <c r="S62" i="277"/>
  <c r="R62" i="277"/>
  <c r="Q62" i="277"/>
  <c r="P62" i="277"/>
  <c r="S61" i="277"/>
  <c r="R61" i="277"/>
  <c r="Q61" i="277"/>
  <c r="P61" i="277"/>
  <c r="S60" i="277"/>
  <c r="R60" i="277"/>
  <c r="Q60" i="277"/>
  <c r="P60" i="277"/>
  <c r="S52" i="277"/>
  <c r="R52" i="277"/>
  <c r="Q52" i="277"/>
  <c r="P52" i="277"/>
  <c r="S51" i="277"/>
  <c r="R51" i="277"/>
  <c r="Q51" i="277"/>
  <c r="P51" i="277"/>
  <c r="S50" i="277"/>
  <c r="R50" i="277"/>
  <c r="Q50" i="277"/>
  <c r="P50" i="277"/>
  <c r="S49" i="277"/>
  <c r="R49" i="277"/>
  <c r="Q49" i="277"/>
  <c r="P49" i="277"/>
  <c r="S46" i="277"/>
  <c r="R46" i="277"/>
  <c r="Q46" i="277"/>
  <c r="P46" i="277"/>
  <c r="S43" i="277"/>
  <c r="R43" i="277"/>
  <c r="Q43" i="277"/>
  <c r="P43" i="277"/>
  <c r="S42" i="277"/>
  <c r="R42" i="277"/>
  <c r="Q42" i="277"/>
  <c r="P42" i="277"/>
  <c r="S41" i="277"/>
  <c r="R41" i="277"/>
  <c r="Q41" i="277"/>
  <c r="P41" i="277"/>
  <c r="S36" i="277"/>
  <c r="R36" i="277"/>
  <c r="Q36" i="277"/>
  <c r="P36" i="277"/>
  <c r="S33" i="277"/>
  <c r="R33" i="277"/>
  <c r="Q33" i="277"/>
  <c r="P33" i="277"/>
  <c r="S30" i="277"/>
  <c r="R30" i="277"/>
  <c r="Q30" i="277"/>
  <c r="P30" i="277"/>
  <c r="S27" i="277"/>
  <c r="R27" i="277"/>
  <c r="Q27" i="277"/>
  <c r="P27" i="277"/>
  <c r="S26" i="277"/>
  <c r="R26" i="277"/>
  <c r="Q26" i="277"/>
  <c r="P26" i="277"/>
  <c r="S25" i="277"/>
  <c r="R25" i="277"/>
  <c r="Q25" i="277"/>
  <c r="P25" i="277"/>
  <c r="S17" i="277"/>
  <c r="R17" i="277"/>
  <c r="Q17" i="277"/>
  <c r="P17" i="277"/>
  <c r="S16" i="277"/>
  <c r="R16" i="277"/>
  <c r="Q16" i="277"/>
  <c r="P16" i="277"/>
  <c r="S15" i="277"/>
  <c r="R15" i="277"/>
  <c r="Q15" i="277"/>
  <c r="P15" i="277"/>
  <c r="S14" i="277"/>
  <c r="R14" i="277"/>
  <c r="Q14" i="277"/>
  <c r="P14" i="277"/>
  <c r="S13" i="277"/>
  <c r="R13" i="277"/>
  <c r="Q13" i="277"/>
  <c r="P13" i="277"/>
  <c r="S12" i="277"/>
  <c r="R12" i="277"/>
  <c r="Q12" i="277"/>
  <c r="P12" i="277"/>
  <c r="S11" i="277"/>
  <c r="R11" i="277"/>
  <c r="Q11" i="277"/>
  <c r="P11" i="277"/>
  <c r="S98" i="280" l="1"/>
  <c r="R98" i="280"/>
  <c r="Q98" i="280"/>
  <c r="P98" i="280"/>
  <c r="O18" i="277" l="1"/>
  <c r="N18" i="277"/>
  <c r="M18" i="277"/>
  <c r="L18" i="277"/>
  <c r="S18" i="277" l="1"/>
  <c r="O22" i="277"/>
  <c r="Q18" i="277"/>
  <c r="M22" i="277"/>
  <c r="R18" i="277"/>
  <c r="N22" i="277"/>
  <c r="P18" i="277"/>
  <c r="L22" i="277"/>
  <c r="S133" i="280"/>
  <c r="R133" i="280"/>
  <c r="Q133" i="280"/>
  <c r="P133" i="280"/>
  <c r="S161" i="280"/>
  <c r="R161" i="280"/>
  <c r="Q161" i="280"/>
  <c r="P161" i="280"/>
  <c r="O100" i="280"/>
  <c r="S100" i="280" s="1"/>
  <c r="N100" i="280"/>
  <c r="R100" i="280" s="1"/>
  <c r="M100" i="280"/>
  <c r="Q100" i="280" s="1"/>
  <c r="L100" i="280"/>
  <c r="P100" i="280" s="1"/>
  <c r="S97" i="280"/>
  <c r="R97" i="280"/>
  <c r="Q97" i="280"/>
  <c r="P97" i="280"/>
  <c r="S51" i="280" l="1"/>
  <c r="R51" i="280"/>
  <c r="Q51" i="280"/>
  <c r="P51" i="280"/>
  <c r="S81" i="280" l="1"/>
  <c r="R81" i="280"/>
  <c r="Q81" i="280"/>
  <c r="P81" i="280"/>
  <c r="O254" i="277"/>
  <c r="S254" i="277" s="1"/>
  <c r="N254" i="277"/>
  <c r="R254" i="277" s="1"/>
  <c r="M254" i="277"/>
  <c r="Q254" i="277" s="1"/>
  <c r="L254" i="277"/>
  <c r="P254" i="277" s="1"/>
  <c r="S92" i="280" l="1"/>
  <c r="R92" i="280"/>
  <c r="Q92" i="280"/>
  <c r="P92" i="280"/>
  <c r="O94" i="280"/>
  <c r="S94" i="280" s="1"/>
  <c r="N94" i="280"/>
  <c r="R94" i="280" s="1"/>
  <c r="M94" i="280"/>
  <c r="Q94" i="280" s="1"/>
  <c r="L94" i="280"/>
  <c r="P94" i="280" s="1"/>
  <c r="S87" i="280" l="1"/>
  <c r="R87" i="280"/>
  <c r="Q87" i="280"/>
  <c r="P87" i="280"/>
  <c r="S213" i="280" l="1"/>
  <c r="R213" i="280"/>
  <c r="Q213" i="280"/>
  <c r="P213" i="280"/>
  <c r="S210" i="280"/>
  <c r="R210" i="280"/>
  <c r="Q210" i="280"/>
  <c r="P210" i="280"/>
  <c r="S209" i="280"/>
  <c r="R209" i="280"/>
  <c r="Q209" i="280"/>
  <c r="P209" i="280"/>
  <c r="S208" i="280"/>
  <c r="R208" i="280"/>
  <c r="Q208" i="280"/>
  <c r="P208" i="280"/>
  <c r="S204" i="280"/>
  <c r="R204" i="280"/>
  <c r="Q204" i="280"/>
  <c r="P204" i="280"/>
  <c r="S203" i="280"/>
  <c r="R203" i="280"/>
  <c r="Q203" i="280"/>
  <c r="P203" i="280"/>
  <c r="S202" i="280"/>
  <c r="R202" i="280"/>
  <c r="Q202" i="280"/>
  <c r="P202" i="280"/>
  <c r="S201" i="280"/>
  <c r="R201" i="280"/>
  <c r="Q201" i="280"/>
  <c r="P201" i="280"/>
  <c r="S200" i="280"/>
  <c r="R200" i="280"/>
  <c r="Q200" i="280"/>
  <c r="P200" i="280"/>
  <c r="S197" i="280"/>
  <c r="R197" i="280"/>
  <c r="Q197" i="280"/>
  <c r="P197" i="280"/>
  <c r="S196" i="280"/>
  <c r="R196" i="280"/>
  <c r="Q196" i="280"/>
  <c r="P196" i="280"/>
  <c r="S195" i="280"/>
  <c r="R195" i="280"/>
  <c r="Q195" i="280"/>
  <c r="P195" i="280"/>
  <c r="S194" i="280"/>
  <c r="R194" i="280"/>
  <c r="Q194" i="280"/>
  <c r="P194" i="280"/>
  <c r="S181" i="280"/>
  <c r="R181" i="280"/>
  <c r="Q181" i="280"/>
  <c r="P181" i="280"/>
  <c r="S180" i="280"/>
  <c r="R180" i="280"/>
  <c r="Q180" i="280"/>
  <c r="P180" i="280"/>
  <c r="S175" i="280"/>
  <c r="R175" i="280"/>
  <c r="Q175" i="280"/>
  <c r="P175" i="280"/>
  <c r="S167" i="280"/>
  <c r="R167" i="280"/>
  <c r="Q167" i="280"/>
  <c r="P167" i="280"/>
  <c r="S160" i="280"/>
  <c r="R160" i="280"/>
  <c r="Q160" i="280"/>
  <c r="P160" i="280"/>
  <c r="S159" i="280"/>
  <c r="R159" i="280"/>
  <c r="Q159" i="280"/>
  <c r="P159" i="280"/>
  <c r="S158" i="280"/>
  <c r="R158" i="280"/>
  <c r="Q158" i="280"/>
  <c r="P158" i="280"/>
  <c r="S149" i="280"/>
  <c r="R149" i="280"/>
  <c r="Q149" i="280"/>
  <c r="P149" i="280"/>
  <c r="S148" i="280"/>
  <c r="R148" i="280"/>
  <c r="Q148" i="280"/>
  <c r="P148" i="280"/>
  <c r="S147" i="280"/>
  <c r="R147" i="280"/>
  <c r="Q147" i="280"/>
  <c r="P147" i="280"/>
  <c r="S146" i="280"/>
  <c r="R146" i="280"/>
  <c r="Q146" i="280"/>
  <c r="P146" i="280"/>
  <c r="S145" i="280"/>
  <c r="R145" i="280"/>
  <c r="Q145" i="280"/>
  <c r="P145" i="280"/>
  <c r="S144" i="280"/>
  <c r="R144" i="280"/>
  <c r="Q144" i="280"/>
  <c r="P144" i="280"/>
  <c r="S143" i="280"/>
  <c r="R143" i="280"/>
  <c r="Q143" i="280"/>
  <c r="P143" i="280"/>
  <c r="S142" i="280"/>
  <c r="R142" i="280"/>
  <c r="Q142" i="280"/>
  <c r="P142" i="280"/>
  <c r="S141" i="280"/>
  <c r="R141" i="280"/>
  <c r="Q141" i="280"/>
  <c r="P141" i="280"/>
  <c r="S140" i="280"/>
  <c r="R140" i="280"/>
  <c r="Q140" i="280"/>
  <c r="P140" i="280"/>
  <c r="S132" i="280"/>
  <c r="R132" i="280"/>
  <c r="Q132" i="280"/>
  <c r="P132" i="280"/>
  <c r="S131" i="280"/>
  <c r="R131" i="280"/>
  <c r="Q131" i="280"/>
  <c r="P131" i="280"/>
  <c r="S130" i="280"/>
  <c r="R130" i="280"/>
  <c r="Q130" i="280"/>
  <c r="P130" i="280"/>
  <c r="S129" i="280"/>
  <c r="R129" i="280"/>
  <c r="Q129" i="280"/>
  <c r="P129" i="280"/>
  <c r="S128" i="280"/>
  <c r="R128" i="280"/>
  <c r="Q128" i="280"/>
  <c r="P128" i="280"/>
  <c r="S127" i="280"/>
  <c r="R127" i="280"/>
  <c r="Q127" i="280"/>
  <c r="P127" i="280"/>
  <c r="S126" i="280"/>
  <c r="R126" i="280"/>
  <c r="Q126" i="280"/>
  <c r="P126" i="280"/>
  <c r="S125" i="280"/>
  <c r="R125" i="280"/>
  <c r="Q125" i="280"/>
  <c r="P125" i="280"/>
  <c r="S124" i="280"/>
  <c r="R124" i="280"/>
  <c r="Q124" i="280"/>
  <c r="P124" i="280"/>
  <c r="S123" i="280"/>
  <c r="R123" i="280"/>
  <c r="Q123" i="280"/>
  <c r="P123" i="280"/>
  <c r="S122" i="280"/>
  <c r="R122" i="280"/>
  <c r="Q122" i="280"/>
  <c r="P122" i="280"/>
  <c r="S121" i="280"/>
  <c r="R121" i="280"/>
  <c r="Q121" i="280"/>
  <c r="P121" i="280"/>
  <c r="S120" i="280"/>
  <c r="R120" i="280"/>
  <c r="Q120" i="280"/>
  <c r="P120" i="280"/>
  <c r="S118" i="280"/>
  <c r="R118" i="280"/>
  <c r="Q118" i="280"/>
  <c r="P118" i="280"/>
  <c r="S117" i="280"/>
  <c r="R117" i="280"/>
  <c r="Q117" i="280"/>
  <c r="P117" i="280"/>
  <c r="S116" i="280"/>
  <c r="R116" i="280"/>
  <c r="Q116" i="280"/>
  <c r="P116" i="280"/>
  <c r="S110" i="280"/>
  <c r="R110" i="280"/>
  <c r="Q110" i="280"/>
  <c r="P110" i="280"/>
  <c r="S109" i="280"/>
  <c r="R109" i="280"/>
  <c r="Q109" i="280"/>
  <c r="P109" i="280"/>
  <c r="S106" i="280"/>
  <c r="R106" i="280"/>
  <c r="Q106" i="280"/>
  <c r="P106" i="280"/>
  <c r="S86" i="280"/>
  <c r="R86" i="280"/>
  <c r="Q86" i="280"/>
  <c r="P86" i="280"/>
  <c r="S80" i="280"/>
  <c r="R80" i="280"/>
  <c r="Q80" i="280"/>
  <c r="P80" i="280"/>
  <c r="S79" i="280"/>
  <c r="R79" i="280"/>
  <c r="Q79" i="280"/>
  <c r="P79" i="280"/>
  <c r="S78" i="280"/>
  <c r="R78" i="280"/>
  <c r="Q78" i="280"/>
  <c r="P78" i="280"/>
  <c r="S77" i="280"/>
  <c r="R77" i="280"/>
  <c r="Q77" i="280"/>
  <c r="P77" i="280"/>
  <c r="S76" i="280"/>
  <c r="R76" i="280"/>
  <c r="Q76" i="280"/>
  <c r="P76" i="280"/>
  <c r="S74" i="280"/>
  <c r="R74" i="280"/>
  <c r="Q74" i="280"/>
  <c r="P74" i="280"/>
  <c r="S73" i="280"/>
  <c r="R73" i="280"/>
  <c r="Q73" i="280"/>
  <c r="P73" i="280"/>
  <c r="S66" i="280"/>
  <c r="R66" i="280"/>
  <c r="Q66" i="280"/>
  <c r="P66" i="280"/>
  <c r="S65" i="280"/>
  <c r="R65" i="280"/>
  <c r="Q65" i="280"/>
  <c r="P65" i="280"/>
  <c r="S61" i="280"/>
  <c r="R61" i="280"/>
  <c r="Q61" i="280"/>
  <c r="P61" i="280"/>
  <c r="S60" i="280"/>
  <c r="R60" i="280"/>
  <c r="Q60" i="280"/>
  <c r="P60" i="280"/>
  <c r="S59" i="280"/>
  <c r="R59" i="280"/>
  <c r="Q59" i="280"/>
  <c r="P59" i="280"/>
  <c r="S58" i="280"/>
  <c r="R58" i="280"/>
  <c r="Q58" i="280"/>
  <c r="P58" i="280"/>
  <c r="S50" i="280"/>
  <c r="R50" i="280"/>
  <c r="Q50" i="280"/>
  <c r="P50" i="280"/>
  <c r="S49" i="280"/>
  <c r="R49" i="280"/>
  <c r="Q49" i="280"/>
  <c r="P49" i="280"/>
  <c r="S48" i="280"/>
  <c r="R48" i="280"/>
  <c r="Q48" i="280"/>
  <c r="P48" i="280"/>
  <c r="S47" i="280"/>
  <c r="R47" i="280"/>
  <c r="Q47" i="280"/>
  <c r="P47" i="280"/>
  <c r="S46" i="280"/>
  <c r="R46" i="280"/>
  <c r="Q46" i="280"/>
  <c r="P46" i="280"/>
  <c r="S45" i="280"/>
  <c r="R45" i="280"/>
  <c r="Q45" i="280"/>
  <c r="P45" i="280"/>
  <c r="S44" i="280"/>
  <c r="R44" i="280"/>
  <c r="Q44" i="280"/>
  <c r="P44" i="280"/>
  <c r="S43" i="280"/>
  <c r="R43" i="280"/>
  <c r="Q43" i="280"/>
  <c r="P43" i="280"/>
  <c r="S42" i="280"/>
  <c r="R42" i="280"/>
  <c r="Q42" i="280"/>
  <c r="P42" i="280"/>
  <c r="S41" i="280"/>
  <c r="R41" i="280"/>
  <c r="Q41" i="280"/>
  <c r="P41" i="280"/>
  <c r="S40" i="280"/>
  <c r="R40" i="280"/>
  <c r="Q40" i="280"/>
  <c r="P40" i="280"/>
  <c r="S27" i="280"/>
  <c r="R27" i="280"/>
  <c r="Q27" i="280"/>
  <c r="P27" i="280"/>
  <c r="S26" i="280"/>
  <c r="R26" i="280"/>
  <c r="Q26" i="280"/>
  <c r="P26" i="280"/>
  <c r="S17" i="280"/>
  <c r="R17" i="280"/>
  <c r="Q17" i="280"/>
  <c r="P17" i="280"/>
  <c r="S15" i="280"/>
  <c r="R15" i="280"/>
  <c r="Q15" i="280"/>
  <c r="P15" i="280"/>
  <c r="S11" i="280"/>
  <c r="R11" i="280"/>
  <c r="Q11" i="280"/>
  <c r="P11" i="280"/>
  <c r="O31" i="277"/>
  <c r="S31" i="277" s="1"/>
  <c r="N31" i="277"/>
  <c r="R31" i="277" s="1"/>
  <c r="M31" i="277"/>
  <c r="Q31" i="277" s="1"/>
  <c r="L31" i="277"/>
  <c r="P31" i="277" s="1"/>
  <c r="O47" i="277"/>
  <c r="S47" i="277" s="1"/>
  <c r="N47" i="277"/>
  <c r="R47" i="277" s="1"/>
  <c r="M47" i="277"/>
  <c r="Q47" i="277" s="1"/>
  <c r="L47" i="277"/>
  <c r="P47" i="277" s="1"/>
  <c r="O89" i="280" l="1"/>
  <c r="S89" i="280" s="1"/>
  <c r="N89" i="280"/>
  <c r="R89" i="280" s="1"/>
  <c r="M89" i="280"/>
  <c r="Q89" i="280" s="1"/>
  <c r="L89" i="280"/>
  <c r="P89" i="280" s="1"/>
  <c r="O37" i="277" l="1"/>
  <c r="S37" i="277" s="1"/>
  <c r="N37" i="277"/>
  <c r="R37" i="277" s="1"/>
  <c r="M37" i="277"/>
  <c r="Q37" i="277" s="1"/>
  <c r="L37" i="277"/>
  <c r="P37" i="277" s="1"/>
  <c r="K22" i="270" s="1"/>
  <c r="K17" i="270"/>
  <c r="K16" i="270"/>
  <c r="K26" i="270"/>
  <c r="K15" i="270"/>
  <c r="E17" i="270"/>
  <c r="E16" i="270"/>
  <c r="O277" i="277"/>
  <c r="S277" i="277" s="1"/>
  <c r="N277" i="277"/>
  <c r="R277" i="277" s="1"/>
  <c r="M277" i="277"/>
  <c r="Q277" i="277" s="1"/>
  <c r="L277" i="277"/>
  <c r="P277" i="277" s="1"/>
  <c r="O266" i="277"/>
  <c r="S266" i="277" s="1"/>
  <c r="N266" i="277"/>
  <c r="R266" i="277" s="1"/>
  <c r="M266" i="277"/>
  <c r="Q266" i="277" s="1"/>
  <c r="L266" i="277"/>
  <c r="P266" i="277" s="1"/>
  <c r="O260" i="277"/>
  <c r="S260" i="277" s="1"/>
  <c r="N260" i="277"/>
  <c r="R260" i="277" s="1"/>
  <c r="M260" i="277"/>
  <c r="Q260" i="277" s="1"/>
  <c r="L260" i="277"/>
  <c r="P260" i="277" s="1"/>
  <c r="O248" i="277"/>
  <c r="S248" i="277" s="1"/>
  <c r="N248" i="277"/>
  <c r="R248" i="277" s="1"/>
  <c r="M248" i="277"/>
  <c r="Q248" i="277" s="1"/>
  <c r="L248" i="277"/>
  <c r="P248" i="277" s="1"/>
  <c r="O232" i="277"/>
  <c r="S232" i="277" s="1"/>
  <c r="N232" i="277"/>
  <c r="R232" i="277" s="1"/>
  <c r="M232" i="277"/>
  <c r="Q232" i="277" s="1"/>
  <c r="L232" i="277"/>
  <c r="P232" i="277" s="1"/>
  <c r="O187" i="277"/>
  <c r="S187" i="277" s="1"/>
  <c r="N187" i="277"/>
  <c r="R187" i="277" s="1"/>
  <c r="M187" i="277"/>
  <c r="Q187" i="277" s="1"/>
  <c r="L187" i="277"/>
  <c r="P187" i="277" s="1"/>
  <c r="O183" i="277"/>
  <c r="S183" i="277" s="1"/>
  <c r="N183" i="277"/>
  <c r="R183" i="277" s="1"/>
  <c r="M183" i="277"/>
  <c r="Q183" i="277" s="1"/>
  <c r="L183" i="277"/>
  <c r="P183" i="277" s="1"/>
  <c r="O168" i="277"/>
  <c r="N168" i="277"/>
  <c r="M168" i="277"/>
  <c r="L168" i="277"/>
  <c r="O155" i="277"/>
  <c r="S155" i="277" s="1"/>
  <c r="N155" i="277"/>
  <c r="R155" i="277" s="1"/>
  <c r="M155" i="277"/>
  <c r="Q155" i="277" s="1"/>
  <c r="L155" i="277"/>
  <c r="P155" i="277" s="1"/>
  <c r="O141" i="277"/>
  <c r="S141" i="277" s="1"/>
  <c r="N141" i="277"/>
  <c r="R141" i="277" s="1"/>
  <c r="M141" i="277"/>
  <c r="Q141" i="277" s="1"/>
  <c r="L141" i="277"/>
  <c r="P141" i="277" s="1"/>
  <c r="O77" i="277"/>
  <c r="S77" i="277" s="1"/>
  <c r="N77" i="277"/>
  <c r="R77" i="277" s="1"/>
  <c r="M77" i="277"/>
  <c r="Q77" i="277" s="1"/>
  <c r="L77" i="277"/>
  <c r="P77" i="277" s="1"/>
  <c r="O67" i="277"/>
  <c r="S67" i="277" s="1"/>
  <c r="N67" i="277"/>
  <c r="R67" i="277" s="1"/>
  <c r="M67" i="277"/>
  <c r="Q67" i="277" s="1"/>
  <c r="L67" i="277"/>
  <c r="P67" i="277" s="1"/>
  <c r="O53" i="277"/>
  <c r="S53" i="277" s="1"/>
  <c r="N53" i="277"/>
  <c r="R53" i="277" s="1"/>
  <c r="M53" i="277"/>
  <c r="Q53" i="277" s="1"/>
  <c r="L53" i="277"/>
  <c r="P53" i="277" s="1"/>
  <c r="O34" i="277"/>
  <c r="S34" i="277" s="1"/>
  <c r="N34" i="277"/>
  <c r="R34" i="277" s="1"/>
  <c r="M34" i="277"/>
  <c r="Q34" i="277" s="1"/>
  <c r="L34" i="277"/>
  <c r="P34" i="277" s="1"/>
  <c r="O211" i="280"/>
  <c r="S211" i="280" s="1"/>
  <c r="N211" i="280"/>
  <c r="R211" i="280" s="1"/>
  <c r="M211" i="280"/>
  <c r="Q211" i="280" s="1"/>
  <c r="L211" i="280"/>
  <c r="P211" i="280" s="1"/>
  <c r="O205" i="280"/>
  <c r="S205" i="280" s="1"/>
  <c r="N205" i="280"/>
  <c r="R205" i="280" s="1"/>
  <c r="M205" i="280"/>
  <c r="Q205" i="280" s="1"/>
  <c r="L205" i="280"/>
  <c r="P205" i="280" s="1"/>
  <c r="O198" i="280"/>
  <c r="S198" i="280" s="1"/>
  <c r="N198" i="280"/>
  <c r="R198" i="280" s="1"/>
  <c r="M198" i="280"/>
  <c r="Q198" i="280" s="1"/>
  <c r="L198" i="280"/>
  <c r="P198" i="280" s="1"/>
  <c r="O183" i="280"/>
  <c r="S183" i="280" s="1"/>
  <c r="N183" i="280"/>
  <c r="R183" i="280" s="1"/>
  <c r="M183" i="280"/>
  <c r="Q183" i="280" s="1"/>
  <c r="L183" i="280"/>
  <c r="P183" i="280" s="1"/>
  <c r="O177" i="280"/>
  <c r="S177" i="280" s="1"/>
  <c r="N177" i="280"/>
  <c r="R177" i="280" s="1"/>
  <c r="M177" i="280"/>
  <c r="Q177" i="280" s="1"/>
  <c r="L177" i="280"/>
  <c r="P177" i="280" s="1"/>
  <c r="O169" i="280"/>
  <c r="S169" i="280" s="1"/>
  <c r="N169" i="280"/>
  <c r="R169" i="280" s="1"/>
  <c r="M169" i="280"/>
  <c r="Q169" i="280" s="1"/>
  <c r="L169" i="280"/>
  <c r="P169" i="280" s="1"/>
  <c r="O164" i="280"/>
  <c r="S164" i="280" s="1"/>
  <c r="N164" i="280"/>
  <c r="M164" i="280"/>
  <c r="L164" i="280"/>
  <c r="O152" i="280"/>
  <c r="S152" i="280" s="1"/>
  <c r="N152" i="280"/>
  <c r="R152" i="280" s="1"/>
  <c r="M152" i="280"/>
  <c r="Q152" i="280" s="1"/>
  <c r="L152" i="280"/>
  <c r="P152" i="280" s="1"/>
  <c r="O137" i="280"/>
  <c r="S137" i="280" s="1"/>
  <c r="N137" i="280"/>
  <c r="R137" i="280" s="1"/>
  <c r="M137" i="280"/>
  <c r="L137" i="280"/>
  <c r="P137" i="280" s="1"/>
  <c r="E12" i="270" s="1"/>
  <c r="O112" i="280"/>
  <c r="S112" i="280" s="1"/>
  <c r="N112" i="280"/>
  <c r="R112" i="280" s="1"/>
  <c r="M112" i="280"/>
  <c r="Q112" i="280" s="1"/>
  <c r="L112" i="280"/>
  <c r="P112" i="280" s="1"/>
  <c r="E21" i="270" s="1"/>
  <c r="O83" i="280"/>
  <c r="O102" i="280" s="1"/>
  <c r="N83" i="280"/>
  <c r="N102" i="280" s="1"/>
  <c r="M83" i="280"/>
  <c r="M102" i="280" s="1"/>
  <c r="L83" i="280"/>
  <c r="L102" i="280" s="1"/>
  <c r="O67" i="280"/>
  <c r="S67" i="280" s="1"/>
  <c r="N67" i="280"/>
  <c r="R67" i="280" s="1"/>
  <c r="M67" i="280"/>
  <c r="Q67" i="280" s="1"/>
  <c r="L67" i="280"/>
  <c r="P67" i="280" s="1"/>
  <c r="O62" i="280"/>
  <c r="N62" i="280"/>
  <c r="M62" i="280"/>
  <c r="L62" i="280"/>
  <c r="P62" i="280" s="1"/>
  <c r="O54" i="280"/>
  <c r="S54" i="280" s="1"/>
  <c r="N54" i="280"/>
  <c r="R54" i="280" s="1"/>
  <c r="M54" i="280"/>
  <c r="Q54" i="280" s="1"/>
  <c r="L54" i="280"/>
  <c r="P54" i="280" s="1"/>
  <c r="O28" i="280"/>
  <c r="O33" i="280" s="1"/>
  <c r="N28" i="280"/>
  <c r="N33" i="280" s="1"/>
  <c r="M28" i="280"/>
  <c r="M33" i="280" s="1"/>
  <c r="L28" i="280"/>
  <c r="L33" i="280" s="1"/>
  <c r="S22" i="280"/>
  <c r="R22" i="280"/>
  <c r="Q22" i="280"/>
  <c r="P22" i="280"/>
  <c r="O13" i="280"/>
  <c r="S13" i="280" s="1"/>
  <c r="N13" i="280"/>
  <c r="M13" i="280"/>
  <c r="L13" i="280"/>
  <c r="P13" i="280" s="1"/>
  <c r="G53" i="277"/>
  <c r="F53" i="277"/>
  <c r="E53" i="277"/>
  <c r="D53" i="277"/>
  <c r="S168" i="277" l="1"/>
  <c r="O200" i="277"/>
  <c r="S200" i="277" s="1"/>
  <c r="R168" i="277"/>
  <c r="N200" i="277"/>
  <c r="R200" i="277" s="1"/>
  <c r="P168" i="277"/>
  <c r="K12" i="270" s="1"/>
  <c r="L200" i="277"/>
  <c r="P200" i="277" s="1"/>
  <c r="Q168" i="277"/>
  <c r="M200" i="277"/>
  <c r="Q200" i="277" s="1"/>
  <c r="Q22" i="277"/>
  <c r="M54" i="277"/>
  <c r="Q54" i="277" s="1"/>
  <c r="N38" i="277"/>
  <c r="R38" i="277" s="1"/>
  <c r="N268" i="277"/>
  <c r="R268" i="277" s="1"/>
  <c r="S22" i="277"/>
  <c r="O54" i="277"/>
  <c r="S54" i="277" s="1"/>
  <c r="M38" i="277"/>
  <c r="Q38" i="277" s="1"/>
  <c r="M268" i="277"/>
  <c r="Q268" i="277" s="1"/>
  <c r="R22" i="277"/>
  <c r="N54" i="277"/>
  <c r="R54" i="277" s="1"/>
  <c r="O38" i="277"/>
  <c r="S38" i="277" s="1"/>
  <c r="P22" i="277"/>
  <c r="L54" i="277"/>
  <c r="P54" i="277" s="1"/>
  <c r="S33" i="280"/>
  <c r="S28" i="280"/>
  <c r="O69" i="280"/>
  <c r="S69" i="280" s="1"/>
  <c r="S62" i="280"/>
  <c r="R13" i="280"/>
  <c r="R33" i="280"/>
  <c r="R28" i="280"/>
  <c r="N69" i="280"/>
  <c r="R69" i="280" s="1"/>
  <c r="R62" i="280"/>
  <c r="P33" i="280"/>
  <c r="P28" i="280"/>
  <c r="Q13" i="280"/>
  <c r="Q33" i="280"/>
  <c r="Q28" i="280"/>
  <c r="M69" i="280"/>
  <c r="Q69" i="280" s="1"/>
  <c r="Q62" i="280"/>
  <c r="N171" i="280"/>
  <c r="R171" i="280" s="1"/>
  <c r="R164" i="280"/>
  <c r="M171" i="280"/>
  <c r="Q171" i="280" s="1"/>
  <c r="Q164" i="280"/>
  <c r="L171" i="280"/>
  <c r="P171" i="280" s="1"/>
  <c r="P164" i="280"/>
  <c r="P102" i="280"/>
  <c r="P83" i="280"/>
  <c r="Q102" i="280"/>
  <c r="Q83" i="280"/>
  <c r="R102" i="280"/>
  <c r="R83" i="280"/>
  <c r="S102" i="280"/>
  <c r="S83" i="280"/>
  <c r="M154" i="280"/>
  <c r="Q154" i="280" s="1"/>
  <c r="Q137" i="280"/>
  <c r="O35" i="280"/>
  <c r="S35" i="280" s="1"/>
  <c r="L38" i="277"/>
  <c r="P38" i="277" s="1"/>
  <c r="N154" i="280"/>
  <c r="R154" i="280" s="1"/>
  <c r="L154" i="280"/>
  <c r="P154" i="280" s="1"/>
  <c r="O268" i="277"/>
  <c r="S268" i="277" s="1"/>
  <c r="O171" i="280"/>
  <c r="S171" i="280" s="1"/>
  <c r="O154" i="280"/>
  <c r="S154" i="280" s="1"/>
  <c r="M185" i="280"/>
  <c r="Q185" i="280" s="1"/>
  <c r="L69" i="280"/>
  <c r="P69" i="280" s="1"/>
  <c r="L268" i="277"/>
  <c r="P268" i="277" s="1"/>
  <c r="N185" i="280"/>
  <c r="R185" i="280" s="1"/>
  <c r="O185" i="280"/>
  <c r="S185" i="280" s="1"/>
  <c r="L185" i="280"/>
  <c r="P185" i="280" s="1"/>
  <c r="M56" i="277" l="1"/>
  <c r="Q56" i="277" s="1"/>
  <c r="N270" i="277"/>
  <c r="R270" i="277" s="1"/>
  <c r="L35" i="280"/>
  <c r="P35" i="280" s="1"/>
  <c r="O270" i="277"/>
  <c r="S270" i="277" s="1"/>
  <c r="M35" i="280"/>
  <c r="Q35" i="280" s="1"/>
  <c r="N35" i="280"/>
  <c r="R35" i="280" s="1"/>
  <c r="M270" i="277"/>
  <c r="Q270" i="277" s="1"/>
  <c r="M187" i="280"/>
  <c r="Q187" i="280" s="1"/>
  <c r="N187" i="280"/>
  <c r="L56" i="277"/>
  <c r="P56" i="277" s="1"/>
  <c r="O187" i="280"/>
  <c r="L187" i="280"/>
  <c r="P187" i="280" s="1"/>
  <c r="L270" i="277"/>
  <c r="P270" i="277" s="1"/>
  <c r="O56" i="277"/>
  <c r="S56" i="277" s="1"/>
  <c r="N56" i="277"/>
  <c r="R56" i="277" s="1"/>
  <c r="M281" i="277" l="1"/>
  <c r="Q281" i="277" s="1"/>
  <c r="O281" i="277"/>
  <c r="S281" i="277" s="1"/>
  <c r="M190" i="280"/>
  <c r="M215" i="280" s="1"/>
  <c r="Q215" i="280" s="1"/>
  <c r="N190" i="280"/>
  <c r="R187" i="280"/>
  <c r="O190" i="280"/>
  <c r="S187" i="280"/>
  <c r="L190" i="280"/>
  <c r="L281" i="277"/>
  <c r="P281" i="277" s="1"/>
  <c r="N281" i="277"/>
  <c r="R281" i="277" s="1"/>
  <c r="Q190" i="280" l="1"/>
  <c r="O215" i="280"/>
  <c r="S215" i="280" s="1"/>
  <c r="S190" i="280"/>
  <c r="L215" i="280"/>
  <c r="P215" i="280" s="1"/>
  <c r="P190" i="280"/>
  <c r="N215" i="280"/>
  <c r="R215" i="280" s="1"/>
  <c r="R190" i="280"/>
  <c r="J26" i="270"/>
  <c r="J17" i="270"/>
  <c r="J15" i="270"/>
  <c r="D61" i="280" l="1"/>
  <c r="E198" i="280"/>
  <c r="D198" i="280"/>
  <c r="G22" i="280"/>
  <c r="F22" i="280"/>
  <c r="E22" i="280"/>
  <c r="D22" i="280"/>
  <c r="G13" i="280"/>
  <c r="F13" i="280"/>
  <c r="E13" i="280"/>
  <c r="D13" i="280"/>
  <c r="D15" i="270" l="1"/>
  <c r="E15" i="270"/>
  <c r="G18" i="277"/>
  <c r="F18" i="277"/>
  <c r="E18" i="277"/>
  <c r="D18" i="277"/>
  <c r="G22" i="277" l="1"/>
  <c r="E22" i="277"/>
  <c r="F22" i="277"/>
  <c r="D22" i="277"/>
  <c r="G152" i="280" l="1"/>
  <c r="F152" i="280"/>
  <c r="E152" i="280"/>
  <c r="D152" i="280"/>
  <c r="G112" i="280"/>
  <c r="F112" i="280"/>
  <c r="E112" i="280"/>
  <c r="D112" i="280"/>
  <c r="G83" i="280"/>
  <c r="F83" i="280"/>
  <c r="E83" i="280"/>
  <c r="D83" i="280"/>
  <c r="D102" i="280" l="1"/>
  <c r="D23" i="270"/>
  <c r="E23" i="270"/>
  <c r="D21" i="270"/>
  <c r="E102" i="280"/>
  <c r="F102" i="280"/>
  <c r="G102" i="280"/>
  <c r="D11" i="270" l="1"/>
  <c r="E11" i="270"/>
  <c r="D131" i="280"/>
  <c r="G211" i="280" l="1"/>
  <c r="F211" i="280"/>
  <c r="E211" i="280"/>
  <c r="D211" i="280"/>
  <c r="G205" i="280"/>
  <c r="F205" i="280"/>
  <c r="E205" i="280"/>
  <c r="D205" i="280"/>
  <c r="G198" i="280"/>
  <c r="F198" i="280"/>
  <c r="G177" i="280"/>
  <c r="F177" i="280"/>
  <c r="E177" i="280"/>
  <c r="D177" i="280"/>
  <c r="G169" i="280"/>
  <c r="F169" i="280"/>
  <c r="E169" i="280"/>
  <c r="D169" i="280"/>
  <c r="G164" i="280"/>
  <c r="F164" i="280"/>
  <c r="E164" i="280"/>
  <c r="D164" i="280"/>
  <c r="G137" i="280"/>
  <c r="F137" i="280"/>
  <c r="E137" i="280"/>
  <c r="D137" i="280"/>
  <c r="G67" i="280"/>
  <c r="F67" i="280"/>
  <c r="E67" i="280"/>
  <c r="D67" i="280"/>
  <c r="G62" i="280"/>
  <c r="F62" i="280"/>
  <c r="E62" i="280"/>
  <c r="D62" i="280"/>
  <c r="G54" i="280"/>
  <c r="F54" i="280"/>
  <c r="E54" i="280"/>
  <c r="D54" i="280"/>
  <c r="G28" i="280"/>
  <c r="F28" i="280"/>
  <c r="E28" i="280"/>
  <c r="D28" i="280"/>
  <c r="E9" i="270" s="1"/>
  <c r="G277" i="277"/>
  <c r="F277" i="277"/>
  <c r="E277" i="277"/>
  <c r="D277" i="277"/>
  <c r="G266" i="277"/>
  <c r="F266" i="277"/>
  <c r="E266" i="277"/>
  <c r="D266" i="277"/>
  <c r="G260" i="277"/>
  <c r="F260" i="277"/>
  <c r="E260" i="277"/>
  <c r="D260" i="277"/>
  <c r="G254" i="277"/>
  <c r="F254" i="277"/>
  <c r="E254" i="277"/>
  <c r="D254" i="277"/>
  <c r="G248" i="277"/>
  <c r="F248" i="277"/>
  <c r="E248" i="277"/>
  <c r="D248" i="277"/>
  <c r="G232" i="277"/>
  <c r="F232" i="277"/>
  <c r="E232" i="277"/>
  <c r="D232" i="277"/>
  <c r="G187" i="277"/>
  <c r="F187" i="277"/>
  <c r="E187" i="277"/>
  <c r="D187" i="277"/>
  <c r="G168" i="277"/>
  <c r="F168" i="277"/>
  <c r="E168" i="277"/>
  <c r="D168" i="277"/>
  <c r="G155" i="277"/>
  <c r="F155" i="277"/>
  <c r="E155" i="277"/>
  <c r="D155" i="277"/>
  <c r="G141" i="277"/>
  <c r="F141" i="277"/>
  <c r="E141" i="277"/>
  <c r="D141" i="277"/>
  <c r="G77" i="277"/>
  <c r="F77" i="277"/>
  <c r="E77" i="277"/>
  <c r="D77" i="277"/>
  <c r="G67" i="277"/>
  <c r="F67" i="277"/>
  <c r="E67" i="277"/>
  <c r="D67" i="277"/>
  <c r="G54" i="277"/>
  <c r="F54" i="277"/>
  <c r="E54" i="277"/>
  <c r="G37" i="277"/>
  <c r="F37" i="277"/>
  <c r="G34" i="277"/>
  <c r="F34" i="277"/>
  <c r="E34" i="277"/>
  <c r="D34" i="277"/>
  <c r="K21" i="270" l="1"/>
  <c r="E38" i="277"/>
  <c r="J9" i="270"/>
  <c r="K9" i="270"/>
  <c r="J10" i="270"/>
  <c r="K10" i="270"/>
  <c r="J11" i="270"/>
  <c r="K11" i="270"/>
  <c r="J13" i="270"/>
  <c r="K13" i="270"/>
  <c r="J22" i="270"/>
  <c r="J23" i="270"/>
  <c r="K23" i="270"/>
  <c r="J24" i="270"/>
  <c r="K24" i="270"/>
  <c r="E268" i="277"/>
  <c r="D26" i="270"/>
  <c r="E26" i="270"/>
  <c r="D12" i="270"/>
  <c r="D13" i="270"/>
  <c r="E13" i="270"/>
  <c r="D24" i="270"/>
  <c r="E24" i="270"/>
  <c r="D25" i="270"/>
  <c r="E25" i="270"/>
  <c r="F33" i="280"/>
  <c r="F69" i="280"/>
  <c r="F171" i="280"/>
  <c r="G33" i="280"/>
  <c r="G171" i="280"/>
  <c r="E33" i="280"/>
  <c r="E69" i="280"/>
  <c r="E171" i="280"/>
  <c r="D38" i="277"/>
  <c r="D33" i="280"/>
  <c r="D9" i="270"/>
  <c r="D54" i="277"/>
  <c r="J21" i="270"/>
  <c r="D69" i="280"/>
  <c r="E56" i="277"/>
  <c r="F38" i="277"/>
  <c r="G38" i="277"/>
  <c r="G154" i="280"/>
  <c r="D154" i="280"/>
  <c r="G268" i="277"/>
  <c r="G69" i="280"/>
  <c r="F154" i="280"/>
  <c r="E154" i="280"/>
  <c r="D268" i="277"/>
  <c r="F268" i="277"/>
  <c r="D171" i="280"/>
  <c r="E29" i="270" l="1"/>
  <c r="K29" i="270"/>
  <c r="D29" i="270"/>
  <c r="F56" i="277"/>
  <c r="J29" i="270"/>
  <c r="F35" i="280"/>
  <c r="D10" i="270"/>
  <c r="E10" i="270"/>
  <c r="D35" i="280"/>
  <c r="E35" i="280"/>
  <c r="G35" i="280"/>
  <c r="D56" i="277"/>
  <c r="G56" i="277"/>
  <c r="G183" i="277" l="1"/>
  <c r="F183" i="277"/>
  <c r="E183" i="277"/>
  <c r="D183" i="277"/>
  <c r="K19" i="270" s="1"/>
  <c r="K32" i="270" s="1"/>
  <c r="E200" i="277" l="1"/>
  <c r="F200" i="277"/>
  <c r="G200" i="277"/>
  <c r="D200" i="277"/>
  <c r="J12" i="270"/>
  <c r="J19" i="270" s="1"/>
  <c r="J32" i="270" s="1"/>
  <c r="D183" i="280"/>
  <c r="E14" i="270" s="1"/>
  <c r="E19" i="270" s="1"/>
  <c r="E32" i="270" s="1"/>
  <c r="E183" i="280"/>
  <c r="F183" i="280"/>
  <c r="G183" i="280"/>
  <c r="D270" i="277" l="1"/>
  <c r="F270" i="277"/>
  <c r="G270" i="277"/>
  <c r="E270" i="277"/>
  <c r="F185" i="280"/>
  <c r="E185" i="280"/>
  <c r="G185" i="280"/>
  <c r="D185" i="280"/>
  <c r="D14" i="270"/>
  <c r="D19" i="270" s="1"/>
  <c r="D32" i="270" s="1"/>
  <c r="E281" i="277" l="1"/>
  <c r="F281" i="277"/>
  <c r="G281" i="277"/>
  <c r="D281" i="277"/>
  <c r="D187" i="280"/>
  <c r="E187" i="280"/>
  <c r="G187" i="280"/>
  <c r="F187" i="280"/>
  <c r="I29" i="270"/>
  <c r="I19" i="270"/>
  <c r="C29" i="270"/>
  <c r="C19" i="270"/>
  <c r="F190" i="280" l="1"/>
  <c r="E190" i="280"/>
  <c r="G190" i="280"/>
  <c r="D190" i="280"/>
  <c r="C32" i="270"/>
  <c r="I32" i="270"/>
  <c r="H29" i="270"/>
  <c r="H19" i="270"/>
  <c r="B29" i="270"/>
  <c r="B19" i="270"/>
  <c r="E215" i="280" l="1"/>
  <c r="D215" i="280"/>
  <c r="G215" i="280"/>
  <c r="F215" i="280"/>
  <c r="H32" i="270"/>
  <c r="B32" i="27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 Zoltán</author>
  </authors>
  <commentList>
    <comment ref="D57" authorId="0" shapeId="0" xr:uid="{854BF4C3-435D-496C-806F-A94C33711920}">
      <text>
        <r>
          <rPr>
            <sz val="9"/>
            <color indexed="81"/>
            <rFont val="Tahoma"/>
            <family val="2"/>
            <charset val="238"/>
          </rPr>
          <t>Kossuth-szoborcsoportot és a lakótornyot összekötő gyalogos híd engedélyezési terve</t>
        </r>
      </text>
    </comment>
  </commentList>
</comments>
</file>

<file path=xl/sharedStrings.xml><?xml version="1.0" encoding="utf-8"?>
<sst xmlns="http://schemas.openxmlformats.org/spreadsheetml/2006/main" count="789" uniqueCount="464">
  <si>
    <t>1. Informatikai eszközök, szoftverek beszerzése</t>
  </si>
  <si>
    <t>2.1. Dombóvári Város- és Lakásgazdálkodási Nkft. tagi kölcsön</t>
  </si>
  <si>
    <t>Kölcsönök visszatérülése</t>
  </si>
  <si>
    <t xml:space="preserve"> </t>
  </si>
  <si>
    <t xml:space="preserve">Önkormányzat </t>
  </si>
  <si>
    <t>Cím</t>
  </si>
  <si>
    <t>Alcím</t>
  </si>
  <si>
    <t>Cím neve</t>
  </si>
  <si>
    <t>I.</t>
  </si>
  <si>
    <t>IV.</t>
  </si>
  <si>
    <t>101. cím összesen:</t>
  </si>
  <si>
    <t>104. cím összesen:</t>
  </si>
  <si>
    <t>II.</t>
  </si>
  <si>
    <t>III.</t>
  </si>
  <si>
    <t>1. Tárgyi eszköz, ingatlanértékesítés</t>
  </si>
  <si>
    <t>V.</t>
  </si>
  <si>
    <t>Mindösszesen:</t>
  </si>
  <si>
    <t>103. cím összesen:</t>
  </si>
  <si>
    <t>VI.</t>
  </si>
  <si>
    <t>Felújítások</t>
  </si>
  <si>
    <t>VII.</t>
  </si>
  <si>
    <t>Személyi juttatások</t>
  </si>
  <si>
    <t>Összesen:</t>
  </si>
  <si>
    <t>eFt</t>
  </si>
  <si>
    <t>összesen:</t>
  </si>
  <si>
    <t>Dologi kiadások</t>
  </si>
  <si>
    <t>Önkormányzat költségvetési támogatása</t>
  </si>
  <si>
    <t>VIII.</t>
  </si>
  <si>
    <t>102. cím összesen:</t>
  </si>
  <si>
    <t>Önkormányzat</t>
  </si>
  <si>
    <t>1. Polgármesteri keret</t>
  </si>
  <si>
    <t>1. Helyi önkormányzat általános működésének és ágazati feladatainak támogatása</t>
  </si>
  <si>
    <t>I. alcím összesen:</t>
  </si>
  <si>
    <t>II. alcím összesen:</t>
  </si>
  <si>
    <t>III. alcím összesen:</t>
  </si>
  <si>
    <t>IV. alcím összesen:</t>
  </si>
  <si>
    <t>VI. alcím összesen:</t>
  </si>
  <si>
    <t>VII. alcím összesen:</t>
  </si>
  <si>
    <t>VIII. alcím összesen:</t>
  </si>
  <si>
    <t>kötelező
feladat</t>
  </si>
  <si>
    <t>önként vállalt
feladat</t>
  </si>
  <si>
    <t>Dombóvári Közös Önkormányzati Hivatal</t>
  </si>
  <si>
    <t>Ellátottak pénzbeli juttatásai</t>
  </si>
  <si>
    <t>Egyéb működési célú kiadások</t>
  </si>
  <si>
    <t>Beruházások</t>
  </si>
  <si>
    <t>Egyéb felhalmozási célú kiadások</t>
  </si>
  <si>
    <t>Beruházások összesen:</t>
  </si>
  <si>
    <t>1. Egyéb működési célú támogatások államháztartáson belülre</t>
  </si>
  <si>
    <t>2. Egyéb működési célú támogatások államháztartáson kívülre</t>
  </si>
  <si>
    <t>Munkaadókat terh. járulékok és szoc. hozzájár. adó</t>
  </si>
  <si>
    <t>V. alcím összesen:</t>
  </si>
  <si>
    <t>4. Általános tartalék</t>
  </si>
  <si>
    <t>Átvett pénzeszközök</t>
  </si>
  <si>
    <t>Közhatalmi bevételek</t>
  </si>
  <si>
    <t>1. Felhalmozási célú kölcsönök visszatérülése</t>
  </si>
  <si>
    <t>1. Helyi adók</t>
  </si>
  <si>
    <t>VI. alcím összesen</t>
  </si>
  <si>
    <t>IX.</t>
  </si>
  <si>
    <t>3. Céltartalék felhalmozási célú</t>
  </si>
  <si>
    <t>3. Céltartalék működési célú</t>
  </si>
  <si>
    <t>Felhalmozási bevételek</t>
  </si>
  <si>
    <t>1.2. Építményadó</t>
  </si>
  <si>
    <t>1.3. Idegenforgalmi adó</t>
  </si>
  <si>
    <t>1.1. Magánszemélyek kommunális adója</t>
  </si>
  <si>
    <t>1.4. Iparűzési adó</t>
  </si>
  <si>
    <t>1. Működési célú átvett pénzeszközök államháztartáson kívülről</t>
  </si>
  <si>
    <t>2. Felhalmozási célú átvett pénzeszközök államháztartáson kívülről</t>
  </si>
  <si>
    <t>2. Működési célú kölcsönök visszatérülése</t>
  </si>
  <si>
    <t>1. Egyéb felhalmozási célú támogatások államháztartáson belülre</t>
  </si>
  <si>
    <t>2. Egyéb felhalmozási célú támogatások államháztartáson kívülre</t>
  </si>
  <si>
    <t>1.1. Működési hitel</t>
  </si>
  <si>
    <t>1.2. Beruházási hitel</t>
  </si>
  <si>
    <t>1.3. Likvid hitel</t>
  </si>
  <si>
    <t>Finanszírozási kiadások</t>
  </si>
  <si>
    <t>1. Hitelek, kölcsönök törlesztése</t>
  </si>
  <si>
    <t>2. Államháztartáson belüli megelőlegezések visszafizetése</t>
  </si>
  <si>
    <t>2. Intézményi vagyonbiztosítás és felelősségbiztosítás</t>
  </si>
  <si>
    <t>1. Települési támogatás</t>
  </si>
  <si>
    <t>1.1. Lakhatáshoz kapcsolódó rendszeres kiadások viseléséhez</t>
  </si>
  <si>
    <t>2. Köztemetés</t>
  </si>
  <si>
    <t>3. Kiegészítő gyermekvédelmi támogatás</t>
  </si>
  <si>
    <t>Működési bevételek</t>
  </si>
  <si>
    <t>1. Dombóvár</t>
  </si>
  <si>
    <t>2. Szakcsi Kirendeltség</t>
  </si>
  <si>
    <t>2. Önkormányzati vagyon bérbeadás</t>
  </si>
  <si>
    <t>2.1. Víziközmű bérleti díj</t>
  </si>
  <si>
    <t>2.1.1. Szennyvízhálózat</t>
  </si>
  <si>
    <t>2.1.2. Ivóvízhálózat</t>
  </si>
  <si>
    <t>1.4. Közös Önkormányzati Hivatal működtetéséhez hozzájárulás</t>
  </si>
  <si>
    <t>1.4.1. Közös Önkormányzati Hivatal működtetéséhez hozzájárulás Szakcs</t>
  </si>
  <si>
    <t>1.4.2. Közös Önkormányzati Hivatal működtetéséhez hozzájárulás Lápafő</t>
  </si>
  <si>
    <t>1.4.3. Közös Önkormányzati Hivatal működtetéséhez hozzájárulás Várong</t>
  </si>
  <si>
    <t>1.1. Lakásszerzési támogatás, szociális kölcsön</t>
  </si>
  <si>
    <t>Működési és fejlesztési célú bevételek és kiadások mérlege</t>
  </si>
  <si>
    <t>Bevételek megnevezése</t>
  </si>
  <si>
    <t>Kiadások megnevezése</t>
  </si>
  <si>
    <t>Munkaadókat terh. jár. és szoc. hozzáj. adó</t>
  </si>
  <si>
    <t>Állami hozzájárulások és támogatások</t>
  </si>
  <si>
    <t>Működési célú kölcsönök visszatérülése</t>
  </si>
  <si>
    <t>Rövidlejáratú hitel visszafizetése</t>
  </si>
  <si>
    <t>Működési célú maradvány</t>
  </si>
  <si>
    <t>Működési célú hitelfelvétel</t>
  </si>
  <si>
    <t>Működési célú kölcsönnyújtás</t>
  </si>
  <si>
    <t>Államháztartáson belüli megelőlegezések</t>
  </si>
  <si>
    <t>Céltartalék, általános tartalék (működési)</t>
  </si>
  <si>
    <t>Működési célú bevételek összesen:</t>
  </si>
  <si>
    <t>Működési célú kiadások összesen:</t>
  </si>
  <si>
    <t>Felhalmozási célú támogatás államháztartáson belülről</t>
  </si>
  <si>
    <t>Felhalmozási célú kölcsönök visszatérülése</t>
  </si>
  <si>
    <t>Felhalmozási célú maradvány</t>
  </si>
  <si>
    <t>Felhalmozási célú hitelfelvétel</t>
  </si>
  <si>
    <t>Felhalmozási célú kölcsönnyújtás</t>
  </si>
  <si>
    <t>Felhalmozási célú bevételek összesen:</t>
  </si>
  <si>
    <t>Felhalmozási célú kiadások összesen:</t>
  </si>
  <si>
    <t>Önkormányzati bevételek</t>
  </si>
  <si>
    <t>Önkormányzati kiadások</t>
  </si>
  <si>
    <t>Államháztartáson belüli megelőleg. visszafizetése</t>
  </si>
  <si>
    <t>Felújítások összesen:</t>
  </si>
  <si>
    <t>Felhalmozási célú hitel törlesztés</t>
  </si>
  <si>
    <t>1.1. Ingatlanok értékesítése</t>
  </si>
  <si>
    <t>1.2. Biztos Kezdet Gyerekház működtetésére</t>
  </si>
  <si>
    <t>1.3. Fogorvosi rendelő fenntartásához hozzájárulás</t>
  </si>
  <si>
    <t>1. Kisértékű tárgyi eszköz beszerzés</t>
  </si>
  <si>
    <t>1.1. Nemzeti Egészségbiztosítási Alapkezelőtől finanszírozás (védőnői ellátás, iskola eü.)</t>
  </si>
  <si>
    <t>Céltartalék (felhalmozási)</t>
  </si>
  <si>
    <t>Egyéb felhalmozási célú kiadások Áht-n belülre, Áht-n kívülre</t>
  </si>
  <si>
    <t>Egyéb működési célú kiadások Áht-n belülre, Áht-n kívülre</t>
  </si>
  <si>
    <t>1. Működési célú maradvány</t>
  </si>
  <si>
    <t>2. Felhalmozási célú maradvány</t>
  </si>
  <si>
    <t>1.1. Általános feladatok támogatása (B111)</t>
  </si>
  <si>
    <t>1.2. Egyes köznevelési feladatok támogatása (B112)</t>
  </si>
  <si>
    <t>2.1. Tinódi Ház Nkft. működésére</t>
  </si>
  <si>
    <t>2.2. Sporttámogatások sportszervezeteknek</t>
  </si>
  <si>
    <t>Finanaszírozási bevételek</t>
  </si>
  <si>
    <t>3. Hitelek</t>
  </si>
  <si>
    <t>3.1. Működési hitel</t>
  </si>
  <si>
    <t>3.2. Beruházási hitel</t>
  </si>
  <si>
    <t>3.3. Likvid hitel</t>
  </si>
  <si>
    <t>Támogatások államháztartáson belülről</t>
  </si>
  <si>
    <t>1. Egyéb működési célú támogatások államháztartáson belülről</t>
  </si>
  <si>
    <t>2. Egyéb felhalmozási célú támogatások államháztartáson belülről</t>
  </si>
  <si>
    <t>1.4.4. Közös Önkormányzati Hivatal működtetéséhez hozzájárulás Csikóstőttős</t>
  </si>
  <si>
    <t>1.4.5. Közös Önkormányzati Hivatal működtetéséhez hozzájárulás Attala</t>
  </si>
  <si>
    <t>1. Választott tisztségviselők juttatásai</t>
  </si>
  <si>
    <t>3. Farkas Attila Uszoda</t>
  </si>
  <si>
    <t>4. Egyéb foglalkoztatottak személyi juttatásai</t>
  </si>
  <si>
    <t>4. Egyéb foglalkoztatottak</t>
  </si>
  <si>
    <t>5. A helyi önkormányzatok előző évi elszámolásából származó kiadások</t>
  </si>
  <si>
    <t>Működési célú támogatások államháztartáson belülről</t>
  </si>
  <si>
    <t>Dombóvári Művelődési Ház, Könyvtár és Helytörténeti Gyűjtemény</t>
  </si>
  <si>
    <t>1.2. Rendkívüli települési támogatás temetési költségek finanszírozásához</t>
  </si>
  <si>
    <t>1.3. Rendkívüli települési támogatás megélhetésre</t>
  </si>
  <si>
    <t>1.4. Iskolakezdési támogatás</t>
  </si>
  <si>
    <t>1.5. Utazási támogatás</t>
  </si>
  <si>
    <t>1.6. Gyermek születésének támogatása</t>
  </si>
  <si>
    <t>1.1. Dombóvári Szociális és Gyermekjóléti Intézményfenntartó Társulás működésre átadott pénzeszköz</t>
  </si>
  <si>
    <t>1.2. Dombóvári Illyés Gyula Gimnázium Tehetséggondozó Program támogatása</t>
  </si>
  <si>
    <t>1.4. Bursa Hungarica felsőoktatási ösztöndíj pályázat</t>
  </si>
  <si>
    <t>2.1. Helyi védelem alatt álló épületek felújítására</t>
  </si>
  <si>
    <t>3. Lakásgazdálkodás, bérleményhasznosítás - bérleti díj bevételek</t>
  </si>
  <si>
    <t>4. Közterület használati díj</t>
  </si>
  <si>
    <t>5. Terület bérbeadás</t>
  </si>
  <si>
    <t>6. Távhő vagyon bérbeadásából származó bevételek</t>
  </si>
  <si>
    <t>7. Farkas Attila Uszoda bevétele</t>
  </si>
  <si>
    <t>8. Balatonfenyvesi Ifjúsági Tábor bérbeadása</t>
  </si>
  <si>
    <t>2. Egyéb közhatalmi bevételek</t>
  </si>
  <si>
    <t>2.1. pótlék, bírság</t>
  </si>
  <si>
    <t>2.2. talajterhelési díj</t>
  </si>
  <si>
    <t>1.6. Nyári diákmunka támogatása</t>
  </si>
  <si>
    <t>1.7. Kiegészítő gyermekvédelmi támogatás</t>
  </si>
  <si>
    <t>2.1. Döbrököztől szennyvízcsatlakozáshoz hozzájárulás</t>
  </si>
  <si>
    <t>2.2. Farkas Attila Uszoda vizesblokk és öltöző felújítására</t>
  </si>
  <si>
    <t>9. Gunarasi gyerektábor</t>
  </si>
  <si>
    <t>1.3. Régészeti tárgyú pályázathoz önrész biztosítása</t>
  </si>
  <si>
    <t>4. Államháztartáson belüli megelőlegezések (B814)</t>
  </si>
  <si>
    <t>2.1. Lakosságtól szennyvízhozzájárulás</t>
  </si>
  <si>
    <t>2. Sportpályák (Szuhay Sportcentrum)</t>
  </si>
  <si>
    <t>1.5. Közfoglalkozatás támogatás, EFOP támogatás</t>
  </si>
  <si>
    <t>államig.
feladat</t>
  </si>
  <si>
    <t>1.11. Kaposmenti Társulástól kapott támogatás</t>
  </si>
  <si>
    <t>2.3. TOP-7.1.1-16-H-ERFA-2018-00032  Szigeterdei Közösségi Tér kialakítása</t>
  </si>
  <si>
    <t>2.4. TOP-1.1.1-16-TL1-2017-00002  Tüskei iparterület fejlesztése és új iparterület kialakítása</t>
  </si>
  <si>
    <t>1.1. Dombóvári HACS Egyesületnek nyújtott visszatérítendő támogatás</t>
  </si>
  <si>
    <t>1.2. Hamulyák Közalapítványnak nyújtott visszatérítendő támogatás</t>
  </si>
  <si>
    <t>2. Kisértékű tárgyi eszköz beszerzés</t>
  </si>
  <si>
    <t>3. Kisértékű tárgyi eszköz beszerzés Szakcs</t>
  </si>
  <si>
    <t>5. TOP-7.1.1-16-H-ERFA-2018-00032  Szigeterdei Közösségi Tér kialakítása</t>
  </si>
  <si>
    <t>1.7. Krízishelyzeti támogatás</t>
  </si>
  <si>
    <t>1.5. TOP-5.2.1-15-TL1-2016-00001 pályázat támogatási előleg visszafizetése</t>
  </si>
  <si>
    <t>3.1. TOP-7.1.1-16-H-ERFA-2018-00032  Szigeterdei Közösségi Tér kialakítása tartalék</t>
  </si>
  <si>
    <t>3.2. TOP-1.1.1-16-TL1-2017-00002  Tüskei iparterület fejlesztése és új iparterület kialakítása tartalék</t>
  </si>
  <si>
    <t>Felhalmozási célú átvett pénzeszközök</t>
  </si>
  <si>
    <t>Működési célú átvett pénzeszközök</t>
  </si>
  <si>
    <t>Eredeti előirányzat</t>
  </si>
  <si>
    <t>1.12. Társulás nettósítási különbözet</t>
  </si>
  <si>
    <t>6. Működési célú visszatérítendő támogatások, kölcsönök nyújtása államháztartáson kívülre</t>
  </si>
  <si>
    <t>2.2. Dombó-Land Kft. tagi kölcsön visszafizetés</t>
  </si>
  <si>
    <t>6. Védőnők</t>
  </si>
  <si>
    <t>7. 2023. évi szolidaritási hozzájárulás</t>
  </si>
  <si>
    <t>2021. tény</t>
  </si>
  <si>
    <t>2023. eredeti</t>
  </si>
  <si>
    <t>Felhalmozási célú önkormányzati támogatások</t>
  </si>
  <si>
    <t>3. Foglalkozás-egészségügyi szolgáltatás</t>
  </si>
  <si>
    <t>1.3. Egyes szociális és gyermekjóléti feladatok támogatása (B1131)</t>
  </si>
  <si>
    <t>1.4. Gyermekétkeztetési feladatainak támogatása (B1132)</t>
  </si>
  <si>
    <t>1.5. Kulturális feladatok támogatása (B114)</t>
  </si>
  <si>
    <t>1. Szőlőhegyi kerékpárút II. ütem tervezése</t>
  </si>
  <si>
    <t>103. cím összesen</t>
  </si>
  <si>
    <t>101-103. intézmények összesen</t>
  </si>
  <si>
    <t>102. cím összesen</t>
  </si>
  <si>
    <t>4. Város- és községgazdálkodás</t>
  </si>
  <si>
    <t>5. Helyi utak fenntartása</t>
  </si>
  <si>
    <t>6. Útburkolati jelek festése</t>
  </si>
  <si>
    <t>7. Belvízvédelem, települési vízellátás</t>
  </si>
  <si>
    <t>8. Ingatlanok üzemeltetése</t>
  </si>
  <si>
    <t>9. Köztisztaság, parkfenntartás</t>
  </si>
  <si>
    <t>10. Közterületen lévő fák, fasorok cseréje, telepítése, rendezése, nyesése, eseti fakivágások, növénybeszerzés</t>
  </si>
  <si>
    <t>11. Temetőfenntartás</t>
  </si>
  <si>
    <t>12. Közvilágítás - üzemeltetés, karbantartás, bérleti díj</t>
  </si>
  <si>
    <t>13. Kamatfizetés</t>
  </si>
  <si>
    <t>13.1. Működési hitel után</t>
  </si>
  <si>
    <t>13.2. Beruházási hitel után</t>
  </si>
  <si>
    <t xml:space="preserve">14. Központi orvosi ügyelet </t>
  </si>
  <si>
    <t>15. Városi rendezvények</t>
  </si>
  <si>
    <t>16. Önkormányzati jogalkotás kiadásai</t>
  </si>
  <si>
    <t>17. Helyi tömegközlekedés biztosítása</t>
  </si>
  <si>
    <t>18. Városmarketing és kommunikációs feladatok</t>
  </si>
  <si>
    <t>19. Balatonfenyvesi és Gunarasi Ifjúsági Tábor üzemeltetése</t>
  </si>
  <si>
    <t>19.1. Balatonfenyves</t>
  </si>
  <si>
    <t>19.2. Gunaras</t>
  </si>
  <si>
    <t>20. ÁFA befizetés (építési telkek, víziközmű bérleti díj)</t>
  </si>
  <si>
    <t>21. Sportpályák üzemeltetése</t>
  </si>
  <si>
    <t>22. Településrendezési eszközök felülvizsgálata és módosítása</t>
  </si>
  <si>
    <t>23. TOP-5.2.1-15-TL1-2016-00001 A dombóvári Mászlony szegregátumban élők társadalmi integrációjának helyi szintű komplex programja</t>
  </si>
  <si>
    <t>24. TOP-5.2.1-15-TL1-2016-00002 pályázat A dombóvári Szigetsor-Vasút szegregátumban élők társadalmi integrációjának helyi szintű komplex programja</t>
  </si>
  <si>
    <t>25. TOP-5.2.1-15-TL1-2016-00003 A dombóvári Kakasdomb-Erzsébet utca szegregációval veszélyeztetett területén élők társadalmi integrációjának helyi szintű komplex programja</t>
  </si>
  <si>
    <t>26. TOP-4.3.1-15-TL1-2016-00002 Mászlony - oázis az agrársivatagban</t>
  </si>
  <si>
    <t>27. TOP-4.3.1-15-TL1-2016-00003 A dombóvári Szigetsor-Vasút szegregátumok rehabilitációja</t>
  </si>
  <si>
    <t>28. TOP-4.3.1-15-TL1-2016-00004 DARK projekt</t>
  </si>
  <si>
    <t>2. Közvilágítás bővítése, korszerűsítése, fejlesztése</t>
  </si>
  <si>
    <t>3. Térfigyelő kamerarendszer központi egységének áthelyezése</t>
  </si>
  <si>
    <t>1. Tárgyi eszköz beszerzés</t>
  </si>
  <si>
    <t>2.3. Mecsek Dráva Önkormányzati Társulás 2023. évi hozzájárulás</t>
  </si>
  <si>
    <t>2.4. Civil szervezetek támogatása</t>
  </si>
  <si>
    <t>2.5. Kapos Alapítvány támogatása</t>
  </si>
  <si>
    <t>2.6. Dombóvári Városszépítő és Városvédő Egyesület támogatása</t>
  </si>
  <si>
    <t>2.7. Dombóvári Polgárőr Egyesület támogatása</t>
  </si>
  <si>
    <t>2.8. Dombóvári Ifjúsági Fúvószenekar támogatása</t>
  </si>
  <si>
    <t>2.9. Dombóvári Városgazdálkodási Nkft. részére önerő közfoglalkoztatáshoz</t>
  </si>
  <si>
    <t>2.10. Szociális konyha szolgáltatás bevétellel nem fedezett kiadásaira Magyar Máltai Szeretetszolgálat Egyesületnek</t>
  </si>
  <si>
    <t>2. Százszorszép Tagóvodában megvalósuló beruházások</t>
  </si>
  <si>
    <t>1. Művelődési Ház pinceszínház felújítása</t>
  </si>
  <si>
    <t>1.2. Dombóvári Művelődési Ház, Könyvtár és Helytörténeti Gyűjtemény</t>
  </si>
  <si>
    <t>1.3. Dombóvári Közös Önkormányzati Hivatal</t>
  </si>
  <si>
    <t>1.1. Dombóvári Szivárvány Óvoda és Bölcsőde</t>
  </si>
  <si>
    <t>2.1. Dombóvári Szivárvány Óvoda és Bölcsőde</t>
  </si>
  <si>
    <t>2.2. Dombóvári Művelődési Ház, Könyvtár és Helytörténeti Gyűjtemény</t>
  </si>
  <si>
    <t>2.3. Dombóvári Közös Önkormányzati Hivatal</t>
  </si>
  <si>
    <t>1. Működési bevételek (segélyek visszafizetése, köztemetés, közig. bírság végrehajtásából, egyéb bevételek)</t>
  </si>
  <si>
    <t>2. Közvetített szolgáltatások ellenértéke (háziorvosi rendelők, tábor)</t>
  </si>
  <si>
    <t>10. Gyermekétkeztetés bevétele</t>
  </si>
  <si>
    <t>Dombóvári Szivárvány Óvoda és Bölcsőde</t>
  </si>
  <si>
    <t>29. TOP-7.1.1-16-H-ERFA-2018-00032  Szigeterdei Közösségi Tér kialakítása</t>
  </si>
  <si>
    <t>30. TOP-1.1.1-16-TL1-2017-00002  Tüskei iparterület fejlesztése és új iparterület kialakítása</t>
  </si>
  <si>
    <t>31. TOP-2.1.3-16-TL1-2021-00023 Dombóvár, Ady Endre utca csapadékvízelvezető rendszer rekonstrukciója</t>
  </si>
  <si>
    <t>32. TOP-2.1.3-16-TL1-2021-00024 Dombóvár, Fő utca csapadékvíz-elvezető rendszer rekonstrukciója I. ütem – nyugati utcarész</t>
  </si>
  <si>
    <t>33. TOP-2.1.3-16-TL1-2021-00025 Dombóvár, Fő utca csapadékvíz-elvezető rendszer rekonstrukciója II. ütem – keleti utcarész</t>
  </si>
  <si>
    <t>34. TOP_PLUSZ-1.3.1-21-TL1-2022-00005 FVS</t>
  </si>
  <si>
    <t>35. Farkas Attila Uszoda üzemeltetése</t>
  </si>
  <si>
    <t>37. Szúnyoggyérítés Dombóvár város közigazgatási területén</t>
  </si>
  <si>
    <t>38. Tagdíj Kapos-menti Terület- és Vidékfejlesztési Társulásnak</t>
  </si>
  <si>
    <t>39. Gyermekétkeztetés kiadásai</t>
  </si>
  <si>
    <t>40. Szünidei étkeztetés kiadásai</t>
  </si>
  <si>
    <t>41. Dombóvári Városgazdálkodási Nkft.-nek közszolgáltatási szerződés alapján fizetendő</t>
  </si>
  <si>
    <t>1. TOP-4.3.1-15-TL1-2016-00003 A dombóvári Szigetsor-Vasút szegregátumok rehabilitációja</t>
  </si>
  <si>
    <t>2.4. Önkormányzat</t>
  </si>
  <si>
    <t>1.8. TOP-5.2.1-15-TL1-2016-00002 Szigetsor</t>
  </si>
  <si>
    <t>1.9. TOP-5.2.1-15-TL1-2016-00003 Kakasdomb-Erzsébet utca</t>
  </si>
  <si>
    <t>1.10. TOP_PLUSZ-1.3.1-21-TL1-2022-00005 FVS</t>
  </si>
  <si>
    <t>2.5. TOP-4.3.1-15-TL1-2016-00002 Mászlony - oázis az agrársivatagban</t>
  </si>
  <si>
    <t>2.6. TOP-4.3.1-15-TL1-2016-00003 A dombóvári Szigetsor-Vasút szegregátumok rehabilitációja</t>
  </si>
  <si>
    <t>1.4. Önkormányzat</t>
  </si>
  <si>
    <t>2023. évi bevételek</t>
  </si>
  <si>
    <t>4. Gépjármű vásárlás</t>
  </si>
  <si>
    <t>43. Iskola egészségügyi feladat</t>
  </si>
  <si>
    <t>44. Tanulmánytervek készítése</t>
  </si>
  <si>
    <t>45. Védőnőkkel kapcsolatos dologi kiadások</t>
  </si>
  <si>
    <t>46. „Rádió PLUSZ Dombóvár” rádiószolgáltatás költségei</t>
  </si>
  <si>
    <t>47. Térségi Szabadidő- és Sportcentrum kialakítása</t>
  </si>
  <si>
    <t>48. Orvosi rendelő felújítása miatt jelentkező bérleti díjak</t>
  </si>
  <si>
    <t>49. Mászlony pusztán élő óvodások szállítása</t>
  </si>
  <si>
    <t>50. Újdombóvári posta működtetésére</t>
  </si>
  <si>
    <t>4. TOP-4.3.1-15-TL1-2016-00003 A dombóvári Szigetsor-Vasút szegregátumok rehabilitációja</t>
  </si>
  <si>
    <t>5. TOP-4.3.1-15-TL1-2016-00004 DARK projekt</t>
  </si>
  <si>
    <t>6. TOP-7.1.1-16-H-ERFA-2018-00032  Szigeterdei Közösségi Tér kialakítása</t>
  </si>
  <si>
    <t>7. TOP-1.1.1-16-TL1-2017-00002  Tüskei iparterület fejlesztése és új iparterület kialakítása</t>
  </si>
  <si>
    <t>8. Parkoló kialakítása Járási Hivatal mögött, a rendőrség mellett</t>
  </si>
  <si>
    <t>9. Térségi Szabadidő- és Sportcentrum kialakítása</t>
  </si>
  <si>
    <t>10. Szociális épület kialakítása (JAM csarnoknál)</t>
  </si>
  <si>
    <t>11. Játszótér bővítése (Tulipán utca)</t>
  </si>
  <si>
    <t>12. Péczely utca közmű tervezési feladatok</t>
  </si>
  <si>
    <t>13. Kijelölt gyalogos átkelőhely létesítése</t>
  </si>
  <si>
    <t>14. Vis maior pályázat önerő (Garay utca)</t>
  </si>
  <si>
    <t>2. Víziközmű fejlesztés</t>
  </si>
  <si>
    <t>3. Belterületi utak felújítása</t>
  </si>
  <si>
    <t>4. TOP-2.1.3-16-TL1-2021-00023 Dombóvár, Ady Endre utca csapadékvízelvezető rendszer rekonstrukciója</t>
  </si>
  <si>
    <t>5. TOP-2.1.3-16-TL1-2021-00024 Dombóvár, Fő utca csapadékvíz-elvezető rendszer rekonstrukciója I. ütem – nyugati utcarész</t>
  </si>
  <si>
    <t>6. TOP-2.1.3-16-TL1-2021-00025 Dombóvár, Fő utca csapadékvíz-elvezető rendszer rekonstrukciója II. ütem – keleti utcarész</t>
  </si>
  <si>
    <t>2.2. TAO-s támogatáshoz önrész biztosítása</t>
  </si>
  <si>
    <t>36. Járdaprogram</t>
  </si>
  <si>
    <t>42. Játszóterek felülvizsgálata, a szükséges és lehetséges javítási, karbantartási munkák elvégzése</t>
  </si>
  <si>
    <t>5.1. 2022. évi állami támogatások elszámolása</t>
  </si>
  <si>
    <t>1. Az önkormányzat</t>
  </si>
  <si>
    <t>2023. évi kiadásai</t>
  </si>
  <si>
    <t>2021-2023. év</t>
  </si>
  <si>
    <t>Módosítás</t>
  </si>
  <si>
    <t>"1. melléklet a 3/2023. (II. 9.) önkormányzati rendelethez"</t>
  </si>
  <si>
    <t>"2. melléklet a 3/2023. (II. 9.) önkormányzati rendelethez"</t>
  </si>
  <si>
    <t>1.3.1. Szociális ágazati összevont pótlék kifizetéséhez támogatás</t>
  </si>
  <si>
    <t>1.3.2. Egészségügyi kiegészítő pótlék kifizetéséhez támogatás</t>
  </si>
  <si>
    <t>2. Működési célú költségvetési támogatások és kiegészítő támogatások (B115)</t>
  </si>
  <si>
    <t>2.1. Az Ukrajnában kialakult fegyveres konfliktussal összefüggésben felmerült önkormányzati kiadások ellentételezése</t>
  </si>
  <si>
    <t>1.3. 2022. évi Autómentes Nap támogatása</t>
  </si>
  <si>
    <t>15. Ivanich Antal utcai tekepálya egyesületi tulajdonrészének megvásárlása</t>
  </si>
  <si>
    <t>2.7. TOP-2.1.3-16-TL1-2021-00023 Dombóvár, Ady Endre utca csapadékvízelvezető rendszer rekonstrukciója</t>
  </si>
  <si>
    <t>2.8. TOP-2.1.3-16-TL1-2021-00024 Dombóvár, Fő utca csapadékvíz-elvezető rendszer rekonstrukciója I. ütem – nyugati utcarész</t>
  </si>
  <si>
    <t>2.9. TOP-2.1.3-16-TL1-2021-00025 Dombóvár, Fő utca csapadékvíz-elvezető rendszer rekonstrukciója II. ütem – keleti utcarész</t>
  </si>
  <si>
    <t>1.6. Társulás nettósítási különbözet</t>
  </si>
  <si>
    <t>51. Ukrajnából érkezett menekültekkel kapcsolatos kiadások</t>
  </si>
  <si>
    <t>7. TOP-4.1.1-15-TL1-2020-00028 - Szabadság utcai orvosi rendelő felújítása II. ütem</t>
  </si>
  <si>
    <t>2.10. TOP-4.1.1-15-TL1-2020-00028 - Szabadság utcai orvosi rendelő felújítása II. ütem</t>
  </si>
  <si>
    <t>11. Általános forgalmi adó visszatérítése</t>
  </si>
  <si>
    <t>2.11. Törökországot és Szíriát 2023. februárjában sújtó földrengések áldozatainak támogatása</t>
  </si>
  <si>
    <t>52. Térfigyelő kamerarendszer központi egységének áthelyezése</t>
  </si>
  <si>
    <t>16. Hetényi utcai temető kerti szegély és zúzottköves út kialakítása</t>
  </si>
  <si>
    <t>53. TOP-4.1.1-15-TL1-2020-00028 - Szabadság utcai orvosi rendelő felújítása II. ütem</t>
  </si>
  <si>
    <t>8. Dombóvári Szivárvány Óvoda Zöld Liget Tagóvodája előtt bekötőút- és parkoló felújítása</t>
  </si>
  <si>
    <t>17. Kinizsi u. 37. parkoló kialakítása</t>
  </si>
  <si>
    <t>1.1. Népszámlálás 2022. fel nem használt előleg visszafizetése</t>
  </si>
  <si>
    <t>Egyéb működési célú kiadások összesen:</t>
  </si>
  <si>
    <t>1.1. Bérfejlesztés támogatás visszafizetése</t>
  </si>
  <si>
    <t>2022. tény</t>
  </si>
  <si>
    <t>2023. mód. ei.</t>
  </si>
  <si>
    <t>"4. melléklet a 3/2023. (II. 9.) önkormányzati rendelethez"</t>
  </si>
  <si>
    <t>18. Mobilgarázsok beszerzése</t>
  </si>
  <si>
    <t>Módosított előirányzat (2)</t>
  </si>
  <si>
    <t>2.2. Önkormányzatok rendkívüli támogatása</t>
  </si>
  <si>
    <t>19. Százszorszép Óvodába - Törpe tornyok átjáróval</t>
  </si>
  <si>
    <t>20. Szivárvány óvoda előtt ároklefedés kialakítása, csatlakozó kapubejáró felújítása, valamint az intézmény főbejáratához csatlakozó járdafelület térköves kialakítása</t>
  </si>
  <si>
    <t>21. Bérlakásokkal kapcsolatos beruházások</t>
  </si>
  <si>
    <t>9. Bérlakásokkal kapcsolatos felújítások</t>
  </si>
  <si>
    <t>10. Szőlőhegy 2022. évi záporkárok helyreállítása</t>
  </si>
  <si>
    <t>3. Felhalmozási célú önkormányzati támogatások (B21)</t>
  </si>
  <si>
    <t>3.1. Vis maior támogatás</t>
  </si>
  <si>
    <t>11. TOP-4.3.1-15-TL1-2016-00004 DARK projekt</t>
  </si>
  <si>
    <t>1.5.1. Könyvtári célú érdekeltségnövelő támogatás</t>
  </si>
  <si>
    <t>54. Erzsébet tábor</t>
  </si>
  <si>
    <t>12. Erzsébet tábor</t>
  </si>
  <si>
    <t>22. Kisértékű tárgyi eszköz beszerzés</t>
  </si>
  <si>
    <t>23. Kórház u. térkő burkolású járda épitése a vasútállomás előtti parkolótól a Konda patak hídig</t>
  </si>
  <si>
    <t>12. Parkoló kialakítása Járási Hivatal mögött, a rendőrség mellett</t>
  </si>
  <si>
    <t>1.1. Dombóvári Német Nemzetiségi Önkormányzat támogatása a Német Közösségi Házat érintő energetikai beruházás megvalósítása érdekében</t>
  </si>
  <si>
    <t>4. Elszámolásból származó bevételek (B116)</t>
  </si>
  <si>
    <t>4.1. 2022. évi elszámolás alapján keletkezett pótigény</t>
  </si>
  <si>
    <t>1.4. Tehetségbarát Önkormányzat 2023</t>
  </si>
  <si>
    <t>1.13. Csikóstőttősi Tagóvoda 2023.évi mûködtetéséhez hozzájárulás</t>
  </si>
  <si>
    <t>24. Zöld Liget Tagóvoda tornaszoba önerő</t>
  </si>
  <si>
    <t>25. Horvay utcai temetőben kerti szegély építése</t>
  </si>
  <si>
    <t>3. Szivárvány Óvoda konyha, folyosó felújítása</t>
  </si>
  <si>
    <t>Módosított előirányzat (3)</t>
  </si>
  <si>
    <t>4.2. Iparűzési adóhoz kapcsolódó 2022. évi kiegészítő támogatás elszámolása</t>
  </si>
  <si>
    <t>2.11. TOP-4.3.1-15-TL1-2016-00004 DARK projekt</t>
  </si>
  <si>
    <t>1.5. Közérdekű kötelezettségvállalás</t>
  </si>
  <si>
    <t>1.14. Testvér-települési kapcsolat támogatása</t>
  </si>
  <si>
    <t>1.15. Aktív kikapcsolódást szolgáló feladatok, programok támogatása</t>
  </si>
  <si>
    <t>13. Kamatbevétel</t>
  </si>
  <si>
    <t>6.1. Dombóvári HACS Egyesület részére kölcsön</t>
  </si>
  <si>
    <t>55. Karácsonyi díszkivilágítás</t>
  </si>
  <si>
    <t>26. Gunarasi tábor beruházások</t>
  </si>
  <si>
    <t>1.7. TOP-4.3.1-15-TL1-2016-00002 Mászlony - oázis az agrársivatagban - költség különbözet</t>
  </si>
  <si>
    <t>56. Testvér-települési kapcsolat kiadásai</t>
  </si>
  <si>
    <t>27. Dombó-Land Kft. jegyzett tőkéjének felemelése</t>
  </si>
  <si>
    <t>28. Új gépjármű beszerzése a Dombóvári Polgárőr Egyesület részére</t>
  </si>
  <si>
    <t>1.8. TOP-4.3.1-15-TL1-2016-00004 projekt támogatás visszafizetése</t>
  </si>
  <si>
    <t>1. Tárgyi eszközök értékesítése</t>
  </si>
  <si>
    <t>1. Időközi választásra</t>
  </si>
  <si>
    <t>1. Szivárvány Óvoda konyha, folyosó felújítása</t>
  </si>
  <si>
    <t>1.2.1 Esélyteremtési illetményrész támogatása</t>
  </si>
  <si>
    <t>1. SZJA 1%</t>
  </si>
  <si>
    <t>2. Pályázati támogatás</t>
  </si>
  <si>
    <t>Támogatások államháztartáson belülről összesen</t>
  </si>
  <si>
    <t>"2.melléklet a 3/2023. (II. 9.) önkormányzati rendelethez"</t>
  </si>
  <si>
    <t>2. A Dombóvári Közös Önkormányzati Hivatal</t>
  </si>
  <si>
    <t>2023. évi kiemelt kiadási előirányzata</t>
  </si>
  <si>
    <t>Munkaadókat terhelő járulékok és szociális hozzájárulási adó</t>
  </si>
  <si>
    <t>Kiadás összesen</t>
  </si>
  <si>
    <t>eredeti ei.</t>
  </si>
  <si>
    <t>mód. ei.</t>
  </si>
  <si>
    <t>KÖH Dombóvár</t>
  </si>
  <si>
    <t>KÖH Szakcsi Kirendeltsége</t>
  </si>
  <si>
    <t>KÖH Attalai Kirendeltsége</t>
  </si>
  <si>
    <t>KÖH Csikóstőttősi Kirendeltsége</t>
  </si>
  <si>
    <t>2. melléklet a .../2024. (...) önkormányzati rendelethez</t>
  </si>
  <si>
    <t>2. melléklet a .../2024. (....) önkormányzati rendelethez</t>
  </si>
  <si>
    <t>3. melléklet a .../2024. (...) önkormányzati rendelethez</t>
  </si>
  <si>
    <t>1. melléklet a .../2024. (...) önkormányzati rendelethez</t>
  </si>
  <si>
    <t>"11. melléklet a 3/2023. (II. 9.) önkormányzati rendelethez"</t>
  </si>
  <si>
    <t>Európai Uniós támogatással megvalósuló programok, projektek bevételei, kiadásai</t>
  </si>
  <si>
    <t>Bevételek</t>
  </si>
  <si>
    <t>Ft</t>
  </si>
  <si>
    <t>szám</t>
  </si>
  <si>
    <t>azonosító</t>
  </si>
  <si>
    <t>program, projekt neve</t>
  </si>
  <si>
    <t>2020.12.31-ig</t>
  </si>
  <si>
    <t>2021.</t>
  </si>
  <si>
    <t>2022.</t>
  </si>
  <si>
    <t>2023.</t>
  </si>
  <si>
    <t>2024.</t>
  </si>
  <si>
    <t>Összesen</t>
  </si>
  <si>
    <t>TOP-5.2.1-15-TL1-2016-00001</t>
  </si>
  <si>
    <t>A dombóvári Mászlony szegregátumban élők társadalmi integrációjának helyi szintű komplex programja</t>
  </si>
  <si>
    <t xml:space="preserve">támogatás </t>
  </si>
  <si>
    <t>önkormányzati sajáterő</t>
  </si>
  <si>
    <t>TOP-5.2.1-15-TL1-2016-00002</t>
  </si>
  <si>
    <t>A dombóvári Szigetsor-Vasút szegregátumban élők társadalmi integrációjának helyi szintű komplex programja</t>
  </si>
  <si>
    <t>TOP-5.2.1-15-TL1-2016-00003</t>
  </si>
  <si>
    <t>A dombóvári Kakasdomb-Erzsébet utca szegregációval veszélyeztetett területén élők társadalmi integrációjának helyi szintű komplex programja</t>
  </si>
  <si>
    <t>TOP-1.1.1-16-TL1-2017-00002</t>
  </si>
  <si>
    <t>Tüskei iparterület fejlesztése és új iparterület kialakítása 2017</t>
  </si>
  <si>
    <t>TOP-4.3.1-15-TL1-2016-00002</t>
  </si>
  <si>
    <t>Mászlony - oázis az agrársivatagban</t>
  </si>
  <si>
    <t>támogatás</t>
  </si>
  <si>
    <t>önkormányzati saját forrás</t>
  </si>
  <si>
    <t>TOP-4.3.1-15-TL1-2016-00003</t>
  </si>
  <si>
    <t>A dombóvári Szigetsor-Vasút szegregátumok rehabilitációja</t>
  </si>
  <si>
    <t>TOP-4.3.1-15-TL1-2016-00004</t>
  </si>
  <si>
    <t>DARK - Dombóvári Akcióterületi Rehabilitáció Kakasdomb-Erzsébet uztca szegregációval veszélyeztetett területen</t>
  </si>
  <si>
    <t xml:space="preserve"> TOP-7.1.1-16-H-ERFA-2018-00032</t>
  </si>
  <si>
    <t xml:space="preserve"> Szigeterdei Közösségi Tér kialakítása</t>
  </si>
  <si>
    <t>TOP-4.1.1-15-TL1-2020-00028</t>
  </si>
  <si>
    <t>Dombóvár, Szabadság u. 2. szám alatti orvosi rendelő felújítása</t>
  </si>
  <si>
    <t>önk sajáterő</t>
  </si>
  <si>
    <t>TOP-2.1.3-00023</t>
  </si>
  <si>
    <t>DOMBÓVÁR, Ady Endre utca csapadékvíz elvezető rendszer rekonstrukciója</t>
  </si>
  <si>
    <t>TOP-2.1.3-00024</t>
  </si>
  <si>
    <t>DOMBÓVÁR, Fő utca csapadékvíz elvezető rendszer rekonstrukciója I. ütem - nyugati utcarész</t>
  </si>
  <si>
    <t>TOP-2.1.3-00025</t>
  </si>
  <si>
    <t>DOMBÓVÁR, Fő utca csapadékvíz elvezető rendszer rekonstrukciója II. ütem - keleti utcarész</t>
  </si>
  <si>
    <t>TOP_PLUSZ-1.3.1-21-TL1-2022-00005</t>
  </si>
  <si>
    <t>DOMBÓVÁR FenntarthatóVárosfejlesztési Stratégiájának és egyéb dokumentumainak elkészítése</t>
  </si>
  <si>
    <t>Bevételek összesen:</t>
  </si>
  <si>
    <t>Kiadások</t>
  </si>
  <si>
    <t>kiadás</t>
  </si>
  <si>
    <t>személyi</t>
  </si>
  <si>
    <t>járulék</t>
  </si>
  <si>
    <t>dologi kiadások (szolgáltatások)</t>
  </si>
  <si>
    <t>eszközbeszerzés</t>
  </si>
  <si>
    <t>tartalék</t>
  </si>
  <si>
    <t>túligénylés, ill. előleg visszautalása</t>
  </si>
  <si>
    <t>beruházás (ingatlan vásárlás költségei, építéshez kapcsolódó költségek, eszközbeszerzés)</t>
  </si>
  <si>
    <t xml:space="preserve">kiadás </t>
  </si>
  <si>
    <t xml:space="preserve">támogatás visszafizetés </t>
  </si>
  <si>
    <t>Kiadások összesen:</t>
  </si>
  <si>
    <t>4. melléklet a .../2024. (....) önkormányzati rendelethez"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</si>
</sst>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_-;\-* #,##0_-;_-* &quot;-&quot;??_-;_-@_-"/>
  </numFmts>
  <fonts count="5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3"/>
      <name val="Times New Roman"/>
      <family val="1"/>
      <charset val="238"/>
    </font>
    <font>
      <i/>
      <sz val="13"/>
      <name val="Times New Roman"/>
      <family val="1"/>
      <charset val="238"/>
    </font>
    <font>
      <b/>
      <i/>
      <sz val="13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u/>
      <sz val="10"/>
      <color theme="10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5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71">
    <xf numFmtId="0" fontId="0" fillId="0" borderId="0"/>
    <xf numFmtId="0" fontId="10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0" fontId="7" fillId="5" borderId="0" applyNumberFormat="0" applyBorder="0" applyAlignment="0" applyProtection="0"/>
    <xf numFmtId="0" fontId="10" fillId="6" borderId="0" applyNumberFormat="0" applyBorder="0" applyAlignment="0" applyProtection="0"/>
    <xf numFmtId="0" fontId="7" fillId="6" borderId="0" applyNumberFormat="0" applyBorder="0" applyAlignment="0" applyProtection="0"/>
    <xf numFmtId="0" fontId="10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7" fillId="10" borderId="0" applyNumberFormat="0" applyBorder="0" applyAlignment="0" applyProtection="0"/>
    <xf numFmtId="0" fontId="10" fillId="5" borderId="0" applyNumberFormat="0" applyBorder="0" applyAlignment="0" applyProtection="0"/>
    <xf numFmtId="0" fontId="7" fillId="5" borderId="0" applyNumberFormat="0" applyBorder="0" applyAlignment="0" applyProtection="0"/>
    <xf numFmtId="0" fontId="10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9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38" fillId="0" borderId="0"/>
    <xf numFmtId="0" fontId="8" fillId="0" borderId="0"/>
    <xf numFmtId="0" fontId="8" fillId="0" borderId="0"/>
    <xf numFmtId="0" fontId="9" fillId="0" borderId="0" applyBorder="0"/>
    <xf numFmtId="0" fontId="31" fillId="0" borderId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0" fontId="9" fillId="0" borderId="0"/>
    <xf numFmtId="9" fontId="8" fillId="0" borderId="0" applyFont="0" applyFill="0" applyBorder="0" applyAlignment="0" applyProtection="0"/>
    <xf numFmtId="0" fontId="6" fillId="0" borderId="0"/>
    <xf numFmtId="4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4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31" fillId="0" borderId="0"/>
    <xf numFmtId="43" fontId="1" fillId="0" borderId="0" applyFont="0" applyFill="0" applyBorder="0" applyAlignment="0" applyProtection="0"/>
  </cellStyleXfs>
  <cellXfs count="341">
    <xf numFmtId="0" fontId="0" fillId="0" borderId="0" xfId="0"/>
    <xf numFmtId="0" fontId="30" fillId="0" borderId="0" xfId="53" applyFont="1" applyBorder="1" applyAlignment="1">
      <alignment horizontal="right"/>
    </xf>
    <xf numFmtId="0" fontId="8" fillId="0" borderId="0" xfId="51"/>
    <xf numFmtId="0" fontId="34" fillId="0" borderId="0" xfId="53" applyFont="1" applyBorder="1" applyAlignment="1">
      <alignment horizontal="right"/>
    </xf>
    <xf numFmtId="0" fontId="8" fillId="0" borderId="10" xfId="51" applyBorder="1"/>
    <xf numFmtId="0" fontId="33" fillId="0" borderId="0" xfId="53" applyFont="1" applyBorder="1" applyAlignment="1">
      <alignment horizontal="right"/>
    </xf>
    <xf numFmtId="0" fontId="40" fillId="0" borderId="0" xfId="59" applyFont="1" applyAlignment="1">
      <alignment wrapText="1"/>
    </xf>
    <xf numFmtId="0" fontId="42" fillId="0" borderId="10" xfId="59" applyFont="1" applyBorder="1" applyAlignment="1">
      <alignment wrapText="1"/>
    </xf>
    <xf numFmtId="0" fontId="42" fillId="0" borderId="10" xfId="59" applyFont="1" applyBorder="1" applyAlignment="1">
      <alignment vertical="center"/>
    </xf>
    <xf numFmtId="0" fontId="40" fillId="0" borderId="10" xfId="59" applyFont="1" applyBorder="1" applyAlignment="1">
      <alignment horizontal="center" vertical="center"/>
    </xf>
    <xf numFmtId="3" fontId="40" fillId="0" borderId="10" xfId="59" applyNumberFormat="1" applyFont="1" applyBorder="1" applyAlignment="1">
      <alignment horizontal="center"/>
    </xf>
    <xf numFmtId="0" fontId="40" fillId="0" borderId="10" xfId="59" applyFont="1" applyBorder="1" applyAlignment="1">
      <alignment wrapText="1"/>
    </xf>
    <xf numFmtId="3" fontId="40" fillId="0" borderId="10" xfId="51" applyNumberFormat="1" applyFont="1" applyBorder="1"/>
    <xf numFmtId="0" fontId="39" fillId="0" borderId="10" xfId="51" applyFont="1" applyBorder="1" applyAlignment="1">
      <alignment wrapText="1"/>
    </xf>
    <xf numFmtId="3" fontId="42" fillId="0" borderId="10" xfId="51" applyNumberFormat="1" applyFont="1" applyBorder="1"/>
    <xf numFmtId="0" fontId="41" fillId="0" borderId="10" xfId="59" applyFont="1" applyBorder="1" applyAlignment="1">
      <alignment wrapText="1"/>
    </xf>
    <xf numFmtId="3" fontId="41" fillId="0" borderId="10" xfId="51" applyNumberFormat="1" applyFont="1" applyBorder="1"/>
    <xf numFmtId="0" fontId="40" fillId="0" borderId="0" xfId="59" applyFont="1"/>
    <xf numFmtId="0" fontId="40" fillId="0" borderId="0" xfId="51" applyFont="1"/>
    <xf numFmtId="3" fontId="42" fillId="0" borderId="10" xfId="59" applyNumberFormat="1" applyFont="1" applyBorder="1" applyAlignment="1">
      <alignment horizontal="right"/>
    </xf>
    <xf numFmtId="0" fontId="40" fillId="0" borderId="10" xfId="59" applyFont="1" applyBorder="1"/>
    <xf numFmtId="0" fontId="40" fillId="0" borderId="10" xfId="51" applyFont="1" applyBorder="1"/>
    <xf numFmtId="0" fontId="40" fillId="0" borderId="10" xfId="59" applyFont="1" applyBorder="1" applyAlignment="1">
      <alignment vertical="center"/>
    </xf>
    <xf numFmtId="0" fontId="40" fillId="0" borderId="10" xfId="59" applyFont="1" applyBorder="1" applyAlignment="1">
      <alignment horizontal="center"/>
    </xf>
    <xf numFmtId="0" fontId="40" fillId="0" borderId="10" xfId="59" applyFont="1" applyBorder="1" applyAlignment="1">
      <alignment horizontal="center" wrapText="1"/>
    </xf>
    <xf numFmtId="3" fontId="40" fillId="0" borderId="10" xfId="59" applyNumberFormat="1" applyFont="1" applyBorder="1"/>
    <xf numFmtId="0" fontId="40" fillId="0" borderId="10" xfId="59" applyFont="1" applyBorder="1" applyAlignment="1">
      <alignment vertical="center" wrapText="1"/>
    </xf>
    <xf numFmtId="0" fontId="40" fillId="0" borderId="10" xfId="51" applyFont="1" applyBorder="1" applyAlignment="1">
      <alignment wrapText="1"/>
    </xf>
    <xf numFmtId="3" fontId="42" fillId="0" borderId="10" xfId="59" applyNumberFormat="1" applyFont="1" applyBorder="1"/>
    <xf numFmtId="0" fontId="42" fillId="0" borderId="10" xfId="51" applyFont="1" applyBorder="1"/>
    <xf numFmtId="3" fontId="40" fillId="0" borderId="10" xfId="59" applyNumberFormat="1" applyFont="1" applyBorder="1" applyAlignment="1">
      <alignment vertical="center"/>
    </xf>
    <xf numFmtId="0" fontId="33" fillId="0" borderId="0" xfId="53" applyFont="1" applyBorder="1"/>
    <xf numFmtId="0" fontId="27" fillId="0" borderId="0" xfId="53" applyFont="1" applyBorder="1"/>
    <xf numFmtId="0" fontId="32" fillId="0" borderId="0" xfId="0" applyFont="1"/>
    <xf numFmtId="0" fontId="33" fillId="0" borderId="10" xfId="53" applyFont="1" applyBorder="1"/>
    <xf numFmtId="0" fontId="8" fillId="0" borderId="0" xfId="0" applyFont="1"/>
    <xf numFmtId="0" fontId="33" fillId="0" borderId="13" xfId="53" applyFont="1" applyBorder="1"/>
    <xf numFmtId="0" fontId="27" fillId="0" borderId="0" xfId="53" applyFont="1" applyAlignment="1">
      <alignment wrapText="1"/>
    </xf>
    <xf numFmtId="0" fontId="27" fillId="0" borderId="0" xfId="53" applyFont="1"/>
    <xf numFmtId="0" fontId="30" fillId="0" borderId="0" xfId="53" applyFont="1"/>
    <xf numFmtId="0" fontId="49" fillId="0" borderId="0" xfId="53" applyFont="1" applyBorder="1"/>
    <xf numFmtId="0" fontId="32" fillId="0" borderId="0" xfId="52" applyFont="1"/>
    <xf numFmtId="0" fontId="8" fillId="0" borderId="0" xfId="52"/>
    <xf numFmtId="0" fontId="51" fillId="0" borderId="0" xfId="53" applyFont="1"/>
    <xf numFmtId="0" fontId="30" fillId="0" borderId="11" xfId="53" applyFont="1" applyBorder="1" applyAlignment="1">
      <alignment horizontal="right"/>
    </xf>
    <xf numFmtId="0" fontId="27" fillId="0" borderId="0" xfId="53" applyFont="1" applyAlignment="1">
      <alignment vertical="center"/>
    </xf>
    <xf numFmtId="0" fontId="30" fillId="0" borderId="10" xfId="53" applyFont="1" applyBorder="1" applyAlignment="1">
      <alignment horizontal="center" vertical="center" wrapText="1"/>
    </xf>
    <xf numFmtId="3" fontId="30" fillId="0" borderId="10" xfId="53" applyNumberFormat="1" applyFont="1" applyBorder="1" applyAlignment="1">
      <alignment wrapText="1"/>
    </xf>
    <xf numFmtId="3" fontId="30" fillId="0" borderId="10" xfId="53" applyNumberFormat="1" applyFont="1" applyBorder="1"/>
    <xf numFmtId="3" fontId="52" fillId="0" borderId="10" xfId="53" applyNumberFormat="1" applyFont="1" applyBorder="1" applyAlignment="1">
      <alignment wrapText="1"/>
    </xf>
    <xf numFmtId="3" fontId="52" fillId="0" borderId="10" xfId="53" applyNumberFormat="1" applyFont="1" applyBorder="1"/>
    <xf numFmtId="0" fontId="29" fillId="0" borderId="0" xfId="53" applyFont="1"/>
    <xf numFmtId="0" fontId="34" fillId="0" borderId="0" xfId="53" applyFont="1" applyBorder="1"/>
    <xf numFmtId="0" fontId="30" fillId="0" borderId="0" xfId="69" applyFont="1" applyAlignment="1">
      <alignment horizontal="center" vertical="center"/>
    </xf>
    <xf numFmtId="0" fontId="53" fillId="0" borderId="0" xfId="51" applyFont="1"/>
    <xf numFmtId="0" fontId="52" fillId="0" borderId="0" xfId="69" applyFont="1" applyAlignment="1">
      <alignment horizontal="center"/>
    </xf>
    <xf numFmtId="0" fontId="52" fillId="0" borderId="0" xfId="69" applyFont="1"/>
    <xf numFmtId="3" fontId="30" fillId="0" borderId="0" xfId="69" applyNumberFormat="1" applyFont="1"/>
    <xf numFmtId="0" fontId="50" fillId="0" borderId="0" xfId="69" applyFont="1" applyAlignment="1">
      <alignment horizontal="center"/>
    </xf>
    <xf numFmtId="0" fontId="50" fillId="0" borderId="0" xfId="69" applyFont="1" applyAlignment="1">
      <alignment horizontal="center" vertical="center"/>
    </xf>
    <xf numFmtId="0" fontId="52" fillId="0" borderId="0" xfId="69" applyFont="1" applyAlignment="1">
      <alignment horizontal="right" vertical="center"/>
    </xf>
    <xf numFmtId="0" fontId="52" fillId="0" borderId="0" xfId="69" applyFont="1" applyAlignment="1">
      <alignment horizontal="center" vertical="center" wrapText="1"/>
    </xf>
    <xf numFmtId="0" fontId="52" fillId="0" borderId="0" xfId="69" applyFont="1" applyAlignment="1">
      <alignment horizontal="center" vertical="center"/>
    </xf>
    <xf numFmtId="3" fontId="52" fillId="0" borderId="0" xfId="69" applyNumberFormat="1" applyFont="1" applyAlignment="1">
      <alignment horizontal="center" vertical="center"/>
    </xf>
    <xf numFmtId="0" fontId="30" fillId="0" borderId="0" xfId="69" applyFont="1" applyAlignment="1">
      <alignment horizontal="center" vertical="center" wrapText="1"/>
    </xf>
    <xf numFmtId="0" fontId="30" fillId="0" borderId="0" xfId="69" applyFont="1" applyAlignment="1">
      <alignment horizontal="left" vertical="center"/>
    </xf>
    <xf numFmtId="0" fontId="49" fillId="0" borderId="0" xfId="69" applyFont="1" applyAlignment="1">
      <alignment horizontal="center" vertical="center" wrapText="1"/>
    </xf>
    <xf numFmtId="0" fontId="49" fillId="0" borderId="0" xfId="69" applyFont="1" applyAlignment="1">
      <alignment horizontal="left"/>
    </xf>
    <xf numFmtId="0" fontId="30" fillId="0" borderId="0" xfId="69" applyFont="1" applyAlignment="1">
      <alignment horizontal="right"/>
    </xf>
    <xf numFmtId="49" fontId="30" fillId="0" borderId="0" xfId="69" applyNumberFormat="1" applyFont="1" applyAlignment="1">
      <alignment horizontal="right" vertical="center"/>
    </xf>
    <xf numFmtId="0" fontId="30" fillId="0" borderId="11" xfId="69" applyFont="1" applyBorder="1" applyAlignment="1">
      <alignment horizontal="center" vertical="center"/>
    </xf>
    <xf numFmtId="0" fontId="52" fillId="0" borderId="11" xfId="69" applyFont="1" applyBorder="1" applyAlignment="1">
      <alignment horizontal="right"/>
    </xf>
    <xf numFmtId="0" fontId="52" fillId="0" borderId="11" xfId="69" applyFont="1" applyBorder="1" applyAlignment="1">
      <alignment horizontal="center" vertical="center"/>
    </xf>
    <xf numFmtId="3" fontId="52" fillId="0" borderId="11" xfId="69" applyNumberFormat="1" applyFont="1" applyBorder="1"/>
    <xf numFmtId="0" fontId="52" fillId="0" borderId="0" xfId="69" applyFont="1" applyAlignment="1">
      <alignment horizontal="right"/>
    </xf>
    <xf numFmtId="3" fontId="52" fillId="0" borderId="0" xfId="69" applyNumberFormat="1" applyFont="1"/>
    <xf numFmtId="0" fontId="49" fillId="0" borderId="0" xfId="69" applyFont="1" applyAlignment="1">
      <alignment horizontal="center" vertical="center"/>
    </xf>
    <xf numFmtId="0" fontId="30" fillId="0" borderId="0" xfId="51" applyFont="1" applyAlignment="1">
      <alignment horizontal="right"/>
    </xf>
    <xf numFmtId="0" fontId="8" fillId="0" borderId="11" xfId="51" applyBorder="1"/>
    <xf numFmtId="0" fontId="52" fillId="0" borderId="11" xfId="51" applyFont="1" applyBorder="1" applyAlignment="1">
      <alignment horizontal="right"/>
    </xf>
    <xf numFmtId="0" fontId="52" fillId="0" borderId="0" xfId="51" applyFont="1" applyAlignment="1">
      <alignment horizontal="right"/>
    </xf>
    <xf numFmtId="0" fontId="55" fillId="0" borderId="0" xfId="69" applyFont="1" applyAlignment="1">
      <alignment horizontal="center" vertical="center"/>
    </xf>
    <xf numFmtId="3" fontId="55" fillId="0" borderId="0" xfId="69" applyNumberFormat="1" applyFont="1"/>
    <xf numFmtId="0" fontId="30" fillId="0" borderId="0" xfId="51" applyFont="1" applyAlignment="1">
      <alignment horizontal="left" vertical="center"/>
    </xf>
    <xf numFmtId="0" fontId="8" fillId="0" borderId="0" xfId="51" applyAlignment="1">
      <alignment horizontal="center"/>
    </xf>
    <xf numFmtId="0" fontId="30" fillId="0" borderId="0" xfId="51" applyFont="1" applyAlignment="1">
      <alignment horizontal="left"/>
    </xf>
    <xf numFmtId="0" fontId="49" fillId="0" borderId="0" xfId="51" applyFont="1" applyAlignment="1">
      <alignment horizontal="left"/>
    </xf>
    <xf numFmtId="0" fontId="49" fillId="0" borderId="0" xfId="51" applyFont="1" applyAlignment="1">
      <alignment horizontal="right"/>
    </xf>
    <xf numFmtId="3" fontId="30" fillId="0" borderId="0" xfId="69" applyNumberFormat="1" applyFont="1" applyAlignment="1">
      <alignment horizontal="right" vertical="center" wrapText="1"/>
    </xf>
    <xf numFmtId="0" fontId="30" fillId="0" borderId="0" xfId="69" applyFont="1" applyAlignment="1">
      <alignment horizontal="right" vertical="center"/>
    </xf>
    <xf numFmtId="3" fontId="52" fillId="0" borderId="11" xfId="69" applyNumberFormat="1" applyFont="1" applyBorder="1" applyAlignment="1">
      <alignment horizontal="right" vertical="center"/>
    </xf>
    <xf numFmtId="3" fontId="52" fillId="0" borderId="0" xfId="69" applyNumberFormat="1" applyFont="1" applyAlignment="1">
      <alignment horizontal="right" vertical="center"/>
    </xf>
    <xf numFmtId="0" fontId="30" fillId="0" borderId="55" xfId="69" applyFont="1" applyBorder="1" applyAlignment="1">
      <alignment horizontal="center" vertical="center"/>
    </xf>
    <xf numFmtId="0" fontId="52" fillId="0" borderId="55" xfId="69" applyFont="1" applyBorder="1" applyAlignment="1">
      <alignment horizontal="right"/>
    </xf>
    <xf numFmtId="0" fontId="52" fillId="0" borderId="55" xfId="69" applyFont="1" applyBorder="1" applyAlignment="1">
      <alignment horizontal="center" vertical="center"/>
    </xf>
    <xf numFmtId="3" fontId="52" fillId="0" borderId="55" xfId="69" applyNumberFormat="1" applyFont="1" applyBorder="1"/>
    <xf numFmtId="0" fontId="56" fillId="0" borderId="0" xfId="69" applyFont="1" applyAlignment="1">
      <alignment horizontal="center" vertical="center"/>
    </xf>
    <xf numFmtId="0" fontId="54" fillId="0" borderId="0" xfId="69" applyFont="1" applyAlignment="1">
      <alignment horizontal="right"/>
    </xf>
    <xf numFmtId="3" fontId="54" fillId="0" borderId="0" xfId="69" applyNumberFormat="1" applyFont="1"/>
    <xf numFmtId="0" fontId="30" fillId="0" borderId="0" xfId="69" applyFont="1"/>
    <xf numFmtId="3" fontId="50" fillId="0" borderId="0" xfId="69" applyNumberFormat="1" applyFont="1" applyAlignment="1">
      <alignment horizontal="center"/>
    </xf>
    <xf numFmtId="3" fontId="50" fillId="0" borderId="0" xfId="69" applyNumberFormat="1" applyFont="1"/>
    <xf numFmtId="0" fontId="57" fillId="0" borderId="0" xfId="51" applyFont="1"/>
    <xf numFmtId="49" fontId="52" fillId="0" borderId="11" xfId="69" applyNumberFormat="1" applyFont="1" applyBorder="1" applyAlignment="1">
      <alignment horizontal="right" vertical="center"/>
    </xf>
    <xf numFmtId="49" fontId="52" fillId="0" borderId="0" xfId="69" applyNumberFormat="1" applyFont="1" applyAlignment="1">
      <alignment horizontal="right" vertical="center"/>
    </xf>
    <xf numFmtId="0" fontId="47" fillId="0" borderId="0" xfId="51" applyFont="1"/>
    <xf numFmtId="49" fontId="30" fillId="0" borderId="0" xfId="69" applyNumberFormat="1" applyFont="1" applyAlignment="1">
      <alignment horizontal="right" vertical="center" wrapText="1"/>
    </xf>
    <xf numFmtId="0" fontId="58" fillId="0" borderId="11" xfId="51" applyFont="1" applyBorder="1"/>
    <xf numFmtId="0" fontId="30" fillId="0" borderId="0" xfId="51" applyFont="1" applyAlignment="1">
      <alignment horizontal="right" wrapText="1"/>
    </xf>
    <xf numFmtId="164" fontId="30" fillId="0" borderId="0" xfId="70" applyNumberFormat="1" applyFont="1" applyFill="1"/>
    <xf numFmtId="0" fontId="27" fillId="0" borderId="0" xfId="53" applyFont="1" applyBorder="1" applyAlignment="1">
      <alignment horizontal="right"/>
    </xf>
    <xf numFmtId="0" fontId="27" fillId="0" borderId="0" xfId="51" applyFont="1" applyAlignment="1">
      <alignment horizontal="right"/>
    </xf>
    <xf numFmtId="0" fontId="28" fillId="0" borderId="0" xfId="51" applyFont="1" applyAlignment="1">
      <alignment horizontal="right"/>
    </xf>
    <xf numFmtId="0" fontId="35" fillId="0" borderId="0" xfId="53" applyFont="1" applyBorder="1" applyAlignment="1">
      <alignment horizontal="center"/>
    </xf>
    <xf numFmtId="0" fontId="35" fillId="0" borderId="14" xfId="53" applyFont="1" applyBorder="1" applyAlignment="1">
      <alignment horizontal="center"/>
    </xf>
    <xf numFmtId="0" fontId="35" fillId="0" borderId="15" xfId="53" applyFont="1" applyBorder="1" applyAlignment="1">
      <alignment horizontal="center"/>
    </xf>
    <xf numFmtId="0" fontId="35" fillId="0" borderId="16" xfId="53" applyFont="1" applyBorder="1" applyAlignment="1">
      <alignment horizontal="center"/>
    </xf>
    <xf numFmtId="0" fontId="35" fillId="0" borderId="17" xfId="53" applyFont="1" applyBorder="1" applyAlignment="1">
      <alignment horizontal="center"/>
    </xf>
    <xf numFmtId="0" fontId="33" fillId="0" borderId="21" xfId="53" applyFont="1" applyBorder="1"/>
    <xf numFmtId="0" fontId="33" fillId="0" borderId="23" xfId="53" applyFont="1" applyBorder="1" applyAlignment="1">
      <alignment horizontal="right"/>
    </xf>
    <xf numFmtId="0" fontId="33" fillId="0" borderId="22" xfId="53" applyFont="1" applyBorder="1"/>
    <xf numFmtId="3" fontId="33" fillId="0" borderId="27" xfId="53" applyNumberFormat="1" applyFont="1" applyBorder="1" applyAlignment="1">
      <alignment horizontal="right"/>
    </xf>
    <xf numFmtId="3" fontId="33" fillId="0" borderId="28" xfId="53" applyNumberFormat="1" applyFont="1" applyBorder="1" applyAlignment="1">
      <alignment horizontal="center" wrapText="1"/>
    </xf>
    <xf numFmtId="0" fontId="33" fillId="0" borderId="28" xfId="53" applyFont="1" applyBorder="1" applyAlignment="1">
      <alignment horizontal="center" wrapText="1"/>
    </xf>
    <xf numFmtId="0" fontId="33" fillId="0" borderId="46" xfId="53" applyFont="1" applyBorder="1" applyAlignment="1">
      <alignment horizontal="center" wrapText="1"/>
    </xf>
    <xf numFmtId="3" fontId="33" fillId="0" borderId="51" xfId="53" applyNumberFormat="1" applyFont="1" applyBorder="1" applyAlignment="1">
      <alignment horizontal="right"/>
    </xf>
    <xf numFmtId="3" fontId="33" fillId="0" borderId="52" xfId="53" applyNumberFormat="1" applyFont="1" applyBorder="1" applyAlignment="1">
      <alignment horizontal="center" wrapText="1"/>
    </xf>
    <xf numFmtId="0" fontId="33" fillId="0" borderId="52" xfId="53" applyFont="1" applyBorder="1" applyAlignment="1">
      <alignment horizontal="center" wrapText="1"/>
    </xf>
    <xf numFmtId="0" fontId="33" fillId="0" borderId="53" xfId="53" applyFont="1" applyBorder="1" applyAlignment="1">
      <alignment horizontal="center" wrapText="1"/>
    </xf>
    <xf numFmtId="0" fontId="33" fillId="0" borderId="29" xfId="53" applyFont="1" applyBorder="1" applyAlignment="1">
      <alignment horizontal="center" wrapText="1"/>
    </xf>
    <xf numFmtId="3" fontId="33" fillId="0" borderId="47" xfId="53" applyNumberFormat="1" applyFont="1" applyBorder="1" applyAlignment="1">
      <alignment horizontal="right"/>
    </xf>
    <xf numFmtId="0" fontId="35" fillId="0" borderId="15" xfId="53" applyFont="1" applyBorder="1"/>
    <xf numFmtId="0" fontId="35" fillId="0" borderId="16" xfId="53" applyFont="1" applyBorder="1" applyAlignment="1">
      <alignment horizontal="right"/>
    </xf>
    <xf numFmtId="0" fontId="35" fillId="0" borderId="17" xfId="53" applyFont="1" applyBorder="1"/>
    <xf numFmtId="0" fontId="35" fillId="0" borderId="31" xfId="53" applyFont="1" applyBorder="1"/>
    <xf numFmtId="0" fontId="35" fillId="0" borderId="43" xfId="53" applyFont="1" applyBorder="1"/>
    <xf numFmtId="0" fontId="35" fillId="0" borderId="16" xfId="53" applyFont="1" applyBorder="1"/>
    <xf numFmtId="0" fontId="35" fillId="0" borderId="48" xfId="53" applyFont="1" applyBorder="1"/>
    <xf numFmtId="0" fontId="33" fillId="0" borderId="18" xfId="53" applyFont="1" applyBorder="1"/>
    <xf numFmtId="0" fontId="33" fillId="0" borderId="34" xfId="53" applyFont="1" applyBorder="1" applyAlignment="1">
      <alignment horizontal="right"/>
    </xf>
    <xf numFmtId="0" fontId="33" fillId="0" borderId="20" xfId="53" applyFont="1" applyBorder="1"/>
    <xf numFmtId="3" fontId="33" fillId="0" borderId="18" xfId="53" applyNumberFormat="1" applyFont="1" applyBorder="1"/>
    <xf numFmtId="3" fontId="33" fillId="0" borderId="10" xfId="53" applyNumberFormat="1" applyFont="1" applyBorder="1"/>
    <xf numFmtId="3" fontId="33" fillId="0" borderId="35" xfId="53" applyNumberFormat="1" applyFont="1" applyBorder="1"/>
    <xf numFmtId="3" fontId="33" fillId="0" borderId="19" xfId="53" applyNumberFormat="1" applyFont="1" applyBorder="1"/>
    <xf numFmtId="3" fontId="33" fillId="0" borderId="13" xfId="53" applyNumberFormat="1" applyFont="1" applyBorder="1"/>
    <xf numFmtId="0" fontId="35" fillId="0" borderId="18" xfId="53" applyFont="1" applyBorder="1"/>
    <xf numFmtId="0" fontId="35" fillId="0" borderId="20" xfId="53" applyFont="1" applyBorder="1" applyAlignment="1">
      <alignment wrapText="1"/>
    </xf>
    <xf numFmtId="3" fontId="35" fillId="0" borderId="30" xfId="53" applyNumberFormat="1" applyFont="1" applyBorder="1"/>
    <xf numFmtId="3" fontId="35" fillId="0" borderId="10" xfId="53" applyNumberFormat="1" applyFont="1" applyBorder="1"/>
    <xf numFmtId="3" fontId="35" fillId="0" borderId="35" xfId="53" applyNumberFormat="1" applyFont="1" applyBorder="1"/>
    <xf numFmtId="3" fontId="35" fillId="0" borderId="18" xfId="53" applyNumberFormat="1" applyFont="1" applyBorder="1"/>
    <xf numFmtId="3" fontId="35" fillId="0" borderId="19" xfId="53" applyNumberFormat="1" applyFont="1" applyBorder="1"/>
    <xf numFmtId="3" fontId="35" fillId="0" borderId="33" xfId="53" applyNumberFormat="1" applyFont="1" applyBorder="1"/>
    <xf numFmtId="3" fontId="33" fillId="0" borderId="30" xfId="53" applyNumberFormat="1" applyFont="1" applyBorder="1"/>
    <xf numFmtId="3" fontId="33" fillId="0" borderId="33" xfId="53" applyNumberFormat="1" applyFont="1" applyBorder="1"/>
    <xf numFmtId="0" fontId="33" fillId="0" borderId="20" xfId="53" applyFont="1" applyBorder="1" applyAlignment="1">
      <alignment wrapText="1"/>
    </xf>
    <xf numFmtId="0" fontId="35" fillId="0" borderId="20" xfId="53" applyFont="1" applyBorder="1"/>
    <xf numFmtId="0" fontId="35" fillId="0" borderId="34" xfId="53" applyFont="1" applyBorder="1" applyAlignment="1">
      <alignment horizontal="right"/>
    </xf>
    <xf numFmtId="0" fontId="35" fillId="0" borderId="30" xfId="53" applyFont="1" applyBorder="1"/>
    <xf numFmtId="3" fontId="34" fillId="0" borderId="30" xfId="53" applyNumberFormat="1" applyFont="1" applyBorder="1"/>
    <xf numFmtId="3" fontId="34" fillId="0" borderId="10" xfId="53" applyNumberFormat="1" applyFont="1" applyBorder="1"/>
    <xf numFmtId="3" fontId="34" fillId="0" borderId="35" xfId="53" applyNumberFormat="1" applyFont="1" applyBorder="1"/>
    <xf numFmtId="3" fontId="34" fillId="0" borderId="18" xfId="53" applyNumberFormat="1" applyFont="1" applyBorder="1"/>
    <xf numFmtId="3" fontId="34" fillId="0" borderId="19" xfId="53" applyNumberFormat="1" applyFont="1" applyBorder="1"/>
    <xf numFmtId="3" fontId="34" fillId="0" borderId="33" xfId="53" applyNumberFormat="1" applyFont="1" applyBorder="1"/>
    <xf numFmtId="0" fontId="34" fillId="0" borderId="18" xfId="53" applyFont="1" applyBorder="1"/>
    <xf numFmtId="0" fontId="34" fillId="0" borderId="34" xfId="53" applyFont="1" applyBorder="1" applyAlignment="1">
      <alignment horizontal="right"/>
    </xf>
    <xf numFmtId="0" fontId="34" fillId="0" borderId="20" xfId="53" applyFont="1" applyBorder="1" applyAlignment="1">
      <alignment wrapText="1"/>
    </xf>
    <xf numFmtId="0" fontId="35" fillId="0" borderId="18" xfId="53" applyFont="1" applyBorder="1" applyAlignment="1">
      <alignment horizontal="right"/>
    </xf>
    <xf numFmtId="0" fontId="33" fillId="0" borderId="34" xfId="53" applyFont="1" applyBorder="1" applyAlignment="1">
      <alignment horizontal="center"/>
    </xf>
    <xf numFmtId="0" fontId="34" fillId="0" borderId="20" xfId="53" applyFont="1" applyBorder="1"/>
    <xf numFmtId="3" fontId="35" fillId="0" borderId="30" xfId="53" applyNumberFormat="1" applyFont="1" applyBorder="1" applyAlignment="1">
      <alignment wrapText="1"/>
    </xf>
    <xf numFmtId="3" fontId="35" fillId="0" borderId="10" xfId="53" applyNumberFormat="1" applyFont="1" applyBorder="1" applyAlignment="1">
      <alignment wrapText="1"/>
    </xf>
    <xf numFmtId="3" fontId="35" fillId="0" borderId="35" xfId="53" applyNumberFormat="1" applyFont="1" applyBorder="1" applyAlignment="1">
      <alignment wrapText="1"/>
    </xf>
    <xf numFmtId="3" fontId="35" fillId="0" borderId="18" xfId="53" applyNumberFormat="1" applyFont="1" applyBorder="1" applyAlignment="1">
      <alignment wrapText="1"/>
    </xf>
    <xf numFmtId="3" fontId="35" fillId="0" borderId="19" xfId="53" applyNumberFormat="1" applyFont="1" applyBorder="1" applyAlignment="1">
      <alignment wrapText="1"/>
    </xf>
    <xf numFmtId="3" fontId="35" fillId="0" borderId="33" xfId="53" applyNumberFormat="1" applyFont="1" applyBorder="1" applyAlignment="1">
      <alignment wrapText="1"/>
    </xf>
    <xf numFmtId="3" fontId="33" fillId="0" borderId="33" xfId="53" applyNumberFormat="1" applyFont="1" applyBorder="1" applyAlignment="1">
      <alignment wrapText="1"/>
    </xf>
    <xf numFmtId="3" fontId="33" fillId="0" borderId="10" xfId="53" applyNumberFormat="1" applyFont="1" applyBorder="1" applyAlignment="1">
      <alignment wrapText="1"/>
    </xf>
    <xf numFmtId="3" fontId="33" fillId="0" borderId="19" xfId="53" applyNumberFormat="1" applyFont="1" applyBorder="1" applyAlignment="1">
      <alignment wrapText="1"/>
    </xf>
    <xf numFmtId="3" fontId="33" fillId="0" borderId="30" xfId="53" applyNumberFormat="1" applyFont="1" applyBorder="1" applyAlignment="1">
      <alignment wrapText="1"/>
    </xf>
    <xf numFmtId="3" fontId="33" fillId="0" borderId="35" xfId="53" applyNumberFormat="1" applyFont="1" applyBorder="1" applyAlignment="1">
      <alignment wrapText="1"/>
    </xf>
    <xf numFmtId="3" fontId="33" fillId="0" borderId="18" xfId="53" applyNumberFormat="1" applyFont="1" applyBorder="1" applyAlignment="1">
      <alignment wrapText="1"/>
    </xf>
    <xf numFmtId="0" fontId="33" fillId="0" borderId="18" xfId="53" applyFont="1" applyBorder="1" applyAlignment="1">
      <alignment wrapText="1"/>
    </xf>
    <xf numFmtId="0" fontId="33" fillId="0" borderId="34" xfId="53" applyFont="1" applyBorder="1" applyAlignment="1">
      <alignment wrapText="1"/>
    </xf>
    <xf numFmtId="49" fontId="33" fillId="0" borderId="20" xfId="53" quotePrefix="1" applyNumberFormat="1" applyFont="1" applyBorder="1" applyAlignment="1">
      <alignment wrapText="1"/>
    </xf>
    <xf numFmtId="0" fontId="33" fillId="0" borderId="20" xfId="53" quotePrefix="1" applyFont="1" applyBorder="1" applyAlignment="1">
      <alignment wrapText="1"/>
    </xf>
    <xf numFmtId="0" fontId="36" fillId="0" borderId="20" xfId="53" applyFont="1" applyBorder="1" applyAlignment="1">
      <alignment wrapText="1"/>
    </xf>
    <xf numFmtId="3" fontId="36" fillId="0" borderId="30" xfId="53" applyNumberFormat="1" applyFont="1" applyBorder="1" applyAlignment="1">
      <alignment wrapText="1"/>
    </xf>
    <xf numFmtId="3" fontId="36" fillId="0" borderId="10" xfId="53" applyNumberFormat="1" applyFont="1" applyBorder="1" applyAlignment="1">
      <alignment wrapText="1"/>
    </xf>
    <xf numFmtId="3" fontId="36" fillId="0" borderId="35" xfId="53" applyNumberFormat="1" applyFont="1" applyBorder="1" applyAlignment="1">
      <alignment wrapText="1"/>
    </xf>
    <xf numFmtId="3" fontId="36" fillId="0" borderId="18" xfId="53" applyNumberFormat="1" applyFont="1" applyBorder="1" applyAlignment="1">
      <alignment wrapText="1"/>
    </xf>
    <xf numFmtId="3" fontId="36" fillId="0" borderId="19" xfId="53" applyNumberFormat="1" applyFont="1" applyBorder="1" applyAlignment="1">
      <alignment wrapText="1"/>
    </xf>
    <xf numFmtId="3" fontId="36" fillId="0" borderId="33" xfId="53" applyNumberFormat="1" applyFont="1" applyBorder="1" applyAlignment="1">
      <alignment wrapText="1"/>
    </xf>
    <xf numFmtId="3" fontId="34" fillId="0" borderId="30" xfId="53" applyNumberFormat="1" applyFont="1" applyBorder="1" applyAlignment="1">
      <alignment wrapText="1"/>
    </xf>
    <xf numFmtId="3" fontId="34" fillId="0" borderId="10" xfId="53" applyNumberFormat="1" applyFont="1" applyBorder="1" applyAlignment="1">
      <alignment wrapText="1"/>
    </xf>
    <xf numFmtId="3" fontId="34" fillId="0" borderId="35" xfId="53" applyNumberFormat="1" applyFont="1" applyBorder="1" applyAlignment="1">
      <alignment wrapText="1"/>
    </xf>
    <xf numFmtId="3" fontId="34" fillId="0" borderId="18" xfId="53" applyNumberFormat="1" applyFont="1" applyBorder="1" applyAlignment="1">
      <alignment wrapText="1"/>
    </xf>
    <xf numFmtId="3" fontId="34" fillId="0" borderId="19" xfId="53" applyNumberFormat="1" applyFont="1" applyBorder="1" applyAlignment="1">
      <alignment wrapText="1"/>
    </xf>
    <xf numFmtId="3" fontId="34" fillId="0" borderId="33" xfId="53" applyNumberFormat="1" applyFont="1" applyBorder="1" applyAlignment="1">
      <alignment wrapText="1"/>
    </xf>
    <xf numFmtId="0" fontId="36" fillId="0" borderId="18" xfId="53" applyFont="1" applyBorder="1"/>
    <xf numFmtId="0" fontId="27" fillId="0" borderId="13" xfId="53" applyFont="1" applyBorder="1" applyAlignment="1">
      <alignment horizontal="right"/>
    </xf>
    <xf numFmtId="0" fontId="36" fillId="0" borderId="18" xfId="53" applyFont="1" applyBorder="1" applyAlignment="1">
      <alignment wrapText="1"/>
    </xf>
    <xf numFmtId="0" fontId="36" fillId="0" borderId="34" xfId="53" applyFont="1" applyBorder="1" applyAlignment="1">
      <alignment wrapText="1"/>
    </xf>
    <xf numFmtId="3" fontId="36" fillId="0" borderId="10" xfId="53" applyNumberFormat="1" applyFont="1" applyBorder="1"/>
    <xf numFmtId="3" fontId="36" fillId="0" borderId="13" xfId="53" applyNumberFormat="1" applyFont="1" applyBorder="1"/>
    <xf numFmtId="0" fontId="33" fillId="0" borderId="34" xfId="53" applyFont="1" applyBorder="1" applyAlignment="1">
      <alignment horizontal="right" wrapText="1"/>
    </xf>
    <xf numFmtId="16" fontId="33" fillId="0" borderId="20" xfId="53" applyNumberFormat="1" applyFont="1" applyBorder="1" applyAlignment="1">
      <alignment wrapText="1"/>
    </xf>
    <xf numFmtId="3" fontId="33" fillId="0" borderId="34" xfId="53" applyNumberFormat="1" applyFont="1" applyBorder="1" applyAlignment="1">
      <alignment wrapText="1"/>
    </xf>
    <xf numFmtId="3" fontId="34" fillId="0" borderId="34" xfId="53" applyNumberFormat="1" applyFont="1" applyBorder="1"/>
    <xf numFmtId="3" fontId="34" fillId="0" borderId="34" xfId="53" applyNumberFormat="1" applyFont="1" applyBorder="1" applyAlignment="1">
      <alignment wrapText="1"/>
    </xf>
    <xf numFmtId="0" fontId="28" fillId="0" borderId="13" xfId="53" applyFont="1" applyBorder="1"/>
    <xf numFmtId="3" fontId="33" fillId="0" borderId="34" xfId="53" applyNumberFormat="1" applyFont="1" applyBorder="1"/>
    <xf numFmtId="3" fontId="36" fillId="0" borderId="34" xfId="53" applyNumberFormat="1" applyFont="1" applyBorder="1" applyAlignment="1">
      <alignment wrapText="1"/>
    </xf>
    <xf numFmtId="0" fontId="36" fillId="0" borderId="34" xfId="53" applyFont="1" applyBorder="1" applyAlignment="1">
      <alignment horizontal="right"/>
    </xf>
    <xf numFmtId="0" fontId="29" fillId="0" borderId="18" xfId="53" applyFont="1" applyBorder="1"/>
    <xf numFmtId="0" fontId="35" fillId="0" borderId="33" xfId="53" applyFont="1" applyBorder="1" applyAlignment="1">
      <alignment horizontal="right"/>
    </xf>
    <xf numFmtId="0" fontId="27" fillId="0" borderId="18" xfId="53" applyFont="1" applyBorder="1"/>
    <xf numFmtId="0" fontId="33" fillId="0" borderId="19" xfId="53" applyFont="1" applyBorder="1"/>
    <xf numFmtId="3" fontId="27" fillId="0" borderId="30" xfId="53" applyNumberFormat="1" applyFont="1" applyBorder="1"/>
    <xf numFmtId="3" fontId="27" fillId="0" borderId="10" xfId="53" applyNumberFormat="1" applyFont="1" applyBorder="1"/>
    <xf numFmtId="3" fontId="27" fillId="0" borderId="33" xfId="53" applyNumberFormat="1" applyFont="1" applyBorder="1"/>
    <xf numFmtId="3" fontId="27" fillId="0" borderId="18" xfId="53" applyNumberFormat="1" applyFont="1" applyBorder="1"/>
    <xf numFmtId="3" fontId="27" fillId="0" borderId="19" xfId="53" applyNumberFormat="1" applyFont="1" applyBorder="1"/>
    <xf numFmtId="3" fontId="27" fillId="0" borderId="34" xfId="53" applyNumberFormat="1" applyFont="1" applyBorder="1"/>
    <xf numFmtId="3" fontId="35" fillId="0" borderId="34" xfId="53" applyNumberFormat="1" applyFont="1" applyBorder="1" applyAlignment="1">
      <alignment wrapText="1"/>
    </xf>
    <xf numFmtId="3" fontId="35" fillId="0" borderId="34" xfId="53" applyNumberFormat="1" applyFont="1" applyBorder="1"/>
    <xf numFmtId="0" fontId="8" fillId="0" borderId="33" xfId="51" applyBorder="1"/>
    <xf numFmtId="0" fontId="8" fillId="0" borderId="34" xfId="51" applyBorder="1"/>
    <xf numFmtId="3" fontId="35" fillId="0" borderId="30" xfId="51" applyNumberFormat="1" applyFont="1" applyBorder="1"/>
    <xf numFmtId="3" fontId="35" fillId="0" borderId="10" xfId="51" applyNumberFormat="1" applyFont="1" applyBorder="1"/>
    <xf numFmtId="3" fontId="35" fillId="0" borderId="33" xfId="51" applyNumberFormat="1" applyFont="1" applyBorder="1"/>
    <xf numFmtId="3" fontId="35" fillId="0" borderId="18" xfId="51" applyNumberFormat="1" applyFont="1" applyBorder="1"/>
    <xf numFmtId="3" fontId="35" fillId="0" borderId="19" xfId="51" applyNumberFormat="1" applyFont="1" applyBorder="1"/>
    <xf numFmtId="3" fontId="35" fillId="0" borderId="34" xfId="51" applyNumberFormat="1" applyFont="1" applyBorder="1"/>
    <xf numFmtId="0" fontId="35" fillId="0" borderId="19" xfId="53" applyFont="1" applyBorder="1" applyAlignment="1">
      <alignment horizontal="right"/>
    </xf>
    <xf numFmtId="0" fontId="33" fillId="0" borderId="19" xfId="53" applyFont="1" applyBorder="1" applyAlignment="1">
      <alignment horizontal="right" vertical="center"/>
    </xf>
    <xf numFmtId="0" fontId="33" fillId="0" borderId="20" xfId="53" applyFont="1" applyBorder="1" applyAlignment="1">
      <alignment vertical="top" wrapText="1"/>
    </xf>
    <xf numFmtId="3" fontId="33" fillId="0" borderId="30" xfId="53" applyNumberFormat="1" applyFont="1" applyBorder="1" applyAlignment="1">
      <alignment vertical="top" wrapText="1"/>
    </xf>
    <xf numFmtId="3" fontId="33" fillId="0" borderId="10" xfId="53" applyNumberFormat="1" applyFont="1" applyBorder="1" applyAlignment="1">
      <alignment vertical="top" wrapText="1"/>
    </xf>
    <xf numFmtId="3" fontId="33" fillId="0" borderId="33" xfId="53" applyNumberFormat="1" applyFont="1" applyBorder="1" applyAlignment="1">
      <alignment vertical="top" wrapText="1"/>
    </xf>
    <xf numFmtId="3" fontId="33" fillId="0" borderId="18" xfId="53" applyNumberFormat="1" applyFont="1" applyBorder="1" applyAlignment="1">
      <alignment vertical="top" wrapText="1"/>
    </xf>
    <xf numFmtId="3" fontId="33" fillId="0" borderId="19" xfId="53" applyNumberFormat="1" applyFont="1" applyBorder="1" applyAlignment="1">
      <alignment vertical="top" wrapText="1"/>
    </xf>
    <xf numFmtId="3" fontId="33" fillId="0" borderId="34" xfId="53" applyNumberFormat="1" applyFont="1" applyBorder="1" applyAlignment="1">
      <alignment vertical="top" wrapText="1"/>
    </xf>
    <xf numFmtId="0" fontId="33" fillId="0" borderId="19" xfId="53" applyFont="1" applyBorder="1" applyAlignment="1">
      <alignment horizontal="right"/>
    </xf>
    <xf numFmtId="0" fontId="34" fillId="0" borderId="19" xfId="53" applyFont="1" applyBorder="1" applyAlignment="1">
      <alignment horizontal="right"/>
    </xf>
    <xf numFmtId="0" fontId="34" fillId="0" borderId="24" xfId="53" applyFont="1" applyBorder="1"/>
    <xf numFmtId="0" fontId="36" fillId="0" borderId="19" xfId="53" applyFont="1" applyBorder="1" applyAlignment="1">
      <alignment horizontal="right"/>
    </xf>
    <xf numFmtId="0" fontId="35" fillId="0" borderId="22" xfId="53" applyFont="1" applyBorder="1"/>
    <xf numFmtId="3" fontId="35" fillId="0" borderId="32" xfId="53" applyNumberFormat="1" applyFont="1" applyBorder="1"/>
    <xf numFmtId="3" fontId="35" fillId="0" borderId="39" xfId="53" applyNumberFormat="1" applyFont="1" applyBorder="1"/>
    <xf numFmtId="3" fontId="35" fillId="0" borderId="44" xfId="53" applyNumberFormat="1" applyFont="1" applyBorder="1"/>
    <xf numFmtId="3" fontId="35" fillId="0" borderId="21" xfId="53" applyNumberFormat="1" applyFont="1" applyBorder="1"/>
    <xf numFmtId="3" fontId="35" fillId="0" borderId="23" xfId="53" applyNumberFormat="1" applyFont="1" applyBorder="1"/>
    <xf numFmtId="3" fontId="35" fillId="0" borderId="42" xfId="53" applyNumberFormat="1" applyFont="1" applyBorder="1"/>
    <xf numFmtId="0" fontId="27" fillId="0" borderId="49" xfId="53" applyFont="1" applyBorder="1" applyAlignment="1">
      <alignment horizontal="right"/>
    </xf>
    <xf numFmtId="0" fontId="33" fillId="0" borderId="49" xfId="53" applyFont="1" applyBorder="1"/>
    <xf numFmtId="0" fontId="27" fillId="0" borderId="49" xfId="53" applyFont="1" applyBorder="1"/>
    <xf numFmtId="0" fontId="27" fillId="0" borderId="13" xfId="53" applyFont="1" applyBorder="1"/>
    <xf numFmtId="0" fontId="27" fillId="0" borderId="10" xfId="53" applyFont="1" applyBorder="1" applyAlignment="1">
      <alignment horizontal="right"/>
    </xf>
    <xf numFmtId="0" fontId="27" fillId="0" borderId="45" xfId="51" applyFont="1" applyBorder="1" applyAlignment="1">
      <alignment horizontal="right"/>
    </xf>
    <xf numFmtId="0" fontId="28" fillId="0" borderId="0" xfId="53" applyFont="1" applyBorder="1" applyAlignment="1">
      <alignment horizontal="right"/>
    </xf>
    <xf numFmtId="3" fontId="35" fillId="0" borderId="14" xfId="53" applyNumberFormat="1" applyFont="1" applyBorder="1" applyAlignment="1">
      <alignment horizontal="center"/>
    </xf>
    <xf numFmtId="3" fontId="35" fillId="0" borderId="15" xfId="53" applyNumberFormat="1" applyFont="1" applyBorder="1" applyAlignment="1">
      <alignment horizontal="center"/>
    </xf>
    <xf numFmtId="3" fontId="35" fillId="0" borderId="16" xfId="53" applyNumberFormat="1" applyFont="1" applyBorder="1" applyAlignment="1">
      <alignment horizontal="center"/>
    </xf>
    <xf numFmtId="1" fontId="35" fillId="0" borderId="26" xfId="53" applyNumberFormat="1" applyFont="1" applyBorder="1" applyAlignment="1">
      <alignment horizontal="center" vertical="center"/>
    </xf>
    <xf numFmtId="0" fontId="35" fillId="0" borderId="21" xfId="53" applyFont="1" applyBorder="1" applyAlignment="1">
      <alignment horizontal="center" vertical="center"/>
    </xf>
    <xf numFmtId="0" fontId="33" fillId="0" borderId="23" xfId="53" applyFont="1" applyBorder="1" applyAlignment="1">
      <alignment horizontal="center" vertical="center"/>
    </xf>
    <xf numFmtId="0" fontId="35" fillId="0" borderId="32" xfId="53" applyFont="1" applyBorder="1" applyAlignment="1">
      <alignment horizontal="center" vertical="center"/>
    </xf>
    <xf numFmtId="3" fontId="33" fillId="0" borderId="36" xfId="53" applyNumberFormat="1" applyFont="1" applyBorder="1" applyAlignment="1">
      <alignment horizontal="right"/>
    </xf>
    <xf numFmtId="0" fontId="33" fillId="0" borderId="37" xfId="53" applyFont="1" applyBorder="1" applyAlignment="1">
      <alignment horizontal="center" wrapText="1"/>
    </xf>
    <xf numFmtId="0" fontId="35" fillId="0" borderId="24" xfId="53" applyFont="1" applyBorder="1" applyAlignment="1">
      <alignment horizontal="center"/>
    </xf>
    <xf numFmtId="0" fontId="35" fillId="0" borderId="25" xfId="53" applyFont="1" applyBorder="1" applyAlignment="1">
      <alignment horizontal="center"/>
    </xf>
    <xf numFmtId="0" fontId="35" fillId="0" borderId="26" xfId="53" applyFont="1" applyBorder="1"/>
    <xf numFmtId="3" fontId="35" fillId="0" borderId="41" xfId="53" applyNumberFormat="1" applyFont="1" applyBorder="1"/>
    <xf numFmtId="3" fontId="35" fillId="0" borderId="12" xfId="53" applyNumberFormat="1" applyFont="1" applyBorder="1"/>
    <xf numFmtId="3" fontId="35" fillId="0" borderId="11" xfId="53" applyNumberFormat="1" applyFont="1" applyBorder="1"/>
    <xf numFmtId="3" fontId="35" fillId="0" borderId="26" xfId="53" applyNumberFormat="1" applyFont="1" applyBorder="1"/>
    <xf numFmtId="3" fontId="35" fillId="0" borderId="31" xfId="53" applyNumberFormat="1" applyFont="1" applyBorder="1"/>
    <xf numFmtId="3" fontId="35" fillId="0" borderId="54" xfId="53" applyNumberFormat="1" applyFont="1" applyBorder="1"/>
    <xf numFmtId="0" fontId="35" fillId="0" borderId="18" xfId="53" applyFont="1" applyBorder="1" applyAlignment="1">
      <alignment horizontal="center"/>
    </xf>
    <xf numFmtId="0" fontId="35" fillId="0" borderId="19" xfId="53" applyFont="1" applyBorder="1" applyAlignment="1">
      <alignment horizontal="center"/>
    </xf>
    <xf numFmtId="0" fontId="35" fillId="0" borderId="34" xfId="53" applyFont="1" applyBorder="1" applyAlignment="1">
      <alignment horizontal="center"/>
    </xf>
    <xf numFmtId="0" fontId="33" fillId="0" borderId="33" xfId="53" applyFont="1" applyBorder="1" applyAlignment="1">
      <alignment horizontal="center"/>
    </xf>
    <xf numFmtId="0" fontId="33" fillId="0" borderId="30" xfId="53" applyFont="1" applyBorder="1"/>
    <xf numFmtId="0" fontId="33" fillId="0" borderId="18" xfId="53" applyFont="1" applyBorder="1" applyAlignment="1">
      <alignment horizontal="center"/>
    </xf>
    <xf numFmtId="0" fontId="34" fillId="0" borderId="18" xfId="53" applyFont="1" applyBorder="1" applyAlignment="1">
      <alignment horizontal="center"/>
    </xf>
    <xf numFmtId="0" fontId="34" fillId="0" borderId="34" xfId="53" applyFont="1" applyBorder="1" applyAlignment="1">
      <alignment horizontal="center"/>
    </xf>
    <xf numFmtId="0" fontId="34" fillId="0" borderId="30" xfId="53" applyFont="1" applyBorder="1"/>
    <xf numFmtId="3" fontId="35" fillId="0" borderId="30" xfId="53" applyNumberFormat="1" applyFont="1" applyBorder="1" applyAlignment="1">
      <alignment horizontal="right"/>
    </xf>
    <xf numFmtId="3" fontId="35" fillId="0" borderId="10" xfId="53" applyNumberFormat="1" applyFont="1" applyBorder="1" applyAlignment="1">
      <alignment horizontal="right"/>
    </xf>
    <xf numFmtId="3" fontId="35" fillId="0" borderId="33" xfId="53" applyNumberFormat="1" applyFont="1" applyBorder="1" applyAlignment="1">
      <alignment horizontal="right"/>
    </xf>
    <xf numFmtId="3" fontId="35" fillId="0" borderId="34" xfId="53" applyNumberFormat="1" applyFont="1" applyBorder="1" applyAlignment="1">
      <alignment horizontal="right"/>
    </xf>
    <xf numFmtId="0" fontId="33" fillId="0" borderId="33" xfId="53" applyFont="1" applyBorder="1"/>
    <xf numFmtId="0" fontId="36" fillId="0" borderId="30" xfId="53" applyFont="1" applyBorder="1"/>
    <xf numFmtId="3" fontId="36" fillId="0" borderId="30" xfId="53" applyNumberFormat="1" applyFont="1" applyBorder="1"/>
    <xf numFmtId="3" fontId="36" fillId="0" borderId="33" xfId="53" applyNumberFormat="1" applyFont="1" applyBorder="1"/>
    <xf numFmtId="0" fontId="33" fillId="0" borderId="30" xfId="53" applyFont="1" applyBorder="1" applyAlignment="1">
      <alignment wrapText="1"/>
    </xf>
    <xf numFmtId="3" fontId="36" fillId="0" borderId="34" xfId="53" applyNumberFormat="1" applyFont="1" applyBorder="1"/>
    <xf numFmtId="3" fontId="44" fillId="0" borderId="30" xfId="53" applyNumberFormat="1" applyFont="1" applyBorder="1"/>
    <xf numFmtId="0" fontId="33" fillId="0" borderId="18" xfId="53" applyFont="1" applyBorder="1" applyAlignment="1">
      <alignment horizontal="center" wrapText="1"/>
    </xf>
    <xf numFmtId="16" fontId="33" fillId="0" borderId="30" xfId="53" applyNumberFormat="1" applyFont="1" applyBorder="1" applyAlignment="1">
      <alignment wrapText="1"/>
    </xf>
    <xf numFmtId="0" fontId="36" fillId="0" borderId="34" xfId="53" applyFont="1" applyBorder="1" applyAlignment="1">
      <alignment horizontal="center"/>
    </xf>
    <xf numFmtId="3" fontId="44" fillId="0" borderId="10" xfId="53" applyNumberFormat="1" applyFont="1" applyBorder="1"/>
    <xf numFmtId="3" fontId="44" fillId="0" borderId="33" xfId="53" applyNumberFormat="1" applyFont="1" applyBorder="1"/>
    <xf numFmtId="3" fontId="44" fillId="0" borderId="34" xfId="53" applyNumberFormat="1" applyFont="1" applyBorder="1"/>
    <xf numFmtId="16" fontId="33" fillId="0" borderId="30" xfId="53" applyNumberFormat="1" applyFont="1" applyBorder="1"/>
    <xf numFmtId="0" fontId="33" fillId="0" borderId="34" xfId="53" applyFont="1" applyBorder="1" applyAlignment="1">
      <alignment horizontal="center" wrapText="1"/>
    </xf>
    <xf numFmtId="0" fontId="37" fillId="0" borderId="34" xfId="53" applyFont="1" applyBorder="1"/>
    <xf numFmtId="0" fontId="37" fillId="0" borderId="30" xfId="53" applyFont="1" applyBorder="1"/>
    <xf numFmtId="3" fontId="33" fillId="0" borderId="30" xfId="53" applyNumberFormat="1" applyFont="1" applyBorder="1" applyAlignment="1">
      <alignment horizontal="right"/>
    </xf>
    <xf numFmtId="3" fontId="33" fillId="0" borderId="10" xfId="53" applyNumberFormat="1" applyFont="1" applyBorder="1" applyAlignment="1">
      <alignment horizontal="right"/>
    </xf>
    <xf numFmtId="3" fontId="33" fillId="0" borderId="33" xfId="53" applyNumberFormat="1" applyFont="1" applyBorder="1" applyAlignment="1">
      <alignment horizontal="right"/>
    </xf>
    <xf numFmtId="3" fontId="33" fillId="0" borderId="34" xfId="53" applyNumberFormat="1" applyFont="1" applyBorder="1" applyAlignment="1">
      <alignment horizontal="right"/>
    </xf>
    <xf numFmtId="0" fontId="33" fillId="0" borderId="34" xfId="53" applyFont="1" applyBorder="1"/>
    <xf numFmtId="0" fontId="33" fillId="0" borderId="38" xfId="53" applyFont="1" applyBorder="1"/>
    <xf numFmtId="0" fontId="35" fillId="0" borderId="32" xfId="53" applyFont="1" applyBorder="1"/>
    <xf numFmtId="3" fontId="35" fillId="0" borderId="38" xfId="53" applyNumberFormat="1" applyFont="1" applyBorder="1"/>
    <xf numFmtId="0" fontId="33" fillId="0" borderId="50" xfId="53" applyFont="1" applyBorder="1"/>
    <xf numFmtId="3" fontId="33" fillId="0" borderId="0" xfId="53" applyNumberFormat="1" applyFont="1" applyBorder="1"/>
    <xf numFmtId="3" fontId="27" fillId="0" borderId="0" xfId="53" applyNumberFormat="1" applyFont="1" applyBorder="1"/>
    <xf numFmtId="0" fontId="50" fillId="0" borderId="11" xfId="53" applyFont="1" applyBorder="1" applyAlignment="1">
      <alignment horizontal="center"/>
    </xf>
    <xf numFmtId="0" fontId="30" fillId="0" borderId="10" xfId="53" applyFont="1" applyBorder="1" applyAlignment="1">
      <alignment vertical="center" wrapText="1"/>
    </xf>
    <xf numFmtId="1" fontId="35" fillId="0" borderId="40" xfId="53" applyNumberFormat="1" applyFont="1" applyBorder="1" applyAlignment="1">
      <alignment horizontal="center" wrapText="1"/>
    </xf>
    <xf numFmtId="0" fontId="8" fillId="0" borderId="40" xfId="51" applyBorder="1" applyAlignment="1">
      <alignment horizontal="center" wrapText="1"/>
    </xf>
    <xf numFmtId="0" fontId="8" fillId="0" borderId="36" xfId="51" applyBorder="1" applyAlignment="1">
      <alignment horizontal="center" wrapText="1"/>
    </xf>
    <xf numFmtId="1" fontId="35" fillId="0" borderId="37" xfId="53" applyNumberFormat="1" applyFont="1" applyBorder="1" applyAlignment="1">
      <alignment horizontal="center" wrapText="1"/>
    </xf>
    <xf numFmtId="0" fontId="30" fillId="0" borderId="35" xfId="53" applyFont="1" applyBorder="1" applyAlignment="1">
      <alignment horizontal="center" vertical="center" wrapText="1"/>
    </xf>
    <xf numFmtId="0" fontId="30" fillId="0" borderId="13" xfId="53" applyFont="1" applyBorder="1" applyAlignment="1">
      <alignment horizontal="center" vertical="center" wrapText="1"/>
    </xf>
    <xf numFmtId="0" fontId="52" fillId="0" borderId="35" xfId="53" applyFont="1" applyBorder="1" applyAlignment="1">
      <alignment horizontal="center" vertical="center" wrapText="1"/>
    </xf>
    <xf numFmtId="0" fontId="52" fillId="0" borderId="13" xfId="53" applyFont="1" applyBorder="1" applyAlignment="1">
      <alignment horizontal="center" vertical="center" wrapText="1"/>
    </xf>
    <xf numFmtId="0" fontId="50" fillId="0" borderId="0" xfId="53" applyFont="1" applyBorder="1" applyAlignment="1">
      <alignment horizontal="center" wrapText="1"/>
    </xf>
    <xf numFmtId="0" fontId="8" fillId="0" borderId="0" xfId="52"/>
    <xf numFmtId="0" fontId="41" fillId="0" borderId="0" xfId="59" applyFont="1" applyAlignment="1">
      <alignment horizontal="center" wrapText="1"/>
    </xf>
    <xf numFmtId="0" fontId="41" fillId="0" borderId="0" xfId="59" applyFont="1" applyAlignment="1">
      <alignment horizontal="center" vertical="center" wrapText="1"/>
    </xf>
    <xf numFmtId="0" fontId="49" fillId="0" borderId="0" xfId="69" applyFont="1" applyAlignment="1">
      <alignment horizontal="center" vertical="center" wrapText="1"/>
    </xf>
    <xf numFmtId="0" fontId="54" fillId="0" borderId="0" xfId="69" applyFont="1" applyAlignment="1">
      <alignment horizontal="right"/>
    </xf>
    <xf numFmtId="0" fontId="54" fillId="0" borderId="0" xfId="69" applyFont="1" applyAlignment="1">
      <alignment horizontal="center"/>
    </xf>
    <xf numFmtId="0" fontId="52" fillId="0" borderId="0" xfId="69" applyFont="1" applyAlignment="1">
      <alignment horizontal="right"/>
    </xf>
    <xf numFmtId="0" fontId="52" fillId="0" borderId="0" xfId="69" applyFont="1" applyAlignment="1">
      <alignment horizontal="center"/>
    </xf>
  </cellXfs>
  <cellStyles count="71">
    <cellStyle name="20% - 1. jelölőszín" xfId="1" builtinId="30" customBuiltin="1"/>
    <cellStyle name="20% - 1. jelölőszín 2" xfId="2" xr:uid="{00000000-0005-0000-0000-000001000000}"/>
    <cellStyle name="20% - 2. jelölőszín" xfId="3" builtinId="34" customBuiltin="1"/>
    <cellStyle name="20% - 2. jelölőszín 2" xfId="4" xr:uid="{00000000-0005-0000-0000-000003000000}"/>
    <cellStyle name="20% - 3. jelölőszín" xfId="5" builtinId="38" customBuiltin="1"/>
    <cellStyle name="20% - 3. jelölőszín 2" xfId="6" xr:uid="{00000000-0005-0000-0000-000005000000}"/>
    <cellStyle name="20% - 4. jelölőszín" xfId="7" builtinId="42" customBuiltin="1"/>
    <cellStyle name="20% - 4. jelölőszín 2" xfId="8" xr:uid="{00000000-0005-0000-0000-000007000000}"/>
    <cellStyle name="20% - 5. jelölőszín" xfId="9" builtinId="46" customBuiltin="1"/>
    <cellStyle name="20% - 5. jelölőszín 2" xfId="10" xr:uid="{00000000-0005-0000-0000-000009000000}"/>
    <cellStyle name="20% - 6. jelölőszín" xfId="11" builtinId="50" customBuiltin="1"/>
    <cellStyle name="20% - 6. jelölőszín 2" xfId="12" xr:uid="{00000000-0005-0000-0000-00000B000000}"/>
    <cellStyle name="40% - 1. jelölőszín" xfId="13" builtinId="31" customBuiltin="1"/>
    <cellStyle name="40% - 1. jelölőszín 2" xfId="14" xr:uid="{00000000-0005-0000-0000-00000D000000}"/>
    <cellStyle name="40% - 2. jelölőszín" xfId="15" builtinId="35" customBuiltin="1"/>
    <cellStyle name="40% - 2. jelölőszín 2" xfId="16" xr:uid="{00000000-0005-0000-0000-00000F000000}"/>
    <cellStyle name="40% - 3. jelölőszín" xfId="17" builtinId="39" customBuiltin="1"/>
    <cellStyle name="40% - 3. jelölőszín 2" xfId="18" xr:uid="{00000000-0005-0000-0000-000011000000}"/>
    <cellStyle name="40% - 4. jelölőszín" xfId="19" builtinId="43" customBuiltin="1"/>
    <cellStyle name="40% - 4. jelölőszín 2" xfId="20" xr:uid="{00000000-0005-0000-0000-000013000000}"/>
    <cellStyle name="40% - 5. jelölőszín" xfId="21" builtinId="47" customBuiltin="1"/>
    <cellStyle name="40% - 5. jelölőszín 2" xfId="22" xr:uid="{00000000-0005-0000-0000-000015000000}"/>
    <cellStyle name="40% - 6. jelölőszín" xfId="23" builtinId="51" customBuiltin="1"/>
    <cellStyle name="40% - 6. jelölőszín 2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Bevitel" xfId="31" builtinId="20" customBuiltin="1"/>
    <cellStyle name="Cím" xfId="32" builtinId="15" customBuiltin="1"/>
    <cellStyle name="Címsor 1" xfId="33" builtinId="16" customBuiltin="1"/>
    <cellStyle name="Címsor 2" xfId="34" builtinId="17" customBuiltin="1"/>
    <cellStyle name="Címsor 3" xfId="35" builtinId="18" customBuiltin="1"/>
    <cellStyle name="Címsor 4" xfId="36" builtinId="19" customBuiltin="1"/>
    <cellStyle name="Ellenőrzőcella" xfId="37" builtinId="23" customBuiltin="1"/>
    <cellStyle name="Ezres 2" xfId="63" xr:uid="{DBEA88C1-A741-4FA8-BA78-29E5B1D27846}"/>
    <cellStyle name="Ezres 2 2" xfId="68" xr:uid="{FC5E8906-CF2A-4774-8B03-5105B75B0654}"/>
    <cellStyle name="Ezres 2 2 2" xfId="70" xr:uid="{66ED10C9-E536-4206-98D1-CF0C29BC7D22}"/>
    <cellStyle name="Figyelmeztetés" xfId="38" builtinId="11" customBuiltin="1"/>
    <cellStyle name="Hivatkozás 2" xfId="66" xr:uid="{6AABA3DC-1978-4578-8EFA-35F0EFB8793C}"/>
    <cellStyle name="Hivatkozott cella" xfId="39" builtinId="24" customBuiltin="1"/>
    <cellStyle name="Jegyzet" xfId="40" builtinId="10" customBuiltin="1"/>
    <cellStyle name="Jelölőszín 1" xfId="41" builtinId="29" customBuiltin="1"/>
    <cellStyle name="Jelölőszín 2" xfId="42" builtinId="33" customBuiltin="1"/>
    <cellStyle name="Jelölőszín 3" xfId="43" builtinId="37" customBuiltin="1"/>
    <cellStyle name="Jelölőszín 4" xfId="44" builtinId="41" customBuiltin="1"/>
    <cellStyle name="Jelölőszín 5" xfId="45" builtinId="45" customBuiltin="1"/>
    <cellStyle name="Jelölőszín 6" xfId="46" builtinId="49" customBuiltin="1"/>
    <cellStyle name="Jó" xfId="47" builtinId="26" customBuiltin="1"/>
    <cellStyle name="Kimenet" xfId="48" builtinId="21" customBuiltin="1"/>
    <cellStyle name="Magyarázó szöveg" xfId="49" builtinId="53" customBuiltin="1"/>
    <cellStyle name="Normál" xfId="0" builtinId="0"/>
    <cellStyle name="Normál 2" xfId="50" xr:uid="{00000000-0005-0000-0000-000033000000}"/>
    <cellStyle name="Normál 2 2" xfId="51" xr:uid="{00000000-0005-0000-0000-000034000000}"/>
    <cellStyle name="Normál 3" xfId="52" xr:uid="{00000000-0005-0000-0000-000035000000}"/>
    <cellStyle name="Normál 4" xfId="61" xr:uid="{00000000-0005-0000-0000-000036000000}"/>
    <cellStyle name="Normál 4 2" xfId="64" xr:uid="{EC972123-2987-46FC-8607-96D9209D7C41}"/>
    <cellStyle name="Normál 4 3" xfId="67" xr:uid="{2BA35C5F-D19C-40F0-9315-E7C4787DBC5D}"/>
    <cellStyle name="Normál_2005. 4. számú melléklet" xfId="59" xr:uid="{00000000-0005-0000-0000-000037000000}"/>
    <cellStyle name="Normál_2005.11.sz.melléklet_10.sz.mell-2012 évi ktgvetés-12.01.24 Bea" xfId="69" xr:uid="{A8643FC2-14AD-419A-95CB-38A651BEC49D}"/>
    <cellStyle name="Normál_2009. ktv.rendelet" xfId="53" xr:uid="{00000000-0005-0000-0000-00003B000000}"/>
    <cellStyle name="Normal_KTRSZJ" xfId="54" xr:uid="{00000000-0005-0000-0000-000040000000}"/>
    <cellStyle name="Összesen" xfId="55" builtinId="25" customBuiltin="1"/>
    <cellStyle name="Pénznem 2" xfId="62" xr:uid="{00000000-0005-0000-0000-000043000000}"/>
    <cellStyle name="Pénznem 3" xfId="65" xr:uid="{064FD446-604F-4AE4-BFA8-C40527429D16}"/>
    <cellStyle name="Rossz" xfId="56" builtinId="27" customBuiltin="1"/>
    <cellStyle name="Semleges" xfId="57" builtinId="28" customBuiltin="1"/>
    <cellStyle name="Számítás" xfId="58" builtinId="22" customBuiltin="1"/>
    <cellStyle name="Százalék 2" xfId="60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BE8AA-5B7C-4ACE-92A1-EAA79713FB2C}">
  <sheetPr>
    <pageSetUpPr fitToPage="1"/>
  </sheetPr>
  <dimension ref="A1:S273"/>
  <sheetViews>
    <sheetView tabSelected="1" view="pageBreakPreview" topLeftCell="D1" zoomScaleNormal="100" zoomScaleSheetLayoutView="100" workbookViewId="0"/>
  </sheetViews>
  <sheetFormatPr defaultColWidth="8.88671875" defaultRowHeight="16.8" x14ac:dyDescent="0.3"/>
  <cols>
    <col min="1" max="1" width="5.44140625" style="259" customWidth="1"/>
    <col min="2" max="2" width="7.33203125" style="260" customWidth="1"/>
    <col min="3" max="3" width="64.5546875" style="34" customWidth="1"/>
    <col min="4" max="5" width="10.6640625" style="32" bestFit="1" customWidth="1"/>
    <col min="6" max="7" width="8.88671875" style="32"/>
    <col min="8" max="9" width="10.6640625" style="32" bestFit="1" customWidth="1"/>
    <col min="10" max="11" width="8.88671875" style="32"/>
    <col min="12" max="12" width="10" style="32" customWidth="1"/>
    <col min="13" max="13" width="10.109375" style="32" customWidth="1"/>
    <col min="14" max="15" width="8.88671875" style="32"/>
    <col min="16" max="17" width="10.6640625" style="32" bestFit="1" customWidth="1"/>
    <col min="18" max="19" width="8.88671875" style="32"/>
  </cols>
  <sheetData>
    <row r="1" spans="1:19" x14ac:dyDescent="0.3">
      <c r="A1" s="32"/>
      <c r="B1" s="110"/>
      <c r="C1" s="3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 t="s">
        <v>405</v>
      </c>
    </row>
    <row r="2" spans="1:19" x14ac:dyDescent="0.3">
      <c r="A2" s="32"/>
      <c r="B2" s="110"/>
      <c r="C2" s="3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 t="s">
        <v>316</v>
      </c>
    </row>
    <row r="3" spans="1:19" x14ac:dyDescent="0.3">
      <c r="A3" s="32"/>
      <c r="B3" s="31"/>
      <c r="C3" s="31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x14ac:dyDescent="0.3">
      <c r="A4" s="113"/>
      <c r="B4" s="113"/>
      <c r="C4" s="113" t="s">
        <v>4</v>
      </c>
    </row>
    <row r="5" spans="1:19" ht="17.399999999999999" thickBot="1" x14ac:dyDescent="0.35">
      <c r="A5" s="114"/>
      <c r="B5" s="114"/>
      <c r="C5" s="114" t="s">
        <v>282</v>
      </c>
    </row>
    <row r="6" spans="1:19" ht="14.4" thickBot="1" x14ac:dyDescent="0.3">
      <c r="A6" s="115"/>
      <c r="B6" s="116"/>
      <c r="C6" s="117"/>
      <c r="D6" s="324" t="s">
        <v>193</v>
      </c>
      <c r="E6" s="325"/>
      <c r="F6" s="325"/>
      <c r="G6" s="326"/>
      <c r="H6" s="324" t="s">
        <v>345</v>
      </c>
      <c r="I6" s="325"/>
      <c r="J6" s="325"/>
      <c r="K6" s="325"/>
      <c r="L6" s="324" t="s">
        <v>315</v>
      </c>
      <c r="M6" s="325"/>
      <c r="N6" s="325"/>
      <c r="O6" s="325"/>
      <c r="P6" s="327" t="s">
        <v>369</v>
      </c>
      <c r="Q6" s="325"/>
      <c r="R6" s="325"/>
      <c r="S6" s="325"/>
    </row>
    <row r="7" spans="1:19" ht="42" thickBot="1" x14ac:dyDescent="0.3">
      <c r="A7" s="118"/>
      <c r="B7" s="119"/>
      <c r="C7" s="120"/>
      <c r="D7" s="121" t="s">
        <v>23</v>
      </c>
      <c r="E7" s="122" t="s">
        <v>39</v>
      </c>
      <c r="F7" s="123" t="s">
        <v>40</v>
      </c>
      <c r="G7" s="124" t="s">
        <v>178</v>
      </c>
      <c r="H7" s="125" t="s">
        <v>23</v>
      </c>
      <c r="I7" s="126" t="s">
        <v>39</v>
      </c>
      <c r="J7" s="127" t="s">
        <v>40</v>
      </c>
      <c r="K7" s="128" t="s">
        <v>178</v>
      </c>
      <c r="L7" s="121" t="s">
        <v>23</v>
      </c>
      <c r="M7" s="122" t="s">
        <v>39</v>
      </c>
      <c r="N7" s="123" t="s">
        <v>40</v>
      </c>
      <c r="O7" s="129" t="s">
        <v>178</v>
      </c>
      <c r="P7" s="130" t="s">
        <v>23</v>
      </c>
      <c r="Q7" s="122" t="s">
        <v>39</v>
      </c>
      <c r="R7" s="123" t="s">
        <v>40</v>
      </c>
      <c r="S7" s="129" t="s">
        <v>178</v>
      </c>
    </row>
    <row r="8" spans="1:19" ht="13.8" x14ac:dyDescent="0.25">
      <c r="A8" s="131" t="s">
        <v>5</v>
      </c>
      <c r="B8" s="132" t="s">
        <v>6</v>
      </c>
      <c r="C8" s="133" t="s">
        <v>7</v>
      </c>
      <c r="D8" s="131"/>
      <c r="E8" s="134"/>
      <c r="F8" s="134"/>
      <c r="G8" s="135"/>
      <c r="H8" s="131"/>
      <c r="I8" s="134"/>
      <c r="J8" s="134"/>
      <c r="K8" s="136"/>
      <c r="L8" s="137"/>
      <c r="M8" s="134"/>
      <c r="N8" s="134"/>
      <c r="O8" s="136"/>
      <c r="P8" s="137"/>
      <c r="Q8" s="134"/>
      <c r="R8" s="134"/>
      <c r="S8" s="136"/>
    </row>
    <row r="9" spans="1:19" ht="13.8" x14ac:dyDescent="0.25">
      <c r="A9" s="138"/>
      <c r="B9" s="139"/>
      <c r="C9" s="140"/>
      <c r="D9" s="141"/>
      <c r="E9" s="142"/>
      <c r="F9" s="142"/>
      <c r="G9" s="143"/>
      <c r="H9" s="141"/>
      <c r="I9" s="142"/>
      <c r="J9" s="142"/>
      <c r="K9" s="144"/>
      <c r="L9" s="145"/>
      <c r="M9" s="142"/>
      <c r="N9" s="142"/>
      <c r="O9" s="144"/>
      <c r="P9" s="145"/>
      <c r="Q9" s="142"/>
      <c r="R9" s="142"/>
      <c r="S9" s="144"/>
    </row>
    <row r="10" spans="1:19" ht="13.8" x14ac:dyDescent="0.25">
      <c r="A10" s="146">
        <v>101</v>
      </c>
      <c r="B10" s="139"/>
      <c r="C10" s="147" t="s">
        <v>261</v>
      </c>
      <c r="D10" s="148"/>
      <c r="E10" s="149"/>
      <c r="F10" s="149"/>
      <c r="G10" s="150"/>
      <c r="H10" s="151"/>
      <c r="I10" s="149"/>
      <c r="J10" s="149"/>
      <c r="K10" s="152"/>
      <c r="L10" s="153"/>
      <c r="M10" s="149"/>
      <c r="N10" s="149"/>
      <c r="O10" s="152"/>
      <c r="P10" s="153"/>
      <c r="Q10" s="149"/>
      <c r="R10" s="149"/>
      <c r="S10" s="152"/>
    </row>
    <row r="11" spans="1:19" ht="13.8" x14ac:dyDescent="0.25">
      <c r="A11" s="146"/>
      <c r="B11" s="139" t="s">
        <v>8</v>
      </c>
      <c r="C11" s="140" t="s">
        <v>81</v>
      </c>
      <c r="D11" s="154">
        <v>4684</v>
      </c>
      <c r="E11" s="142">
        <v>4684</v>
      </c>
      <c r="F11" s="142">
        <v>0</v>
      </c>
      <c r="G11" s="143">
        <v>0</v>
      </c>
      <c r="H11" s="141">
        <v>4684</v>
      </c>
      <c r="I11" s="142">
        <v>4684</v>
      </c>
      <c r="J11" s="142">
        <v>0</v>
      </c>
      <c r="K11" s="144">
        <v>0</v>
      </c>
      <c r="L11" s="155">
        <v>32016</v>
      </c>
      <c r="M11" s="142">
        <v>32016</v>
      </c>
      <c r="N11" s="142"/>
      <c r="O11" s="144"/>
      <c r="P11" s="155">
        <f>H11+L11</f>
        <v>36700</v>
      </c>
      <c r="Q11" s="142">
        <f t="shared" ref="Q11:S11" si="0">I11+M11</f>
        <v>36700</v>
      </c>
      <c r="R11" s="142">
        <f t="shared" si="0"/>
        <v>0</v>
      </c>
      <c r="S11" s="144">
        <f t="shared" si="0"/>
        <v>0</v>
      </c>
    </row>
    <row r="12" spans="1:19" ht="13.8" x14ac:dyDescent="0.25">
      <c r="A12" s="146"/>
      <c r="B12" s="139"/>
      <c r="C12" s="156"/>
      <c r="D12" s="154"/>
      <c r="E12" s="142"/>
      <c r="F12" s="142"/>
      <c r="G12" s="143"/>
      <c r="H12" s="141"/>
      <c r="I12" s="142"/>
      <c r="J12" s="142"/>
      <c r="K12" s="144"/>
      <c r="L12" s="155"/>
      <c r="M12" s="142"/>
      <c r="N12" s="142"/>
      <c r="O12" s="144"/>
      <c r="P12" s="155"/>
      <c r="Q12" s="142"/>
      <c r="R12" s="142"/>
      <c r="S12" s="144"/>
    </row>
    <row r="13" spans="1:19" ht="13.8" x14ac:dyDescent="0.25">
      <c r="A13" s="138"/>
      <c r="B13" s="139"/>
      <c r="C13" s="157" t="s">
        <v>10</v>
      </c>
      <c r="D13" s="148">
        <f>D11</f>
        <v>4684</v>
      </c>
      <c r="E13" s="149">
        <f t="shared" ref="E13:G13" si="1">E11</f>
        <v>4684</v>
      </c>
      <c r="F13" s="149">
        <f t="shared" si="1"/>
        <v>0</v>
      </c>
      <c r="G13" s="150">
        <f t="shared" si="1"/>
        <v>0</v>
      </c>
      <c r="H13" s="151">
        <v>4684</v>
      </c>
      <c r="I13" s="149">
        <v>4684</v>
      </c>
      <c r="J13" s="149">
        <v>0</v>
      </c>
      <c r="K13" s="152">
        <v>0</v>
      </c>
      <c r="L13" s="153">
        <f>L11</f>
        <v>32016</v>
      </c>
      <c r="M13" s="149">
        <f t="shared" ref="M13:O13" si="2">M11</f>
        <v>32016</v>
      </c>
      <c r="N13" s="149">
        <f t="shared" si="2"/>
        <v>0</v>
      </c>
      <c r="O13" s="152">
        <f t="shared" si="2"/>
        <v>0</v>
      </c>
      <c r="P13" s="153">
        <f t="shared" ref="P13:P86" si="3">H13+L13</f>
        <v>36700</v>
      </c>
      <c r="Q13" s="149">
        <f t="shared" ref="Q13:Q86" si="4">I13+M13</f>
        <v>36700</v>
      </c>
      <c r="R13" s="149">
        <f t="shared" ref="R13:R86" si="5">J13+N13</f>
        <v>0</v>
      </c>
      <c r="S13" s="152">
        <f t="shared" ref="S13:S86" si="6">K13+O13</f>
        <v>0</v>
      </c>
    </row>
    <row r="14" spans="1:19" ht="13.8" x14ac:dyDescent="0.25">
      <c r="A14" s="138"/>
      <c r="B14" s="139"/>
      <c r="C14" s="157"/>
      <c r="D14" s="148"/>
      <c r="E14" s="149"/>
      <c r="F14" s="149"/>
      <c r="G14" s="150"/>
      <c r="H14" s="151"/>
      <c r="I14" s="149"/>
      <c r="J14" s="149"/>
      <c r="K14" s="152"/>
      <c r="L14" s="153"/>
      <c r="M14" s="149"/>
      <c r="N14" s="149"/>
      <c r="O14" s="152"/>
      <c r="P14" s="153"/>
      <c r="Q14" s="149"/>
      <c r="R14" s="149"/>
      <c r="S14" s="152"/>
    </row>
    <row r="15" spans="1:19" ht="13.8" x14ac:dyDescent="0.25">
      <c r="A15" s="138"/>
      <c r="B15" s="158"/>
      <c r="C15" s="140" t="s">
        <v>3</v>
      </c>
      <c r="D15" s="154"/>
      <c r="E15" s="142"/>
      <c r="F15" s="142"/>
      <c r="G15" s="143"/>
      <c r="H15" s="141">
        <v>0</v>
      </c>
      <c r="I15" s="142">
        <v>0</v>
      </c>
      <c r="J15" s="142">
        <v>0</v>
      </c>
      <c r="K15" s="144">
        <v>0</v>
      </c>
      <c r="L15" s="155"/>
      <c r="M15" s="142"/>
      <c r="N15" s="142"/>
      <c r="O15" s="144"/>
      <c r="P15" s="155">
        <f t="shared" si="3"/>
        <v>0</v>
      </c>
      <c r="Q15" s="142">
        <f t="shared" si="4"/>
        <v>0</v>
      </c>
      <c r="R15" s="142">
        <f t="shared" si="5"/>
        <v>0</v>
      </c>
      <c r="S15" s="144">
        <f t="shared" si="6"/>
        <v>0</v>
      </c>
    </row>
    <row r="16" spans="1:19" ht="13.8" x14ac:dyDescent="0.25">
      <c r="A16" s="146">
        <v>102</v>
      </c>
      <c r="B16" s="139"/>
      <c r="C16" s="159" t="s">
        <v>149</v>
      </c>
      <c r="D16" s="148"/>
      <c r="E16" s="149"/>
      <c r="F16" s="149"/>
      <c r="G16" s="150"/>
      <c r="H16" s="151"/>
      <c r="I16" s="149"/>
      <c r="J16" s="149"/>
      <c r="K16" s="152"/>
      <c r="L16" s="153"/>
      <c r="M16" s="149"/>
      <c r="N16" s="149"/>
      <c r="O16" s="152"/>
      <c r="P16" s="155"/>
      <c r="Q16" s="142"/>
      <c r="R16" s="142"/>
      <c r="S16" s="144"/>
    </row>
    <row r="17" spans="1:19" ht="13.8" x14ac:dyDescent="0.25">
      <c r="A17" s="138"/>
      <c r="B17" s="139" t="s">
        <v>8</v>
      </c>
      <c r="C17" s="140" t="s">
        <v>81</v>
      </c>
      <c r="D17" s="154">
        <v>20000</v>
      </c>
      <c r="E17" s="142">
        <v>20000</v>
      </c>
      <c r="F17" s="142">
        <v>0</v>
      </c>
      <c r="G17" s="143">
        <v>0</v>
      </c>
      <c r="H17" s="141">
        <v>20000</v>
      </c>
      <c r="I17" s="142">
        <v>20000</v>
      </c>
      <c r="J17" s="142">
        <v>0</v>
      </c>
      <c r="K17" s="144">
        <v>0</v>
      </c>
      <c r="L17" s="155">
        <v>9643</v>
      </c>
      <c r="M17" s="142">
        <v>9643</v>
      </c>
      <c r="N17" s="142">
        <v>0</v>
      </c>
      <c r="O17" s="144">
        <v>0</v>
      </c>
      <c r="P17" s="155">
        <f t="shared" si="3"/>
        <v>29643</v>
      </c>
      <c r="Q17" s="142">
        <f t="shared" si="4"/>
        <v>29643</v>
      </c>
      <c r="R17" s="142">
        <f t="shared" si="5"/>
        <v>0</v>
      </c>
      <c r="S17" s="144">
        <f t="shared" si="6"/>
        <v>0</v>
      </c>
    </row>
    <row r="18" spans="1:19" ht="13.8" x14ac:dyDescent="0.25">
      <c r="A18" s="138"/>
      <c r="B18" s="139" t="s">
        <v>15</v>
      </c>
      <c r="C18" s="156" t="s">
        <v>138</v>
      </c>
      <c r="D18" s="160"/>
      <c r="E18" s="161"/>
      <c r="F18" s="161"/>
      <c r="G18" s="162"/>
      <c r="H18" s="163"/>
      <c r="I18" s="161"/>
      <c r="J18" s="161"/>
      <c r="K18" s="164"/>
      <c r="L18" s="165"/>
      <c r="M18" s="161"/>
      <c r="N18" s="161"/>
      <c r="O18" s="164"/>
      <c r="P18" s="165"/>
      <c r="Q18" s="161"/>
      <c r="R18" s="161"/>
      <c r="S18" s="164"/>
    </row>
    <row r="19" spans="1:19" ht="13.8" x14ac:dyDescent="0.25">
      <c r="A19" s="138"/>
      <c r="B19" s="139"/>
      <c r="C19" s="156" t="s">
        <v>388</v>
      </c>
      <c r="D19" s="160"/>
      <c r="E19" s="161"/>
      <c r="F19" s="161"/>
      <c r="G19" s="162"/>
      <c r="H19" s="163"/>
      <c r="I19" s="161"/>
      <c r="J19" s="161"/>
      <c r="K19" s="164"/>
      <c r="L19" s="155">
        <v>82</v>
      </c>
      <c r="M19" s="142">
        <v>82</v>
      </c>
      <c r="N19" s="142">
        <v>0</v>
      </c>
      <c r="O19" s="144">
        <v>0</v>
      </c>
      <c r="P19" s="155">
        <f t="shared" ref="P19:P21" si="7">H19+L19</f>
        <v>82</v>
      </c>
      <c r="Q19" s="142">
        <f t="shared" ref="Q19:Q21" si="8">I19+M19</f>
        <v>82</v>
      </c>
      <c r="R19" s="142">
        <f t="shared" ref="R19:R21" si="9">J19+N19</f>
        <v>0</v>
      </c>
      <c r="S19" s="144">
        <f t="shared" ref="S19:S21" si="10">K19+O19</f>
        <v>0</v>
      </c>
    </row>
    <row r="20" spans="1:19" ht="13.8" x14ac:dyDescent="0.25">
      <c r="A20" s="138"/>
      <c r="B20" s="139"/>
      <c r="C20" s="156" t="s">
        <v>389</v>
      </c>
      <c r="D20" s="154"/>
      <c r="E20" s="142"/>
      <c r="F20" s="142"/>
      <c r="G20" s="143"/>
      <c r="H20" s="141"/>
      <c r="I20" s="142"/>
      <c r="J20" s="142"/>
      <c r="K20" s="144"/>
      <c r="L20" s="155">
        <v>1000</v>
      </c>
      <c r="M20" s="142">
        <v>1000</v>
      </c>
      <c r="N20" s="142">
        <v>0</v>
      </c>
      <c r="O20" s="144">
        <v>0</v>
      </c>
      <c r="P20" s="155">
        <f t="shared" si="7"/>
        <v>1000</v>
      </c>
      <c r="Q20" s="142">
        <f t="shared" si="8"/>
        <v>1000</v>
      </c>
      <c r="R20" s="142">
        <f t="shared" si="9"/>
        <v>0</v>
      </c>
      <c r="S20" s="144">
        <f t="shared" si="10"/>
        <v>0</v>
      </c>
    </row>
    <row r="21" spans="1:19" s="33" customFormat="1" ht="13.8" x14ac:dyDescent="0.25">
      <c r="A21" s="166"/>
      <c r="B21" s="167"/>
      <c r="C21" s="168" t="s">
        <v>390</v>
      </c>
      <c r="D21" s="160"/>
      <c r="E21" s="161"/>
      <c r="F21" s="161"/>
      <c r="G21" s="162"/>
      <c r="H21" s="163"/>
      <c r="I21" s="161"/>
      <c r="J21" s="161"/>
      <c r="K21" s="164"/>
      <c r="L21" s="165">
        <f>SUM(L19:L20)</f>
        <v>1082</v>
      </c>
      <c r="M21" s="161">
        <f t="shared" ref="M21:O21" si="11">SUM(M19:M20)</f>
        <v>1082</v>
      </c>
      <c r="N21" s="161">
        <f t="shared" si="11"/>
        <v>0</v>
      </c>
      <c r="O21" s="164">
        <f t="shared" si="11"/>
        <v>0</v>
      </c>
      <c r="P21" s="165">
        <f t="shared" si="7"/>
        <v>1082</v>
      </c>
      <c r="Q21" s="161">
        <f t="shared" si="8"/>
        <v>1082</v>
      </c>
      <c r="R21" s="161">
        <f t="shared" si="9"/>
        <v>0</v>
      </c>
      <c r="S21" s="164">
        <f t="shared" si="10"/>
        <v>0</v>
      </c>
    </row>
    <row r="22" spans="1:19" ht="13.8" x14ac:dyDescent="0.25">
      <c r="A22" s="138"/>
      <c r="B22" s="139"/>
      <c r="C22" s="157" t="s">
        <v>28</v>
      </c>
      <c r="D22" s="148">
        <f>D17</f>
        <v>20000</v>
      </c>
      <c r="E22" s="149">
        <f>E17</f>
        <v>20000</v>
      </c>
      <c r="F22" s="149">
        <f>F17</f>
        <v>0</v>
      </c>
      <c r="G22" s="150">
        <f>G17</f>
        <v>0</v>
      </c>
      <c r="H22" s="151">
        <v>20000</v>
      </c>
      <c r="I22" s="149">
        <v>20000</v>
      </c>
      <c r="J22" s="149">
        <v>0</v>
      </c>
      <c r="K22" s="152">
        <v>0</v>
      </c>
      <c r="L22" s="153">
        <f>L17+L21</f>
        <v>10725</v>
      </c>
      <c r="M22" s="149">
        <f t="shared" ref="M22:O22" si="12">M17+M21</f>
        <v>10725</v>
      </c>
      <c r="N22" s="149">
        <f t="shared" si="12"/>
        <v>0</v>
      </c>
      <c r="O22" s="152">
        <f t="shared" si="12"/>
        <v>0</v>
      </c>
      <c r="P22" s="153">
        <f t="shared" si="3"/>
        <v>30725</v>
      </c>
      <c r="Q22" s="149">
        <f t="shared" si="4"/>
        <v>30725</v>
      </c>
      <c r="R22" s="149">
        <f t="shared" si="5"/>
        <v>0</v>
      </c>
      <c r="S22" s="152">
        <f t="shared" si="6"/>
        <v>0</v>
      </c>
    </row>
    <row r="23" spans="1:19" ht="13.8" x14ac:dyDescent="0.25">
      <c r="A23" s="138"/>
      <c r="B23" s="139"/>
      <c r="C23" s="140"/>
      <c r="D23" s="154"/>
      <c r="E23" s="142"/>
      <c r="F23" s="142"/>
      <c r="G23" s="143"/>
      <c r="H23" s="141"/>
      <c r="I23" s="142"/>
      <c r="J23" s="142"/>
      <c r="K23" s="144"/>
      <c r="L23" s="155"/>
      <c r="M23" s="142"/>
      <c r="N23" s="142"/>
      <c r="O23" s="144"/>
      <c r="P23" s="155"/>
      <c r="Q23" s="142"/>
      <c r="R23" s="142"/>
      <c r="S23" s="144"/>
    </row>
    <row r="24" spans="1:19" ht="13.8" x14ac:dyDescent="0.25">
      <c r="A24" s="169">
        <v>103</v>
      </c>
      <c r="B24" s="170"/>
      <c r="C24" s="157" t="s">
        <v>41</v>
      </c>
      <c r="D24" s="148"/>
      <c r="E24" s="149"/>
      <c r="F24" s="149"/>
      <c r="G24" s="150"/>
      <c r="H24" s="151"/>
      <c r="I24" s="149"/>
      <c r="J24" s="149"/>
      <c r="K24" s="152"/>
      <c r="L24" s="153"/>
      <c r="M24" s="149"/>
      <c r="N24" s="149"/>
      <c r="O24" s="152"/>
      <c r="P24" s="155"/>
      <c r="Q24" s="142"/>
      <c r="R24" s="142"/>
      <c r="S24" s="144"/>
    </row>
    <row r="25" spans="1:19" ht="13.8" x14ac:dyDescent="0.25">
      <c r="A25" s="146"/>
      <c r="B25" s="139" t="s">
        <v>8</v>
      </c>
      <c r="C25" s="140" t="s">
        <v>81</v>
      </c>
      <c r="D25" s="154"/>
      <c r="E25" s="142"/>
      <c r="F25" s="142"/>
      <c r="G25" s="143"/>
      <c r="H25" s="141"/>
      <c r="I25" s="142"/>
      <c r="J25" s="142"/>
      <c r="K25" s="144"/>
      <c r="L25" s="155"/>
      <c r="M25" s="142"/>
      <c r="N25" s="142"/>
      <c r="O25" s="144"/>
      <c r="P25" s="155"/>
      <c r="Q25" s="142"/>
      <c r="R25" s="142"/>
      <c r="S25" s="144"/>
    </row>
    <row r="26" spans="1:19" ht="13.8" x14ac:dyDescent="0.25">
      <c r="A26" s="146"/>
      <c r="B26" s="139"/>
      <c r="C26" s="140" t="s">
        <v>82</v>
      </c>
      <c r="D26" s="154">
        <v>7000</v>
      </c>
      <c r="E26" s="142">
        <v>7000</v>
      </c>
      <c r="F26" s="142">
        <v>0</v>
      </c>
      <c r="G26" s="143">
        <v>0</v>
      </c>
      <c r="H26" s="141">
        <v>7000</v>
      </c>
      <c r="I26" s="142">
        <v>7000</v>
      </c>
      <c r="J26" s="142">
        <v>0</v>
      </c>
      <c r="K26" s="144">
        <v>0</v>
      </c>
      <c r="L26" s="155"/>
      <c r="M26" s="142"/>
      <c r="N26" s="142"/>
      <c r="O26" s="144"/>
      <c r="P26" s="155">
        <f t="shared" si="3"/>
        <v>7000</v>
      </c>
      <c r="Q26" s="142">
        <f t="shared" si="4"/>
        <v>7000</v>
      </c>
      <c r="R26" s="142">
        <f t="shared" si="5"/>
        <v>0</v>
      </c>
      <c r="S26" s="144">
        <f t="shared" si="6"/>
        <v>0</v>
      </c>
    </row>
    <row r="27" spans="1:19" ht="13.8" x14ac:dyDescent="0.25">
      <c r="A27" s="146"/>
      <c r="B27" s="139"/>
      <c r="C27" s="140" t="s">
        <v>83</v>
      </c>
      <c r="D27" s="154">
        <v>0</v>
      </c>
      <c r="E27" s="142">
        <v>0</v>
      </c>
      <c r="F27" s="142">
        <v>0</v>
      </c>
      <c r="G27" s="143">
        <v>0</v>
      </c>
      <c r="H27" s="141">
        <v>0</v>
      </c>
      <c r="I27" s="142">
        <v>0</v>
      </c>
      <c r="J27" s="142">
        <v>0</v>
      </c>
      <c r="K27" s="144">
        <v>0</v>
      </c>
      <c r="L27" s="155"/>
      <c r="M27" s="142"/>
      <c r="N27" s="142"/>
      <c r="O27" s="144"/>
      <c r="P27" s="155">
        <f t="shared" si="3"/>
        <v>0</v>
      </c>
      <c r="Q27" s="142">
        <f t="shared" si="4"/>
        <v>0</v>
      </c>
      <c r="R27" s="142">
        <f t="shared" si="5"/>
        <v>0</v>
      </c>
      <c r="S27" s="144">
        <f t="shared" si="6"/>
        <v>0</v>
      </c>
    </row>
    <row r="28" spans="1:19" ht="13.8" x14ac:dyDescent="0.25">
      <c r="A28" s="166"/>
      <c r="B28" s="167"/>
      <c r="C28" s="171" t="s">
        <v>24</v>
      </c>
      <c r="D28" s="160">
        <f t="shared" ref="D28:G28" si="13">SUM(D26:D27)</f>
        <v>7000</v>
      </c>
      <c r="E28" s="161">
        <f t="shared" si="13"/>
        <v>7000</v>
      </c>
      <c r="F28" s="161">
        <f t="shared" si="13"/>
        <v>0</v>
      </c>
      <c r="G28" s="162">
        <f t="shared" si="13"/>
        <v>0</v>
      </c>
      <c r="H28" s="163">
        <v>7000</v>
      </c>
      <c r="I28" s="161">
        <v>7000</v>
      </c>
      <c r="J28" s="161">
        <v>0</v>
      </c>
      <c r="K28" s="164">
        <v>0</v>
      </c>
      <c r="L28" s="165">
        <f t="shared" ref="L28:O28" si="14">SUM(L26:L27)</f>
        <v>0</v>
      </c>
      <c r="M28" s="161">
        <f t="shared" si="14"/>
        <v>0</v>
      </c>
      <c r="N28" s="161">
        <f t="shared" si="14"/>
        <v>0</v>
      </c>
      <c r="O28" s="164">
        <f t="shared" si="14"/>
        <v>0</v>
      </c>
      <c r="P28" s="165">
        <f t="shared" si="3"/>
        <v>7000</v>
      </c>
      <c r="Q28" s="161">
        <f t="shared" si="4"/>
        <v>7000</v>
      </c>
      <c r="R28" s="161">
        <f t="shared" si="5"/>
        <v>0</v>
      </c>
      <c r="S28" s="164">
        <f t="shared" si="6"/>
        <v>0</v>
      </c>
    </row>
    <row r="29" spans="1:19" ht="13.8" x14ac:dyDescent="0.25">
      <c r="A29" s="166"/>
      <c r="B29" s="139" t="s">
        <v>9</v>
      </c>
      <c r="C29" s="156" t="s">
        <v>60</v>
      </c>
      <c r="D29" s="160"/>
      <c r="E29" s="161"/>
      <c r="F29" s="161"/>
      <c r="G29" s="162"/>
      <c r="H29" s="163"/>
      <c r="I29" s="161"/>
      <c r="J29" s="161"/>
      <c r="K29" s="164"/>
      <c r="L29" s="165"/>
      <c r="M29" s="161"/>
      <c r="N29" s="161"/>
      <c r="O29" s="164"/>
      <c r="P29" s="165"/>
      <c r="Q29" s="161"/>
      <c r="R29" s="161"/>
      <c r="S29" s="164"/>
    </row>
    <row r="30" spans="1:19" ht="13.8" x14ac:dyDescent="0.25">
      <c r="A30" s="166"/>
      <c r="B30" s="139"/>
      <c r="C30" s="156" t="s">
        <v>384</v>
      </c>
      <c r="D30" s="160"/>
      <c r="E30" s="161"/>
      <c r="F30" s="161"/>
      <c r="G30" s="162"/>
      <c r="H30" s="163"/>
      <c r="I30" s="161"/>
      <c r="J30" s="161"/>
      <c r="K30" s="164"/>
      <c r="L30" s="165">
        <v>405</v>
      </c>
      <c r="M30" s="161">
        <v>405</v>
      </c>
      <c r="N30" s="161">
        <v>0</v>
      </c>
      <c r="O30" s="164">
        <v>0</v>
      </c>
      <c r="P30" s="165">
        <f t="shared" ref="P30" si="15">H30+L30</f>
        <v>405</v>
      </c>
      <c r="Q30" s="161">
        <f t="shared" ref="Q30" si="16">I30+M30</f>
        <v>405</v>
      </c>
      <c r="R30" s="161">
        <f t="shared" ref="R30" si="17">J30+N30</f>
        <v>0</v>
      </c>
      <c r="S30" s="164">
        <f t="shared" ref="S30" si="18">K30+O30</f>
        <v>0</v>
      </c>
    </row>
    <row r="31" spans="1:19" ht="13.8" x14ac:dyDescent="0.25">
      <c r="A31" s="166"/>
      <c r="B31" s="139" t="s">
        <v>15</v>
      </c>
      <c r="C31" s="156" t="s">
        <v>138</v>
      </c>
      <c r="D31" s="160"/>
      <c r="E31" s="161"/>
      <c r="F31" s="161"/>
      <c r="G31" s="162"/>
      <c r="H31" s="163"/>
      <c r="I31" s="161"/>
      <c r="J31" s="161"/>
      <c r="K31" s="164"/>
      <c r="L31" s="165"/>
      <c r="M31" s="161"/>
      <c r="N31" s="161"/>
      <c r="O31" s="164"/>
      <c r="P31" s="165"/>
      <c r="Q31" s="161"/>
      <c r="R31" s="161"/>
      <c r="S31" s="164"/>
    </row>
    <row r="32" spans="1:19" ht="13.8" x14ac:dyDescent="0.25">
      <c r="A32" s="166"/>
      <c r="B32" s="139"/>
      <c r="C32" s="156" t="s">
        <v>385</v>
      </c>
      <c r="D32" s="160"/>
      <c r="E32" s="161"/>
      <c r="F32" s="161"/>
      <c r="G32" s="162"/>
      <c r="H32" s="163"/>
      <c r="I32" s="161"/>
      <c r="J32" s="161"/>
      <c r="K32" s="164"/>
      <c r="L32" s="165">
        <v>1866</v>
      </c>
      <c r="M32" s="161">
        <v>1866</v>
      </c>
      <c r="N32" s="161">
        <v>0</v>
      </c>
      <c r="O32" s="164">
        <v>0</v>
      </c>
      <c r="P32" s="165">
        <f t="shared" ref="P32" si="19">H32+L32</f>
        <v>1866</v>
      </c>
      <c r="Q32" s="161">
        <f t="shared" ref="Q32" si="20">I32+M32</f>
        <v>1866</v>
      </c>
      <c r="R32" s="161">
        <f t="shared" ref="R32" si="21">J32+N32</f>
        <v>0</v>
      </c>
      <c r="S32" s="164">
        <f t="shared" ref="S32" si="22">K32+O32</f>
        <v>0</v>
      </c>
    </row>
    <row r="33" spans="1:19" ht="13.8" x14ac:dyDescent="0.25">
      <c r="A33" s="146"/>
      <c r="B33" s="139"/>
      <c r="C33" s="157" t="s">
        <v>207</v>
      </c>
      <c r="D33" s="148">
        <f>D28</f>
        <v>7000</v>
      </c>
      <c r="E33" s="149">
        <f>E28</f>
        <v>7000</v>
      </c>
      <c r="F33" s="149">
        <f>F28</f>
        <v>0</v>
      </c>
      <c r="G33" s="150">
        <f>G28</f>
        <v>0</v>
      </c>
      <c r="H33" s="151">
        <v>7000</v>
      </c>
      <c r="I33" s="149">
        <v>7000</v>
      </c>
      <c r="J33" s="149">
        <v>0</v>
      </c>
      <c r="K33" s="152">
        <v>0</v>
      </c>
      <c r="L33" s="153">
        <f>L28+L30+L32</f>
        <v>2271</v>
      </c>
      <c r="M33" s="149">
        <f t="shared" ref="M33:O33" si="23">M28+M30+M32</f>
        <v>2271</v>
      </c>
      <c r="N33" s="149">
        <f t="shared" si="23"/>
        <v>0</v>
      </c>
      <c r="O33" s="152">
        <f t="shared" si="23"/>
        <v>0</v>
      </c>
      <c r="P33" s="153">
        <f t="shared" si="3"/>
        <v>9271</v>
      </c>
      <c r="Q33" s="149">
        <f t="shared" si="4"/>
        <v>9271</v>
      </c>
      <c r="R33" s="149">
        <f t="shared" si="5"/>
        <v>0</v>
      </c>
      <c r="S33" s="152">
        <f t="shared" si="6"/>
        <v>0</v>
      </c>
    </row>
    <row r="34" spans="1:19" ht="13.8" x14ac:dyDescent="0.25">
      <c r="A34" s="146"/>
      <c r="B34" s="139"/>
      <c r="C34" s="157"/>
      <c r="D34" s="148"/>
      <c r="E34" s="149"/>
      <c r="F34" s="149"/>
      <c r="G34" s="150"/>
      <c r="H34" s="151"/>
      <c r="I34" s="149"/>
      <c r="J34" s="149"/>
      <c r="K34" s="152"/>
      <c r="L34" s="153"/>
      <c r="M34" s="149"/>
      <c r="N34" s="149"/>
      <c r="O34" s="152"/>
      <c r="P34" s="155"/>
      <c r="Q34" s="142"/>
      <c r="R34" s="142"/>
      <c r="S34" s="144"/>
    </row>
    <row r="35" spans="1:19" ht="13.8" x14ac:dyDescent="0.25">
      <c r="A35" s="146"/>
      <c r="B35" s="139"/>
      <c r="C35" s="157" t="s">
        <v>208</v>
      </c>
      <c r="D35" s="148">
        <f>D13+D22+D33</f>
        <v>31684</v>
      </c>
      <c r="E35" s="149">
        <f>E13+E22+E33</f>
        <v>31684</v>
      </c>
      <c r="F35" s="149">
        <f>F13+F22+F33</f>
        <v>0</v>
      </c>
      <c r="G35" s="150">
        <f>G13+G22+G33</f>
        <v>0</v>
      </c>
      <c r="H35" s="151">
        <v>31684</v>
      </c>
      <c r="I35" s="149">
        <v>31684</v>
      </c>
      <c r="J35" s="149">
        <v>0</v>
      </c>
      <c r="K35" s="152">
        <v>0</v>
      </c>
      <c r="L35" s="153">
        <f>L13+L22+L33</f>
        <v>45012</v>
      </c>
      <c r="M35" s="149">
        <f>M13+M22+M33</f>
        <v>45012</v>
      </c>
      <c r="N35" s="149">
        <f>N13+N22+N33</f>
        <v>0</v>
      </c>
      <c r="O35" s="152">
        <f>O13+O22+O33</f>
        <v>0</v>
      </c>
      <c r="P35" s="153">
        <f t="shared" si="3"/>
        <v>76696</v>
      </c>
      <c r="Q35" s="149">
        <f t="shared" si="4"/>
        <v>76696</v>
      </c>
      <c r="R35" s="149">
        <f t="shared" si="5"/>
        <v>0</v>
      </c>
      <c r="S35" s="152">
        <f t="shared" si="6"/>
        <v>0</v>
      </c>
    </row>
    <row r="36" spans="1:19" ht="13.8" x14ac:dyDescent="0.25">
      <c r="A36" s="146"/>
      <c r="B36" s="139"/>
      <c r="C36" s="157"/>
      <c r="D36" s="148"/>
      <c r="E36" s="149"/>
      <c r="F36" s="149"/>
      <c r="G36" s="150"/>
      <c r="H36" s="151"/>
      <c r="I36" s="149"/>
      <c r="J36" s="149"/>
      <c r="K36" s="152"/>
      <c r="L36" s="153"/>
      <c r="M36" s="149"/>
      <c r="N36" s="149"/>
      <c r="O36" s="152"/>
      <c r="P36" s="155"/>
      <c r="Q36" s="142"/>
      <c r="R36" s="142"/>
      <c r="S36" s="144"/>
    </row>
    <row r="37" spans="1:19" ht="13.8" x14ac:dyDescent="0.25">
      <c r="A37" s="138"/>
      <c r="B37" s="139"/>
      <c r="C37" s="140"/>
      <c r="D37" s="154"/>
      <c r="E37" s="142"/>
      <c r="F37" s="142"/>
      <c r="G37" s="143"/>
      <c r="H37" s="141"/>
      <c r="I37" s="142"/>
      <c r="J37" s="142"/>
      <c r="K37" s="144"/>
      <c r="L37" s="155"/>
      <c r="M37" s="142"/>
      <c r="N37" s="142"/>
      <c r="O37" s="144"/>
      <c r="P37" s="155"/>
      <c r="Q37" s="142"/>
      <c r="R37" s="142"/>
      <c r="S37" s="144"/>
    </row>
    <row r="38" spans="1:19" ht="13.8" x14ac:dyDescent="0.25">
      <c r="A38" s="146">
        <v>104</v>
      </c>
      <c r="B38" s="158"/>
      <c r="C38" s="147" t="s">
        <v>29</v>
      </c>
      <c r="D38" s="172"/>
      <c r="E38" s="173"/>
      <c r="F38" s="173"/>
      <c r="G38" s="174"/>
      <c r="H38" s="175"/>
      <c r="I38" s="173"/>
      <c r="J38" s="173"/>
      <c r="K38" s="176"/>
      <c r="L38" s="177"/>
      <c r="M38" s="173"/>
      <c r="N38" s="173"/>
      <c r="O38" s="176"/>
      <c r="P38" s="178"/>
      <c r="Q38" s="179"/>
      <c r="R38" s="179"/>
      <c r="S38" s="180"/>
    </row>
    <row r="39" spans="1:19" ht="13.8" x14ac:dyDescent="0.25">
      <c r="A39" s="138"/>
      <c r="B39" s="139" t="s">
        <v>8</v>
      </c>
      <c r="C39" s="140" t="s">
        <v>81</v>
      </c>
      <c r="D39" s="181"/>
      <c r="E39" s="179"/>
      <c r="F39" s="179"/>
      <c r="G39" s="182"/>
      <c r="H39" s="183"/>
      <c r="I39" s="179"/>
      <c r="J39" s="179"/>
      <c r="K39" s="180"/>
      <c r="L39" s="178"/>
      <c r="M39" s="179"/>
      <c r="N39" s="179"/>
      <c r="O39" s="180"/>
      <c r="P39" s="178"/>
      <c r="Q39" s="179"/>
      <c r="R39" s="179"/>
      <c r="S39" s="180"/>
    </row>
    <row r="40" spans="1:19" ht="27.6" x14ac:dyDescent="0.25">
      <c r="A40" s="138"/>
      <c r="B40" s="139"/>
      <c r="C40" s="156" t="s">
        <v>258</v>
      </c>
      <c r="D40" s="181">
        <v>10000</v>
      </c>
      <c r="E40" s="179">
        <v>10000</v>
      </c>
      <c r="F40" s="179">
        <v>0</v>
      </c>
      <c r="G40" s="182">
        <v>0</v>
      </c>
      <c r="H40" s="183">
        <v>10000</v>
      </c>
      <c r="I40" s="179">
        <v>10000</v>
      </c>
      <c r="J40" s="179">
        <v>0</v>
      </c>
      <c r="K40" s="180">
        <v>0</v>
      </c>
      <c r="L40" s="178"/>
      <c r="M40" s="179"/>
      <c r="N40" s="179"/>
      <c r="O40" s="180"/>
      <c r="P40" s="178">
        <f t="shared" si="3"/>
        <v>10000</v>
      </c>
      <c r="Q40" s="179">
        <f t="shared" si="4"/>
        <v>10000</v>
      </c>
      <c r="R40" s="179">
        <f t="shared" si="5"/>
        <v>0</v>
      </c>
      <c r="S40" s="180">
        <f t="shared" si="6"/>
        <v>0</v>
      </c>
    </row>
    <row r="41" spans="1:19" ht="13.8" x14ac:dyDescent="0.25">
      <c r="A41" s="184"/>
      <c r="B41" s="185"/>
      <c r="C41" s="156" t="s">
        <v>259</v>
      </c>
      <c r="D41" s="181">
        <v>6000</v>
      </c>
      <c r="E41" s="179">
        <v>6000</v>
      </c>
      <c r="F41" s="179">
        <v>0</v>
      </c>
      <c r="G41" s="182">
        <v>0</v>
      </c>
      <c r="H41" s="183">
        <v>16600</v>
      </c>
      <c r="I41" s="179">
        <v>16600</v>
      </c>
      <c r="J41" s="179">
        <v>0</v>
      </c>
      <c r="K41" s="180">
        <v>0</v>
      </c>
      <c r="L41" s="178">
        <v>9700</v>
      </c>
      <c r="M41" s="179">
        <v>9700</v>
      </c>
      <c r="N41" s="179">
        <v>0</v>
      </c>
      <c r="O41" s="180">
        <v>0</v>
      </c>
      <c r="P41" s="178">
        <f t="shared" si="3"/>
        <v>26300</v>
      </c>
      <c r="Q41" s="179">
        <f t="shared" si="4"/>
        <v>26300</v>
      </c>
      <c r="R41" s="179">
        <f t="shared" si="5"/>
        <v>0</v>
      </c>
      <c r="S41" s="180">
        <f t="shared" si="6"/>
        <v>0</v>
      </c>
    </row>
    <row r="42" spans="1:19" ht="13.8" x14ac:dyDescent="0.25">
      <c r="A42" s="138"/>
      <c r="B42" s="167"/>
      <c r="C42" s="156" t="s">
        <v>159</v>
      </c>
      <c r="D42" s="181">
        <v>65000</v>
      </c>
      <c r="E42" s="179">
        <v>65000</v>
      </c>
      <c r="F42" s="179">
        <v>0</v>
      </c>
      <c r="G42" s="182">
        <v>0</v>
      </c>
      <c r="H42" s="183">
        <v>65000</v>
      </c>
      <c r="I42" s="179">
        <v>65000</v>
      </c>
      <c r="J42" s="179">
        <v>0</v>
      </c>
      <c r="K42" s="180">
        <v>0</v>
      </c>
      <c r="L42" s="178"/>
      <c r="M42" s="179"/>
      <c r="N42" s="179"/>
      <c r="O42" s="180"/>
      <c r="P42" s="178">
        <f t="shared" si="3"/>
        <v>65000</v>
      </c>
      <c r="Q42" s="179">
        <f t="shared" si="4"/>
        <v>65000</v>
      </c>
      <c r="R42" s="179">
        <f t="shared" si="5"/>
        <v>0</v>
      </c>
      <c r="S42" s="180">
        <f t="shared" si="6"/>
        <v>0</v>
      </c>
    </row>
    <row r="43" spans="1:19" ht="13.8" x14ac:dyDescent="0.25">
      <c r="A43" s="138"/>
      <c r="B43" s="167"/>
      <c r="C43" s="186" t="s">
        <v>160</v>
      </c>
      <c r="D43" s="181">
        <v>5800</v>
      </c>
      <c r="E43" s="179">
        <v>5800</v>
      </c>
      <c r="F43" s="179">
        <v>0</v>
      </c>
      <c r="G43" s="182">
        <v>0</v>
      </c>
      <c r="H43" s="183">
        <v>5800</v>
      </c>
      <c r="I43" s="179">
        <v>5800</v>
      </c>
      <c r="J43" s="179">
        <v>0</v>
      </c>
      <c r="K43" s="180">
        <v>0</v>
      </c>
      <c r="L43" s="178"/>
      <c r="M43" s="179"/>
      <c r="N43" s="179"/>
      <c r="O43" s="180"/>
      <c r="P43" s="178">
        <f t="shared" si="3"/>
        <v>5800</v>
      </c>
      <c r="Q43" s="179">
        <f t="shared" si="4"/>
        <v>5800</v>
      </c>
      <c r="R43" s="179">
        <f t="shared" si="5"/>
        <v>0</v>
      </c>
      <c r="S43" s="180">
        <f t="shared" si="6"/>
        <v>0</v>
      </c>
    </row>
    <row r="44" spans="1:19" ht="13.8" x14ac:dyDescent="0.25">
      <c r="A44" s="138"/>
      <c r="B44" s="167"/>
      <c r="C44" s="187" t="s">
        <v>161</v>
      </c>
      <c r="D44" s="181">
        <v>4500</v>
      </c>
      <c r="E44" s="179">
        <v>4500</v>
      </c>
      <c r="F44" s="179">
        <v>0</v>
      </c>
      <c r="G44" s="182">
        <v>0</v>
      </c>
      <c r="H44" s="183">
        <v>4500</v>
      </c>
      <c r="I44" s="179">
        <v>4500</v>
      </c>
      <c r="J44" s="179">
        <v>0</v>
      </c>
      <c r="K44" s="180">
        <v>0</v>
      </c>
      <c r="L44" s="178"/>
      <c r="M44" s="179"/>
      <c r="N44" s="179"/>
      <c r="O44" s="180"/>
      <c r="P44" s="178">
        <f t="shared" si="3"/>
        <v>4500</v>
      </c>
      <c r="Q44" s="179">
        <f t="shared" si="4"/>
        <v>4500</v>
      </c>
      <c r="R44" s="179">
        <f t="shared" si="5"/>
        <v>0</v>
      </c>
      <c r="S44" s="180">
        <f t="shared" si="6"/>
        <v>0</v>
      </c>
    </row>
    <row r="45" spans="1:19" ht="13.8" x14ac:dyDescent="0.25">
      <c r="A45" s="138"/>
      <c r="B45" s="167"/>
      <c r="C45" s="187" t="s">
        <v>162</v>
      </c>
      <c r="D45" s="181">
        <v>29592</v>
      </c>
      <c r="E45" s="179">
        <v>29592</v>
      </c>
      <c r="F45" s="179">
        <v>0</v>
      </c>
      <c r="G45" s="182">
        <v>0</v>
      </c>
      <c r="H45" s="183">
        <v>29592</v>
      </c>
      <c r="I45" s="179">
        <v>29592</v>
      </c>
      <c r="J45" s="179">
        <v>0</v>
      </c>
      <c r="K45" s="180">
        <v>0</v>
      </c>
      <c r="L45" s="178"/>
      <c r="M45" s="179"/>
      <c r="N45" s="179"/>
      <c r="O45" s="180"/>
      <c r="P45" s="178">
        <f t="shared" si="3"/>
        <v>29592</v>
      </c>
      <c r="Q45" s="179">
        <f t="shared" si="4"/>
        <v>29592</v>
      </c>
      <c r="R45" s="179">
        <f t="shared" si="5"/>
        <v>0</v>
      </c>
      <c r="S45" s="180">
        <f t="shared" si="6"/>
        <v>0</v>
      </c>
    </row>
    <row r="46" spans="1:19" ht="13.8" x14ac:dyDescent="0.25">
      <c r="A46" s="138"/>
      <c r="B46" s="167"/>
      <c r="C46" s="187" t="s">
        <v>163</v>
      </c>
      <c r="D46" s="181">
        <v>11000</v>
      </c>
      <c r="E46" s="179">
        <v>0</v>
      </c>
      <c r="F46" s="179">
        <v>11000</v>
      </c>
      <c r="G46" s="182">
        <v>0</v>
      </c>
      <c r="H46" s="183">
        <v>11000</v>
      </c>
      <c r="I46" s="179">
        <v>0</v>
      </c>
      <c r="J46" s="179">
        <v>11000</v>
      </c>
      <c r="K46" s="180">
        <v>0</v>
      </c>
      <c r="L46" s="178"/>
      <c r="M46" s="179"/>
      <c r="N46" s="179"/>
      <c r="O46" s="180"/>
      <c r="P46" s="178">
        <f t="shared" si="3"/>
        <v>11000</v>
      </c>
      <c r="Q46" s="179">
        <f t="shared" si="4"/>
        <v>0</v>
      </c>
      <c r="R46" s="179">
        <f t="shared" si="5"/>
        <v>11000</v>
      </c>
      <c r="S46" s="180">
        <f t="shared" si="6"/>
        <v>0</v>
      </c>
    </row>
    <row r="47" spans="1:19" ht="13.8" x14ac:dyDescent="0.25">
      <c r="A47" s="184"/>
      <c r="B47" s="185"/>
      <c r="C47" s="156" t="s">
        <v>164</v>
      </c>
      <c r="D47" s="181">
        <v>1200</v>
      </c>
      <c r="E47" s="179">
        <v>0</v>
      </c>
      <c r="F47" s="179">
        <v>1200</v>
      </c>
      <c r="G47" s="182">
        <v>0</v>
      </c>
      <c r="H47" s="183">
        <v>1200</v>
      </c>
      <c r="I47" s="179">
        <v>0</v>
      </c>
      <c r="J47" s="179">
        <v>1200</v>
      </c>
      <c r="K47" s="180">
        <v>0</v>
      </c>
      <c r="L47" s="178"/>
      <c r="M47" s="179"/>
      <c r="N47" s="179"/>
      <c r="O47" s="180"/>
      <c r="P47" s="178">
        <f t="shared" si="3"/>
        <v>1200</v>
      </c>
      <c r="Q47" s="179">
        <f t="shared" si="4"/>
        <v>0</v>
      </c>
      <c r="R47" s="179">
        <f t="shared" si="5"/>
        <v>1200</v>
      </c>
      <c r="S47" s="180">
        <f t="shared" si="6"/>
        <v>0</v>
      </c>
    </row>
    <row r="48" spans="1:19" ht="13.8" x14ac:dyDescent="0.25">
      <c r="A48" s="184"/>
      <c r="B48" s="185"/>
      <c r="C48" s="156" t="s">
        <v>172</v>
      </c>
      <c r="D48" s="181">
        <v>5000</v>
      </c>
      <c r="E48" s="179">
        <v>0</v>
      </c>
      <c r="F48" s="179">
        <v>5000</v>
      </c>
      <c r="G48" s="182">
        <v>0</v>
      </c>
      <c r="H48" s="183">
        <v>5000</v>
      </c>
      <c r="I48" s="179">
        <v>0</v>
      </c>
      <c r="J48" s="179">
        <v>5000</v>
      </c>
      <c r="K48" s="180">
        <v>0</v>
      </c>
      <c r="L48" s="178">
        <v>-4300</v>
      </c>
      <c r="M48" s="179">
        <v>0</v>
      </c>
      <c r="N48" s="179">
        <v>-4300</v>
      </c>
      <c r="O48" s="180">
        <v>0</v>
      </c>
      <c r="P48" s="178">
        <f t="shared" si="3"/>
        <v>700</v>
      </c>
      <c r="Q48" s="179">
        <f t="shared" si="4"/>
        <v>0</v>
      </c>
      <c r="R48" s="179">
        <f t="shared" si="5"/>
        <v>700</v>
      </c>
      <c r="S48" s="180">
        <f t="shared" si="6"/>
        <v>0</v>
      </c>
    </row>
    <row r="49" spans="1:19" ht="13.8" x14ac:dyDescent="0.25">
      <c r="A49" s="184"/>
      <c r="B49" s="185"/>
      <c r="C49" s="156" t="s">
        <v>260</v>
      </c>
      <c r="D49" s="181">
        <v>45792</v>
      </c>
      <c r="E49" s="179">
        <v>45792</v>
      </c>
      <c r="F49" s="179">
        <v>0</v>
      </c>
      <c r="G49" s="182">
        <v>0</v>
      </c>
      <c r="H49" s="183">
        <v>59482</v>
      </c>
      <c r="I49" s="179">
        <v>59482</v>
      </c>
      <c r="J49" s="179">
        <v>0</v>
      </c>
      <c r="K49" s="180">
        <v>0</v>
      </c>
      <c r="L49" s="178"/>
      <c r="M49" s="179"/>
      <c r="N49" s="179"/>
      <c r="O49" s="180"/>
      <c r="P49" s="178">
        <f t="shared" si="3"/>
        <v>59482</v>
      </c>
      <c r="Q49" s="179">
        <f t="shared" si="4"/>
        <v>59482</v>
      </c>
      <c r="R49" s="179">
        <f t="shared" si="5"/>
        <v>0</v>
      </c>
      <c r="S49" s="180">
        <f t="shared" si="6"/>
        <v>0</v>
      </c>
    </row>
    <row r="50" spans="1:19" ht="13.8" x14ac:dyDescent="0.25">
      <c r="A50" s="184"/>
      <c r="B50" s="185"/>
      <c r="C50" s="156" t="s">
        <v>331</v>
      </c>
      <c r="D50" s="181"/>
      <c r="E50" s="179"/>
      <c r="F50" s="179"/>
      <c r="G50" s="182"/>
      <c r="H50" s="183">
        <v>30381</v>
      </c>
      <c r="I50" s="179">
        <v>30381</v>
      </c>
      <c r="J50" s="179">
        <v>0</v>
      </c>
      <c r="K50" s="180">
        <v>0</v>
      </c>
      <c r="L50" s="178">
        <v>21953</v>
      </c>
      <c r="M50" s="179">
        <v>21953</v>
      </c>
      <c r="N50" s="179">
        <v>0</v>
      </c>
      <c r="O50" s="180">
        <v>0</v>
      </c>
      <c r="P50" s="178">
        <f t="shared" si="3"/>
        <v>52334</v>
      </c>
      <c r="Q50" s="179">
        <f t="shared" si="4"/>
        <v>52334</v>
      </c>
      <c r="R50" s="179">
        <f t="shared" si="5"/>
        <v>0</v>
      </c>
      <c r="S50" s="180">
        <f t="shared" si="6"/>
        <v>0</v>
      </c>
    </row>
    <row r="51" spans="1:19" ht="13.8" x14ac:dyDescent="0.25">
      <c r="A51" s="184"/>
      <c r="B51" s="185"/>
      <c r="C51" s="156" t="s">
        <v>357</v>
      </c>
      <c r="D51" s="181"/>
      <c r="E51" s="179"/>
      <c r="F51" s="179"/>
      <c r="G51" s="182"/>
      <c r="H51" s="183">
        <v>1016</v>
      </c>
      <c r="I51" s="179">
        <v>0</v>
      </c>
      <c r="J51" s="179">
        <v>1016</v>
      </c>
      <c r="K51" s="180">
        <v>0</v>
      </c>
      <c r="L51" s="178">
        <v>2032</v>
      </c>
      <c r="M51" s="179">
        <v>0</v>
      </c>
      <c r="N51" s="179">
        <v>2032</v>
      </c>
      <c r="O51" s="180">
        <v>0</v>
      </c>
      <c r="P51" s="178">
        <f t="shared" ref="P51" si="24">H51+L51</f>
        <v>3048</v>
      </c>
      <c r="Q51" s="179">
        <f t="shared" ref="Q51" si="25">I51+M51</f>
        <v>0</v>
      </c>
      <c r="R51" s="179">
        <f t="shared" ref="R51" si="26">J51+N51</f>
        <v>3048</v>
      </c>
      <c r="S51" s="180">
        <f t="shared" ref="S51" si="27">K51+O51</f>
        <v>0</v>
      </c>
    </row>
    <row r="52" spans="1:19" ht="13.8" x14ac:dyDescent="0.25">
      <c r="A52" s="184"/>
      <c r="B52" s="185"/>
      <c r="C52" s="156" t="s">
        <v>375</v>
      </c>
      <c r="D52" s="181"/>
      <c r="E52" s="179"/>
      <c r="F52" s="179"/>
      <c r="G52" s="182"/>
      <c r="H52" s="183"/>
      <c r="I52" s="179"/>
      <c r="J52" s="179"/>
      <c r="K52" s="180"/>
      <c r="L52" s="178">
        <v>75800</v>
      </c>
      <c r="M52" s="179">
        <v>75800</v>
      </c>
      <c r="N52" s="179">
        <v>0</v>
      </c>
      <c r="O52" s="180">
        <v>0</v>
      </c>
      <c r="P52" s="178">
        <f t="shared" ref="P52" si="28">H52+L52</f>
        <v>75800</v>
      </c>
      <c r="Q52" s="179">
        <f t="shared" ref="Q52" si="29">I52+M52</f>
        <v>75800</v>
      </c>
      <c r="R52" s="179">
        <f t="shared" ref="R52" si="30">J52+N52</f>
        <v>0</v>
      </c>
      <c r="S52" s="180">
        <f t="shared" ref="S52" si="31">K52+O52</f>
        <v>0</v>
      </c>
    </row>
    <row r="53" spans="1:19" ht="13.8" x14ac:dyDescent="0.25">
      <c r="A53" s="138"/>
      <c r="B53" s="167"/>
      <c r="C53" s="187"/>
      <c r="D53" s="181"/>
      <c r="E53" s="179"/>
      <c r="F53" s="179"/>
      <c r="G53" s="182"/>
      <c r="H53" s="183"/>
      <c r="I53" s="179"/>
      <c r="J53" s="179"/>
      <c r="K53" s="180"/>
      <c r="L53" s="178"/>
      <c r="M53" s="179"/>
      <c r="N53" s="179"/>
      <c r="O53" s="180"/>
      <c r="P53" s="178"/>
      <c r="Q53" s="179"/>
      <c r="R53" s="179"/>
      <c r="S53" s="180"/>
    </row>
    <row r="54" spans="1:19" ht="14.4" x14ac:dyDescent="0.3">
      <c r="A54" s="138"/>
      <c r="B54" s="139"/>
      <c r="C54" s="188" t="s">
        <v>32</v>
      </c>
      <c r="D54" s="189">
        <f t="shared" ref="D54:G54" si="32">SUM(D40:D53)</f>
        <v>183884</v>
      </c>
      <c r="E54" s="190">
        <f t="shared" si="32"/>
        <v>166684</v>
      </c>
      <c r="F54" s="190">
        <f t="shared" si="32"/>
        <v>17200</v>
      </c>
      <c r="G54" s="191">
        <f t="shared" si="32"/>
        <v>0</v>
      </c>
      <c r="H54" s="192">
        <v>239571</v>
      </c>
      <c r="I54" s="190">
        <v>221355</v>
      </c>
      <c r="J54" s="190">
        <v>18216</v>
      </c>
      <c r="K54" s="193">
        <v>0</v>
      </c>
      <c r="L54" s="194">
        <f t="shared" ref="L54:O54" si="33">SUM(L40:L53)</f>
        <v>105185</v>
      </c>
      <c r="M54" s="190">
        <f t="shared" si="33"/>
        <v>107453</v>
      </c>
      <c r="N54" s="190">
        <f t="shared" si="33"/>
        <v>-2268</v>
      </c>
      <c r="O54" s="193">
        <f t="shared" si="33"/>
        <v>0</v>
      </c>
      <c r="P54" s="194">
        <f t="shared" si="3"/>
        <v>344756</v>
      </c>
      <c r="Q54" s="190">
        <f t="shared" si="4"/>
        <v>328808</v>
      </c>
      <c r="R54" s="190">
        <f t="shared" si="5"/>
        <v>15948</v>
      </c>
      <c r="S54" s="193">
        <f t="shared" si="6"/>
        <v>0</v>
      </c>
    </row>
    <row r="55" spans="1:19" ht="13.8" x14ac:dyDescent="0.25">
      <c r="A55" s="138"/>
      <c r="B55" s="139"/>
      <c r="C55" s="156"/>
      <c r="D55" s="181"/>
      <c r="E55" s="179"/>
      <c r="F55" s="179"/>
      <c r="G55" s="182"/>
      <c r="H55" s="183"/>
      <c r="I55" s="179"/>
      <c r="J55" s="179"/>
      <c r="K55" s="180"/>
      <c r="L55" s="178"/>
      <c r="M55" s="179"/>
      <c r="N55" s="179"/>
      <c r="O55" s="180"/>
      <c r="P55" s="178"/>
      <c r="Q55" s="179"/>
      <c r="R55" s="179"/>
      <c r="S55" s="180"/>
    </row>
    <row r="56" spans="1:19" ht="13.8" x14ac:dyDescent="0.25">
      <c r="A56" s="138"/>
      <c r="B56" s="139" t="s">
        <v>12</v>
      </c>
      <c r="C56" s="156" t="s">
        <v>53</v>
      </c>
      <c r="D56" s="181"/>
      <c r="E56" s="179"/>
      <c r="F56" s="179"/>
      <c r="G56" s="182"/>
      <c r="H56" s="183"/>
      <c r="I56" s="179"/>
      <c r="J56" s="179"/>
      <c r="K56" s="180"/>
      <c r="L56" s="178"/>
      <c r="M56" s="179"/>
      <c r="N56" s="179"/>
      <c r="O56" s="180"/>
      <c r="P56" s="178"/>
      <c r="Q56" s="179"/>
      <c r="R56" s="179"/>
      <c r="S56" s="180"/>
    </row>
    <row r="57" spans="1:19" ht="13.8" x14ac:dyDescent="0.25">
      <c r="A57" s="138"/>
      <c r="B57" s="139"/>
      <c r="C57" s="156" t="s">
        <v>55</v>
      </c>
      <c r="D57" s="181"/>
      <c r="E57" s="179"/>
      <c r="F57" s="179"/>
      <c r="G57" s="182"/>
      <c r="H57" s="183"/>
      <c r="I57" s="179"/>
      <c r="J57" s="179"/>
      <c r="K57" s="180"/>
      <c r="L57" s="178"/>
      <c r="M57" s="179"/>
      <c r="N57" s="179"/>
      <c r="O57" s="180"/>
      <c r="P57" s="178"/>
      <c r="Q57" s="179"/>
      <c r="R57" s="179"/>
      <c r="S57" s="180"/>
    </row>
    <row r="58" spans="1:19" ht="13.8" x14ac:dyDescent="0.25">
      <c r="A58" s="138"/>
      <c r="B58" s="139"/>
      <c r="C58" s="156" t="s">
        <v>63</v>
      </c>
      <c r="D58" s="181">
        <v>66000</v>
      </c>
      <c r="E58" s="179">
        <v>66000</v>
      </c>
      <c r="F58" s="179">
        <v>0</v>
      </c>
      <c r="G58" s="182">
        <v>0</v>
      </c>
      <c r="H58" s="183">
        <v>66000</v>
      </c>
      <c r="I58" s="179">
        <v>66000</v>
      </c>
      <c r="J58" s="179">
        <v>0</v>
      </c>
      <c r="K58" s="180">
        <v>0</v>
      </c>
      <c r="L58" s="178">
        <v>3000</v>
      </c>
      <c r="M58" s="179">
        <v>3000</v>
      </c>
      <c r="N58" s="179">
        <v>0</v>
      </c>
      <c r="O58" s="180">
        <v>0</v>
      </c>
      <c r="P58" s="178">
        <f t="shared" si="3"/>
        <v>69000</v>
      </c>
      <c r="Q58" s="179">
        <f t="shared" si="4"/>
        <v>69000</v>
      </c>
      <c r="R58" s="179">
        <f t="shared" si="5"/>
        <v>0</v>
      </c>
      <c r="S58" s="180">
        <f t="shared" si="6"/>
        <v>0</v>
      </c>
    </row>
    <row r="59" spans="1:19" ht="13.8" x14ac:dyDescent="0.25">
      <c r="A59" s="138"/>
      <c r="B59" s="139"/>
      <c r="C59" s="156" t="s">
        <v>61</v>
      </c>
      <c r="D59" s="181">
        <v>134000</v>
      </c>
      <c r="E59" s="179">
        <v>134000</v>
      </c>
      <c r="F59" s="179">
        <v>0</v>
      </c>
      <c r="G59" s="182">
        <v>0</v>
      </c>
      <c r="H59" s="183">
        <v>134000</v>
      </c>
      <c r="I59" s="179">
        <v>134000</v>
      </c>
      <c r="J59" s="179">
        <v>0</v>
      </c>
      <c r="K59" s="180">
        <v>0</v>
      </c>
      <c r="L59" s="178">
        <v>-14500</v>
      </c>
      <c r="M59" s="179">
        <v>-14500</v>
      </c>
      <c r="N59" s="179">
        <v>0</v>
      </c>
      <c r="O59" s="180">
        <v>0</v>
      </c>
      <c r="P59" s="178">
        <f t="shared" si="3"/>
        <v>119500</v>
      </c>
      <c r="Q59" s="179">
        <f t="shared" si="4"/>
        <v>119500</v>
      </c>
      <c r="R59" s="179">
        <f t="shared" si="5"/>
        <v>0</v>
      </c>
      <c r="S59" s="180">
        <f t="shared" si="6"/>
        <v>0</v>
      </c>
    </row>
    <row r="60" spans="1:19" ht="13.8" x14ac:dyDescent="0.25">
      <c r="A60" s="184"/>
      <c r="B60" s="185"/>
      <c r="C60" s="156" t="s">
        <v>62</v>
      </c>
      <c r="D60" s="181">
        <v>12000</v>
      </c>
      <c r="E60" s="179">
        <v>12000</v>
      </c>
      <c r="F60" s="179">
        <v>0</v>
      </c>
      <c r="G60" s="182">
        <v>0</v>
      </c>
      <c r="H60" s="183">
        <v>12000</v>
      </c>
      <c r="I60" s="179">
        <v>12000</v>
      </c>
      <c r="J60" s="179">
        <v>0</v>
      </c>
      <c r="K60" s="180">
        <v>0</v>
      </c>
      <c r="L60" s="178">
        <v>-4350</v>
      </c>
      <c r="M60" s="179">
        <v>-4350</v>
      </c>
      <c r="N60" s="179">
        <v>0</v>
      </c>
      <c r="O60" s="180">
        <v>0</v>
      </c>
      <c r="P60" s="178">
        <f t="shared" si="3"/>
        <v>7650</v>
      </c>
      <c r="Q60" s="179">
        <f t="shared" si="4"/>
        <v>7650</v>
      </c>
      <c r="R60" s="179">
        <f t="shared" si="5"/>
        <v>0</v>
      </c>
      <c r="S60" s="180">
        <f t="shared" si="6"/>
        <v>0</v>
      </c>
    </row>
    <row r="61" spans="1:19" ht="13.8" x14ac:dyDescent="0.25">
      <c r="A61" s="184"/>
      <c r="B61" s="185"/>
      <c r="C61" s="156" t="s">
        <v>64</v>
      </c>
      <c r="D61" s="181">
        <f>687000+98066+93093</f>
        <v>878159</v>
      </c>
      <c r="E61" s="179">
        <v>878159</v>
      </c>
      <c r="F61" s="179">
        <v>0</v>
      </c>
      <c r="G61" s="182">
        <v>0</v>
      </c>
      <c r="H61" s="183">
        <v>813253</v>
      </c>
      <c r="I61" s="179">
        <v>813253</v>
      </c>
      <c r="J61" s="179">
        <v>0</v>
      </c>
      <c r="K61" s="180">
        <v>0</v>
      </c>
      <c r="L61" s="178">
        <v>202747</v>
      </c>
      <c r="M61" s="179">
        <v>202747</v>
      </c>
      <c r="N61" s="179">
        <v>0</v>
      </c>
      <c r="O61" s="180">
        <v>0</v>
      </c>
      <c r="P61" s="178">
        <f t="shared" si="3"/>
        <v>1016000</v>
      </c>
      <c r="Q61" s="179">
        <f t="shared" si="4"/>
        <v>1016000</v>
      </c>
      <c r="R61" s="179">
        <f t="shared" si="5"/>
        <v>0</v>
      </c>
      <c r="S61" s="180">
        <f t="shared" si="6"/>
        <v>0</v>
      </c>
    </row>
    <row r="62" spans="1:19" ht="14.4" x14ac:dyDescent="0.3">
      <c r="A62" s="138"/>
      <c r="B62" s="139"/>
      <c r="C62" s="168" t="s">
        <v>24</v>
      </c>
      <c r="D62" s="189">
        <f t="shared" ref="D62:G62" si="34">SUM(D58:D61)</f>
        <v>1090159</v>
      </c>
      <c r="E62" s="190">
        <f t="shared" si="34"/>
        <v>1090159</v>
      </c>
      <c r="F62" s="190">
        <f t="shared" si="34"/>
        <v>0</v>
      </c>
      <c r="G62" s="191">
        <f t="shared" si="34"/>
        <v>0</v>
      </c>
      <c r="H62" s="192">
        <v>1025253</v>
      </c>
      <c r="I62" s="190">
        <v>1025253</v>
      </c>
      <c r="J62" s="190">
        <v>0</v>
      </c>
      <c r="K62" s="193">
        <v>0</v>
      </c>
      <c r="L62" s="194">
        <f t="shared" ref="L62:O62" si="35">SUM(L58:L61)</f>
        <v>186897</v>
      </c>
      <c r="M62" s="190">
        <f t="shared" si="35"/>
        <v>186897</v>
      </c>
      <c r="N62" s="190">
        <f t="shared" si="35"/>
        <v>0</v>
      </c>
      <c r="O62" s="193">
        <f t="shared" si="35"/>
        <v>0</v>
      </c>
      <c r="P62" s="194">
        <f t="shared" si="3"/>
        <v>1212150</v>
      </c>
      <c r="Q62" s="190">
        <f t="shared" si="4"/>
        <v>1212150</v>
      </c>
      <c r="R62" s="190">
        <f t="shared" si="5"/>
        <v>0</v>
      </c>
      <c r="S62" s="193">
        <f t="shared" si="6"/>
        <v>0</v>
      </c>
    </row>
    <row r="63" spans="1:19" ht="13.8" x14ac:dyDescent="0.25">
      <c r="A63" s="138"/>
      <c r="B63" s="139"/>
      <c r="C63" s="168"/>
      <c r="D63" s="195"/>
      <c r="E63" s="196"/>
      <c r="F63" s="196"/>
      <c r="G63" s="197"/>
      <c r="H63" s="198"/>
      <c r="I63" s="196"/>
      <c r="J63" s="196"/>
      <c r="K63" s="199"/>
      <c r="L63" s="200"/>
      <c r="M63" s="196"/>
      <c r="N63" s="196"/>
      <c r="O63" s="199"/>
      <c r="P63" s="178"/>
      <c r="Q63" s="179"/>
      <c r="R63" s="179"/>
      <c r="S63" s="180"/>
    </row>
    <row r="64" spans="1:19" ht="13.8" x14ac:dyDescent="0.25">
      <c r="A64" s="166"/>
      <c r="B64" s="167"/>
      <c r="C64" s="156" t="s">
        <v>165</v>
      </c>
      <c r="D64" s="181"/>
      <c r="E64" s="179"/>
      <c r="F64" s="179"/>
      <c r="G64" s="182"/>
      <c r="H64" s="183"/>
      <c r="I64" s="179"/>
      <c r="J64" s="179"/>
      <c r="K64" s="180"/>
      <c r="L64" s="178"/>
      <c r="M64" s="179"/>
      <c r="N64" s="179"/>
      <c r="O64" s="180"/>
      <c r="P64" s="178"/>
      <c r="Q64" s="179"/>
      <c r="R64" s="179"/>
      <c r="S64" s="180"/>
    </row>
    <row r="65" spans="1:19" ht="13.8" x14ac:dyDescent="0.25">
      <c r="A65" s="184"/>
      <c r="B65" s="185"/>
      <c r="C65" s="156" t="s">
        <v>166</v>
      </c>
      <c r="D65" s="181">
        <v>4000</v>
      </c>
      <c r="E65" s="179">
        <v>4000</v>
      </c>
      <c r="F65" s="179">
        <v>0</v>
      </c>
      <c r="G65" s="182">
        <v>0</v>
      </c>
      <c r="H65" s="183">
        <v>4000</v>
      </c>
      <c r="I65" s="179">
        <v>4000</v>
      </c>
      <c r="J65" s="179">
        <v>0</v>
      </c>
      <c r="K65" s="180">
        <v>0</v>
      </c>
      <c r="L65" s="178">
        <v>6000</v>
      </c>
      <c r="M65" s="179">
        <v>6000</v>
      </c>
      <c r="N65" s="179">
        <v>0</v>
      </c>
      <c r="O65" s="180">
        <v>0</v>
      </c>
      <c r="P65" s="178">
        <f t="shared" si="3"/>
        <v>10000</v>
      </c>
      <c r="Q65" s="179">
        <f t="shared" si="4"/>
        <v>10000</v>
      </c>
      <c r="R65" s="179">
        <f t="shared" si="5"/>
        <v>0</v>
      </c>
      <c r="S65" s="180">
        <f t="shared" si="6"/>
        <v>0</v>
      </c>
    </row>
    <row r="66" spans="1:19" ht="13.8" x14ac:dyDescent="0.25">
      <c r="A66" s="166"/>
      <c r="B66" s="167"/>
      <c r="C66" s="187" t="s">
        <v>167</v>
      </c>
      <c r="D66" s="181">
        <v>4000</v>
      </c>
      <c r="E66" s="179">
        <v>4000</v>
      </c>
      <c r="F66" s="179">
        <v>0</v>
      </c>
      <c r="G66" s="182">
        <v>0</v>
      </c>
      <c r="H66" s="183">
        <v>4000</v>
      </c>
      <c r="I66" s="179">
        <v>4000</v>
      </c>
      <c r="J66" s="179">
        <v>0</v>
      </c>
      <c r="K66" s="180">
        <v>0</v>
      </c>
      <c r="L66" s="178">
        <v>2800</v>
      </c>
      <c r="M66" s="179">
        <v>2800</v>
      </c>
      <c r="N66" s="179">
        <v>0</v>
      </c>
      <c r="O66" s="180">
        <v>0</v>
      </c>
      <c r="P66" s="178">
        <f t="shared" si="3"/>
        <v>6800</v>
      </c>
      <c r="Q66" s="179">
        <f t="shared" si="4"/>
        <v>6800</v>
      </c>
      <c r="R66" s="179">
        <f t="shared" si="5"/>
        <v>0</v>
      </c>
      <c r="S66" s="180">
        <f t="shared" si="6"/>
        <v>0</v>
      </c>
    </row>
    <row r="67" spans="1:19" ht="14.4" x14ac:dyDescent="0.3">
      <c r="A67" s="201"/>
      <c r="B67" s="167"/>
      <c r="C67" s="168" t="s">
        <v>24</v>
      </c>
      <c r="D67" s="195">
        <f t="shared" ref="D67:G67" si="36">SUM(D65:D66)</f>
        <v>8000</v>
      </c>
      <c r="E67" s="196">
        <f t="shared" si="36"/>
        <v>8000</v>
      </c>
      <c r="F67" s="196">
        <f t="shared" si="36"/>
        <v>0</v>
      </c>
      <c r="G67" s="197">
        <f t="shared" si="36"/>
        <v>0</v>
      </c>
      <c r="H67" s="198">
        <v>8000</v>
      </c>
      <c r="I67" s="196">
        <v>8000</v>
      </c>
      <c r="J67" s="196">
        <v>0</v>
      </c>
      <c r="K67" s="199">
        <v>0</v>
      </c>
      <c r="L67" s="200">
        <f t="shared" ref="L67:O67" si="37">SUM(L65:L66)</f>
        <v>8800</v>
      </c>
      <c r="M67" s="196">
        <f t="shared" si="37"/>
        <v>8800</v>
      </c>
      <c r="N67" s="196">
        <f t="shared" si="37"/>
        <v>0</v>
      </c>
      <c r="O67" s="199">
        <f t="shared" si="37"/>
        <v>0</v>
      </c>
      <c r="P67" s="200">
        <f t="shared" si="3"/>
        <v>16800</v>
      </c>
      <c r="Q67" s="196">
        <f t="shared" si="4"/>
        <v>16800</v>
      </c>
      <c r="R67" s="196">
        <f t="shared" si="5"/>
        <v>0</v>
      </c>
      <c r="S67" s="199">
        <f t="shared" si="6"/>
        <v>0</v>
      </c>
    </row>
    <row r="68" spans="1:19" ht="14.4" x14ac:dyDescent="0.3">
      <c r="A68" s="201"/>
      <c r="B68" s="167"/>
      <c r="C68" s="168"/>
      <c r="D68" s="195"/>
      <c r="E68" s="196"/>
      <c r="F68" s="196"/>
      <c r="G68" s="197"/>
      <c r="H68" s="198"/>
      <c r="I68" s="196"/>
      <c r="J68" s="196"/>
      <c r="K68" s="199"/>
      <c r="L68" s="200"/>
      <c r="M68" s="196"/>
      <c r="N68" s="196"/>
      <c r="O68" s="199"/>
      <c r="P68" s="178"/>
      <c r="Q68" s="179"/>
      <c r="R68" s="179"/>
      <c r="S68" s="180"/>
    </row>
    <row r="69" spans="1:19" ht="14.4" x14ac:dyDescent="0.3">
      <c r="A69" s="138"/>
      <c r="B69" s="139"/>
      <c r="C69" s="188" t="s">
        <v>33</v>
      </c>
      <c r="D69" s="189">
        <f>D62+D67</f>
        <v>1098159</v>
      </c>
      <c r="E69" s="190">
        <f t="shared" ref="E69:G69" si="38">E62+E67</f>
        <v>1098159</v>
      </c>
      <c r="F69" s="190">
        <f t="shared" si="38"/>
        <v>0</v>
      </c>
      <c r="G69" s="191">
        <f t="shared" si="38"/>
        <v>0</v>
      </c>
      <c r="H69" s="192">
        <v>1033253</v>
      </c>
      <c r="I69" s="190">
        <v>1033253</v>
      </c>
      <c r="J69" s="190">
        <v>0</v>
      </c>
      <c r="K69" s="193">
        <v>0</v>
      </c>
      <c r="L69" s="194">
        <f>L62+L67</f>
        <v>195697</v>
      </c>
      <c r="M69" s="190">
        <f t="shared" ref="M69:O69" si="39">M62+M67</f>
        <v>195697</v>
      </c>
      <c r="N69" s="190">
        <f t="shared" si="39"/>
        <v>0</v>
      </c>
      <c r="O69" s="193">
        <f t="shared" si="39"/>
        <v>0</v>
      </c>
      <c r="P69" s="194">
        <f t="shared" si="3"/>
        <v>1228950</v>
      </c>
      <c r="Q69" s="190">
        <f t="shared" si="4"/>
        <v>1228950</v>
      </c>
      <c r="R69" s="190">
        <f t="shared" si="5"/>
        <v>0</v>
      </c>
      <c r="S69" s="193">
        <f t="shared" si="6"/>
        <v>0</v>
      </c>
    </row>
    <row r="70" spans="1:19" x14ac:dyDescent="0.3">
      <c r="A70" s="138"/>
      <c r="B70" s="202"/>
      <c r="C70" s="156"/>
      <c r="D70" s="181"/>
      <c r="E70" s="179"/>
      <c r="F70" s="179"/>
      <c r="G70" s="182"/>
      <c r="H70" s="183"/>
      <c r="I70" s="179"/>
      <c r="J70" s="179"/>
      <c r="K70" s="180"/>
      <c r="L70" s="178"/>
      <c r="M70" s="179"/>
      <c r="N70" s="179"/>
      <c r="O70" s="180"/>
      <c r="P70" s="178"/>
      <c r="Q70" s="179"/>
      <c r="R70" s="179"/>
      <c r="S70" s="180"/>
    </row>
    <row r="71" spans="1:19" ht="13.8" x14ac:dyDescent="0.25">
      <c r="A71" s="138"/>
      <c r="B71" s="139" t="s">
        <v>13</v>
      </c>
      <c r="C71" s="156" t="s">
        <v>26</v>
      </c>
      <c r="D71" s="181"/>
      <c r="E71" s="179"/>
      <c r="F71" s="179"/>
      <c r="G71" s="182"/>
      <c r="H71" s="183"/>
      <c r="I71" s="179"/>
      <c r="J71" s="179"/>
      <c r="K71" s="180"/>
      <c r="L71" s="178"/>
      <c r="M71" s="179"/>
      <c r="N71" s="179"/>
      <c r="O71" s="180"/>
      <c r="P71" s="178"/>
      <c r="Q71" s="179"/>
      <c r="R71" s="179"/>
      <c r="S71" s="180"/>
    </row>
    <row r="72" spans="1:19" ht="27.6" x14ac:dyDescent="0.25">
      <c r="A72" s="138"/>
      <c r="B72" s="139"/>
      <c r="C72" s="156" t="s">
        <v>31</v>
      </c>
      <c r="D72" s="154"/>
      <c r="E72" s="142"/>
      <c r="F72" s="142"/>
      <c r="G72" s="143"/>
      <c r="H72" s="141"/>
      <c r="I72" s="142"/>
      <c r="J72" s="142"/>
      <c r="K72" s="144"/>
      <c r="L72" s="155"/>
      <c r="M72" s="142"/>
      <c r="N72" s="142"/>
      <c r="O72" s="144"/>
      <c r="P72" s="155"/>
      <c r="Q72" s="142"/>
      <c r="R72" s="142"/>
      <c r="S72" s="144"/>
    </row>
    <row r="73" spans="1:19" ht="13.8" x14ac:dyDescent="0.25">
      <c r="A73" s="138"/>
      <c r="B73" s="139"/>
      <c r="C73" s="156" t="s">
        <v>129</v>
      </c>
      <c r="D73" s="154">
        <v>558418</v>
      </c>
      <c r="E73" s="142">
        <v>558418</v>
      </c>
      <c r="F73" s="142">
        <v>0</v>
      </c>
      <c r="G73" s="143">
        <v>0</v>
      </c>
      <c r="H73" s="141">
        <v>575829</v>
      </c>
      <c r="I73" s="142">
        <v>575829</v>
      </c>
      <c r="J73" s="142">
        <v>0</v>
      </c>
      <c r="K73" s="144">
        <v>0</v>
      </c>
      <c r="L73" s="155"/>
      <c r="M73" s="142"/>
      <c r="N73" s="142"/>
      <c r="O73" s="144"/>
      <c r="P73" s="155">
        <f t="shared" si="3"/>
        <v>575829</v>
      </c>
      <c r="Q73" s="142">
        <f t="shared" si="4"/>
        <v>575829</v>
      </c>
      <c r="R73" s="142">
        <f t="shared" si="5"/>
        <v>0</v>
      </c>
      <c r="S73" s="144">
        <f t="shared" si="6"/>
        <v>0</v>
      </c>
    </row>
    <row r="74" spans="1:19" ht="13.8" x14ac:dyDescent="0.25">
      <c r="A74" s="184"/>
      <c r="B74" s="185"/>
      <c r="C74" s="156" t="s">
        <v>130</v>
      </c>
      <c r="D74" s="154">
        <v>338519</v>
      </c>
      <c r="E74" s="142">
        <v>338519</v>
      </c>
      <c r="F74" s="179">
        <v>0</v>
      </c>
      <c r="G74" s="182">
        <v>0</v>
      </c>
      <c r="H74" s="183">
        <v>383924</v>
      </c>
      <c r="I74" s="179">
        <v>383924</v>
      </c>
      <c r="J74" s="179">
        <v>0</v>
      </c>
      <c r="K74" s="180">
        <v>0</v>
      </c>
      <c r="L74" s="155">
        <v>7654</v>
      </c>
      <c r="M74" s="142">
        <v>7654</v>
      </c>
      <c r="N74" s="179">
        <v>0</v>
      </c>
      <c r="O74" s="180">
        <v>0</v>
      </c>
      <c r="P74" s="155">
        <f t="shared" si="3"/>
        <v>391578</v>
      </c>
      <c r="Q74" s="142">
        <f t="shared" si="4"/>
        <v>391578</v>
      </c>
      <c r="R74" s="179">
        <f t="shared" si="5"/>
        <v>0</v>
      </c>
      <c r="S74" s="180">
        <f t="shared" si="6"/>
        <v>0</v>
      </c>
    </row>
    <row r="75" spans="1:19" ht="13.8" x14ac:dyDescent="0.25">
      <c r="A75" s="184"/>
      <c r="B75" s="185"/>
      <c r="C75" s="156" t="s">
        <v>387</v>
      </c>
      <c r="D75" s="154"/>
      <c r="E75" s="142"/>
      <c r="F75" s="179"/>
      <c r="G75" s="182"/>
      <c r="H75" s="183"/>
      <c r="I75" s="179"/>
      <c r="J75" s="179"/>
      <c r="K75" s="180"/>
      <c r="L75" s="155">
        <v>6426</v>
      </c>
      <c r="M75" s="142">
        <v>6426</v>
      </c>
      <c r="N75" s="179">
        <v>0</v>
      </c>
      <c r="O75" s="180">
        <v>0</v>
      </c>
      <c r="P75" s="155">
        <f t="shared" ref="P75" si="40">H75+L75</f>
        <v>6426</v>
      </c>
      <c r="Q75" s="142">
        <f t="shared" ref="Q75" si="41">I75+M75</f>
        <v>6426</v>
      </c>
      <c r="R75" s="179">
        <f t="shared" ref="R75" si="42">J75+N75</f>
        <v>0</v>
      </c>
      <c r="S75" s="180">
        <f t="shared" ref="S75" si="43">K75+O75</f>
        <v>0</v>
      </c>
    </row>
    <row r="76" spans="1:19" ht="13.8" x14ac:dyDescent="0.25">
      <c r="A76" s="184"/>
      <c r="B76" s="185"/>
      <c r="C76" s="156" t="s">
        <v>203</v>
      </c>
      <c r="D76" s="154">
        <v>492535</v>
      </c>
      <c r="E76" s="142">
        <v>492535</v>
      </c>
      <c r="F76" s="142">
        <v>0</v>
      </c>
      <c r="G76" s="182">
        <v>0</v>
      </c>
      <c r="H76" s="183">
        <v>560680</v>
      </c>
      <c r="I76" s="179">
        <v>560680</v>
      </c>
      <c r="J76" s="179">
        <v>0</v>
      </c>
      <c r="K76" s="180">
        <v>0</v>
      </c>
      <c r="L76" s="155">
        <v>6818</v>
      </c>
      <c r="M76" s="142">
        <v>6818</v>
      </c>
      <c r="N76" s="142">
        <v>0</v>
      </c>
      <c r="O76" s="180">
        <v>0</v>
      </c>
      <c r="P76" s="155">
        <f t="shared" si="3"/>
        <v>567498</v>
      </c>
      <c r="Q76" s="142">
        <f t="shared" si="4"/>
        <v>567498</v>
      </c>
      <c r="R76" s="142">
        <f t="shared" si="5"/>
        <v>0</v>
      </c>
      <c r="S76" s="180">
        <f t="shared" si="6"/>
        <v>0</v>
      </c>
    </row>
    <row r="77" spans="1:19" ht="13.8" x14ac:dyDescent="0.25">
      <c r="A77" s="184"/>
      <c r="B77" s="185"/>
      <c r="C77" s="156" t="s">
        <v>318</v>
      </c>
      <c r="D77" s="154">
        <v>0</v>
      </c>
      <c r="E77" s="142">
        <v>0</v>
      </c>
      <c r="F77" s="142">
        <v>0</v>
      </c>
      <c r="G77" s="182">
        <v>0</v>
      </c>
      <c r="H77" s="183">
        <v>65618</v>
      </c>
      <c r="I77" s="179">
        <v>65618</v>
      </c>
      <c r="J77" s="179">
        <v>0</v>
      </c>
      <c r="K77" s="180">
        <v>0</v>
      </c>
      <c r="L77" s="155">
        <v>21763</v>
      </c>
      <c r="M77" s="142">
        <v>21763</v>
      </c>
      <c r="N77" s="142">
        <v>0</v>
      </c>
      <c r="O77" s="180">
        <v>0</v>
      </c>
      <c r="P77" s="155">
        <f t="shared" si="3"/>
        <v>87381</v>
      </c>
      <c r="Q77" s="142">
        <f t="shared" si="4"/>
        <v>87381</v>
      </c>
      <c r="R77" s="142">
        <f t="shared" si="5"/>
        <v>0</v>
      </c>
      <c r="S77" s="180">
        <f t="shared" si="6"/>
        <v>0</v>
      </c>
    </row>
    <row r="78" spans="1:19" ht="13.8" x14ac:dyDescent="0.25">
      <c r="A78" s="184"/>
      <c r="B78" s="185"/>
      <c r="C78" s="156" t="s">
        <v>319</v>
      </c>
      <c r="D78" s="154">
        <v>0</v>
      </c>
      <c r="E78" s="142">
        <v>0</v>
      </c>
      <c r="F78" s="142">
        <v>0</v>
      </c>
      <c r="G78" s="182">
        <v>0</v>
      </c>
      <c r="H78" s="183">
        <v>4252</v>
      </c>
      <c r="I78" s="179">
        <v>4252</v>
      </c>
      <c r="J78" s="179">
        <v>0</v>
      </c>
      <c r="K78" s="180">
        <v>0</v>
      </c>
      <c r="L78" s="155">
        <v>1641</v>
      </c>
      <c r="M78" s="142">
        <v>1641</v>
      </c>
      <c r="N78" s="142">
        <v>0</v>
      </c>
      <c r="O78" s="180">
        <v>0</v>
      </c>
      <c r="P78" s="155">
        <f t="shared" si="3"/>
        <v>5893</v>
      </c>
      <c r="Q78" s="142">
        <f t="shared" si="4"/>
        <v>5893</v>
      </c>
      <c r="R78" s="142">
        <f t="shared" si="5"/>
        <v>0</v>
      </c>
      <c r="S78" s="180">
        <f t="shared" si="6"/>
        <v>0</v>
      </c>
    </row>
    <row r="79" spans="1:19" ht="13.8" x14ac:dyDescent="0.25">
      <c r="A79" s="184"/>
      <c r="B79" s="185"/>
      <c r="C79" s="156" t="s">
        <v>204</v>
      </c>
      <c r="D79" s="154">
        <v>277645</v>
      </c>
      <c r="E79" s="142">
        <v>277645</v>
      </c>
      <c r="F79" s="142">
        <v>0</v>
      </c>
      <c r="G79" s="182">
        <v>0</v>
      </c>
      <c r="H79" s="183">
        <v>312442</v>
      </c>
      <c r="I79" s="179">
        <v>312442</v>
      </c>
      <c r="J79" s="179">
        <v>0</v>
      </c>
      <c r="K79" s="180">
        <v>0</v>
      </c>
      <c r="L79" s="155">
        <v>-49755</v>
      </c>
      <c r="M79" s="142">
        <v>-49755</v>
      </c>
      <c r="N79" s="142">
        <v>0</v>
      </c>
      <c r="O79" s="180">
        <v>0</v>
      </c>
      <c r="P79" s="155">
        <f t="shared" si="3"/>
        <v>262687</v>
      </c>
      <c r="Q79" s="142">
        <f t="shared" si="4"/>
        <v>262687</v>
      </c>
      <c r="R79" s="142">
        <f t="shared" si="5"/>
        <v>0</v>
      </c>
      <c r="S79" s="180">
        <f t="shared" si="6"/>
        <v>0</v>
      </c>
    </row>
    <row r="80" spans="1:19" ht="13.8" x14ac:dyDescent="0.25">
      <c r="A80" s="184"/>
      <c r="B80" s="185"/>
      <c r="C80" s="156" t="s">
        <v>205</v>
      </c>
      <c r="D80" s="154">
        <v>52852</v>
      </c>
      <c r="E80" s="142">
        <v>52852</v>
      </c>
      <c r="F80" s="179">
        <v>0</v>
      </c>
      <c r="G80" s="182">
        <v>0</v>
      </c>
      <c r="H80" s="183">
        <v>57788</v>
      </c>
      <c r="I80" s="179">
        <v>57788</v>
      </c>
      <c r="J80" s="179">
        <v>0</v>
      </c>
      <c r="K80" s="180">
        <v>0</v>
      </c>
      <c r="L80" s="155"/>
      <c r="M80" s="142"/>
      <c r="N80" s="179"/>
      <c r="O80" s="180"/>
      <c r="P80" s="155">
        <f t="shared" si="3"/>
        <v>57788</v>
      </c>
      <c r="Q80" s="142">
        <f t="shared" si="4"/>
        <v>57788</v>
      </c>
      <c r="R80" s="179">
        <f t="shared" si="5"/>
        <v>0</v>
      </c>
      <c r="S80" s="180">
        <f t="shared" si="6"/>
        <v>0</v>
      </c>
    </row>
    <row r="81" spans="1:19" ht="13.8" x14ac:dyDescent="0.25">
      <c r="A81" s="184"/>
      <c r="B81" s="185"/>
      <c r="C81" s="156" t="s">
        <v>355</v>
      </c>
      <c r="D81" s="154"/>
      <c r="E81" s="142"/>
      <c r="F81" s="179"/>
      <c r="G81" s="182"/>
      <c r="H81" s="183">
        <v>482</v>
      </c>
      <c r="I81" s="179">
        <v>482</v>
      </c>
      <c r="J81" s="179">
        <v>0</v>
      </c>
      <c r="K81" s="180">
        <v>0</v>
      </c>
      <c r="L81" s="155"/>
      <c r="M81" s="142"/>
      <c r="N81" s="179"/>
      <c r="O81" s="180"/>
      <c r="P81" s="155">
        <f t="shared" ref="P81" si="44">H81+L81</f>
        <v>482</v>
      </c>
      <c r="Q81" s="142">
        <f t="shared" ref="Q81" si="45">I81+M81</f>
        <v>482</v>
      </c>
      <c r="R81" s="179">
        <f t="shared" ref="R81" si="46">J81+N81</f>
        <v>0</v>
      </c>
      <c r="S81" s="180">
        <f t="shared" ref="S81" si="47">K81+O81</f>
        <v>0</v>
      </c>
    </row>
    <row r="82" spans="1:19" ht="13.8" x14ac:dyDescent="0.25">
      <c r="A82" s="184"/>
      <c r="B82" s="185"/>
      <c r="C82" s="156"/>
      <c r="D82" s="181"/>
      <c r="E82" s="179"/>
      <c r="F82" s="179"/>
      <c r="G82" s="182"/>
      <c r="H82" s="183"/>
      <c r="I82" s="179"/>
      <c r="J82" s="179"/>
      <c r="K82" s="180"/>
      <c r="L82" s="178"/>
      <c r="M82" s="179"/>
      <c r="N82" s="179"/>
      <c r="O82" s="180"/>
      <c r="P82" s="178"/>
      <c r="Q82" s="179"/>
      <c r="R82" s="179"/>
      <c r="S82" s="180"/>
    </row>
    <row r="83" spans="1:19" ht="13.8" x14ac:dyDescent="0.25">
      <c r="A83" s="138"/>
      <c r="B83" s="139"/>
      <c r="C83" s="168" t="s">
        <v>24</v>
      </c>
      <c r="D83" s="160">
        <f t="shared" ref="D83:O83" si="48">SUM(D73:D82)</f>
        <v>1719969</v>
      </c>
      <c r="E83" s="161">
        <f t="shared" si="48"/>
        <v>1719969</v>
      </c>
      <c r="F83" s="161">
        <f t="shared" si="48"/>
        <v>0</v>
      </c>
      <c r="G83" s="162">
        <f t="shared" si="48"/>
        <v>0</v>
      </c>
      <c r="H83" s="163">
        <v>1961015</v>
      </c>
      <c r="I83" s="161">
        <v>1961015</v>
      </c>
      <c r="J83" s="161">
        <v>0</v>
      </c>
      <c r="K83" s="164">
        <v>0</v>
      </c>
      <c r="L83" s="165">
        <f t="shared" si="48"/>
        <v>-5453</v>
      </c>
      <c r="M83" s="161">
        <f t="shared" si="48"/>
        <v>-5453</v>
      </c>
      <c r="N83" s="161">
        <f t="shared" si="48"/>
        <v>0</v>
      </c>
      <c r="O83" s="164">
        <f t="shared" si="48"/>
        <v>0</v>
      </c>
      <c r="P83" s="165">
        <f t="shared" si="3"/>
        <v>1955562</v>
      </c>
      <c r="Q83" s="161">
        <f t="shared" si="4"/>
        <v>1955562</v>
      </c>
      <c r="R83" s="161">
        <f t="shared" si="5"/>
        <v>0</v>
      </c>
      <c r="S83" s="164">
        <f t="shared" si="6"/>
        <v>0</v>
      </c>
    </row>
    <row r="84" spans="1:19" ht="13.8" x14ac:dyDescent="0.25">
      <c r="A84" s="138"/>
      <c r="B84" s="139"/>
      <c r="C84" s="168"/>
      <c r="D84" s="160"/>
      <c r="E84" s="161"/>
      <c r="F84" s="161"/>
      <c r="G84" s="162"/>
      <c r="H84" s="163"/>
      <c r="I84" s="161"/>
      <c r="J84" s="161"/>
      <c r="K84" s="164"/>
      <c r="L84" s="165"/>
      <c r="M84" s="161"/>
      <c r="N84" s="161"/>
      <c r="O84" s="164"/>
      <c r="P84" s="165"/>
      <c r="Q84" s="161"/>
      <c r="R84" s="161"/>
      <c r="S84" s="164"/>
    </row>
    <row r="85" spans="1:19" ht="13.8" x14ac:dyDescent="0.25">
      <c r="A85" s="138"/>
      <c r="B85" s="139"/>
      <c r="C85" s="140" t="s">
        <v>320</v>
      </c>
      <c r="D85" s="160"/>
      <c r="E85" s="161"/>
      <c r="F85" s="161"/>
      <c r="G85" s="162"/>
      <c r="H85" s="163"/>
      <c r="I85" s="161"/>
      <c r="J85" s="161"/>
      <c r="K85" s="164"/>
      <c r="L85" s="165"/>
      <c r="M85" s="161"/>
      <c r="N85" s="161"/>
      <c r="O85" s="164"/>
      <c r="P85" s="165"/>
      <c r="Q85" s="161"/>
      <c r="R85" s="161"/>
      <c r="S85" s="164"/>
    </row>
    <row r="86" spans="1:19" ht="27.6" x14ac:dyDescent="0.25">
      <c r="A86" s="138"/>
      <c r="B86" s="139"/>
      <c r="C86" s="156" t="s">
        <v>321</v>
      </c>
      <c r="D86" s="160"/>
      <c r="E86" s="161"/>
      <c r="F86" s="161"/>
      <c r="G86" s="162"/>
      <c r="H86" s="163">
        <v>3626</v>
      </c>
      <c r="I86" s="161">
        <v>3626</v>
      </c>
      <c r="J86" s="161">
        <v>0</v>
      </c>
      <c r="K86" s="164">
        <v>0</v>
      </c>
      <c r="L86" s="155">
        <v>596</v>
      </c>
      <c r="M86" s="142">
        <v>596</v>
      </c>
      <c r="N86" s="142"/>
      <c r="O86" s="144"/>
      <c r="P86" s="155">
        <f t="shared" si="3"/>
        <v>4222</v>
      </c>
      <c r="Q86" s="142">
        <f t="shared" si="4"/>
        <v>4222</v>
      </c>
      <c r="R86" s="142">
        <f t="shared" si="5"/>
        <v>0</v>
      </c>
      <c r="S86" s="144">
        <f t="shared" si="6"/>
        <v>0</v>
      </c>
    </row>
    <row r="87" spans="1:19" ht="13.8" x14ac:dyDescent="0.25">
      <c r="A87" s="138"/>
      <c r="B87" s="139"/>
      <c r="C87" s="156" t="s">
        <v>346</v>
      </c>
      <c r="D87" s="160"/>
      <c r="E87" s="161"/>
      <c r="F87" s="161"/>
      <c r="G87" s="162"/>
      <c r="H87" s="141">
        <v>117134</v>
      </c>
      <c r="I87" s="142">
        <v>117134</v>
      </c>
      <c r="J87" s="142">
        <v>0</v>
      </c>
      <c r="K87" s="144">
        <v>0</v>
      </c>
      <c r="L87" s="155">
        <v>21825</v>
      </c>
      <c r="M87" s="142">
        <v>21825</v>
      </c>
      <c r="N87" s="142">
        <v>0</v>
      </c>
      <c r="O87" s="144">
        <v>0</v>
      </c>
      <c r="P87" s="155">
        <f t="shared" ref="P87" si="49">H87+L87</f>
        <v>138959</v>
      </c>
      <c r="Q87" s="142">
        <f t="shared" ref="Q87" si="50">I87+M87</f>
        <v>138959</v>
      </c>
      <c r="R87" s="142">
        <f t="shared" ref="R87" si="51">J87+N87</f>
        <v>0</v>
      </c>
      <c r="S87" s="144">
        <f t="shared" ref="S87" si="52">K87+O87</f>
        <v>0</v>
      </c>
    </row>
    <row r="88" spans="1:19" ht="13.8" x14ac:dyDescent="0.25">
      <c r="A88" s="138"/>
      <c r="B88" s="139"/>
      <c r="C88" s="156"/>
      <c r="D88" s="160"/>
      <c r="E88" s="161"/>
      <c r="F88" s="161"/>
      <c r="G88" s="162"/>
      <c r="H88" s="163"/>
      <c r="I88" s="161"/>
      <c r="J88" s="161"/>
      <c r="K88" s="164"/>
      <c r="L88" s="165"/>
      <c r="M88" s="161"/>
      <c r="N88" s="161"/>
      <c r="O88" s="164"/>
      <c r="P88" s="165"/>
      <c r="Q88" s="161"/>
      <c r="R88" s="161"/>
      <c r="S88" s="164"/>
    </row>
    <row r="89" spans="1:19" ht="13.8" x14ac:dyDescent="0.25">
      <c r="A89" s="138"/>
      <c r="B89" s="139"/>
      <c r="C89" s="168" t="s">
        <v>24</v>
      </c>
      <c r="D89" s="160"/>
      <c r="E89" s="161"/>
      <c r="F89" s="161"/>
      <c r="G89" s="162"/>
      <c r="H89" s="163">
        <v>120760</v>
      </c>
      <c r="I89" s="161">
        <v>120760</v>
      </c>
      <c r="J89" s="161">
        <v>0</v>
      </c>
      <c r="K89" s="164">
        <v>0</v>
      </c>
      <c r="L89" s="165">
        <f>SUM(L86:L88)</f>
        <v>22421</v>
      </c>
      <c r="M89" s="161">
        <f t="shared" ref="M89:O89" si="53">SUM(M86:M88)</f>
        <v>22421</v>
      </c>
      <c r="N89" s="161">
        <f t="shared" si="53"/>
        <v>0</v>
      </c>
      <c r="O89" s="164">
        <f t="shared" si="53"/>
        <v>0</v>
      </c>
      <c r="P89" s="165">
        <f t="shared" ref="P89:P167" si="54">H89+L89</f>
        <v>143181</v>
      </c>
      <c r="Q89" s="161">
        <f t="shared" ref="Q89:Q167" si="55">I89+M89</f>
        <v>143181</v>
      </c>
      <c r="R89" s="161">
        <f t="shared" ref="R89:R167" si="56">J89+N89</f>
        <v>0</v>
      </c>
      <c r="S89" s="164">
        <f t="shared" ref="S89:S167" si="57">K89+O89</f>
        <v>0</v>
      </c>
    </row>
    <row r="90" spans="1:19" ht="13.8" x14ac:dyDescent="0.25">
      <c r="A90" s="138"/>
      <c r="B90" s="139"/>
      <c r="C90" s="168"/>
      <c r="D90" s="160"/>
      <c r="E90" s="161"/>
      <c r="F90" s="161"/>
      <c r="G90" s="162"/>
      <c r="H90" s="163"/>
      <c r="I90" s="161"/>
      <c r="J90" s="161"/>
      <c r="K90" s="164"/>
      <c r="L90" s="165"/>
      <c r="M90" s="161"/>
      <c r="N90" s="161"/>
      <c r="O90" s="164"/>
      <c r="P90" s="165"/>
      <c r="Q90" s="161"/>
      <c r="R90" s="161"/>
      <c r="S90" s="164"/>
    </row>
    <row r="91" spans="1:19" ht="13.8" x14ac:dyDescent="0.25">
      <c r="A91" s="138"/>
      <c r="B91" s="139"/>
      <c r="C91" s="140" t="s">
        <v>352</v>
      </c>
      <c r="D91" s="160"/>
      <c r="E91" s="161"/>
      <c r="F91" s="161"/>
      <c r="G91" s="162"/>
      <c r="H91" s="163"/>
      <c r="I91" s="161"/>
      <c r="J91" s="161"/>
      <c r="K91" s="164"/>
      <c r="L91" s="165"/>
      <c r="M91" s="161"/>
      <c r="N91" s="161"/>
      <c r="O91" s="164"/>
      <c r="P91" s="165"/>
      <c r="Q91" s="161"/>
      <c r="R91" s="161"/>
      <c r="S91" s="164"/>
    </row>
    <row r="92" spans="1:19" s="35" customFormat="1" ht="13.8" x14ac:dyDescent="0.25">
      <c r="A92" s="138"/>
      <c r="B92" s="139"/>
      <c r="C92" s="156" t="s">
        <v>353</v>
      </c>
      <c r="D92" s="154"/>
      <c r="E92" s="142"/>
      <c r="F92" s="142"/>
      <c r="G92" s="143"/>
      <c r="H92" s="141">
        <v>64148</v>
      </c>
      <c r="I92" s="142">
        <v>64148</v>
      </c>
      <c r="J92" s="142">
        <v>0</v>
      </c>
      <c r="K92" s="144">
        <v>0</v>
      </c>
      <c r="L92" s="155"/>
      <c r="M92" s="142"/>
      <c r="N92" s="142"/>
      <c r="O92" s="144"/>
      <c r="P92" s="155">
        <f t="shared" ref="P92" si="58">H92+L92</f>
        <v>64148</v>
      </c>
      <c r="Q92" s="142">
        <f t="shared" ref="Q92" si="59">I92+M92</f>
        <v>64148</v>
      </c>
      <c r="R92" s="142">
        <f t="shared" ref="R92" si="60">J92+N92</f>
        <v>0</v>
      </c>
      <c r="S92" s="144">
        <f t="shared" ref="S92" si="61">K92+O92</f>
        <v>0</v>
      </c>
    </row>
    <row r="93" spans="1:19" s="35" customFormat="1" ht="13.8" x14ac:dyDescent="0.25">
      <c r="A93" s="138"/>
      <c r="B93" s="139"/>
      <c r="C93" s="156"/>
      <c r="D93" s="154"/>
      <c r="E93" s="142"/>
      <c r="F93" s="142"/>
      <c r="G93" s="143"/>
      <c r="H93" s="141"/>
      <c r="I93" s="142"/>
      <c r="J93" s="142"/>
      <c r="K93" s="144"/>
      <c r="L93" s="155"/>
      <c r="M93" s="142"/>
      <c r="N93" s="142"/>
      <c r="O93" s="144"/>
      <c r="P93" s="155"/>
      <c r="Q93" s="142"/>
      <c r="R93" s="142"/>
      <c r="S93" s="144"/>
    </row>
    <row r="94" spans="1:19" s="33" customFormat="1" ht="13.8" x14ac:dyDescent="0.25">
      <c r="A94" s="166"/>
      <c r="B94" s="167"/>
      <c r="C94" s="168" t="s">
        <v>24</v>
      </c>
      <c r="D94" s="160"/>
      <c r="E94" s="161"/>
      <c r="F94" s="161"/>
      <c r="G94" s="162"/>
      <c r="H94" s="163">
        <v>64148</v>
      </c>
      <c r="I94" s="161">
        <v>64148</v>
      </c>
      <c r="J94" s="161">
        <v>0</v>
      </c>
      <c r="K94" s="164">
        <v>0</v>
      </c>
      <c r="L94" s="165">
        <f>SUM(L92:L93)</f>
        <v>0</v>
      </c>
      <c r="M94" s="161">
        <f t="shared" ref="M94:O94" si="62">SUM(M92:M93)</f>
        <v>0</v>
      </c>
      <c r="N94" s="161">
        <f t="shared" si="62"/>
        <v>0</v>
      </c>
      <c r="O94" s="164">
        <f t="shared" si="62"/>
        <v>0</v>
      </c>
      <c r="P94" s="165">
        <f t="shared" ref="P94" si="63">H94+L94</f>
        <v>64148</v>
      </c>
      <c r="Q94" s="161">
        <f t="shared" ref="Q94" si="64">I94+M94</f>
        <v>64148</v>
      </c>
      <c r="R94" s="161">
        <f t="shared" ref="R94" si="65">J94+N94</f>
        <v>0</v>
      </c>
      <c r="S94" s="164">
        <f t="shared" ref="S94" si="66">K94+O94</f>
        <v>0</v>
      </c>
    </row>
    <row r="95" spans="1:19" s="33" customFormat="1" ht="13.8" x14ac:dyDescent="0.25">
      <c r="A95" s="166"/>
      <c r="B95" s="167"/>
      <c r="C95" s="168"/>
      <c r="D95" s="160"/>
      <c r="E95" s="161"/>
      <c r="F95" s="161"/>
      <c r="G95" s="162"/>
      <c r="H95" s="163"/>
      <c r="I95" s="161"/>
      <c r="J95" s="161"/>
      <c r="K95" s="164"/>
      <c r="L95" s="165"/>
      <c r="M95" s="161"/>
      <c r="N95" s="161"/>
      <c r="O95" s="164"/>
      <c r="P95" s="165"/>
      <c r="Q95" s="161"/>
      <c r="R95" s="161"/>
      <c r="S95" s="164"/>
    </row>
    <row r="96" spans="1:19" s="33" customFormat="1" ht="13.8" x14ac:dyDescent="0.25">
      <c r="A96" s="166"/>
      <c r="B96" s="167"/>
      <c r="C96" s="156" t="s">
        <v>362</v>
      </c>
      <c r="D96" s="160"/>
      <c r="E96" s="161"/>
      <c r="F96" s="161"/>
      <c r="G96" s="162"/>
      <c r="H96" s="163"/>
      <c r="I96" s="161"/>
      <c r="J96" s="161"/>
      <c r="K96" s="164"/>
      <c r="L96" s="165"/>
      <c r="M96" s="161"/>
      <c r="N96" s="161"/>
      <c r="O96" s="164"/>
      <c r="P96" s="165"/>
      <c r="Q96" s="161"/>
      <c r="R96" s="161"/>
      <c r="S96" s="164"/>
    </row>
    <row r="97" spans="1:19" s="33" customFormat="1" ht="13.8" x14ac:dyDescent="0.25">
      <c r="A97" s="166"/>
      <c r="B97" s="167"/>
      <c r="C97" s="156" t="s">
        <v>363</v>
      </c>
      <c r="D97" s="160"/>
      <c r="E97" s="161"/>
      <c r="F97" s="161"/>
      <c r="G97" s="162"/>
      <c r="H97" s="163">
        <v>139</v>
      </c>
      <c r="I97" s="161">
        <v>139</v>
      </c>
      <c r="J97" s="161">
        <v>0</v>
      </c>
      <c r="K97" s="164">
        <v>0</v>
      </c>
      <c r="L97" s="155"/>
      <c r="M97" s="142"/>
      <c r="N97" s="142"/>
      <c r="O97" s="144"/>
      <c r="P97" s="155">
        <f t="shared" ref="P97" si="67">H97+L97</f>
        <v>139</v>
      </c>
      <c r="Q97" s="142">
        <f t="shared" ref="Q97" si="68">I97+M97</f>
        <v>139</v>
      </c>
      <c r="R97" s="142">
        <f t="shared" ref="R97" si="69">J97+N97</f>
        <v>0</v>
      </c>
      <c r="S97" s="144">
        <f t="shared" ref="S97" si="70">K97+O97</f>
        <v>0</v>
      </c>
    </row>
    <row r="98" spans="1:19" s="33" customFormat="1" ht="13.8" x14ac:dyDescent="0.25">
      <c r="A98" s="166"/>
      <c r="B98" s="167"/>
      <c r="C98" s="156" t="s">
        <v>370</v>
      </c>
      <c r="D98" s="160"/>
      <c r="E98" s="161"/>
      <c r="F98" s="161"/>
      <c r="G98" s="162"/>
      <c r="H98" s="163"/>
      <c r="I98" s="161"/>
      <c r="J98" s="161"/>
      <c r="K98" s="164"/>
      <c r="L98" s="155">
        <v>32667</v>
      </c>
      <c r="M98" s="142">
        <v>32667</v>
      </c>
      <c r="N98" s="142">
        <v>0</v>
      </c>
      <c r="O98" s="144">
        <v>0</v>
      </c>
      <c r="P98" s="155">
        <f t="shared" ref="P98" si="71">H98+L98</f>
        <v>32667</v>
      </c>
      <c r="Q98" s="142">
        <f t="shared" ref="Q98" si="72">I98+M98</f>
        <v>32667</v>
      </c>
      <c r="R98" s="142">
        <f t="shared" ref="R98" si="73">J98+N98</f>
        <v>0</v>
      </c>
      <c r="S98" s="144">
        <f t="shared" ref="S98" si="74">K98+O98</f>
        <v>0</v>
      </c>
    </row>
    <row r="99" spans="1:19" s="33" customFormat="1" ht="13.8" x14ac:dyDescent="0.25">
      <c r="A99" s="166"/>
      <c r="B99" s="167"/>
      <c r="C99" s="168"/>
      <c r="D99" s="160"/>
      <c r="E99" s="161"/>
      <c r="F99" s="161"/>
      <c r="G99" s="162"/>
      <c r="H99" s="163"/>
      <c r="I99" s="161"/>
      <c r="J99" s="161"/>
      <c r="K99" s="164"/>
      <c r="L99" s="165"/>
      <c r="M99" s="161"/>
      <c r="N99" s="161"/>
      <c r="O99" s="164"/>
      <c r="P99" s="165"/>
      <c r="Q99" s="161"/>
      <c r="R99" s="161"/>
      <c r="S99" s="164"/>
    </row>
    <row r="100" spans="1:19" s="33" customFormat="1" ht="13.8" x14ac:dyDescent="0.25">
      <c r="A100" s="166"/>
      <c r="B100" s="167"/>
      <c r="C100" s="168" t="s">
        <v>24</v>
      </c>
      <c r="D100" s="160"/>
      <c r="E100" s="161"/>
      <c r="F100" s="161"/>
      <c r="G100" s="162"/>
      <c r="H100" s="163">
        <v>139</v>
      </c>
      <c r="I100" s="161">
        <v>139</v>
      </c>
      <c r="J100" s="161">
        <v>0</v>
      </c>
      <c r="K100" s="164">
        <v>0</v>
      </c>
      <c r="L100" s="165">
        <f>SUM(L97:L99)</f>
        <v>32667</v>
      </c>
      <c r="M100" s="161">
        <f t="shared" ref="M100:O100" si="75">SUM(M97:M99)</f>
        <v>32667</v>
      </c>
      <c r="N100" s="161">
        <f t="shared" si="75"/>
        <v>0</v>
      </c>
      <c r="O100" s="164">
        <f t="shared" si="75"/>
        <v>0</v>
      </c>
      <c r="P100" s="165">
        <f t="shared" ref="P100" si="76">H100+L100</f>
        <v>32806</v>
      </c>
      <c r="Q100" s="161">
        <f t="shared" ref="Q100" si="77">I100+M100</f>
        <v>32806</v>
      </c>
      <c r="R100" s="161">
        <f t="shared" ref="R100" si="78">J100+N100</f>
        <v>0</v>
      </c>
      <c r="S100" s="164">
        <f t="shared" ref="S100" si="79">K100+O100</f>
        <v>0</v>
      </c>
    </row>
    <row r="101" spans="1:19" ht="13.8" x14ac:dyDescent="0.25">
      <c r="A101" s="138"/>
      <c r="B101" s="139"/>
      <c r="C101" s="156"/>
      <c r="D101" s="154"/>
      <c r="E101" s="142"/>
      <c r="F101" s="142"/>
      <c r="G101" s="143"/>
      <c r="H101" s="141"/>
      <c r="I101" s="142"/>
      <c r="J101" s="142"/>
      <c r="K101" s="144"/>
      <c r="L101" s="155"/>
      <c r="M101" s="142"/>
      <c r="N101" s="142"/>
      <c r="O101" s="144"/>
      <c r="P101" s="155"/>
      <c r="Q101" s="142"/>
      <c r="R101" s="142"/>
      <c r="S101" s="144"/>
    </row>
    <row r="102" spans="1:19" ht="14.4" x14ac:dyDescent="0.3">
      <c r="A102" s="138"/>
      <c r="B102" s="139"/>
      <c r="C102" s="188" t="s">
        <v>34</v>
      </c>
      <c r="D102" s="189">
        <f>D83</f>
        <v>1719969</v>
      </c>
      <c r="E102" s="190">
        <f>E83</f>
        <v>1719969</v>
      </c>
      <c r="F102" s="190">
        <f>F83</f>
        <v>0</v>
      </c>
      <c r="G102" s="191">
        <f>G83</f>
        <v>0</v>
      </c>
      <c r="H102" s="192">
        <v>2146062</v>
      </c>
      <c r="I102" s="190">
        <v>2146062</v>
      </c>
      <c r="J102" s="190">
        <v>0</v>
      </c>
      <c r="K102" s="193">
        <v>0</v>
      </c>
      <c r="L102" s="194">
        <f>L83+L89+L94+L100</f>
        <v>49635</v>
      </c>
      <c r="M102" s="190">
        <f t="shared" ref="M102:O102" si="80">M83+M89+M94+M100</f>
        <v>49635</v>
      </c>
      <c r="N102" s="190">
        <f t="shared" si="80"/>
        <v>0</v>
      </c>
      <c r="O102" s="193">
        <f t="shared" si="80"/>
        <v>0</v>
      </c>
      <c r="P102" s="194">
        <f t="shared" si="54"/>
        <v>2195697</v>
      </c>
      <c r="Q102" s="190">
        <f t="shared" si="55"/>
        <v>2195697</v>
      </c>
      <c r="R102" s="190">
        <f t="shared" si="56"/>
        <v>0</v>
      </c>
      <c r="S102" s="193">
        <f t="shared" si="57"/>
        <v>0</v>
      </c>
    </row>
    <row r="103" spans="1:19" ht="13.8" x14ac:dyDescent="0.25">
      <c r="A103" s="138"/>
      <c r="B103" s="139"/>
      <c r="C103" s="156"/>
      <c r="D103" s="181"/>
      <c r="E103" s="179"/>
      <c r="F103" s="179"/>
      <c r="G103" s="182"/>
      <c r="H103" s="183"/>
      <c r="I103" s="179"/>
      <c r="J103" s="179"/>
      <c r="K103" s="180"/>
      <c r="L103" s="178"/>
      <c r="M103" s="179"/>
      <c r="N103" s="179"/>
      <c r="O103" s="180"/>
      <c r="P103" s="178"/>
      <c r="Q103" s="179"/>
      <c r="R103" s="179"/>
      <c r="S103" s="180"/>
    </row>
    <row r="104" spans="1:19" ht="13.8" x14ac:dyDescent="0.25">
      <c r="A104" s="138"/>
      <c r="B104" s="139" t="s">
        <v>9</v>
      </c>
      <c r="C104" s="156" t="s">
        <v>60</v>
      </c>
      <c r="D104" s="181"/>
      <c r="E104" s="179"/>
      <c r="F104" s="179"/>
      <c r="G104" s="182"/>
      <c r="H104" s="183"/>
      <c r="I104" s="179"/>
      <c r="J104" s="179"/>
      <c r="K104" s="180"/>
      <c r="L104" s="178"/>
      <c r="M104" s="179"/>
      <c r="N104" s="179"/>
      <c r="O104" s="180"/>
      <c r="P104" s="178"/>
      <c r="Q104" s="179"/>
      <c r="R104" s="179"/>
      <c r="S104" s="180"/>
    </row>
    <row r="105" spans="1:19" ht="13.8" x14ac:dyDescent="0.25">
      <c r="A105" s="138"/>
      <c r="B105" s="139"/>
      <c r="C105" s="156" t="s">
        <v>14</v>
      </c>
      <c r="D105" s="181"/>
      <c r="E105" s="179"/>
      <c r="F105" s="179"/>
      <c r="G105" s="182"/>
      <c r="H105" s="183"/>
      <c r="I105" s="179"/>
      <c r="J105" s="179"/>
      <c r="K105" s="180"/>
      <c r="L105" s="178"/>
      <c r="M105" s="179"/>
      <c r="N105" s="179"/>
      <c r="O105" s="180"/>
      <c r="P105" s="178"/>
      <c r="Q105" s="179"/>
      <c r="R105" s="179"/>
      <c r="S105" s="180"/>
    </row>
    <row r="106" spans="1:19" ht="13.8" x14ac:dyDescent="0.25">
      <c r="A106" s="184"/>
      <c r="B106" s="185"/>
      <c r="C106" s="156" t="s">
        <v>119</v>
      </c>
      <c r="D106" s="142">
        <v>306251</v>
      </c>
      <c r="E106" s="142">
        <v>306251</v>
      </c>
      <c r="F106" s="179">
        <v>0</v>
      </c>
      <c r="G106" s="182">
        <v>0</v>
      </c>
      <c r="H106" s="183">
        <v>419397</v>
      </c>
      <c r="I106" s="179">
        <v>419397</v>
      </c>
      <c r="J106" s="179">
        <v>0</v>
      </c>
      <c r="K106" s="180">
        <v>0</v>
      </c>
      <c r="L106" s="145">
        <v>-361411</v>
      </c>
      <c r="M106" s="142">
        <v>-361411</v>
      </c>
      <c r="N106" s="179">
        <v>0</v>
      </c>
      <c r="O106" s="180">
        <v>0</v>
      </c>
      <c r="P106" s="145">
        <f t="shared" si="54"/>
        <v>57986</v>
      </c>
      <c r="Q106" s="142">
        <f t="shared" si="55"/>
        <v>57986</v>
      </c>
      <c r="R106" s="179">
        <f t="shared" si="56"/>
        <v>0</v>
      </c>
      <c r="S106" s="180">
        <f t="shared" si="57"/>
        <v>0</v>
      </c>
    </row>
    <row r="107" spans="1:19" ht="13.8" x14ac:dyDescent="0.25">
      <c r="A107" s="184"/>
      <c r="B107" s="185"/>
      <c r="C107" s="156" t="s">
        <v>84</v>
      </c>
      <c r="D107" s="142"/>
      <c r="E107" s="142"/>
      <c r="F107" s="179"/>
      <c r="G107" s="182"/>
      <c r="H107" s="183"/>
      <c r="I107" s="179"/>
      <c r="J107" s="179"/>
      <c r="K107" s="180"/>
      <c r="L107" s="145"/>
      <c r="M107" s="142"/>
      <c r="N107" s="179"/>
      <c r="O107" s="180"/>
      <c r="P107" s="145"/>
      <c r="Q107" s="142"/>
      <c r="R107" s="179"/>
      <c r="S107" s="180"/>
    </row>
    <row r="108" spans="1:19" ht="13.8" x14ac:dyDescent="0.25">
      <c r="A108" s="184"/>
      <c r="B108" s="185"/>
      <c r="C108" s="156" t="s">
        <v>85</v>
      </c>
      <c r="D108" s="142"/>
      <c r="E108" s="142"/>
      <c r="F108" s="179"/>
      <c r="G108" s="182"/>
      <c r="H108" s="183"/>
      <c r="I108" s="179"/>
      <c r="J108" s="179"/>
      <c r="K108" s="180"/>
      <c r="L108" s="145"/>
      <c r="M108" s="142"/>
      <c r="N108" s="179"/>
      <c r="O108" s="180"/>
      <c r="P108" s="145"/>
      <c r="Q108" s="142"/>
      <c r="R108" s="179"/>
      <c r="S108" s="180"/>
    </row>
    <row r="109" spans="1:19" ht="13.8" x14ac:dyDescent="0.25">
      <c r="A109" s="184"/>
      <c r="B109" s="185"/>
      <c r="C109" s="156" t="s">
        <v>86</v>
      </c>
      <c r="D109" s="142">
        <v>26000</v>
      </c>
      <c r="E109" s="142">
        <v>26000</v>
      </c>
      <c r="F109" s="179">
        <v>0</v>
      </c>
      <c r="G109" s="182">
        <v>0</v>
      </c>
      <c r="H109" s="183">
        <v>26000</v>
      </c>
      <c r="I109" s="179">
        <v>26000</v>
      </c>
      <c r="J109" s="179">
        <v>0</v>
      </c>
      <c r="K109" s="180">
        <v>0</v>
      </c>
      <c r="L109" s="145">
        <v>11500</v>
      </c>
      <c r="M109" s="142">
        <v>11500</v>
      </c>
      <c r="N109" s="179">
        <v>0</v>
      </c>
      <c r="O109" s="180">
        <v>0</v>
      </c>
      <c r="P109" s="145">
        <f t="shared" si="54"/>
        <v>37500</v>
      </c>
      <c r="Q109" s="142">
        <f t="shared" si="55"/>
        <v>37500</v>
      </c>
      <c r="R109" s="179">
        <f t="shared" si="56"/>
        <v>0</v>
      </c>
      <c r="S109" s="180">
        <f t="shared" si="57"/>
        <v>0</v>
      </c>
    </row>
    <row r="110" spans="1:19" ht="13.8" x14ac:dyDescent="0.25">
      <c r="A110" s="184"/>
      <c r="B110" s="185"/>
      <c r="C110" s="156" t="s">
        <v>87</v>
      </c>
      <c r="D110" s="142">
        <v>56000</v>
      </c>
      <c r="E110" s="142">
        <v>56000</v>
      </c>
      <c r="F110" s="179">
        <v>0</v>
      </c>
      <c r="G110" s="182">
        <v>0</v>
      </c>
      <c r="H110" s="183">
        <v>56000</v>
      </c>
      <c r="I110" s="179">
        <v>56000</v>
      </c>
      <c r="J110" s="179">
        <v>0</v>
      </c>
      <c r="K110" s="180">
        <v>0</v>
      </c>
      <c r="L110" s="145">
        <v>23000</v>
      </c>
      <c r="M110" s="142">
        <v>23000</v>
      </c>
      <c r="N110" s="179">
        <v>0</v>
      </c>
      <c r="O110" s="180">
        <v>0</v>
      </c>
      <c r="P110" s="145">
        <f t="shared" si="54"/>
        <v>79000</v>
      </c>
      <c r="Q110" s="142">
        <f t="shared" si="55"/>
        <v>79000</v>
      </c>
      <c r="R110" s="179">
        <f t="shared" si="56"/>
        <v>0</v>
      </c>
      <c r="S110" s="180">
        <f t="shared" si="57"/>
        <v>0</v>
      </c>
    </row>
    <row r="111" spans="1:19" ht="13.8" x14ac:dyDescent="0.25">
      <c r="A111" s="184"/>
      <c r="B111" s="185"/>
      <c r="C111" s="156"/>
      <c r="D111" s="142"/>
      <c r="E111" s="142"/>
      <c r="F111" s="179"/>
      <c r="G111" s="182"/>
      <c r="H111" s="183"/>
      <c r="I111" s="179"/>
      <c r="J111" s="179"/>
      <c r="K111" s="180"/>
      <c r="L111" s="145"/>
      <c r="M111" s="142"/>
      <c r="N111" s="179"/>
      <c r="O111" s="180"/>
      <c r="P111" s="145"/>
      <c r="Q111" s="142"/>
      <c r="R111" s="179"/>
      <c r="S111" s="180"/>
    </row>
    <row r="112" spans="1:19" ht="14.4" x14ac:dyDescent="0.3">
      <c r="A112" s="203"/>
      <c r="B112" s="204"/>
      <c r="C112" s="188" t="s">
        <v>35</v>
      </c>
      <c r="D112" s="205">
        <f>SUM(D106:D111)</f>
        <v>388251</v>
      </c>
      <c r="E112" s="205">
        <f t="shared" ref="E112:G112" si="81">SUM(E106:E111)</f>
        <v>388251</v>
      </c>
      <c r="F112" s="190">
        <f t="shared" si="81"/>
        <v>0</v>
      </c>
      <c r="G112" s="191">
        <f t="shared" si="81"/>
        <v>0</v>
      </c>
      <c r="H112" s="192">
        <v>501397</v>
      </c>
      <c r="I112" s="190">
        <v>501397</v>
      </c>
      <c r="J112" s="190">
        <v>0</v>
      </c>
      <c r="K112" s="193">
        <v>0</v>
      </c>
      <c r="L112" s="206">
        <f>SUM(L106:L111)</f>
        <v>-326911</v>
      </c>
      <c r="M112" s="205">
        <f t="shared" ref="M112:O112" si="82">SUM(M106:M111)</f>
        <v>-326911</v>
      </c>
      <c r="N112" s="190">
        <f t="shared" si="82"/>
        <v>0</v>
      </c>
      <c r="O112" s="193">
        <f t="shared" si="82"/>
        <v>0</v>
      </c>
      <c r="P112" s="206">
        <f t="shared" si="54"/>
        <v>174486</v>
      </c>
      <c r="Q112" s="205">
        <f t="shared" si="55"/>
        <v>174486</v>
      </c>
      <c r="R112" s="190">
        <f t="shared" si="56"/>
        <v>0</v>
      </c>
      <c r="S112" s="193">
        <f t="shared" si="57"/>
        <v>0</v>
      </c>
    </row>
    <row r="113" spans="1:19" ht="13.8" x14ac:dyDescent="0.25">
      <c r="A113" s="184"/>
      <c r="B113" s="185"/>
      <c r="C113" s="156"/>
      <c r="D113" s="181"/>
      <c r="E113" s="179"/>
      <c r="F113" s="179"/>
      <c r="G113" s="182"/>
      <c r="H113" s="183"/>
      <c r="I113" s="179"/>
      <c r="J113" s="179"/>
      <c r="K113" s="180"/>
      <c r="L113" s="178"/>
      <c r="M113" s="179"/>
      <c r="N113" s="179"/>
      <c r="O113" s="180"/>
      <c r="P113" s="178"/>
      <c r="Q113" s="179"/>
      <c r="R113" s="179"/>
      <c r="S113" s="180"/>
    </row>
    <row r="114" spans="1:19" ht="13.8" x14ac:dyDescent="0.25">
      <c r="A114" s="184"/>
      <c r="B114" s="207" t="s">
        <v>15</v>
      </c>
      <c r="C114" s="156" t="s">
        <v>138</v>
      </c>
      <c r="D114" s="181"/>
      <c r="E114" s="179"/>
      <c r="F114" s="179"/>
      <c r="G114" s="182"/>
      <c r="H114" s="183"/>
      <c r="I114" s="179"/>
      <c r="J114" s="179"/>
      <c r="K114" s="180"/>
      <c r="L114" s="178"/>
      <c r="M114" s="179"/>
      <c r="N114" s="179"/>
      <c r="O114" s="180"/>
      <c r="P114" s="178"/>
      <c r="Q114" s="179"/>
      <c r="R114" s="179"/>
      <c r="S114" s="180"/>
    </row>
    <row r="115" spans="1:19" ht="13.8" x14ac:dyDescent="0.25">
      <c r="A115" s="184"/>
      <c r="B115" s="185"/>
      <c r="C115" s="156" t="s">
        <v>139</v>
      </c>
      <c r="D115" s="181"/>
      <c r="E115" s="179"/>
      <c r="F115" s="179"/>
      <c r="G115" s="182"/>
      <c r="H115" s="183"/>
      <c r="I115" s="179"/>
      <c r="J115" s="179"/>
      <c r="K115" s="180"/>
      <c r="L115" s="178"/>
      <c r="M115" s="179"/>
      <c r="N115" s="179"/>
      <c r="O115" s="180"/>
      <c r="P115" s="178"/>
      <c r="Q115" s="179"/>
      <c r="R115" s="179"/>
      <c r="S115" s="180"/>
    </row>
    <row r="116" spans="1:19" ht="27.6" x14ac:dyDescent="0.25">
      <c r="A116" s="184"/>
      <c r="B116" s="185"/>
      <c r="C116" s="156" t="s">
        <v>123</v>
      </c>
      <c r="D116" s="142">
        <v>40751</v>
      </c>
      <c r="E116" s="142">
        <v>40751</v>
      </c>
      <c r="F116" s="179">
        <v>0</v>
      </c>
      <c r="G116" s="182">
        <v>0</v>
      </c>
      <c r="H116" s="183">
        <v>46033</v>
      </c>
      <c r="I116" s="179">
        <v>46033</v>
      </c>
      <c r="J116" s="179">
        <v>0</v>
      </c>
      <c r="K116" s="180">
        <v>0</v>
      </c>
      <c r="L116" s="145">
        <v>2790</v>
      </c>
      <c r="M116" s="142">
        <v>2790</v>
      </c>
      <c r="N116" s="179">
        <v>0</v>
      </c>
      <c r="O116" s="180">
        <v>0</v>
      </c>
      <c r="P116" s="145">
        <f t="shared" si="54"/>
        <v>48823</v>
      </c>
      <c r="Q116" s="142">
        <f t="shared" si="55"/>
        <v>48823</v>
      </c>
      <c r="R116" s="179">
        <f t="shared" si="56"/>
        <v>0</v>
      </c>
      <c r="S116" s="180">
        <f t="shared" si="57"/>
        <v>0</v>
      </c>
    </row>
    <row r="117" spans="1:19" ht="14.4" x14ac:dyDescent="0.3">
      <c r="A117" s="201"/>
      <c r="B117" s="139"/>
      <c r="C117" s="156" t="s">
        <v>120</v>
      </c>
      <c r="D117" s="181">
        <v>9229</v>
      </c>
      <c r="E117" s="179">
        <v>0</v>
      </c>
      <c r="F117" s="179">
        <v>9229</v>
      </c>
      <c r="G117" s="182">
        <v>0</v>
      </c>
      <c r="H117" s="183">
        <v>7718</v>
      </c>
      <c r="I117" s="179">
        <v>0</v>
      </c>
      <c r="J117" s="179">
        <v>7718</v>
      </c>
      <c r="K117" s="180">
        <v>0</v>
      </c>
      <c r="L117" s="178"/>
      <c r="M117" s="179"/>
      <c r="N117" s="179"/>
      <c r="O117" s="180"/>
      <c r="P117" s="178">
        <f t="shared" si="54"/>
        <v>7718</v>
      </c>
      <c r="Q117" s="179">
        <f t="shared" si="55"/>
        <v>0</v>
      </c>
      <c r="R117" s="179">
        <f t="shared" si="56"/>
        <v>7718</v>
      </c>
      <c r="S117" s="180">
        <f t="shared" si="57"/>
        <v>0</v>
      </c>
    </row>
    <row r="118" spans="1:19" ht="14.4" x14ac:dyDescent="0.3">
      <c r="A118" s="201"/>
      <c r="B118" s="139"/>
      <c r="C118" s="156" t="s">
        <v>121</v>
      </c>
      <c r="D118" s="181">
        <v>405</v>
      </c>
      <c r="E118" s="179">
        <v>405</v>
      </c>
      <c r="F118" s="179">
        <v>0</v>
      </c>
      <c r="G118" s="182">
        <v>0</v>
      </c>
      <c r="H118" s="183">
        <v>405</v>
      </c>
      <c r="I118" s="179">
        <v>405</v>
      </c>
      <c r="J118" s="179">
        <v>0</v>
      </c>
      <c r="K118" s="180">
        <v>0</v>
      </c>
      <c r="L118" s="178"/>
      <c r="M118" s="179"/>
      <c r="N118" s="179"/>
      <c r="O118" s="180"/>
      <c r="P118" s="178">
        <f t="shared" si="54"/>
        <v>405</v>
      </c>
      <c r="Q118" s="179">
        <f t="shared" si="55"/>
        <v>405</v>
      </c>
      <c r="R118" s="179">
        <f t="shared" si="56"/>
        <v>0</v>
      </c>
      <c r="S118" s="180">
        <f t="shared" si="57"/>
        <v>0</v>
      </c>
    </row>
    <row r="119" spans="1:19" ht="14.4" x14ac:dyDescent="0.3">
      <c r="A119" s="201"/>
      <c r="B119" s="139"/>
      <c r="C119" s="156" t="s">
        <v>88</v>
      </c>
      <c r="D119" s="181"/>
      <c r="E119" s="179"/>
      <c r="F119" s="179"/>
      <c r="G119" s="182"/>
      <c r="H119" s="183"/>
      <c r="I119" s="179"/>
      <c r="J119" s="179"/>
      <c r="K119" s="180"/>
      <c r="L119" s="178"/>
      <c r="M119" s="179"/>
      <c r="N119" s="179"/>
      <c r="O119" s="180"/>
      <c r="P119" s="178"/>
      <c r="Q119" s="179"/>
      <c r="R119" s="179"/>
      <c r="S119" s="180"/>
    </row>
    <row r="120" spans="1:19" ht="14.4" x14ac:dyDescent="0.3">
      <c r="A120" s="201"/>
      <c r="B120" s="139"/>
      <c r="C120" s="156" t="s">
        <v>89</v>
      </c>
      <c r="D120" s="181">
        <v>15169</v>
      </c>
      <c r="E120" s="179">
        <v>15169</v>
      </c>
      <c r="F120" s="179">
        <v>0</v>
      </c>
      <c r="G120" s="182">
        <v>0</v>
      </c>
      <c r="H120" s="183">
        <v>17099</v>
      </c>
      <c r="I120" s="179">
        <v>17099</v>
      </c>
      <c r="J120" s="179">
        <v>0</v>
      </c>
      <c r="K120" s="180">
        <v>0</v>
      </c>
      <c r="L120" s="178"/>
      <c r="M120" s="179"/>
      <c r="N120" s="179"/>
      <c r="O120" s="180"/>
      <c r="P120" s="178">
        <f t="shared" si="54"/>
        <v>17099</v>
      </c>
      <c r="Q120" s="179">
        <f t="shared" si="55"/>
        <v>17099</v>
      </c>
      <c r="R120" s="179">
        <f t="shared" si="56"/>
        <v>0</v>
      </c>
      <c r="S120" s="180">
        <f t="shared" si="57"/>
        <v>0</v>
      </c>
    </row>
    <row r="121" spans="1:19" ht="14.4" x14ac:dyDescent="0.3">
      <c r="A121" s="201"/>
      <c r="B121" s="139"/>
      <c r="C121" s="156" t="s">
        <v>90</v>
      </c>
      <c r="D121" s="181">
        <v>2907</v>
      </c>
      <c r="E121" s="179">
        <v>2907</v>
      </c>
      <c r="F121" s="179">
        <v>0</v>
      </c>
      <c r="G121" s="182">
        <v>0</v>
      </c>
      <c r="H121" s="183">
        <v>3890</v>
      </c>
      <c r="I121" s="179">
        <v>3890</v>
      </c>
      <c r="J121" s="179">
        <v>0</v>
      </c>
      <c r="K121" s="180">
        <v>0</v>
      </c>
      <c r="L121" s="178"/>
      <c r="M121" s="179"/>
      <c r="N121" s="179"/>
      <c r="O121" s="180"/>
      <c r="P121" s="178">
        <f t="shared" si="54"/>
        <v>3890</v>
      </c>
      <c r="Q121" s="179">
        <f t="shared" si="55"/>
        <v>3890</v>
      </c>
      <c r="R121" s="179">
        <f t="shared" si="56"/>
        <v>0</v>
      </c>
      <c r="S121" s="180">
        <f t="shared" si="57"/>
        <v>0</v>
      </c>
    </row>
    <row r="122" spans="1:19" ht="14.4" x14ac:dyDescent="0.3">
      <c r="A122" s="201"/>
      <c r="B122" s="139"/>
      <c r="C122" s="140" t="s">
        <v>91</v>
      </c>
      <c r="D122" s="181">
        <v>2502</v>
      </c>
      <c r="E122" s="179">
        <v>2502</v>
      </c>
      <c r="F122" s="179">
        <v>0</v>
      </c>
      <c r="G122" s="182">
        <v>0</v>
      </c>
      <c r="H122" s="183">
        <v>2653</v>
      </c>
      <c r="I122" s="179">
        <v>2653</v>
      </c>
      <c r="J122" s="179">
        <v>0</v>
      </c>
      <c r="K122" s="180">
        <v>0</v>
      </c>
      <c r="L122" s="178"/>
      <c r="M122" s="179"/>
      <c r="N122" s="179"/>
      <c r="O122" s="180"/>
      <c r="P122" s="178">
        <f t="shared" si="54"/>
        <v>2653</v>
      </c>
      <c r="Q122" s="179">
        <f t="shared" si="55"/>
        <v>2653</v>
      </c>
      <c r="R122" s="179">
        <f t="shared" si="56"/>
        <v>0</v>
      </c>
      <c r="S122" s="180">
        <f t="shared" si="57"/>
        <v>0</v>
      </c>
    </row>
    <row r="123" spans="1:19" ht="28.2" x14ac:dyDescent="0.3">
      <c r="A123" s="201"/>
      <c r="B123" s="139"/>
      <c r="C123" s="156" t="s">
        <v>141</v>
      </c>
      <c r="D123" s="181">
        <v>1478</v>
      </c>
      <c r="E123" s="179">
        <v>1478</v>
      </c>
      <c r="F123" s="179">
        <v>0</v>
      </c>
      <c r="G123" s="182">
        <v>0</v>
      </c>
      <c r="H123" s="183">
        <v>4796</v>
      </c>
      <c r="I123" s="179">
        <v>4796</v>
      </c>
      <c r="J123" s="179">
        <v>0</v>
      </c>
      <c r="K123" s="180">
        <v>0</v>
      </c>
      <c r="L123" s="178"/>
      <c r="M123" s="179"/>
      <c r="N123" s="179"/>
      <c r="O123" s="180"/>
      <c r="P123" s="178">
        <f t="shared" si="54"/>
        <v>4796</v>
      </c>
      <c r="Q123" s="179">
        <f t="shared" si="55"/>
        <v>4796</v>
      </c>
      <c r="R123" s="179">
        <f t="shared" si="56"/>
        <v>0</v>
      </c>
      <c r="S123" s="180">
        <f t="shared" si="57"/>
        <v>0</v>
      </c>
    </row>
    <row r="124" spans="1:19" ht="14.4" x14ac:dyDescent="0.3">
      <c r="A124" s="201"/>
      <c r="B124" s="139"/>
      <c r="C124" s="140" t="s">
        <v>142</v>
      </c>
      <c r="D124" s="181">
        <v>1838</v>
      </c>
      <c r="E124" s="179">
        <v>1838</v>
      </c>
      <c r="F124" s="179">
        <v>0</v>
      </c>
      <c r="G124" s="182">
        <v>0</v>
      </c>
      <c r="H124" s="183">
        <v>3045</v>
      </c>
      <c r="I124" s="179">
        <v>3045</v>
      </c>
      <c r="J124" s="179">
        <v>0</v>
      </c>
      <c r="K124" s="180">
        <v>0</v>
      </c>
      <c r="L124" s="178"/>
      <c r="M124" s="179"/>
      <c r="N124" s="179"/>
      <c r="O124" s="180"/>
      <c r="P124" s="178">
        <f t="shared" si="54"/>
        <v>3045</v>
      </c>
      <c r="Q124" s="179">
        <f t="shared" si="55"/>
        <v>3045</v>
      </c>
      <c r="R124" s="179">
        <f t="shared" si="56"/>
        <v>0</v>
      </c>
      <c r="S124" s="180">
        <f t="shared" si="57"/>
        <v>0</v>
      </c>
    </row>
    <row r="125" spans="1:19" ht="14.4" x14ac:dyDescent="0.3">
      <c r="A125" s="201"/>
      <c r="B125" s="139"/>
      <c r="C125" s="208" t="s">
        <v>177</v>
      </c>
      <c r="D125" s="181">
        <v>1278</v>
      </c>
      <c r="E125" s="179">
        <v>0</v>
      </c>
      <c r="F125" s="179">
        <v>1278</v>
      </c>
      <c r="G125" s="182">
        <v>0</v>
      </c>
      <c r="H125" s="183">
        <v>1278</v>
      </c>
      <c r="I125" s="179">
        <v>0</v>
      </c>
      <c r="J125" s="179">
        <v>1278</v>
      </c>
      <c r="K125" s="180">
        <v>0</v>
      </c>
      <c r="L125" s="178">
        <v>3900</v>
      </c>
      <c r="M125" s="179">
        <v>0</v>
      </c>
      <c r="N125" s="179">
        <v>3900</v>
      </c>
      <c r="O125" s="180">
        <v>0</v>
      </c>
      <c r="P125" s="178">
        <f t="shared" si="54"/>
        <v>5178</v>
      </c>
      <c r="Q125" s="179">
        <f t="shared" si="55"/>
        <v>0</v>
      </c>
      <c r="R125" s="179">
        <f t="shared" si="56"/>
        <v>5178</v>
      </c>
      <c r="S125" s="180">
        <f t="shared" si="57"/>
        <v>0</v>
      </c>
    </row>
    <row r="126" spans="1:19" ht="14.4" x14ac:dyDescent="0.3">
      <c r="A126" s="201"/>
      <c r="B126" s="139"/>
      <c r="C126" s="156" t="s">
        <v>168</v>
      </c>
      <c r="D126" s="181">
        <v>6264</v>
      </c>
      <c r="E126" s="179">
        <v>0</v>
      </c>
      <c r="F126" s="179">
        <v>6264</v>
      </c>
      <c r="G126" s="182">
        <v>0</v>
      </c>
      <c r="H126" s="183">
        <v>6264</v>
      </c>
      <c r="I126" s="179">
        <v>0</v>
      </c>
      <c r="J126" s="179">
        <v>6264</v>
      </c>
      <c r="K126" s="180">
        <v>0</v>
      </c>
      <c r="L126" s="178"/>
      <c r="M126" s="179"/>
      <c r="N126" s="179"/>
      <c r="O126" s="180"/>
      <c r="P126" s="178">
        <f t="shared" si="54"/>
        <v>6264</v>
      </c>
      <c r="Q126" s="179">
        <f t="shared" si="55"/>
        <v>0</v>
      </c>
      <c r="R126" s="179">
        <f t="shared" si="56"/>
        <v>6264</v>
      </c>
      <c r="S126" s="180">
        <f t="shared" si="57"/>
        <v>0</v>
      </c>
    </row>
    <row r="127" spans="1:19" ht="13.8" x14ac:dyDescent="0.25">
      <c r="A127" s="184"/>
      <c r="B127" s="185"/>
      <c r="C127" s="156" t="s">
        <v>169</v>
      </c>
      <c r="D127" s="181">
        <v>300</v>
      </c>
      <c r="E127" s="179">
        <v>0</v>
      </c>
      <c r="F127" s="179">
        <v>0</v>
      </c>
      <c r="G127" s="182">
        <v>300</v>
      </c>
      <c r="H127" s="183">
        <v>400</v>
      </c>
      <c r="I127" s="179">
        <v>0</v>
      </c>
      <c r="J127" s="179">
        <v>0</v>
      </c>
      <c r="K127" s="180">
        <v>400</v>
      </c>
      <c r="L127" s="178"/>
      <c r="M127" s="179"/>
      <c r="N127" s="179"/>
      <c r="O127" s="180"/>
      <c r="P127" s="178">
        <f t="shared" si="54"/>
        <v>400</v>
      </c>
      <c r="Q127" s="179">
        <f t="shared" si="55"/>
        <v>0</v>
      </c>
      <c r="R127" s="179">
        <f t="shared" si="56"/>
        <v>0</v>
      </c>
      <c r="S127" s="180">
        <f t="shared" si="57"/>
        <v>400</v>
      </c>
    </row>
    <row r="128" spans="1:19" ht="14.4" x14ac:dyDescent="0.3">
      <c r="A128" s="201"/>
      <c r="B128" s="139"/>
      <c r="C128" s="156" t="s">
        <v>276</v>
      </c>
      <c r="D128" s="181">
        <v>477</v>
      </c>
      <c r="E128" s="179">
        <v>477</v>
      </c>
      <c r="F128" s="179">
        <v>0</v>
      </c>
      <c r="G128" s="178">
        <v>0</v>
      </c>
      <c r="H128" s="183">
        <v>477</v>
      </c>
      <c r="I128" s="179">
        <v>477</v>
      </c>
      <c r="J128" s="179">
        <v>0</v>
      </c>
      <c r="K128" s="180">
        <v>0</v>
      </c>
      <c r="L128" s="178"/>
      <c r="M128" s="179"/>
      <c r="N128" s="179"/>
      <c r="O128" s="209"/>
      <c r="P128" s="178">
        <f t="shared" si="54"/>
        <v>477</v>
      </c>
      <c r="Q128" s="179">
        <f t="shared" si="55"/>
        <v>477</v>
      </c>
      <c r="R128" s="179">
        <f t="shared" si="56"/>
        <v>0</v>
      </c>
      <c r="S128" s="209">
        <f t="shared" si="57"/>
        <v>0</v>
      </c>
    </row>
    <row r="129" spans="1:19" ht="14.4" x14ac:dyDescent="0.3">
      <c r="A129" s="201"/>
      <c r="B129" s="139"/>
      <c r="C129" s="156" t="s">
        <v>277</v>
      </c>
      <c r="D129" s="181">
        <v>1504</v>
      </c>
      <c r="E129" s="179">
        <v>1504</v>
      </c>
      <c r="F129" s="179">
        <v>0</v>
      </c>
      <c r="G129" s="178">
        <v>0</v>
      </c>
      <c r="H129" s="183">
        <v>1504</v>
      </c>
      <c r="I129" s="179">
        <v>1504</v>
      </c>
      <c r="J129" s="179">
        <v>0</v>
      </c>
      <c r="K129" s="180">
        <v>0</v>
      </c>
      <c r="L129" s="178"/>
      <c r="M129" s="179"/>
      <c r="N129" s="179"/>
      <c r="O129" s="209"/>
      <c r="P129" s="178">
        <f t="shared" si="54"/>
        <v>1504</v>
      </c>
      <c r="Q129" s="179">
        <f t="shared" si="55"/>
        <v>1504</v>
      </c>
      <c r="R129" s="179">
        <f t="shared" si="56"/>
        <v>0</v>
      </c>
      <c r="S129" s="209">
        <f t="shared" si="57"/>
        <v>0</v>
      </c>
    </row>
    <row r="130" spans="1:19" ht="14.4" x14ac:dyDescent="0.3">
      <c r="A130" s="201"/>
      <c r="B130" s="139"/>
      <c r="C130" s="156" t="s">
        <v>278</v>
      </c>
      <c r="D130" s="181">
        <v>47834</v>
      </c>
      <c r="E130" s="179">
        <v>47834</v>
      </c>
      <c r="F130" s="179">
        <v>0</v>
      </c>
      <c r="G130" s="178">
        <v>0</v>
      </c>
      <c r="H130" s="183">
        <v>47834</v>
      </c>
      <c r="I130" s="179">
        <v>47834</v>
      </c>
      <c r="J130" s="179">
        <v>0</v>
      </c>
      <c r="K130" s="180">
        <v>0</v>
      </c>
      <c r="L130" s="178">
        <v>32164</v>
      </c>
      <c r="M130" s="179">
        <v>32164</v>
      </c>
      <c r="N130" s="179">
        <v>0</v>
      </c>
      <c r="O130" s="209">
        <v>0</v>
      </c>
      <c r="P130" s="178">
        <f t="shared" si="54"/>
        <v>79998</v>
      </c>
      <c r="Q130" s="179">
        <f t="shared" si="55"/>
        <v>79998</v>
      </c>
      <c r="R130" s="179">
        <f t="shared" si="56"/>
        <v>0</v>
      </c>
      <c r="S130" s="209">
        <f t="shared" si="57"/>
        <v>0</v>
      </c>
    </row>
    <row r="131" spans="1:19" ht="14.4" x14ac:dyDescent="0.3">
      <c r="A131" s="201"/>
      <c r="B131" s="139"/>
      <c r="C131" s="208" t="s">
        <v>179</v>
      </c>
      <c r="D131" s="181">
        <f>2000+1000</f>
        <v>3000</v>
      </c>
      <c r="E131" s="179">
        <v>3000</v>
      </c>
      <c r="F131" s="179">
        <v>0</v>
      </c>
      <c r="G131" s="178">
        <v>0</v>
      </c>
      <c r="H131" s="183">
        <v>3000</v>
      </c>
      <c r="I131" s="179">
        <v>3000</v>
      </c>
      <c r="J131" s="179">
        <v>0</v>
      </c>
      <c r="K131" s="180">
        <v>0</v>
      </c>
      <c r="L131" s="178"/>
      <c r="M131" s="179"/>
      <c r="N131" s="179"/>
      <c r="O131" s="209"/>
      <c r="P131" s="178">
        <f t="shared" si="54"/>
        <v>3000</v>
      </c>
      <c r="Q131" s="179">
        <f t="shared" si="55"/>
        <v>3000</v>
      </c>
      <c r="R131" s="179">
        <f t="shared" si="56"/>
        <v>0</v>
      </c>
      <c r="S131" s="209">
        <f t="shared" si="57"/>
        <v>0</v>
      </c>
    </row>
    <row r="132" spans="1:19" ht="14.4" x14ac:dyDescent="0.3">
      <c r="A132" s="201"/>
      <c r="B132" s="139"/>
      <c r="C132" s="208" t="s">
        <v>194</v>
      </c>
      <c r="D132" s="181">
        <v>2640</v>
      </c>
      <c r="E132" s="179">
        <v>2640</v>
      </c>
      <c r="F132" s="179">
        <v>0</v>
      </c>
      <c r="G132" s="178">
        <v>0</v>
      </c>
      <c r="H132" s="183">
        <v>5509</v>
      </c>
      <c r="I132" s="179">
        <v>5509</v>
      </c>
      <c r="J132" s="179">
        <v>0</v>
      </c>
      <c r="K132" s="180">
        <v>0</v>
      </c>
      <c r="L132" s="178"/>
      <c r="M132" s="179"/>
      <c r="N132" s="179"/>
      <c r="O132" s="209"/>
      <c r="P132" s="178">
        <f t="shared" si="54"/>
        <v>5509</v>
      </c>
      <c r="Q132" s="179">
        <f t="shared" si="55"/>
        <v>5509</v>
      </c>
      <c r="R132" s="179">
        <f t="shared" si="56"/>
        <v>0</v>
      </c>
      <c r="S132" s="209">
        <f t="shared" si="57"/>
        <v>0</v>
      </c>
    </row>
    <row r="133" spans="1:19" ht="14.4" x14ac:dyDescent="0.3">
      <c r="A133" s="201"/>
      <c r="B133" s="139"/>
      <c r="C133" s="208" t="s">
        <v>365</v>
      </c>
      <c r="D133" s="181"/>
      <c r="E133" s="179"/>
      <c r="F133" s="179"/>
      <c r="G133" s="178"/>
      <c r="H133" s="183">
        <v>5828</v>
      </c>
      <c r="I133" s="179">
        <v>5828</v>
      </c>
      <c r="J133" s="179">
        <v>0</v>
      </c>
      <c r="K133" s="180">
        <v>0</v>
      </c>
      <c r="L133" s="178"/>
      <c r="M133" s="179"/>
      <c r="N133" s="179"/>
      <c r="O133" s="209"/>
      <c r="P133" s="178">
        <f t="shared" ref="P133" si="83">H133+L133</f>
        <v>5828</v>
      </c>
      <c r="Q133" s="179">
        <f t="shared" ref="Q133" si="84">I133+M133</f>
        <v>5828</v>
      </c>
      <c r="R133" s="179">
        <f t="shared" ref="R133" si="85">J133+N133</f>
        <v>0</v>
      </c>
      <c r="S133" s="209">
        <f t="shared" ref="S133" si="86">K133+O133</f>
        <v>0</v>
      </c>
    </row>
    <row r="134" spans="1:19" ht="14.4" x14ac:dyDescent="0.3">
      <c r="A134" s="201"/>
      <c r="B134" s="139"/>
      <c r="C134" s="208" t="s">
        <v>373</v>
      </c>
      <c r="D134" s="181"/>
      <c r="E134" s="179"/>
      <c r="F134" s="179"/>
      <c r="G134" s="178"/>
      <c r="H134" s="183"/>
      <c r="I134" s="179"/>
      <c r="J134" s="179"/>
      <c r="K134" s="180"/>
      <c r="L134" s="178">
        <v>1000</v>
      </c>
      <c r="M134" s="179">
        <v>1000</v>
      </c>
      <c r="N134" s="179">
        <v>0</v>
      </c>
      <c r="O134" s="209">
        <v>0</v>
      </c>
      <c r="P134" s="178">
        <f t="shared" ref="P134" si="87">H134+L134</f>
        <v>1000</v>
      </c>
      <c r="Q134" s="179">
        <f t="shared" ref="Q134" si="88">I134+M134</f>
        <v>1000</v>
      </c>
      <c r="R134" s="179">
        <f t="shared" ref="R134" si="89">J134+N134</f>
        <v>0</v>
      </c>
      <c r="S134" s="209">
        <f t="shared" ref="S134" si="90">K134+O134</f>
        <v>0</v>
      </c>
    </row>
    <row r="135" spans="1:19" ht="14.4" x14ac:dyDescent="0.3">
      <c r="A135" s="201"/>
      <c r="B135" s="139"/>
      <c r="C135" s="208" t="s">
        <v>374</v>
      </c>
      <c r="D135" s="181"/>
      <c r="E135" s="179"/>
      <c r="F135" s="179"/>
      <c r="G135" s="178"/>
      <c r="H135" s="183"/>
      <c r="I135" s="179"/>
      <c r="J135" s="179"/>
      <c r="K135" s="180"/>
      <c r="L135" s="178">
        <v>1000</v>
      </c>
      <c r="M135" s="179">
        <v>1000</v>
      </c>
      <c r="N135" s="179">
        <v>0</v>
      </c>
      <c r="O135" s="209">
        <v>0</v>
      </c>
      <c r="P135" s="178">
        <f t="shared" ref="P135" si="91">H135+L135</f>
        <v>1000</v>
      </c>
      <c r="Q135" s="179">
        <f t="shared" ref="Q135" si="92">I135+M135</f>
        <v>1000</v>
      </c>
      <c r="R135" s="179">
        <f t="shared" ref="R135" si="93">J135+N135</f>
        <v>0</v>
      </c>
      <c r="S135" s="209">
        <f t="shared" ref="S135" si="94">K135+O135</f>
        <v>0</v>
      </c>
    </row>
    <row r="136" spans="1:19" ht="14.4" x14ac:dyDescent="0.3">
      <c r="A136" s="201"/>
      <c r="B136" s="139"/>
      <c r="C136" s="156"/>
      <c r="D136" s="181"/>
      <c r="E136" s="179"/>
      <c r="F136" s="179"/>
      <c r="G136" s="178"/>
      <c r="H136" s="183"/>
      <c r="I136" s="179"/>
      <c r="J136" s="179"/>
      <c r="K136" s="180"/>
      <c r="L136" s="178"/>
      <c r="M136" s="179"/>
      <c r="N136" s="179"/>
      <c r="O136" s="209"/>
      <c r="P136" s="178"/>
      <c r="Q136" s="179"/>
      <c r="R136" s="179"/>
      <c r="S136" s="209"/>
    </row>
    <row r="137" spans="1:19" ht="14.4" x14ac:dyDescent="0.3">
      <c r="A137" s="201"/>
      <c r="B137" s="139"/>
      <c r="C137" s="168" t="s">
        <v>24</v>
      </c>
      <c r="D137" s="160">
        <f t="shared" ref="D137:O137" si="95">SUM(D116:D136)</f>
        <v>137576</v>
      </c>
      <c r="E137" s="161">
        <f t="shared" si="95"/>
        <v>120505</v>
      </c>
      <c r="F137" s="161">
        <f t="shared" si="95"/>
        <v>16771</v>
      </c>
      <c r="G137" s="165">
        <f t="shared" si="95"/>
        <v>300</v>
      </c>
      <c r="H137" s="163">
        <v>157733</v>
      </c>
      <c r="I137" s="161">
        <v>142073</v>
      </c>
      <c r="J137" s="161">
        <v>15260</v>
      </c>
      <c r="K137" s="164">
        <v>400</v>
      </c>
      <c r="L137" s="165">
        <f t="shared" si="95"/>
        <v>40854</v>
      </c>
      <c r="M137" s="161">
        <f t="shared" si="95"/>
        <v>36954</v>
      </c>
      <c r="N137" s="161">
        <f t="shared" si="95"/>
        <v>3900</v>
      </c>
      <c r="O137" s="210">
        <f t="shared" si="95"/>
        <v>0</v>
      </c>
      <c r="P137" s="165">
        <f t="shared" si="54"/>
        <v>198587</v>
      </c>
      <c r="Q137" s="161">
        <f t="shared" si="55"/>
        <v>179027</v>
      </c>
      <c r="R137" s="161">
        <f t="shared" si="56"/>
        <v>19160</v>
      </c>
      <c r="S137" s="210">
        <f t="shared" si="57"/>
        <v>400</v>
      </c>
    </row>
    <row r="138" spans="1:19" ht="14.4" x14ac:dyDescent="0.3">
      <c r="A138" s="201"/>
      <c r="B138" s="167"/>
      <c r="C138" s="168"/>
      <c r="D138" s="195"/>
      <c r="E138" s="196"/>
      <c r="F138" s="196"/>
      <c r="G138" s="200"/>
      <c r="H138" s="198"/>
      <c r="I138" s="196"/>
      <c r="J138" s="196"/>
      <c r="K138" s="199"/>
      <c r="L138" s="200"/>
      <c r="M138" s="196"/>
      <c r="N138" s="196"/>
      <c r="O138" s="211"/>
      <c r="P138" s="178"/>
      <c r="Q138" s="179"/>
      <c r="R138" s="179"/>
      <c r="S138" s="209"/>
    </row>
    <row r="139" spans="1:19" x14ac:dyDescent="0.3">
      <c r="A139" s="201"/>
      <c r="B139" s="212"/>
      <c r="C139" s="156" t="s">
        <v>140</v>
      </c>
      <c r="D139" s="181"/>
      <c r="E139" s="179"/>
      <c r="F139" s="179"/>
      <c r="G139" s="178"/>
      <c r="H139" s="183"/>
      <c r="I139" s="179"/>
      <c r="J139" s="179"/>
      <c r="K139" s="180"/>
      <c r="L139" s="178"/>
      <c r="M139" s="179"/>
      <c r="N139" s="179"/>
      <c r="O139" s="209"/>
      <c r="P139" s="178"/>
      <c r="Q139" s="179"/>
      <c r="R139" s="179"/>
      <c r="S139" s="209"/>
    </row>
    <row r="140" spans="1:19" ht="13.8" x14ac:dyDescent="0.25">
      <c r="A140" s="138"/>
      <c r="B140" s="167"/>
      <c r="C140" s="156" t="s">
        <v>170</v>
      </c>
      <c r="D140" s="154">
        <v>5000</v>
      </c>
      <c r="E140" s="142">
        <v>5000</v>
      </c>
      <c r="F140" s="142">
        <v>0</v>
      </c>
      <c r="G140" s="155">
        <v>0</v>
      </c>
      <c r="H140" s="141">
        <v>5000</v>
      </c>
      <c r="I140" s="142">
        <v>5000</v>
      </c>
      <c r="J140" s="142">
        <v>0</v>
      </c>
      <c r="K140" s="144">
        <v>0</v>
      </c>
      <c r="L140" s="155">
        <v>-1300</v>
      </c>
      <c r="M140" s="142">
        <v>-1300</v>
      </c>
      <c r="N140" s="142">
        <v>0</v>
      </c>
      <c r="O140" s="213">
        <v>0</v>
      </c>
      <c r="P140" s="155">
        <f t="shared" si="54"/>
        <v>3700</v>
      </c>
      <c r="Q140" s="142">
        <f t="shared" si="55"/>
        <v>3700</v>
      </c>
      <c r="R140" s="142">
        <f t="shared" si="56"/>
        <v>0</v>
      </c>
      <c r="S140" s="213">
        <f t="shared" si="57"/>
        <v>0</v>
      </c>
    </row>
    <row r="141" spans="1:19" ht="13.8" x14ac:dyDescent="0.25">
      <c r="A141" s="138"/>
      <c r="B141" s="167"/>
      <c r="C141" s="156" t="s">
        <v>171</v>
      </c>
      <c r="D141" s="154">
        <v>11000</v>
      </c>
      <c r="E141" s="142">
        <v>11000</v>
      </c>
      <c r="F141" s="142">
        <v>0</v>
      </c>
      <c r="G141" s="155">
        <v>0</v>
      </c>
      <c r="H141" s="141">
        <v>11000</v>
      </c>
      <c r="I141" s="142">
        <v>11000</v>
      </c>
      <c r="J141" s="142">
        <v>0</v>
      </c>
      <c r="K141" s="144">
        <v>0</v>
      </c>
      <c r="L141" s="155"/>
      <c r="M141" s="142"/>
      <c r="N141" s="142"/>
      <c r="O141" s="213"/>
      <c r="P141" s="155">
        <f t="shared" si="54"/>
        <v>11000</v>
      </c>
      <c r="Q141" s="142">
        <f t="shared" si="55"/>
        <v>11000</v>
      </c>
      <c r="R141" s="142">
        <f t="shared" si="56"/>
        <v>0</v>
      </c>
      <c r="S141" s="213">
        <f t="shared" si="57"/>
        <v>0</v>
      </c>
    </row>
    <row r="142" spans="1:19" ht="27.6" x14ac:dyDescent="0.25">
      <c r="A142" s="138"/>
      <c r="B142" s="167"/>
      <c r="C142" s="156" t="s">
        <v>180</v>
      </c>
      <c r="D142" s="154">
        <v>136000</v>
      </c>
      <c r="E142" s="142">
        <v>136000</v>
      </c>
      <c r="F142" s="142">
        <v>0</v>
      </c>
      <c r="G142" s="155">
        <v>0</v>
      </c>
      <c r="H142" s="141">
        <v>136000</v>
      </c>
      <c r="I142" s="142">
        <v>136000</v>
      </c>
      <c r="J142" s="142">
        <v>0</v>
      </c>
      <c r="K142" s="144">
        <v>0</v>
      </c>
      <c r="L142" s="155"/>
      <c r="M142" s="142"/>
      <c r="N142" s="142"/>
      <c r="O142" s="213"/>
      <c r="P142" s="155">
        <f t="shared" si="54"/>
        <v>136000</v>
      </c>
      <c r="Q142" s="142">
        <f t="shared" si="55"/>
        <v>136000</v>
      </c>
      <c r="R142" s="142">
        <f t="shared" si="56"/>
        <v>0</v>
      </c>
      <c r="S142" s="213">
        <f t="shared" si="57"/>
        <v>0</v>
      </c>
    </row>
    <row r="143" spans="1:19" ht="27.6" x14ac:dyDescent="0.25">
      <c r="A143" s="138"/>
      <c r="B143" s="167"/>
      <c r="C143" s="156" t="s">
        <v>181</v>
      </c>
      <c r="D143" s="181">
        <v>30342</v>
      </c>
      <c r="E143" s="179">
        <v>30342</v>
      </c>
      <c r="F143" s="179">
        <v>0</v>
      </c>
      <c r="G143" s="178">
        <v>0</v>
      </c>
      <c r="H143" s="183">
        <v>30342</v>
      </c>
      <c r="I143" s="179">
        <v>30342</v>
      </c>
      <c r="J143" s="179">
        <v>0</v>
      </c>
      <c r="K143" s="180">
        <v>0</v>
      </c>
      <c r="L143" s="178">
        <v>231502</v>
      </c>
      <c r="M143" s="179">
        <v>231502</v>
      </c>
      <c r="N143" s="179">
        <v>0</v>
      </c>
      <c r="O143" s="209">
        <v>0</v>
      </c>
      <c r="P143" s="178">
        <f t="shared" si="54"/>
        <v>261844</v>
      </c>
      <c r="Q143" s="179">
        <f t="shared" si="55"/>
        <v>261844</v>
      </c>
      <c r="R143" s="179">
        <f t="shared" si="56"/>
        <v>0</v>
      </c>
      <c r="S143" s="209">
        <f t="shared" si="57"/>
        <v>0</v>
      </c>
    </row>
    <row r="144" spans="1:19" ht="13.8" x14ac:dyDescent="0.25">
      <c r="A144" s="138"/>
      <c r="B144" s="167"/>
      <c r="C144" s="156" t="s">
        <v>279</v>
      </c>
      <c r="D144" s="181">
        <v>603</v>
      </c>
      <c r="E144" s="179">
        <v>603</v>
      </c>
      <c r="F144" s="179">
        <v>0</v>
      </c>
      <c r="G144" s="178">
        <v>0</v>
      </c>
      <c r="H144" s="183">
        <v>5834</v>
      </c>
      <c r="I144" s="179">
        <v>5834</v>
      </c>
      <c r="J144" s="179">
        <v>0</v>
      </c>
      <c r="K144" s="180">
        <v>0</v>
      </c>
      <c r="L144" s="178"/>
      <c r="M144" s="179"/>
      <c r="N144" s="179"/>
      <c r="O144" s="209"/>
      <c r="P144" s="178">
        <f t="shared" si="54"/>
        <v>5834</v>
      </c>
      <c r="Q144" s="179">
        <f t="shared" si="55"/>
        <v>5834</v>
      </c>
      <c r="R144" s="179">
        <f t="shared" si="56"/>
        <v>0</v>
      </c>
      <c r="S144" s="209">
        <f t="shared" si="57"/>
        <v>0</v>
      </c>
    </row>
    <row r="145" spans="1:19" ht="27.6" x14ac:dyDescent="0.25">
      <c r="A145" s="138"/>
      <c r="B145" s="167"/>
      <c r="C145" s="156" t="s">
        <v>280</v>
      </c>
      <c r="D145" s="181">
        <v>28706</v>
      </c>
      <c r="E145" s="179">
        <v>28706</v>
      </c>
      <c r="F145" s="179">
        <v>0</v>
      </c>
      <c r="G145" s="178">
        <v>0</v>
      </c>
      <c r="H145" s="183">
        <v>28706</v>
      </c>
      <c r="I145" s="179">
        <v>28706</v>
      </c>
      <c r="J145" s="179">
        <v>0</v>
      </c>
      <c r="K145" s="180">
        <v>0</v>
      </c>
      <c r="L145" s="178"/>
      <c r="M145" s="179"/>
      <c r="N145" s="179"/>
      <c r="O145" s="209"/>
      <c r="P145" s="178">
        <f t="shared" si="54"/>
        <v>28706</v>
      </c>
      <c r="Q145" s="179">
        <f t="shared" si="55"/>
        <v>28706</v>
      </c>
      <c r="R145" s="179">
        <f t="shared" si="56"/>
        <v>0</v>
      </c>
      <c r="S145" s="209">
        <f t="shared" si="57"/>
        <v>0</v>
      </c>
    </row>
    <row r="146" spans="1:19" ht="27.6" x14ac:dyDescent="0.25">
      <c r="A146" s="138"/>
      <c r="B146" s="167"/>
      <c r="C146" s="156" t="s">
        <v>324</v>
      </c>
      <c r="D146" s="181">
        <v>9132</v>
      </c>
      <c r="E146" s="179">
        <v>9132</v>
      </c>
      <c r="F146" s="179">
        <v>0</v>
      </c>
      <c r="G146" s="178">
        <v>0</v>
      </c>
      <c r="H146" s="183">
        <v>9132</v>
      </c>
      <c r="I146" s="179">
        <v>9132</v>
      </c>
      <c r="J146" s="179">
        <v>0</v>
      </c>
      <c r="K146" s="180">
        <v>0</v>
      </c>
      <c r="L146" s="178"/>
      <c r="M146" s="179"/>
      <c r="N146" s="179"/>
      <c r="O146" s="209"/>
      <c r="P146" s="178">
        <f t="shared" si="54"/>
        <v>9132</v>
      </c>
      <c r="Q146" s="179">
        <f t="shared" si="55"/>
        <v>9132</v>
      </c>
      <c r="R146" s="179">
        <f t="shared" si="56"/>
        <v>0</v>
      </c>
      <c r="S146" s="209">
        <f t="shared" si="57"/>
        <v>0</v>
      </c>
    </row>
    <row r="147" spans="1:19" ht="27.6" x14ac:dyDescent="0.25">
      <c r="A147" s="138"/>
      <c r="B147" s="167"/>
      <c r="C147" s="156" t="s">
        <v>325</v>
      </c>
      <c r="D147" s="181">
        <v>20540</v>
      </c>
      <c r="E147" s="179">
        <v>20540</v>
      </c>
      <c r="F147" s="179">
        <v>0</v>
      </c>
      <c r="G147" s="178">
        <v>0</v>
      </c>
      <c r="H147" s="183">
        <v>20540</v>
      </c>
      <c r="I147" s="179">
        <v>20540</v>
      </c>
      <c r="J147" s="179">
        <v>0</v>
      </c>
      <c r="K147" s="180">
        <v>0</v>
      </c>
      <c r="L147" s="178"/>
      <c r="M147" s="179"/>
      <c r="N147" s="179"/>
      <c r="O147" s="209"/>
      <c r="P147" s="178">
        <f t="shared" si="54"/>
        <v>20540</v>
      </c>
      <c r="Q147" s="179">
        <f t="shared" si="55"/>
        <v>20540</v>
      </c>
      <c r="R147" s="179">
        <f t="shared" si="56"/>
        <v>0</v>
      </c>
      <c r="S147" s="209">
        <f t="shared" si="57"/>
        <v>0</v>
      </c>
    </row>
    <row r="148" spans="1:19" ht="27.6" x14ac:dyDescent="0.25">
      <c r="A148" s="138"/>
      <c r="B148" s="167"/>
      <c r="C148" s="156" t="s">
        <v>326</v>
      </c>
      <c r="D148" s="181">
        <v>22348</v>
      </c>
      <c r="E148" s="179">
        <v>22348</v>
      </c>
      <c r="F148" s="179">
        <v>0</v>
      </c>
      <c r="G148" s="178">
        <v>0</v>
      </c>
      <c r="H148" s="183">
        <v>22348</v>
      </c>
      <c r="I148" s="179">
        <v>22348</v>
      </c>
      <c r="J148" s="179">
        <v>0</v>
      </c>
      <c r="K148" s="180">
        <v>0</v>
      </c>
      <c r="L148" s="178"/>
      <c r="M148" s="179"/>
      <c r="N148" s="179"/>
      <c r="O148" s="209"/>
      <c r="P148" s="178">
        <f t="shared" si="54"/>
        <v>22348</v>
      </c>
      <c r="Q148" s="179">
        <f t="shared" si="55"/>
        <v>22348</v>
      </c>
      <c r="R148" s="179">
        <f t="shared" si="56"/>
        <v>0</v>
      </c>
      <c r="S148" s="209">
        <f t="shared" si="57"/>
        <v>0</v>
      </c>
    </row>
    <row r="149" spans="1:19" ht="27.6" x14ac:dyDescent="0.25">
      <c r="A149" s="138"/>
      <c r="B149" s="167"/>
      <c r="C149" s="156" t="s">
        <v>330</v>
      </c>
      <c r="D149" s="181"/>
      <c r="E149" s="179"/>
      <c r="F149" s="179"/>
      <c r="G149" s="178"/>
      <c r="H149" s="183">
        <v>190772</v>
      </c>
      <c r="I149" s="179">
        <v>190772</v>
      </c>
      <c r="J149" s="179">
        <v>0</v>
      </c>
      <c r="K149" s="180">
        <v>0</v>
      </c>
      <c r="L149" s="178"/>
      <c r="M149" s="179"/>
      <c r="N149" s="179"/>
      <c r="O149" s="209"/>
      <c r="P149" s="178">
        <f t="shared" si="54"/>
        <v>190772</v>
      </c>
      <c r="Q149" s="179">
        <f t="shared" si="55"/>
        <v>190772</v>
      </c>
      <c r="R149" s="179">
        <f t="shared" si="56"/>
        <v>0</v>
      </c>
      <c r="S149" s="209">
        <f t="shared" si="57"/>
        <v>0</v>
      </c>
    </row>
    <row r="150" spans="1:19" ht="13.8" x14ac:dyDescent="0.25">
      <c r="A150" s="138"/>
      <c r="B150" s="167"/>
      <c r="C150" s="156" t="s">
        <v>371</v>
      </c>
      <c r="D150" s="181"/>
      <c r="E150" s="179"/>
      <c r="F150" s="179"/>
      <c r="G150" s="178"/>
      <c r="H150" s="183"/>
      <c r="I150" s="179"/>
      <c r="J150" s="179"/>
      <c r="K150" s="180"/>
      <c r="L150" s="178">
        <v>25929</v>
      </c>
      <c r="M150" s="179">
        <v>25929</v>
      </c>
      <c r="N150" s="179">
        <v>0</v>
      </c>
      <c r="O150" s="209">
        <v>0</v>
      </c>
      <c r="P150" s="178">
        <f t="shared" ref="P150" si="96">H150+L150</f>
        <v>25929</v>
      </c>
      <c r="Q150" s="179">
        <f t="shared" ref="Q150" si="97">I150+M150</f>
        <v>25929</v>
      </c>
      <c r="R150" s="179">
        <f t="shared" ref="R150" si="98">J150+N150</f>
        <v>0</v>
      </c>
      <c r="S150" s="209">
        <f t="shared" ref="S150" si="99">K150+O150</f>
        <v>0</v>
      </c>
    </row>
    <row r="151" spans="1:19" ht="13.8" x14ac:dyDescent="0.25">
      <c r="A151" s="138"/>
      <c r="B151" s="167"/>
      <c r="C151" s="156"/>
      <c r="D151" s="154"/>
      <c r="E151" s="142"/>
      <c r="F151" s="142"/>
      <c r="G151" s="155"/>
      <c r="H151" s="141"/>
      <c r="I151" s="142"/>
      <c r="J151" s="142"/>
      <c r="K151" s="144"/>
      <c r="L151" s="155"/>
      <c r="M151" s="142"/>
      <c r="N151" s="142"/>
      <c r="O151" s="213"/>
      <c r="P151" s="155"/>
      <c r="Q151" s="142"/>
      <c r="R151" s="142"/>
      <c r="S151" s="213"/>
    </row>
    <row r="152" spans="1:19" ht="13.8" x14ac:dyDescent="0.25">
      <c r="A152" s="138"/>
      <c r="B152" s="167"/>
      <c r="C152" s="168" t="s">
        <v>24</v>
      </c>
      <c r="D152" s="195">
        <f t="shared" ref="D152:O152" si="100">SUM(D140:D151)</f>
        <v>263671</v>
      </c>
      <c r="E152" s="196">
        <f t="shared" si="100"/>
        <v>263671</v>
      </c>
      <c r="F152" s="196">
        <f t="shared" si="100"/>
        <v>0</v>
      </c>
      <c r="G152" s="200">
        <f t="shared" si="100"/>
        <v>0</v>
      </c>
      <c r="H152" s="198">
        <v>459674</v>
      </c>
      <c r="I152" s="196">
        <v>459674</v>
      </c>
      <c r="J152" s="196">
        <v>0</v>
      </c>
      <c r="K152" s="199">
        <v>0</v>
      </c>
      <c r="L152" s="200">
        <f t="shared" si="100"/>
        <v>256131</v>
      </c>
      <c r="M152" s="196">
        <f t="shared" si="100"/>
        <v>256131</v>
      </c>
      <c r="N152" s="196">
        <f t="shared" si="100"/>
        <v>0</v>
      </c>
      <c r="O152" s="211">
        <f t="shared" si="100"/>
        <v>0</v>
      </c>
      <c r="P152" s="200">
        <f t="shared" si="54"/>
        <v>715805</v>
      </c>
      <c r="Q152" s="196">
        <f t="shared" si="55"/>
        <v>715805</v>
      </c>
      <c r="R152" s="196">
        <f t="shared" si="56"/>
        <v>0</v>
      </c>
      <c r="S152" s="211">
        <f t="shared" si="57"/>
        <v>0</v>
      </c>
    </row>
    <row r="153" spans="1:19" ht="13.8" x14ac:dyDescent="0.25">
      <c r="A153" s="138"/>
      <c r="B153" s="167"/>
      <c r="C153" s="168"/>
      <c r="D153" s="195"/>
      <c r="E153" s="196"/>
      <c r="F153" s="196"/>
      <c r="G153" s="200"/>
      <c r="H153" s="198"/>
      <c r="I153" s="196"/>
      <c r="J153" s="196"/>
      <c r="K153" s="199"/>
      <c r="L153" s="200"/>
      <c r="M153" s="196"/>
      <c r="N153" s="196"/>
      <c r="O153" s="211"/>
      <c r="P153" s="178"/>
      <c r="Q153" s="179"/>
      <c r="R153" s="179"/>
      <c r="S153" s="209"/>
    </row>
    <row r="154" spans="1:19" ht="14.4" x14ac:dyDescent="0.3">
      <c r="A154" s="201"/>
      <c r="B154" s="167"/>
      <c r="C154" s="188" t="s">
        <v>50</v>
      </c>
      <c r="D154" s="189">
        <f t="shared" ref="D154:O154" si="101">D137+D152</f>
        <v>401247</v>
      </c>
      <c r="E154" s="190">
        <f t="shared" si="101"/>
        <v>384176</v>
      </c>
      <c r="F154" s="190">
        <f t="shared" si="101"/>
        <v>16771</v>
      </c>
      <c r="G154" s="194">
        <f t="shared" si="101"/>
        <v>300</v>
      </c>
      <c r="H154" s="192">
        <v>617407</v>
      </c>
      <c r="I154" s="190">
        <v>601747</v>
      </c>
      <c r="J154" s="190">
        <v>15260</v>
      </c>
      <c r="K154" s="193">
        <v>400</v>
      </c>
      <c r="L154" s="194">
        <f t="shared" si="101"/>
        <v>296985</v>
      </c>
      <c r="M154" s="190">
        <f t="shared" si="101"/>
        <v>293085</v>
      </c>
      <c r="N154" s="190">
        <f t="shared" si="101"/>
        <v>3900</v>
      </c>
      <c r="O154" s="214">
        <f t="shared" si="101"/>
        <v>0</v>
      </c>
      <c r="P154" s="194">
        <f t="shared" si="54"/>
        <v>914392</v>
      </c>
      <c r="Q154" s="190">
        <f t="shared" si="55"/>
        <v>894832</v>
      </c>
      <c r="R154" s="190">
        <f t="shared" si="56"/>
        <v>19160</v>
      </c>
      <c r="S154" s="214">
        <f t="shared" si="57"/>
        <v>400</v>
      </c>
    </row>
    <row r="155" spans="1:19" ht="14.4" x14ac:dyDescent="0.3">
      <c r="A155" s="201"/>
      <c r="B155" s="167"/>
      <c r="C155" s="188"/>
      <c r="D155" s="189"/>
      <c r="E155" s="190"/>
      <c r="F155" s="190"/>
      <c r="G155" s="194"/>
      <c r="H155" s="192"/>
      <c r="I155" s="190"/>
      <c r="J155" s="190"/>
      <c r="K155" s="193"/>
      <c r="L155" s="194"/>
      <c r="M155" s="190"/>
      <c r="N155" s="190"/>
      <c r="O155" s="214"/>
      <c r="P155" s="178"/>
      <c r="Q155" s="179"/>
      <c r="R155" s="179"/>
      <c r="S155" s="209"/>
    </row>
    <row r="156" spans="1:19" ht="14.4" x14ac:dyDescent="0.3">
      <c r="A156" s="201"/>
      <c r="B156" s="139" t="s">
        <v>18</v>
      </c>
      <c r="C156" s="156" t="s">
        <v>52</v>
      </c>
      <c r="D156" s="181"/>
      <c r="E156" s="179"/>
      <c r="F156" s="179"/>
      <c r="G156" s="178"/>
      <c r="H156" s="183"/>
      <c r="I156" s="179"/>
      <c r="J156" s="179"/>
      <c r="K156" s="180"/>
      <c r="L156" s="178"/>
      <c r="M156" s="179"/>
      <c r="N156" s="179"/>
      <c r="O156" s="209"/>
      <c r="P156" s="178"/>
      <c r="Q156" s="179"/>
      <c r="R156" s="179"/>
      <c r="S156" s="209"/>
    </row>
    <row r="157" spans="1:19" ht="14.4" x14ac:dyDescent="0.3">
      <c r="A157" s="201"/>
      <c r="B157" s="215"/>
      <c r="C157" s="156" t="s">
        <v>65</v>
      </c>
      <c r="D157" s="181"/>
      <c r="E157" s="179"/>
      <c r="F157" s="179"/>
      <c r="G157" s="178"/>
      <c r="H157" s="183"/>
      <c r="I157" s="179"/>
      <c r="J157" s="179"/>
      <c r="K157" s="180"/>
      <c r="L157" s="178"/>
      <c r="M157" s="179"/>
      <c r="N157" s="179"/>
      <c r="O157" s="209"/>
      <c r="P157" s="178"/>
      <c r="Q157" s="179"/>
      <c r="R157" s="179"/>
      <c r="S157" s="209"/>
    </row>
    <row r="158" spans="1:19" ht="14.4" x14ac:dyDescent="0.3">
      <c r="A158" s="201"/>
      <c r="B158" s="215"/>
      <c r="C158" s="208" t="s">
        <v>182</v>
      </c>
      <c r="D158" s="181">
        <v>2500</v>
      </c>
      <c r="E158" s="179">
        <v>2500</v>
      </c>
      <c r="F158" s="179">
        <v>0</v>
      </c>
      <c r="G158" s="178">
        <v>0</v>
      </c>
      <c r="H158" s="183">
        <v>2500</v>
      </c>
      <c r="I158" s="179">
        <v>2500</v>
      </c>
      <c r="J158" s="179">
        <v>0</v>
      </c>
      <c r="K158" s="180">
        <v>0</v>
      </c>
      <c r="L158" s="178">
        <v>1200</v>
      </c>
      <c r="M158" s="179">
        <v>1200</v>
      </c>
      <c r="N158" s="179">
        <v>0</v>
      </c>
      <c r="O158" s="209">
        <v>0</v>
      </c>
      <c r="P158" s="178">
        <f t="shared" si="54"/>
        <v>3700</v>
      </c>
      <c r="Q158" s="179">
        <f t="shared" si="55"/>
        <v>3700</v>
      </c>
      <c r="R158" s="179">
        <f t="shared" si="56"/>
        <v>0</v>
      </c>
      <c r="S158" s="209">
        <f t="shared" si="57"/>
        <v>0</v>
      </c>
    </row>
    <row r="159" spans="1:19" ht="14.4" x14ac:dyDescent="0.3">
      <c r="A159" s="201"/>
      <c r="B159" s="215"/>
      <c r="C159" s="208" t="s">
        <v>183</v>
      </c>
      <c r="D159" s="181">
        <v>2260</v>
      </c>
      <c r="E159" s="179">
        <v>2260</v>
      </c>
      <c r="F159" s="179">
        <v>0</v>
      </c>
      <c r="G159" s="178">
        <v>0</v>
      </c>
      <c r="H159" s="183">
        <v>2260</v>
      </c>
      <c r="I159" s="179">
        <v>2260</v>
      </c>
      <c r="J159" s="179">
        <v>0</v>
      </c>
      <c r="K159" s="180">
        <v>0</v>
      </c>
      <c r="L159" s="178"/>
      <c r="M159" s="179"/>
      <c r="N159" s="179"/>
      <c r="O159" s="209"/>
      <c r="P159" s="178">
        <f t="shared" si="54"/>
        <v>2260</v>
      </c>
      <c r="Q159" s="179">
        <f t="shared" si="55"/>
        <v>2260</v>
      </c>
      <c r="R159" s="179">
        <f t="shared" si="56"/>
        <v>0</v>
      </c>
      <c r="S159" s="209">
        <f t="shared" si="57"/>
        <v>0</v>
      </c>
    </row>
    <row r="160" spans="1:19" ht="14.4" x14ac:dyDescent="0.3">
      <c r="A160" s="201"/>
      <c r="B160" s="215"/>
      <c r="C160" s="208" t="s">
        <v>322</v>
      </c>
      <c r="D160" s="181"/>
      <c r="E160" s="179"/>
      <c r="F160" s="179"/>
      <c r="G160" s="178"/>
      <c r="H160" s="183">
        <v>1500</v>
      </c>
      <c r="I160" s="179">
        <v>1500</v>
      </c>
      <c r="J160" s="179">
        <v>0</v>
      </c>
      <c r="K160" s="180">
        <v>0</v>
      </c>
      <c r="L160" s="178"/>
      <c r="M160" s="179"/>
      <c r="N160" s="179"/>
      <c r="O160" s="209"/>
      <c r="P160" s="178">
        <f t="shared" si="54"/>
        <v>1500</v>
      </c>
      <c r="Q160" s="179">
        <f t="shared" si="55"/>
        <v>1500</v>
      </c>
      <c r="R160" s="179">
        <f t="shared" si="56"/>
        <v>0</v>
      </c>
      <c r="S160" s="209">
        <f t="shared" si="57"/>
        <v>0</v>
      </c>
    </row>
    <row r="161" spans="1:19" ht="14.4" x14ac:dyDescent="0.3">
      <c r="A161" s="201"/>
      <c r="B161" s="215"/>
      <c r="C161" s="208" t="s">
        <v>364</v>
      </c>
      <c r="D161" s="181"/>
      <c r="E161" s="179"/>
      <c r="F161" s="179"/>
      <c r="G161" s="178"/>
      <c r="H161" s="183">
        <v>1500</v>
      </c>
      <c r="I161" s="179">
        <v>1500</v>
      </c>
      <c r="J161" s="179">
        <v>0</v>
      </c>
      <c r="K161" s="180">
        <v>0</v>
      </c>
      <c r="L161" s="178"/>
      <c r="M161" s="179"/>
      <c r="N161" s="179"/>
      <c r="O161" s="209"/>
      <c r="P161" s="178">
        <f t="shared" ref="P161" si="102">H161+L161</f>
        <v>1500</v>
      </c>
      <c r="Q161" s="179">
        <f t="shared" ref="Q161" si="103">I161+M161</f>
        <v>1500</v>
      </c>
      <c r="R161" s="179">
        <f t="shared" ref="R161" si="104">J161+N161</f>
        <v>0</v>
      </c>
      <c r="S161" s="209">
        <f t="shared" ref="S161" si="105">K161+O161</f>
        <v>0</v>
      </c>
    </row>
    <row r="162" spans="1:19" ht="14.4" x14ac:dyDescent="0.3">
      <c r="A162" s="201"/>
      <c r="B162" s="215"/>
      <c r="C162" s="208" t="s">
        <v>372</v>
      </c>
      <c r="D162" s="181"/>
      <c r="E162" s="179"/>
      <c r="F162" s="179"/>
      <c r="G162" s="178"/>
      <c r="H162" s="183"/>
      <c r="I162" s="179"/>
      <c r="J162" s="179"/>
      <c r="K162" s="180"/>
      <c r="L162" s="178">
        <v>1500</v>
      </c>
      <c r="M162" s="179">
        <v>1500</v>
      </c>
      <c r="N162" s="179">
        <v>0</v>
      </c>
      <c r="O162" s="209">
        <v>0</v>
      </c>
      <c r="P162" s="178">
        <f t="shared" ref="P162" si="106">H162+L162</f>
        <v>1500</v>
      </c>
      <c r="Q162" s="179">
        <f t="shared" ref="Q162" si="107">I162+M162</f>
        <v>1500</v>
      </c>
      <c r="R162" s="179">
        <f t="shared" ref="R162" si="108">J162+N162</f>
        <v>0</v>
      </c>
      <c r="S162" s="209">
        <f t="shared" ref="S162" si="109">K162+O162</f>
        <v>0</v>
      </c>
    </row>
    <row r="163" spans="1:19" ht="14.4" x14ac:dyDescent="0.3">
      <c r="A163" s="201"/>
      <c r="B163" s="215"/>
      <c r="C163" s="156"/>
      <c r="D163" s="154"/>
      <c r="E163" s="142"/>
      <c r="F163" s="179"/>
      <c r="G163" s="178"/>
      <c r="H163" s="183"/>
      <c r="I163" s="179"/>
      <c r="J163" s="179"/>
      <c r="K163" s="180"/>
      <c r="L163" s="155"/>
      <c r="M163" s="142"/>
      <c r="N163" s="179"/>
      <c r="O163" s="209"/>
      <c r="P163" s="155"/>
      <c r="Q163" s="142"/>
      <c r="R163" s="179"/>
      <c r="S163" s="209"/>
    </row>
    <row r="164" spans="1:19" x14ac:dyDescent="0.3">
      <c r="A164" s="216"/>
      <c r="B164" s="167"/>
      <c r="C164" s="168" t="s">
        <v>24</v>
      </c>
      <c r="D164" s="195">
        <f t="shared" ref="D164:O164" si="110">SUM(D158:D163)</f>
        <v>4760</v>
      </c>
      <c r="E164" s="196">
        <f t="shared" si="110"/>
        <v>4760</v>
      </c>
      <c r="F164" s="196">
        <f t="shared" si="110"/>
        <v>0</v>
      </c>
      <c r="G164" s="200">
        <f t="shared" si="110"/>
        <v>0</v>
      </c>
      <c r="H164" s="198">
        <v>7760</v>
      </c>
      <c r="I164" s="196">
        <v>7760</v>
      </c>
      <c r="J164" s="196">
        <v>0</v>
      </c>
      <c r="K164" s="199">
        <v>0</v>
      </c>
      <c r="L164" s="200">
        <f t="shared" si="110"/>
        <v>2700</v>
      </c>
      <c r="M164" s="196">
        <f t="shared" si="110"/>
        <v>2700</v>
      </c>
      <c r="N164" s="196">
        <f t="shared" si="110"/>
        <v>0</v>
      </c>
      <c r="O164" s="211">
        <f t="shared" si="110"/>
        <v>0</v>
      </c>
      <c r="P164" s="200">
        <f t="shared" si="54"/>
        <v>10460</v>
      </c>
      <c r="Q164" s="196">
        <f t="shared" si="55"/>
        <v>10460</v>
      </c>
      <c r="R164" s="196">
        <f t="shared" si="56"/>
        <v>0</v>
      </c>
      <c r="S164" s="211">
        <f t="shared" si="57"/>
        <v>0</v>
      </c>
    </row>
    <row r="165" spans="1:19" ht="13.8" x14ac:dyDescent="0.25">
      <c r="A165" s="146"/>
      <c r="B165" s="139"/>
      <c r="C165" s="156"/>
      <c r="D165" s="181"/>
      <c r="E165" s="179"/>
      <c r="F165" s="179"/>
      <c r="G165" s="178"/>
      <c r="H165" s="183"/>
      <c r="I165" s="179"/>
      <c r="J165" s="179"/>
      <c r="K165" s="180"/>
      <c r="L165" s="178"/>
      <c r="M165" s="179"/>
      <c r="N165" s="179"/>
      <c r="O165" s="209"/>
      <c r="P165" s="178"/>
      <c r="Q165" s="179"/>
      <c r="R165" s="179"/>
      <c r="S165" s="209"/>
    </row>
    <row r="166" spans="1:19" ht="13.8" x14ac:dyDescent="0.25">
      <c r="A166" s="146"/>
      <c r="B166" s="139"/>
      <c r="C166" s="156" t="s">
        <v>66</v>
      </c>
      <c r="D166" s="181"/>
      <c r="E166" s="179"/>
      <c r="F166" s="179"/>
      <c r="G166" s="178"/>
      <c r="H166" s="183"/>
      <c r="I166" s="179"/>
      <c r="J166" s="179"/>
      <c r="K166" s="180"/>
      <c r="L166" s="178"/>
      <c r="M166" s="179"/>
      <c r="N166" s="179"/>
      <c r="O166" s="209"/>
      <c r="P166" s="178"/>
      <c r="Q166" s="179"/>
      <c r="R166" s="179"/>
      <c r="S166" s="209"/>
    </row>
    <row r="167" spans="1:19" ht="13.8" x14ac:dyDescent="0.25">
      <c r="A167" s="146"/>
      <c r="B167" s="139"/>
      <c r="C167" s="156" t="s">
        <v>175</v>
      </c>
      <c r="D167" s="181">
        <v>400</v>
      </c>
      <c r="E167" s="179">
        <v>400</v>
      </c>
      <c r="F167" s="179">
        <v>0</v>
      </c>
      <c r="G167" s="178">
        <v>0</v>
      </c>
      <c r="H167" s="183">
        <v>400</v>
      </c>
      <c r="I167" s="179">
        <v>400</v>
      </c>
      <c r="J167" s="179">
        <v>0</v>
      </c>
      <c r="K167" s="180">
        <v>0</v>
      </c>
      <c r="L167" s="178"/>
      <c r="M167" s="179"/>
      <c r="N167" s="179"/>
      <c r="O167" s="209"/>
      <c r="P167" s="178">
        <f t="shared" si="54"/>
        <v>400</v>
      </c>
      <c r="Q167" s="179">
        <f t="shared" si="55"/>
        <v>400</v>
      </c>
      <c r="R167" s="179">
        <f t="shared" si="56"/>
        <v>0</v>
      </c>
      <c r="S167" s="209">
        <f t="shared" si="57"/>
        <v>0</v>
      </c>
    </row>
    <row r="168" spans="1:19" ht="14.4" x14ac:dyDescent="0.3">
      <c r="A168" s="138"/>
      <c r="B168" s="215"/>
      <c r="C168" s="156"/>
      <c r="D168" s="181"/>
      <c r="E168" s="179"/>
      <c r="F168" s="179"/>
      <c r="G168" s="178"/>
      <c r="H168" s="183"/>
      <c r="I168" s="179"/>
      <c r="J168" s="179"/>
      <c r="K168" s="180"/>
      <c r="L168" s="178"/>
      <c r="M168" s="179"/>
      <c r="N168" s="179"/>
      <c r="O168" s="209"/>
      <c r="P168" s="178"/>
      <c r="Q168" s="179"/>
      <c r="R168" s="179"/>
      <c r="S168" s="209"/>
    </row>
    <row r="169" spans="1:19" ht="13.8" x14ac:dyDescent="0.25">
      <c r="A169" s="138"/>
      <c r="B169" s="158"/>
      <c r="C169" s="168" t="s">
        <v>24</v>
      </c>
      <c r="D169" s="195">
        <f t="shared" ref="D169:G169" si="111">SUM(D167:D168)</f>
        <v>400</v>
      </c>
      <c r="E169" s="196">
        <f t="shared" si="111"/>
        <v>400</v>
      </c>
      <c r="F169" s="196">
        <f t="shared" si="111"/>
        <v>0</v>
      </c>
      <c r="G169" s="200">
        <f t="shared" si="111"/>
        <v>0</v>
      </c>
      <c r="H169" s="198">
        <v>400</v>
      </c>
      <c r="I169" s="196">
        <v>400</v>
      </c>
      <c r="J169" s="196">
        <v>0</v>
      </c>
      <c r="K169" s="199">
        <v>0</v>
      </c>
      <c r="L169" s="200">
        <f t="shared" ref="L169:O169" si="112">SUM(L167:L168)</f>
        <v>0</v>
      </c>
      <c r="M169" s="196">
        <f t="shared" si="112"/>
        <v>0</v>
      </c>
      <c r="N169" s="196">
        <f t="shared" si="112"/>
        <v>0</v>
      </c>
      <c r="O169" s="211">
        <f t="shared" si="112"/>
        <v>0</v>
      </c>
      <c r="P169" s="200">
        <f t="shared" ref="P169:P215" si="113">H169+L169</f>
        <v>400</v>
      </c>
      <c r="Q169" s="196">
        <f t="shared" ref="Q169:Q215" si="114">I169+M169</f>
        <v>400</v>
      </c>
      <c r="R169" s="196">
        <f t="shared" ref="R169:R215" si="115">J169+N169</f>
        <v>0</v>
      </c>
      <c r="S169" s="211">
        <f t="shared" ref="S169:S215" si="116">K169+O169</f>
        <v>0</v>
      </c>
    </row>
    <row r="170" spans="1:19" ht="13.8" x14ac:dyDescent="0.25">
      <c r="A170" s="138"/>
      <c r="B170" s="158"/>
      <c r="C170" s="168"/>
      <c r="D170" s="195"/>
      <c r="E170" s="196"/>
      <c r="F170" s="196"/>
      <c r="G170" s="200"/>
      <c r="H170" s="198"/>
      <c r="I170" s="196"/>
      <c r="J170" s="196"/>
      <c r="K170" s="199"/>
      <c r="L170" s="200"/>
      <c r="M170" s="196"/>
      <c r="N170" s="196"/>
      <c r="O170" s="211"/>
      <c r="P170" s="200"/>
      <c r="Q170" s="196"/>
      <c r="R170" s="196"/>
      <c r="S170" s="211"/>
    </row>
    <row r="171" spans="1:19" ht="14.4" x14ac:dyDescent="0.3">
      <c r="A171" s="138"/>
      <c r="B171" s="158"/>
      <c r="C171" s="188" t="s">
        <v>56</v>
      </c>
      <c r="D171" s="189">
        <f t="shared" ref="D171:G171" si="117">D164+D169</f>
        <v>5160</v>
      </c>
      <c r="E171" s="190">
        <f t="shared" si="117"/>
        <v>5160</v>
      </c>
      <c r="F171" s="190">
        <f t="shared" si="117"/>
        <v>0</v>
      </c>
      <c r="G171" s="194">
        <f t="shared" si="117"/>
        <v>0</v>
      </c>
      <c r="H171" s="192">
        <v>8160</v>
      </c>
      <c r="I171" s="190">
        <v>8160</v>
      </c>
      <c r="J171" s="190">
        <v>0</v>
      </c>
      <c r="K171" s="193">
        <v>0</v>
      </c>
      <c r="L171" s="194">
        <f t="shared" ref="L171:O171" si="118">L164+L169</f>
        <v>2700</v>
      </c>
      <c r="M171" s="190">
        <f t="shared" si="118"/>
        <v>2700</v>
      </c>
      <c r="N171" s="190">
        <f t="shared" si="118"/>
        <v>0</v>
      </c>
      <c r="O171" s="214">
        <f t="shared" si="118"/>
        <v>0</v>
      </c>
      <c r="P171" s="194">
        <f t="shared" si="113"/>
        <v>10860</v>
      </c>
      <c r="Q171" s="190">
        <f t="shared" si="114"/>
        <v>10860</v>
      </c>
      <c r="R171" s="190">
        <f t="shared" si="115"/>
        <v>0</v>
      </c>
      <c r="S171" s="214">
        <f t="shared" si="116"/>
        <v>0</v>
      </c>
    </row>
    <row r="172" spans="1:19" ht="13.8" x14ac:dyDescent="0.25">
      <c r="A172" s="138"/>
      <c r="B172" s="158"/>
      <c r="C172" s="168"/>
      <c r="D172" s="195"/>
      <c r="E172" s="196"/>
      <c r="F172" s="196"/>
      <c r="G172" s="200"/>
      <c r="H172" s="198"/>
      <c r="I172" s="196"/>
      <c r="J172" s="196"/>
      <c r="K172" s="199"/>
      <c r="L172" s="200"/>
      <c r="M172" s="196"/>
      <c r="N172" s="196"/>
      <c r="O172" s="211"/>
      <c r="P172" s="178"/>
      <c r="Q172" s="179"/>
      <c r="R172" s="179"/>
      <c r="S172" s="209"/>
    </row>
    <row r="173" spans="1:19" ht="13.8" x14ac:dyDescent="0.25">
      <c r="A173" s="138"/>
      <c r="B173" s="139" t="s">
        <v>20</v>
      </c>
      <c r="C173" s="156" t="s">
        <v>2</v>
      </c>
      <c r="D173" s="181"/>
      <c r="E173" s="179"/>
      <c r="F173" s="179"/>
      <c r="G173" s="178"/>
      <c r="H173" s="183"/>
      <c r="I173" s="179"/>
      <c r="J173" s="179"/>
      <c r="K173" s="180"/>
      <c r="L173" s="178"/>
      <c r="M173" s="179"/>
      <c r="N173" s="179"/>
      <c r="O173" s="209"/>
      <c r="P173" s="178"/>
      <c r="Q173" s="179"/>
      <c r="R173" s="179"/>
      <c r="S173" s="209"/>
    </row>
    <row r="174" spans="1:19" ht="13.8" x14ac:dyDescent="0.25">
      <c r="A174" s="138"/>
      <c r="B174" s="158"/>
      <c r="C174" s="156" t="s">
        <v>54</v>
      </c>
      <c r="D174" s="181"/>
      <c r="E174" s="179"/>
      <c r="F174" s="179"/>
      <c r="G174" s="178"/>
      <c r="H174" s="183"/>
      <c r="I174" s="179"/>
      <c r="J174" s="179"/>
      <c r="K174" s="180"/>
      <c r="L174" s="178"/>
      <c r="M174" s="179"/>
      <c r="N174" s="179"/>
      <c r="O174" s="209"/>
      <c r="P174" s="178"/>
      <c r="Q174" s="179"/>
      <c r="R174" s="179"/>
      <c r="S174" s="209"/>
    </row>
    <row r="175" spans="1:19" ht="13.8" x14ac:dyDescent="0.25">
      <c r="A175" s="138"/>
      <c r="B175" s="158"/>
      <c r="C175" s="156" t="s">
        <v>92</v>
      </c>
      <c r="D175" s="181">
        <v>300</v>
      </c>
      <c r="E175" s="179">
        <v>300</v>
      </c>
      <c r="F175" s="179">
        <v>0</v>
      </c>
      <c r="G175" s="178">
        <v>0</v>
      </c>
      <c r="H175" s="183">
        <v>300</v>
      </c>
      <c r="I175" s="179">
        <v>300</v>
      </c>
      <c r="J175" s="179">
        <v>0</v>
      </c>
      <c r="K175" s="180">
        <v>0</v>
      </c>
      <c r="L175" s="178"/>
      <c r="M175" s="179"/>
      <c r="N175" s="179"/>
      <c r="O175" s="209"/>
      <c r="P175" s="178">
        <f t="shared" si="113"/>
        <v>300</v>
      </c>
      <c r="Q175" s="179">
        <f t="shared" si="114"/>
        <v>300</v>
      </c>
      <c r="R175" s="179">
        <f t="shared" si="115"/>
        <v>0</v>
      </c>
      <c r="S175" s="209">
        <f t="shared" si="116"/>
        <v>0</v>
      </c>
    </row>
    <row r="176" spans="1:19" ht="13.8" x14ac:dyDescent="0.25">
      <c r="A176" s="138"/>
      <c r="B176" s="217"/>
      <c r="C176" s="156"/>
      <c r="D176" s="181"/>
      <c r="E176" s="179"/>
      <c r="F176" s="179"/>
      <c r="G176" s="178"/>
      <c r="H176" s="183"/>
      <c r="I176" s="179"/>
      <c r="J176" s="179"/>
      <c r="K176" s="180"/>
      <c r="L176" s="178"/>
      <c r="M176" s="179"/>
      <c r="N176" s="179"/>
      <c r="O176" s="209"/>
      <c r="P176" s="178"/>
      <c r="Q176" s="179"/>
      <c r="R176" s="179"/>
      <c r="S176" s="209"/>
    </row>
    <row r="177" spans="1:19" ht="13.8" x14ac:dyDescent="0.25">
      <c r="A177" s="138"/>
      <c r="B177" s="217"/>
      <c r="C177" s="168" t="s">
        <v>24</v>
      </c>
      <c r="D177" s="195">
        <f>SUM(D175:D176)</f>
        <v>300</v>
      </c>
      <c r="E177" s="196">
        <f>SUM(E175:E176)</f>
        <v>300</v>
      </c>
      <c r="F177" s="196">
        <f>SUM(F175:F175)</f>
        <v>0</v>
      </c>
      <c r="G177" s="200">
        <f>SUM(G175:G175)</f>
        <v>0</v>
      </c>
      <c r="H177" s="198">
        <v>300</v>
      </c>
      <c r="I177" s="196">
        <v>300</v>
      </c>
      <c r="J177" s="196">
        <v>0</v>
      </c>
      <c r="K177" s="199">
        <v>0</v>
      </c>
      <c r="L177" s="200">
        <f>SUM(L175:L176)</f>
        <v>0</v>
      </c>
      <c r="M177" s="196">
        <f>SUM(M175:M176)</f>
        <v>0</v>
      </c>
      <c r="N177" s="196">
        <f>SUM(N175:N175)</f>
        <v>0</v>
      </c>
      <c r="O177" s="211">
        <f>SUM(O175:O175)</f>
        <v>0</v>
      </c>
      <c r="P177" s="200">
        <f t="shared" si="113"/>
        <v>300</v>
      </c>
      <c r="Q177" s="196">
        <f t="shared" si="114"/>
        <v>300</v>
      </c>
      <c r="R177" s="196">
        <f t="shared" si="115"/>
        <v>0</v>
      </c>
      <c r="S177" s="211">
        <f t="shared" si="116"/>
        <v>0</v>
      </c>
    </row>
    <row r="178" spans="1:19" x14ac:dyDescent="0.3">
      <c r="A178" s="218"/>
      <c r="B178" s="202"/>
      <c r="C178" s="219"/>
      <c r="D178" s="220"/>
      <c r="E178" s="221"/>
      <c r="F178" s="221"/>
      <c r="G178" s="222"/>
      <c r="H178" s="223"/>
      <c r="I178" s="221"/>
      <c r="J178" s="221"/>
      <c r="K178" s="224"/>
      <c r="L178" s="222"/>
      <c r="M178" s="221"/>
      <c r="N178" s="221"/>
      <c r="O178" s="225"/>
      <c r="P178" s="155"/>
      <c r="Q178" s="142"/>
      <c r="R178" s="142"/>
      <c r="S178" s="213"/>
    </row>
    <row r="179" spans="1:19" ht="13.8" x14ac:dyDescent="0.25">
      <c r="A179" s="138"/>
      <c r="B179" s="158"/>
      <c r="C179" s="156" t="s">
        <v>67</v>
      </c>
      <c r="D179" s="181"/>
      <c r="E179" s="179"/>
      <c r="F179" s="179"/>
      <c r="G179" s="178"/>
      <c r="H179" s="183"/>
      <c r="I179" s="179"/>
      <c r="J179" s="179"/>
      <c r="K179" s="180"/>
      <c r="L179" s="178"/>
      <c r="M179" s="179"/>
      <c r="N179" s="179"/>
      <c r="O179" s="209"/>
      <c r="P179" s="178"/>
      <c r="Q179" s="179"/>
      <c r="R179" s="179"/>
      <c r="S179" s="209"/>
    </row>
    <row r="180" spans="1:19" ht="13.8" x14ac:dyDescent="0.25">
      <c r="A180" s="138"/>
      <c r="B180" s="158"/>
      <c r="C180" s="156" t="s">
        <v>1</v>
      </c>
      <c r="D180" s="181">
        <v>4000</v>
      </c>
      <c r="E180" s="179">
        <v>4000</v>
      </c>
      <c r="F180" s="179">
        <v>0</v>
      </c>
      <c r="G180" s="178">
        <v>0</v>
      </c>
      <c r="H180" s="183">
        <v>4000</v>
      </c>
      <c r="I180" s="179">
        <v>4000</v>
      </c>
      <c r="J180" s="179">
        <v>0</v>
      </c>
      <c r="K180" s="180">
        <v>0</v>
      </c>
      <c r="L180" s="178"/>
      <c r="M180" s="179"/>
      <c r="N180" s="179"/>
      <c r="O180" s="209"/>
      <c r="P180" s="178">
        <f t="shared" si="113"/>
        <v>4000</v>
      </c>
      <c r="Q180" s="179">
        <f t="shared" si="114"/>
        <v>4000</v>
      </c>
      <c r="R180" s="179">
        <f t="shared" si="115"/>
        <v>0</v>
      </c>
      <c r="S180" s="209">
        <f t="shared" si="116"/>
        <v>0</v>
      </c>
    </row>
    <row r="181" spans="1:19" ht="13.8" x14ac:dyDescent="0.25">
      <c r="A181" s="138"/>
      <c r="B181" s="158"/>
      <c r="C181" s="156" t="s">
        <v>196</v>
      </c>
      <c r="D181" s="181">
        <v>19000</v>
      </c>
      <c r="E181" s="179">
        <v>19000</v>
      </c>
      <c r="F181" s="179">
        <v>0</v>
      </c>
      <c r="G181" s="178">
        <v>0</v>
      </c>
      <c r="H181" s="183">
        <v>19000</v>
      </c>
      <c r="I181" s="179">
        <v>19000</v>
      </c>
      <c r="J181" s="179">
        <v>0</v>
      </c>
      <c r="K181" s="180">
        <v>0</v>
      </c>
      <c r="L181" s="178"/>
      <c r="M181" s="179"/>
      <c r="N181" s="179"/>
      <c r="O181" s="209"/>
      <c r="P181" s="178">
        <f t="shared" si="113"/>
        <v>19000</v>
      </c>
      <c r="Q181" s="179">
        <f t="shared" si="114"/>
        <v>19000</v>
      </c>
      <c r="R181" s="179">
        <f t="shared" si="115"/>
        <v>0</v>
      </c>
      <c r="S181" s="209">
        <f t="shared" si="116"/>
        <v>0</v>
      </c>
    </row>
    <row r="182" spans="1:19" ht="13.8" x14ac:dyDescent="0.25">
      <c r="A182" s="138"/>
      <c r="B182" s="158"/>
      <c r="C182" s="156"/>
      <c r="D182" s="181"/>
      <c r="E182" s="179"/>
      <c r="F182" s="179"/>
      <c r="G182" s="178"/>
      <c r="H182" s="183"/>
      <c r="I182" s="179"/>
      <c r="J182" s="179"/>
      <c r="K182" s="180"/>
      <c r="L182" s="178"/>
      <c r="M182" s="179"/>
      <c r="N182" s="179"/>
      <c r="O182" s="209"/>
      <c r="P182" s="178"/>
      <c r="Q182" s="179"/>
      <c r="R182" s="179"/>
      <c r="S182" s="209"/>
    </row>
    <row r="183" spans="1:19" ht="13.8" x14ac:dyDescent="0.25">
      <c r="A183" s="138"/>
      <c r="B183" s="158"/>
      <c r="C183" s="168" t="s">
        <v>24</v>
      </c>
      <c r="D183" s="195">
        <f>SUM(D180:D182)</f>
        <v>23000</v>
      </c>
      <c r="E183" s="196">
        <f t="shared" ref="E183:G183" si="119">SUM(E180:E182)</f>
        <v>23000</v>
      </c>
      <c r="F183" s="196">
        <f t="shared" si="119"/>
        <v>0</v>
      </c>
      <c r="G183" s="200">
        <f t="shared" si="119"/>
        <v>0</v>
      </c>
      <c r="H183" s="198">
        <v>23000</v>
      </c>
      <c r="I183" s="196">
        <v>23000</v>
      </c>
      <c r="J183" s="196">
        <v>0</v>
      </c>
      <c r="K183" s="199">
        <v>0</v>
      </c>
      <c r="L183" s="200">
        <f>SUM(L180:L182)</f>
        <v>0</v>
      </c>
      <c r="M183" s="196">
        <f t="shared" ref="M183:O183" si="120">SUM(M180:M182)</f>
        <v>0</v>
      </c>
      <c r="N183" s="196">
        <f t="shared" si="120"/>
        <v>0</v>
      </c>
      <c r="O183" s="211">
        <f t="shared" si="120"/>
        <v>0</v>
      </c>
      <c r="P183" s="200">
        <f t="shared" si="113"/>
        <v>23000</v>
      </c>
      <c r="Q183" s="196">
        <f t="shared" si="114"/>
        <v>23000</v>
      </c>
      <c r="R183" s="196">
        <f t="shared" si="115"/>
        <v>0</v>
      </c>
      <c r="S183" s="211">
        <f t="shared" si="116"/>
        <v>0</v>
      </c>
    </row>
    <row r="184" spans="1:19" ht="13.8" x14ac:dyDescent="0.25">
      <c r="A184" s="138"/>
      <c r="B184" s="158"/>
      <c r="C184" s="168"/>
      <c r="D184" s="195"/>
      <c r="E184" s="196"/>
      <c r="F184" s="196"/>
      <c r="G184" s="200"/>
      <c r="H184" s="198"/>
      <c r="I184" s="196"/>
      <c r="J184" s="196"/>
      <c r="K184" s="199"/>
      <c r="L184" s="200"/>
      <c r="M184" s="196"/>
      <c r="N184" s="196"/>
      <c r="O184" s="211"/>
      <c r="P184" s="178"/>
      <c r="Q184" s="179"/>
      <c r="R184" s="179"/>
      <c r="S184" s="209"/>
    </row>
    <row r="185" spans="1:19" ht="14.4" x14ac:dyDescent="0.3">
      <c r="A185" s="138"/>
      <c r="B185" s="158"/>
      <c r="C185" s="188" t="s">
        <v>37</v>
      </c>
      <c r="D185" s="189">
        <f t="shared" ref="D185:G185" si="121">D183+D177</f>
        <v>23300</v>
      </c>
      <c r="E185" s="190">
        <f t="shared" si="121"/>
        <v>23300</v>
      </c>
      <c r="F185" s="190">
        <f t="shared" si="121"/>
        <v>0</v>
      </c>
      <c r="G185" s="194">
        <f t="shared" si="121"/>
        <v>0</v>
      </c>
      <c r="H185" s="192">
        <v>23300</v>
      </c>
      <c r="I185" s="190">
        <v>23300</v>
      </c>
      <c r="J185" s="190">
        <v>0</v>
      </c>
      <c r="K185" s="193">
        <v>0</v>
      </c>
      <c r="L185" s="194">
        <f t="shared" ref="L185:O185" si="122">L183+L177</f>
        <v>0</v>
      </c>
      <c r="M185" s="190">
        <f t="shared" si="122"/>
        <v>0</v>
      </c>
      <c r="N185" s="190">
        <f t="shared" si="122"/>
        <v>0</v>
      </c>
      <c r="O185" s="214">
        <f t="shared" si="122"/>
        <v>0</v>
      </c>
      <c r="P185" s="194">
        <f t="shared" si="113"/>
        <v>23300</v>
      </c>
      <c r="Q185" s="190">
        <f t="shared" si="114"/>
        <v>23300</v>
      </c>
      <c r="R185" s="190">
        <f t="shared" si="115"/>
        <v>0</v>
      </c>
      <c r="S185" s="214">
        <f t="shared" si="116"/>
        <v>0</v>
      </c>
    </row>
    <row r="186" spans="1:19" ht="13.8" x14ac:dyDescent="0.25">
      <c r="A186" s="138"/>
      <c r="B186" s="158"/>
      <c r="C186" s="156"/>
      <c r="D186" s="181"/>
      <c r="E186" s="179"/>
      <c r="F186" s="179"/>
      <c r="G186" s="178"/>
      <c r="H186" s="183"/>
      <c r="I186" s="179"/>
      <c r="J186" s="179"/>
      <c r="K186" s="180"/>
      <c r="L186" s="178"/>
      <c r="M186" s="179"/>
      <c r="N186" s="179"/>
      <c r="O186" s="209"/>
      <c r="P186" s="178"/>
      <c r="Q186" s="179"/>
      <c r="R186" s="179"/>
      <c r="S186" s="209"/>
    </row>
    <row r="187" spans="1:19" ht="13.8" x14ac:dyDescent="0.25">
      <c r="A187" s="138"/>
      <c r="B187" s="158"/>
      <c r="C187" s="147" t="s">
        <v>11</v>
      </c>
      <c r="D187" s="172">
        <f>D54+D69+D102+D112+D154+D171+D185</f>
        <v>3819970</v>
      </c>
      <c r="E187" s="173">
        <f>E54+E69+E102+E112+E154+E171+E185</f>
        <v>3785699</v>
      </c>
      <c r="F187" s="173">
        <f>F54+F69+F102+F112+F154+F171+F185</f>
        <v>33971</v>
      </c>
      <c r="G187" s="177">
        <f>G54+G69+G102+G112+G154+G171+G185</f>
        <v>300</v>
      </c>
      <c r="H187" s="175">
        <v>4569150</v>
      </c>
      <c r="I187" s="173">
        <v>4535274</v>
      </c>
      <c r="J187" s="173">
        <v>33476</v>
      </c>
      <c r="K187" s="176">
        <v>400</v>
      </c>
      <c r="L187" s="177">
        <f>L54+L69+L102+L112+L154+L171+L185</f>
        <v>323291</v>
      </c>
      <c r="M187" s="173">
        <f>M54+M69+M102+M112+M154+M171+M185</f>
        <v>321659</v>
      </c>
      <c r="N187" s="173">
        <f>N54+N69+N102+N112+N154+N171+N185</f>
        <v>1632</v>
      </c>
      <c r="O187" s="226">
        <f>O54+O69+O102+O112+O154+O171+O185</f>
        <v>0</v>
      </c>
      <c r="P187" s="177">
        <f t="shared" si="113"/>
        <v>4892441</v>
      </c>
      <c r="Q187" s="173">
        <f t="shared" si="114"/>
        <v>4856933</v>
      </c>
      <c r="R187" s="173">
        <f t="shared" si="115"/>
        <v>35108</v>
      </c>
      <c r="S187" s="226">
        <f t="shared" si="116"/>
        <v>400</v>
      </c>
    </row>
    <row r="188" spans="1:19" ht="13.8" x14ac:dyDescent="0.25">
      <c r="A188" s="138"/>
      <c r="B188" s="158"/>
      <c r="C188" s="157"/>
      <c r="D188" s="148"/>
      <c r="E188" s="149"/>
      <c r="F188" s="149"/>
      <c r="G188" s="153"/>
      <c r="H188" s="151"/>
      <c r="I188" s="149"/>
      <c r="J188" s="149"/>
      <c r="K188" s="152"/>
      <c r="L188" s="153"/>
      <c r="M188" s="149"/>
      <c r="N188" s="149"/>
      <c r="O188" s="227"/>
      <c r="P188" s="155"/>
      <c r="Q188" s="142"/>
      <c r="R188" s="142"/>
      <c r="S188" s="213"/>
    </row>
    <row r="189" spans="1:19" ht="13.8" x14ac:dyDescent="0.25">
      <c r="A189" s="138"/>
      <c r="B189" s="158"/>
      <c r="C189" s="157"/>
      <c r="D189" s="148"/>
      <c r="E189" s="149"/>
      <c r="F189" s="149"/>
      <c r="G189" s="153"/>
      <c r="H189" s="151"/>
      <c r="I189" s="149"/>
      <c r="J189" s="149"/>
      <c r="K189" s="152"/>
      <c r="L189" s="153"/>
      <c r="M189" s="149"/>
      <c r="N189" s="149"/>
      <c r="O189" s="227"/>
      <c r="P189" s="155"/>
      <c r="Q189" s="142"/>
      <c r="R189" s="142"/>
      <c r="S189" s="213"/>
    </row>
    <row r="190" spans="1:19" ht="13.8" x14ac:dyDescent="0.25">
      <c r="A190" s="159" t="s">
        <v>16</v>
      </c>
      <c r="B190" s="228"/>
      <c r="C190" s="229"/>
      <c r="D190" s="230">
        <f>D35+D187</f>
        <v>3851654</v>
      </c>
      <c r="E190" s="231">
        <f>E35+E187</f>
        <v>3817383</v>
      </c>
      <c r="F190" s="231">
        <f>F35+F187</f>
        <v>33971</v>
      </c>
      <c r="G190" s="232">
        <f>G35+G187</f>
        <v>300</v>
      </c>
      <c r="H190" s="233">
        <v>4600834</v>
      </c>
      <c r="I190" s="231">
        <v>4566958</v>
      </c>
      <c r="J190" s="231">
        <v>33476</v>
      </c>
      <c r="K190" s="234">
        <v>400</v>
      </c>
      <c r="L190" s="232">
        <f>L35+L187</f>
        <v>368303</v>
      </c>
      <c r="M190" s="231">
        <f>M35+M187</f>
        <v>366671</v>
      </c>
      <c r="N190" s="231">
        <f>N35+N187</f>
        <v>1632</v>
      </c>
      <c r="O190" s="235">
        <f>O35+O187</f>
        <v>0</v>
      </c>
      <c r="P190" s="232">
        <f t="shared" si="113"/>
        <v>4969137</v>
      </c>
      <c r="Q190" s="231">
        <f t="shared" si="114"/>
        <v>4933629</v>
      </c>
      <c r="R190" s="231">
        <f t="shared" si="115"/>
        <v>35108</v>
      </c>
      <c r="S190" s="235">
        <f t="shared" si="116"/>
        <v>400</v>
      </c>
    </row>
    <row r="191" spans="1:19" ht="13.8" x14ac:dyDescent="0.25">
      <c r="A191" s="138"/>
      <c r="B191" s="236"/>
      <c r="C191" s="157"/>
      <c r="D191" s="148"/>
      <c r="E191" s="149"/>
      <c r="F191" s="149"/>
      <c r="G191" s="153"/>
      <c r="H191" s="151"/>
      <c r="I191" s="149"/>
      <c r="J191" s="149"/>
      <c r="K191" s="152"/>
      <c r="L191" s="153"/>
      <c r="M191" s="149"/>
      <c r="N191" s="149"/>
      <c r="O191" s="227"/>
      <c r="P191" s="155"/>
      <c r="Q191" s="142"/>
      <c r="R191" s="142"/>
      <c r="S191" s="213"/>
    </row>
    <row r="192" spans="1:19" ht="13.8" x14ac:dyDescent="0.25">
      <c r="A192" s="138"/>
      <c r="B192" s="237" t="s">
        <v>27</v>
      </c>
      <c r="C192" s="238" t="s">
        <v>133</v>
      </c>
      <c r="D192" s="239"/>
      <c r="E192" s="240"/>
      <c r="F192" s="240"/>
      <c r="G192" s="241"/>
      <c r="H192" s="242"/>
      <c r="I192" s="240"/>
      <c r="J192" s="240"/>
      <c r="K192" s="243"/>
      <c r="L192" s="241"/>
      <c r="M192" s="240"/>
      <c r="N192" s="240"/>
      <c r="O192" s="244"/>
      <c r="P192" s="241"/>
      <c r="Q192" s="240"/>
      <c r="R192" s="240"/>
      <c r="S192" s="244"/>
    </row>
    <row r="193" spans="1:19" ht="13.8" x14ac:dyDescent="0.25">
      <c r="A193" s="138"/>
      <c r="B193" s="245"/>
      <c r="C193" s="140" t="s">
        <v>127</v>
      </c>
      <c r="D193" s="154"/>
      <c r="E193" s="142"/>
      <c r="F193" s="142"/>
      <c r="G193" s="155"/>
      <c r="H193" s="141"/>
      <c r="I193" s="142"/>
      <c r="J193" s="142"/>
      <c r="K193" s="144"/>
      <c r="L193" s="155"/>
      <c r="M193" s="142"/>
      <c r="N193" s="142"/>
      <c r="O193" s="213"/>
      <c r="P193" s="155"/>
      <c r="Q193" s="142"/>
      <c r="R193" s="142"/>
      <c r="S193" s="213"/>
    </row>
    <row r="194" spans="1:19" ht="13.8" x14ac:dyDescent="0.25">
      <c r="A194" s="166"/>
      <c r="B194" s="246"/>
      <c r="C194" s="140" t="s">
        <v>254</v>
      </c>
      <c r="D194" s="154">
        <v>905</v>
      </c>
      <c r="E194" s="142">
        <v>905</v>
      </c>
      <c r="F194" s="142">
        <v>0</v>
      </c>
      <c r="G194" s="155">
        <v>0</v>
      </c>
      <c r="H194" s="141">
        <v>905</v>
      </c>
      <c r="I194" s="142">
        <v>905</v>
      </c>
      <c r="J194" s="142">
        <v>0</v>
      </c>
      <c r="K194" s="144">
        <v>0</v>
      </c>
      <c r="L194" s="155"/>
      <c r="M194" s="142"/>
      <c r="N194" s="142"/>
      <c r="O194" s="213"/>
      <c r="P194" s="155">
        <f t="shared" si="113"/>
        <v>905</v>
      </c>
      <c r="Q194" s="142">
        <f t="shared" si="114"/>
        <v>905</v>
      </c>
      <c r="R194" s="142">
        <f t="shared" si="115"/>
        <v>0</v>
      </c>
      <c r="S194" s="213">
        <f t="shared" si="116"/>
        <v>0</v>
      </c>
    </row>
    <row r="195" spans="1:19" ht="13.8" x14ac:dyDescent="0.25">
      <c r="A195" s="247"/>
      <c r="B195" s="246"/>
      <c r="C195" s="140" t="s">
        <v>252</v>
      </c>
      <c r="D195" s="154">
        <v>289</v>
      </c>
      <c r="E195" s="142">
        <v>289</v>
      </c>
      <c r="F195" s="142">
        <v>0</v>
      </c>
      <c r="G195" s="155">
        <v>0</v>
      </c>
      <c r="H195" s="141">
        <v>289</v>
      </c>
      <c r="I195" s="142">
        <v>289</v>
      </c>
      <c r="J195" s="142">
        <v>0</v>
      </c>
      <c r="K195" s="144">
        <v>0</v>
      </c>
      <c r="L195" s="155"/>
      <c r="M195" s="142"/>
      <c r="N195" s="142"/>
      <c r="O195" s="213"/>
      <c r="P195" s="155">
        <f t="shared" si="113"/>
        <v>289</v>
      </c>
      <c r="Q195" s="142">
        <f t="shared" si="114"/>
        <v>289</v>
      </c>
      <c r="R195" s="142">
        <f t="shared" si="115"/>
        <v>0</v>
      </c>
      <c r="S195" s="213">
        <f t="shared" si="116"/>
        <v>0</v>
      </c>
    </row>
    <row r="196" spans="1:19" ht="13.8" x14ac:dyDescent="0.25">
      <c r="A196" s="166"/>
      <c r="B196" s="246"/>
      <c r="C196" s="140" t="s">
        <v>253</v>
      </c>
      <c r="D196" s="154">
        <v>0</v>
      </c>
      <c r="E196" s="142">
        <v>0</v>
      </c>
      <c r="F196" s="142">
        <v>0</v>
      </c>
      <c r="G196" s="155">
        <v>0</v>
      </c>
      <c r="H196" s="141">
        <v>12</v>
      </c>
      <c r="I196" s="142">
        <v>12</v>
      </c>
      <c r="J196" s="142">
        <v>0</v>
      </c>
      <c r="K196" s="144">
        <v>0</v>
      </c>
      <c r="L196" s="155"/>
      <c r="M196" s="142"/>
      <c r="N196" s="142"/>
      <c r="O196" s="213"/>
      <c r="P196" s="155">
        <f t="shared" si="113"/>
        <v>12</v>
      </c>
      <c r="Q196" s="142">
        <f t="shared" si="114"/>
        <v>12</v>
      </c>
      <c r="R196" s="142">
        <f t="shared" si="115"/>
        <v>0</v>
      </c>
      <c r="S196" s="213">
        <f t="shared" si="116"/>
        <v>0</v>
      </c>
    </row>
    <row r="197" spans="1:19" ht="13.8" x14ac:dyDescent="0.25">
      <c r="A197" s="138"/>
      <c r="B197" s="245"/>
      <c r="C197" s="140" t="s">
        <v>281</v>
      </c>
      <c r="D197" s="154">
        <v>0</v>
      </c>
      <c r="E197" s="142">
        <v>0</v>
      </c>
      <c r="F197" s="142">
        <v>0</v>
      </c>
      <c r="G197" s="155">
        <v>0</v>
      </c>
      <c r="H197" s="141">
        <v>0</v>
      </c>
      <c r="I197" s="142">
        <v>0</v>
      </c>
      <c r="J197" s="142">
        <v>0</v>
      </c>
      <c r="K197" s="144">
        <v>0</v>
      </c>
      <c r="L197" s="155"/>
      <c r="M197" s="142"/>
      <c r="N197" s="142"/>
      <c r="O197" s="213"/>
      <c r="P197" s="155">
        <f t="shared" si="113"/>
        <v>0</v>
      </c>
      <c r="Q197" s="142">
        <f t="shared" si="114"/>
        <v>0</v>
      </c>
      <c r="R197" s="142">
        <f t="shared" si="115"/>
        <v>0</v>
      </c>
      <c r="S197" s="213">
        <f t="shared" si="116"/>
        <v>0</v>
      </c>
    </row>
    <row r="198" spans="1:19" ht="13.8" x14ac:dyDescent="0.25">
      <c r="A198" s="166"/>
      <c r="B198" s="246"/>
      <c r="C198" s="171" t="s">
        <v>22</v>
      </c>
      <c r="D198" s="160">
        <f t="shared" ref="D198:O198" si="123">SUM(D194:D197)</f>
        <v>1194</v>
      </c>
      <c r="E198" s="161">
        <f t="shared" si="123"/>
        <v>1194</v>
      </c>
      <c r="F198" s="161">
        <f t="shared" si="123"/>
        <v>0</v>
      </c>
      <c r="G198" s="165">
        <f t="shared" si="123"/>
        <v>0</v>
      </c>
      <c r="H198" s="163">
        <v>1206</v>
      </c>
      <c r="I198" s="161">
        <v>1206</v>
      </c>
      <c r="J198" s="161">
        <v>0</v>
      </c>
      <c r="K198" s="164">
        <v>0</v>
      </c>
      <c r="L198" s="165">
        <f t="shared" si="123"/>
        <v>0</v>
      </c>
      <c r="M198" s="161">
        <f t="shared" si="123"/>
        <v>0</v>
      </c>
      <c r="N198" s="161">
        <f t="shared" si="123"/>
        <v>0</v>
      </c>
      <c r="O198" s="210">
        <f t="shared" si="123"/>
        <v>0</v>
      </c>
      <c r="P198" s="165">
        <f t="shared" si="113"/>
        <v>1206</v>
      </c>
      <c r="Q198" s="161">
        <f t="shared" si="114"/>
        <v>1206</v>
      </c>
      <c r="R198" s="161">
        <f t="shared" si="115"/>
        <v>0</v>
      </c>
      <c r="S198" s="210">
        <f t="shared" si="116"/>
        <v>0</v>
      </c>
    </row>
    <row r="199" spans="1:19" ht="13.8" x14ac:dyDescent="0.25">
      <c r="A199" s="138"/>
      <c r="B199" s="245"/>
      <c r="C199" s="157"/>
      <c r="D199" s="148"/>
      <c r="E199" s="149"/>
      <c r="F199" s="149"/>
      <c r="G199" s="153"/>
      <c r="H199" s="151"/>
      <c r="I199" s="149"/>
      <c r="J199" s="149"/>
      <c r="K199" s="152"/>
      <c r="L199" s="153"/>
      <c r="M199" s="149"/>
      <c r="N199" s="149"/>
      <c r="O199" s="227"/>
      <c r="P199" s="155"/>
      <c r="Q199" s="142"/>
      <c r="R199" s="142"/>
      <c r="S199" s="213"/>
    </row>
    <row r="200" spans="1:19" ht="13.8" x14ac:dyDescent="0.25">
      <c r="A200" s="138"/>
      <c r="B200" s="245"/>
      <c r="C200" s="140" t="s">
        <v>128</v>
      </c>
      <c r="D200" s="154"/>
      <c r="E200" s="142"/>
      <c r="F200" s="142"/>
      <c r="G200" s="155"/>
      <c r="H200" s="141">
        <v>0</v>
      </c>
      <c r="I200" s="142">
        <v>0</v>
      </c>
      <c r="J200" s="142">
        <v>0</v>
      </c>
      <c r="K200" s="144">
        <v>0</v>
      </c>
      <c r="L200" s="155"/>
      <c r="M200" s="142"/>
      <c r="N200" s="142"/>
      <c r="O200" s="213"/>
      <c r="P200" s="155">
        <f t="shared" si="113"/>
        <v>0</v>
      </c>
      <c r="Q200" s="142">
        <f t="shared" si="114"/>
        <v>0</v>
      </c>
      <c r="R200" s="142">
        <f t="shared" si="115"/>
        <v>0</v>
      </c>
      <c r="S200" s="213">
        <f t="shared" si="116"/>
        <v>0</v>
      </c>
    </row>
    <row r="201" spans="1:19" ht="13.8" x14ac:dyDescent="0.25">
      <c r="A201" s="138"/>
      <c r="B201" s="236"/>
      <c r="C201" s="140" t="s">
        <v>255</v>
      </c>
      <c r="D201" s="154"/>
      <c r="E201" s="142"/>
      <c r="F201" s="142"/>
      <c r="G201" s="155"/>
      <c r="H201" s="141">
        <v>0</v>
      </c>
      <c r="I201" s="142">
        <v>0</v>
      </c>
      <c r="J201" s="142">
        <v>0</v>
      </c>
      <c r="K201" s="144">
        <v>0</v>
      </c>
      <c r="L201" s="155"/>
      <c r="M201" s="142"/>
      <c r="N201" s="142"/>
      <c r="O201" s="213"/>
      <c r="P201" s="155">
        <f t="shared" si="113"/>
        <v>0</v>
      </c>
      <c r="Q201" s="142">
        <f t="shared" si="114"/>
        <v>0</v>
      </c>
      <c r="R201" s="142">
        <f t="shared" si="115"/>
        <v>0</v>
      </c>
      <c r="S201" s="213">
        <f t="shared" si="116"/>
        <v>0</v>
      </c>
    </row>
    <row r="202" spans="1:19" ht="13.8" x14ac:dyDescent="0.25">
      <c r="A202" s="138"/>
      <c r="B202" s="245"/>
      <c r="C202" s="156" t="s">
        <v>256</v>
      </c>
      <c r="D202" s="154"/>
      <c r="E202" s="142"/>
      <c r="F202" s="142"/>
      <c r="G202" s="155"/>
      <c r="H202" s="141">
        <v>0</v>
      </c>
      <c r="I202" s="142">
        <v>0</v>
      </c>
      <c r="J202" s="142">
        <v>0</v>
      </c>
      <c r="K202" s="144">
        <v>0</v>
      </c>
      <c r="L202" s="155"/>
      <c r="M202" s="142"/>
      <c r="N202" s="142"/>
      <c r="O202" s="213"/>
      <c r="P202" s="155">
        <f t="shared" si="113"/>
        <v>0</v>
      </c>
      <c r="Q202" s="142">
        <f t="shared" si="114"/>
        <v>0</v>
      </c>
      <c r="R202" s="142">
        <f t="shared" si="115"/>
        <v>0</v>
      </c>
      <c r="S202" s="213">
        <f t="shared" si="116"/>
        <v>0</v>
      </c>
    </row>
    <row r="203" spans="1:19" ht="13.8" x14ac:dyDescent="0.25">
      <c r="A203" s="138"/>
      <c r="B203" s="245"/>
      <c r="C203" s="140" t="s">
        <v>257</v>
      </c>
      <c r="D203" s="154"/>
      <c r="E203" s="142"/>
      <c r="F203" s="142"/>
      <c r="G203" s="155"/>
      <c r="H203" s="141">
        <v>0</v>
      </c>
      <c r="I203" s="142">
        <v>0</v>
      </c>
      <c r="J203" s="142">
        <v>0</v>
      </c>
      <c r="K203" s="144">
        <v>0</v>
      </c>
      <c r="L203" s="155"/>
      <c r="M203" s="142"/>
      <c r="N203" s="142"/>
      <c r="O203" s="213"/>
      <c r="P203" s="155">
        <f t="shared" si="113"/>
        <v>0</v>
      </c>
      <c r="Q203" s="142">
        <f t="shared" si="114"/>
        <v>0</v>
      </c>
      <c r="R203" s="142">
        <f t="shared" si="115"/>
        <v>0</v>
      </c>
      <c r="S203" s="213">
        <f t="shared" si="116"/>
        <v>0</v>
      </c>
    </row>
    <row r="204" spans="1:19" ht="13.8" x14ac:dyDescent="0.25">
      <c r="A204" s="138"/>
      <c r="B204" s="245"/>
      <c r="C204" s="140" t="s">
        <v>275</v>
      </c>
      <c r="D204" s="154">
        <v>1695790</v>
      </c>
      <c r="E204" s="142">
        <v>1695790</v>
      </c>
      <c r="F204" s="142">
        <v>0</v>
      </c>
      <c r="G204" s="155">
        <v>0</v>
      </c>
      <c r="H204" s="141">
        <v>1695811</v>
      </c>
      <c r="I204" s="142">
        <v>1695811</v>
      </c>
      <c r="J204" s="142">
        <v>0</v>
      </c>
      <c r="K204" s="144">
        <v>0</v>
      </c>
      <c r="L204" s="155"/>
      <c r="M204" s="142"/>
      <c r="N204" s="142"/>
      <c r="O204" s="213"/>
      <c r="P204" s="155">
        <f t="shared" si="113"/>
        <v>1695811</v>
      </c>
      <c r="Q204" s="142">
        <f t="shared" si="114"/>
        <v>1695811</v>
      </c>
      <c r="R204" s="142">
        <f t="shared" si="115"/>
        <v>0</v>
      </c>
      <c r="S204" s="213">
        <f t="shared" si="116"/>
        <v>0</v>
      </c>
    </row>
    <row r="205" spans="1:19" ht="13.8" x14ac:dyDescent="0.25">
      <c r="A205" s="166"/>
      <c r="B205" s="246"/>
      <c r="C205" s="171" t="s">
        <v>22</v>
      </c>
      <c r="D205" s="160">
        <f t="shared" ref="D205:O205" si="124">SUM(D201:D204)</f>
        <v>1695790</v>
      </c>
      <c r="E205" s="161">
        <f t="shared" si="124"/>
        <v>1695790</v>
      </c>
      <c r="F205" s="161">
        <f t="shared" si="124"/>
        <v>0</v>
      </c>
      <c r="G205" s="165">
        <f t="shared" si="124"/>
        <v>0</v>
      </c>
      <c r="H205" s="163">
        <v>1695811</v>
      </c>
      <c r="I205" s="161">
        <v>1695811</v>
      </c>
      <c r="J205" s="161">
        <v>0</v>
      </c>
      <c r="K205" s="164">
        <v>0</v>
      </c>
      <c r="L205" s="165">
        <f t="shared" si="124"/>
        <v>0</v>
      </c>
      <c r="M205" s="161">
        <f t="shared" si="124"/>
        <v>0</v>
      </c>
      <c r="N205" s="161">
        <f t="shared" si="124"/>
        <v>0</v>
      </c>
      <c r="O205" s="210">
        <f t="shared" si="124"/>
        <v>0</v>
      </c>
      <c r="P205" s="165">
        <f t="shared" si="113"/>
        <v>1695811</v>
      </c>
      <c r="Q205" s="161">
        <f t="shared" si="114"/>
        <v>1695811</v>
      </c>
      <c r="R205" s="161">
        <f t="shared" si="115"/>
        <v>0</v>
      </c>
      <c r="S205" s="210">
        <f t="shared" si="116"/>
        <v>0</v>
      </c>
    </row>
    <row r="206" spans="1:19" ht="13.8" x14ac:dyDescent="0.25">
      <c r="A206" s="138"/>
      <c r="B206" s="245"/>
      <c r="C206" s="157"/>
      <c r="D206" s="148"/>
      <c r="E206" s="149"/>
      <c r="F206" s="149"/>
      <c r="G206" s="153"/>
      <c r="H206" s="151"/>
      <c r="I206" s="149"/>
      <c r="J206" s="149"/>
      <c r="K206" s="152"/>
      <c r="L206" s="153"/>
      <c r="M206" s="149"/>
      <c r="N206" s="149"/>
      <c r="O206" s="227"/>
      <c r="P206" s="155"/>
      <c r="Q206" s="142"/>
      <c r="R206" s="142"/>
      <c r="S206" s="213"/>
    </row>
    <row r="207" spans="1:19" ht="13.8" x14ac:dyDescent="0.25">
      <c r="A207" s="138"/>
      <c r="B207" s="236"/>
      <c r="C207" s="140" t="s">
        <v>134</v>
      </c>
      <c r="D207" s="154"/>
      <c r="E207" s="142"/>
      <c r="F207" s="142"/>
      <c r="G207" s="155"/>
      <c r="H207" s="141"/>
      <c r="I207" s="142"/>
      <c r="J207" s="142"/>
      <c r="K207" s="144"/>
      <c r="L207" s="155"/>
      <c r="M207" s="142"/>
      <c r="N207" s="142"/>
      <c r="O207" s="213"/>
      <c r="P207" s="155"/>
      <c r="Q207" s="142"/>
      <c r="R207" s="142"/>
      <c r="S207" s="213"/>
    </row>
    <row r="208" spans="1:19" ht="13.8" x14ac:dyDescent="0.25">
      <c r="A208" s="138"/>
      <c r="B208" s="245"/>
      <c r="C208" s="140" t="s">
        <v>135</v>
      </c>
      <c r="D208" s="154">
        <v>0</v>
      </c>
      <c r="E208" s="142"/>
      <c r="F208" s="142"/>
      <c r="G208" s="155"/>
      <c r="H208" s="141">
        <v>0</v>
      </c>
      <c r="I208" s="142">
        <v>0</v>
      </c>
      <c r="J208" s="142">
        <v>0</v>
      </c>
      <c r="K208" s="144">
        <v>0</v>
      </c>
      <c r="L208" s="155"/>
      <c r="M208" s="142"/>
      <c r="N208" s="142"/>
      <c r="O208" s="213"/>
      <c r="P208" s="155">
        <f t="shared" si="113"/>
        <v>0</v>
      </c>
      <c r="Q208" s="142">
        <f t="shared" si="114"/>
        <v>0</v>
      </c>
      <c r="R208" s="142">
        <f t="shared" si="115"/>
        <v>0</v>
      </c>
      <c r="S208" s="213">
        <f t="shared" si="116"/>
        <v>0</v>
      </c>
    </row>
    <row r="209" spans="1:19" ht="13.8" x14ac:dyDescent="0.25">
      <c r="A209" s="138"/>
      <c r="B209" s="245"/>
      <c r="C209" s="140" t="s">
        <v>136</v>
      </c>
      <c r="D209" s="154">
        <v>0</v>
      </c>
      <c r="E209" s="142"/>
      <c r="F209" s="142"/>
      <c r="G209" s="155"/>
      <c r="H209" s="141">
        <v>0</v>
      </c>
      <c r="I209" s="142">
        <v>0</v>
      </c>
      <c r="J209" s="142">
        <v>0</v>
      </c>
      <c r="K209" s="144">
        <v>0</v>
      </c>
      <c r="L209" s="155"/>
      <c r="M209" s="142"/>
      <c r="N209" s="142"/>
      <c r="O209" s="213"/>
      <c r="P209" s="155">
        <f t="shared" si="113"/>
        <v>0</v>
      </c>
      <c r="Q209" s="142">
        <f t="shared" si="114"/>
        <v>0</v>
      </c>
      <c r="R209" s="142">
        <f t="shared" si="115"/>
        <v>0</v>
      </c>
      <c r="S209" s="213">
        <f t="shared" si="116"/>
        <v>0</v>
      </c>
    </row>
    <row r="210" spans="1:19" ht="13.8" x14ac:dyDescent="0.25">
      <c r="A210" s="184"/>
      <c r="B210" s="185"/>
      <c r="C210" s="156" t="s">
        <v>137</v>
      </c>
      <c r="D210" s="181">
        <v>0</v>
      </c>
      <c r="E210" s="179"/>
      <c r="F210" s="179"/>
      <c r="G210" s="178"/>
      <c r="H210" s="183">
        <v>112570</v>
      </c>
      <c r="I210" s="179">
        <v>112570</v>
      </c>
      <c r="J210" s="179">
        <v>0</v>
      </c>
      <c r="K210" s="180">
        <v>0</v>
      </c>
      <c r="L210" s="178"/>
      <c r="M210" s="179"/>
      <c r="N210" s="179"/>
      <c r="O210" s="209"/>
      <c r="P210" s="178">
        <f t="shared" si="113"/>
        <v>112570</v>
      </c>
      <c r="Q210" s="179">
        <f t="shared" si="114"/>
        <v>112570</v>
      </c>
      <c r="R210" s="179">
        <f t="shared" si="115"/>
        <v>0</v>
      </c>
      <c r="S210" s="209">
        <f t="shared" si="116"/>
        <v>0</v>
      </c>
    </row>
    <row r="211" spans="1:19" ht="13.8" x14ac:dyDescent="0.25">
      <c r="A211" s="166"/>
      <c r="B211" s="246"/>
      <c r="C211" s="171" t="s">
        <v>22</v>
      </c>
      <c r="D211" s="160">
        <f t="shared" ref="D211:G211" si="125">SUM(D208:D210)</f>
        <v>0</v>
      </c>
      <c r="E211" s="161">
        <f t="shared" si="125"/>
        <v>0</v>
      </c>
      <c r="F211" s="161">
        <f t="shared" si="125"/>
        <v>0</v>
      </c>
      <c r="G211" s="165">
        <f t="shared" si="125"/>
        <v>0</v>
      </c>
      <c r="H211" s="163">
        <v>112570</v>
      </c>
      <c r="I211" s="161">
        <v>112570</v>
      </c>
      <c r="J211" s="161">
        <v>0</v>
      </c>
      <c r="K211" s="164">
        <v>0</v>
      </c>
      <c r="L211" s="165">
        <f t="shared" ref="L211:O211" si="126">SUM(L208:L210)</f>
        <v>0</v>
      </c>
      <c r="M211" s="161">
        <f t="shared" si="126"/>
        <v>0</v>
      </c>
      <c r="N211" s="161">
        <f t="shared" si="126"/>
        <v>0</v>
      </c>
      <c r="O211" s="210">
        <f t="shared" si="126"/>
        <v>0</v>
      </c>
      <c r="P211" s="165">
        <f t="shared" si="113"/>
        <v>112570</v>
      </c>
      <c r="Q211" s="161">
        <f t="shared" si="114"/>
        <v>112570</v>
      </c>
      <c r="R211" s="161">
        <f t="shared" si="115"/>
        <v>0</v>
      </c>
      <c r="S211" s="210">
        <f t="shared" si="116"/>
        <v>0</v>
      </c>
    </row>
    <row r="212" spans="1:19" ht="13.8" x14ac:dyDescent="0.25">
      <c r="A212" s="166"/>
      <c r="B212" s="246"/>
      <c r="C212" s="171"/>
      <c r="D212" s="160"/>
      <c r="E212" s="161"/>
      <c r="F212" s="161"/>
      <c r="G212" s="165"/>
      <c r="H212" s="163"/>
      <c r="I212" s="161"/>
      <c r="J212" s="161"/>
      <c r="K212" s="164"/>
      <c r="L212" s="165"/>
      <c r="M212" s="161"/>
      <c r="N212" s="161"/>
      <c r="O212" s="210"/>
      <c r="P212" s="165"/>
      <c r="Q212" s="161"/>
      <c r="R212" s="161"/>
      <c r="S212" s="210"/>
    </row>
    <row r="213" spans="1:19" ht="14.4" x14ac:dyDescent="0.3">
      <c r="A213" s="138"/>
      <c r="B213" s="248"/>
      <c r="C213" s="140" t="s">
        <v>174</v>
      </c>
      <c r="D213" s="154">
        <v>0</v>
      </c>
      <c r="E213" s="142">
        <v>0</v>
      </c>
      <c r="F213" s="142">
        <v>0</v>
      </c>
      <c r="G213" s="155">
        <v>0</v>
      </c>
      <c r="H213" s="141">
        <v>905</v>
      </c>
      <c r="I213" s="142">
        <v>905</v>
      </c>
      <c r="J213" s="142">
        <v>0</v>
      </c>
      <c r="K213" s="144">
        <v>0</v>
      </c>
      <c r="L213" s="155">
        <v>65028</v>
      </c>
      <c r="M213" s="142">
        <v>65028</v>
      </c>
      <c r="N213" s="142">
        <v>0</v>
      </c>
      <c r="O213" s="213">
        <v>0</v>
      </c>
      <c r="P213" s="155">
        <f t="shared" si="113"/>
        <v>65933</v>
      </c>
      <c r="Q213" s="142">
        <f t="shared" si="114"/>
        <v>65933</v>
      </c>
      <c r="R213" s="142">
        <f t="shared" si="115"/>
        <v>0</v>
      </c>
      <c r="S213" s="213">
        <f t="shared" si="116"/>
        <v>0</v>
      </c>
    </row>
    <row r="214" spans="1:19" ht="13.8" x14ac:dyDescent="0.25">
      <c r="A214" s="138"/>
      <c r="B214" s="245"/>
      <c r="C214" s="140"/>
      <c r="D214" s="154"/>
      <c r="E214" s="142"/>
      <c r="F214" s="142"/>
      <c r="G214" s="155"/>
      <c r="H214" s="141"/>
      <c r="I214" s="142"/>
      <c r="J214" s="142"/>
      <c r="K214" s="144"/>
      <c r="L214" s="155"/>
      <c r="M214" s="142"/>
      <c r="N214" s="142"/>
      <c r="O214" s="213"/>
      <c r="P214" s="155"/>
      <c r="Q214" s="142"/>
      <c r="R214" s="142"/>
      <c r="S214" s="213"/>
    </row>
    <row r="215" spans="1:19" ht="14.4" thickBot="1" x14ac:dyDescent="0.3">
      <c r="A215" s="118"/>
      <c r="B215" s="119"/>
      <c r="C215" s="249" t="s">
        <v>16</v>
      </c>
      <c r="D215" s="250">
        <f t="shared" ref="D215:O215" si="127">D190+D205+D198+D211+D213</f>
        <v>5548638</v>
      </c>
      <c r="E215" s="251">
        <f t="shared" si="127"/>
        <v>5514367</v>
      </c>
      <c r="F215" s="251">
        <f t="shared" si="127"/>
        <v>33971</v>
      </c>
      <c r="G215" s="252">
        <f t="shared" si="127"/>
        <v>300</v>
      </c>
      <c r="H215" s="253">
        <v>6411326</v>
      </c>
      <c r="I215" s="251">
        <v>6377450</v>
      </c>
      <c r="J215" s="251">
        <v>33476</v>
      </c>
      <c r="K215" s="254">
        <v>400</v>
      </c>
      <c r="L215" s="255">
        <f t="shared" si="127"/>
        <v>433331</v>
      </c>
      <c r="M215" s="251">
        <f t="shared" si="127"/>
        <v>431699</v>
      </c>
      <c r="N215" s="251">
        <f t="shared" si="127"/>
        <v>1632</v>
      </c>
      <c r="O215" s="254">
        <f t="shared" si="127"/>
        <v>0</v>
      </c>
      <c r="P215" s="255">
        <f t="shared" si="113"/>
        <v>6844657</v>
      </c>
      <c r="Q215" s="251">
        <f t="shared" si="114"/>
        <v>6809149</v>
      </c>
      <c r="R215" s="251">
        <f t="shared" si="115"/>
        <v>35108</v>
      </c>
      <c r="S215" s="254">
        <f t="shared" si="116"/>
        <v>400</v>
      </c>
    </row>
    <row r="216" spans="1:19" x14ac:dyDescent="0.3">
      <c r="A216" s="32"/>
      <c r="B216" s="256"/>
      <c r="C216" s="257"/>
      <c r="D216" s="258"/>
    </row>
    <row r="217" spans="1:19" x14ac:dyDescent="0.3">
      <c r="A217" s="32"/>
      <c r="B217" s="110"/>
      <c r="C217" s="31"/>
    </row>
    <row r="218" spans="1:19" x14ac:dyDescent="0.3">
      <c r="A218" s="32"/>
      <c r="B218" s="110"/>
      <c r="C218" s="31"/>
    </row>
    <row r="219" spans="1:19" x14ac:dyDescent="0.3">
      <c r="A219" s="32"/>
      <c r="B219" s="110"/>
      <c r="C219" s="31"/>
    </row>
    <row r="220" spans="1:19" x14ac:dyDescent="0.3">
      <c r="A220" s="32"/>
      <c r="B220" s="110"/>
      <c r="C220" s="31"/>
    </row>
    <row r="221" spans="1:19" x14ac:dyDescent="0.3">
      <c r="A221" s="32"/>
      <c r="B221" s="110"/>
      <c r="C221" s="31"/>
    </row>
    <row r="222" spans="1:19" x14ac:dyDescent="0.3">
      <c r="A222" s="32"/>
      <c r="B222" s="110"/>
      <c r="C222" s="31"/>
    </row>
    <row r="223" spans="1:19" x14ac:dyDescent="0.3">
      <c r="A223" s="32"/>
      <c r="B223" s="110"/>
      <c r="C223" s="31"/>
    </row>
    <row r="224" spans="1:19" x14ac:dyDescent="0.3">
      <c r="A224" s="32"/>
      <c r="B224" s="110"/>
      <c r="C224" s="31"/>
    </row>
    <row r="225" spans="1:3" x14ac:dyDescent="0.3">
      <c r="A225" s="32"/>
      <c r="B225" s="110"/>
      <c r="C225" s="31"/>
    </row>
    <row r="226" spans="1:3" x14ac:dyDescent="0.3">
      <c r="A226" s="32"/>
      <c r="B226" s="110"/>
      <c r="C226" s="31"/>
    </row>
    <row r="227" spans="1:3" x14ac:dyDescent="0.3">
      <c r="A227" s="32"/>
      <c r="B227" s="110"/>
      <c r="C227" s="31"/>
    </row>
    <row r="228" spans="1:3" x14ac:dyDescent="0.3">
      <c r="A228" s="32"/>
      <c r="B228" s="32"/>
      <c r="C228" s="32"/>
    </row>
    <row r="229" spans="1:3" x14ac:dyDescent="0.3">
      <c r="A229" s="32"/>
      <c r="B229" s="32"/>
      <c r="C229" s="32"/>
    </row>
    <row r="230" spans="1:3" x14ac:dyDescent="0.3">
      <c r="A230" s="32"/>
      <c r="B230" s="32"/>
      <c r="C230" s="32"/>
    </row>
    <row r="231" spans="1:3" x14ac:dyDescent="0.3">
      <c r="A231" s="32"/>
      <c r="B231" s="32"/>
      <c r="C231" s="32"/>
    </row>
    <row r="232" spans="1:3" x14ac:dyDescent="0.3">
      <c r="A232" s="32"/>
      <c r="B232" s="32"/>
      <c r="C232" s="32"/>
    </row>
    <row r="233" spans="1:3" x14ac:dyDescent="0.3">
      <c r="A233" s="32"/>
      <c r="B233" s="32"/>
      <c r="C233" s="32"/>
    </row>
    <row r="234" spans="1:3" x14ac:dyDescent="0.3">
      <c r="A234" s="32"/>
      <c r="B234" s="32"/>
      <c r="C234" s="32"/>
    </row>
    <row r="235" spans="1:3" x14ac:dyDescent="0.3">
      <c r="A235" s="32"/>
      <c r="B235" s="32"/>
      <c r="C235" s="32"/>
    </row>
    <row r="236" spans="1:3" x14ac:dyDescent="0.3">
      <c r="A236" s="32"/>
      <c r="B236" s="32"/>
      <c r="C236" s="32"/>
    </row>
    <row r="237" spans="1:3" x14ac:dyDescent="0.3">
      <c r="A237" s="32"/>
      <c r="B237" s="32"/>
      <c r="C237" s="32"/>
    </row>
    <row r="238" spans="1:3" x14ac:dyDescent="0.3">
      <c r="A238" s="32"/>
      <c r="B238" s="32"/>
      <c r="C238" s="32"/>
    </row>
    <row r="239" spans="1:3" x14ac:dyDescent="0.3">
      <c r="A239" s="32"/>
      <c r="B239" s="32"/>
      <c r="C239" s="32"/>
    </row>
    <row r="240" spans="1:3" x14ac:dyDescent="0.3">
      <c r="A240" s="32"/>
      <c r="B240" s="32"/>
      <c r="C240" s="32"/>
    </row>
    <row r="241" spans="1:3" x14ac:dyDescent="0.3">
      <c r="A241" s="32"/>
      <c r="B241" s="32"/>
      <c r="C241" s="32"/>
    </row>
    <row r="242" spans="1:3" x14ac:dyDescent="0.3">
      <c r="A242" s="32"/>
      <c r="B242" s="32"/>
      <c r="C242" s="32"/>
    </row>
    <row r="243" spans="1:3" x14ac:dyDescent="0.3">
      <c r="A243" s="32"/>
      <c r="B243" s="32"/>
      <c r="C243" s="32"/>
    </row>
    <row r="244" spans="1:3" x14ac:dyDescent="0.3">
      <c r="A244" s="32"/>
      <c r="B244" s="32"/>
      <c r="C244" s="32"/>
    </row>
    <row r="245" spans="1:3" x14ac:dyDescent="0.3">
      <c r="A245" s="32"/>
      <c r="B245" s="32"/>
      <c r="C245" s="32"/>
    </row>
    <row r="246" spans="1:3" x14ac:dyDescent="0.3">
      <c r="A246" s="32"/>
      <c r="B246" s="32"/>
      <c r="C246" s="32"/>
    </row>
    <row r="247" spans="1:3" x14ac:dyDescent="0.3">
      <c r="A247" s="32"/>
      <c r="B247" s="32"/>
      <c r="C247" s="32"/>
    </row>
    <row r="248" spans="1:3" x14ac:dyDescent="0.3">
      <c r="A248" s="32"/>
      <c r="B248" s="32"/>
      <c r="C248" s="32"/>
    </row>
    <row r="249" spans="1:3" x14ac:dyDescent="0.3">
      <c r="A249" s="32"/>
      <c r="B249" s="32"/>
      <c r="C249" s="32"/>
    </row>
    <row r="250" spans="1:3" x14ac:dyDescent="0.3">
      <c r="A250" s="32"/>
      <c r="B250" s="32"/>
      <c r="C250" s="32"/>
    </row>
    <row r="251" spans="1:3" x14ac:dyDescent="0.3">
      <c r="A251" s="32"/>
      <c r="B251" s="32"/>
      <c r="C251" s="32"/>
    </row>
    <row r="252" spans="1:3" x14ac:dyDescent="0.3">
      <c r="A252" s="32"/>
      <c r="B252" s="32"/>
      <c r="C252" s="32"/>
    </row>
    <row r="253" spans="1:3" x14ac:dyDescent="0.3">
      <c r="A253" s="32"/>
      <c r="B253" s="32"/>
      <c r="C253" s="32"/>
    </row>
    <row r="254" spans="1:3" x14ac:dyDescent="0.3">
      <c r="A254" s="32"/>
      <c r="B254" s="32"/>
      <c r="C254" s="32"/>
    </row>
    <row r="255" spans="1:3" x14ac:dyDescent="0.3">
      <c r="A255" s="32"/>
      <c r="B255" s="32"/>
      <c r="C255" s="32"/>
    </row>
    <row r="256" spans="1:3" x14ac:dyDescent="0.3">
      <c r="A256" s="32"/>
      <c r="B256" s="32"/>
      <c r="C256" s="32"/>
    </row>
    <row r="257" spans="1:3" x14ac:dyDescent="0.3">
      <c r="A257" s="32"/>
      <c r="B257" s="32"/>
      <c r="C257" s="32"/>
    </row>
    <row r="258" spans="1:3" x14ac:dyDescent="0.3">
      <c r="A258" s="32"/>
      <c r="B258" s="32"/>
      <c r="C258" s="32"/>
    </row>
    <row r="259" spans="1:3" x14ac:dyDescent="0.3">
      <c r="A259" s="32"/>
      <c r="B259" s="32"/>
      <c r="C259" s="32"/>
    </row>
    <row r="260" spans="1:3" x14ac:dyDescent="0.3">
      <c r="A260" s="32"/>
      <c r="B260" s="32"/>
      <c r="C260" s="32"/>
    </row>
    <row r="261" spans="1:3" x14ac:dyDescent="0.3">
      <c r="A261" s="32"/>
      <c r="B261" s="32"/>
      <c r="C261" s="32"/>
    </row>
    <row r="262" spans="1:3" x14ac:dyDescent="0.3">
      <c r="A262" s="32"/>
      <c r="B262" s="32"/>
      <c r="C262" s="32"/>
    </row>
    <row r="263" spans="1:3" x14ac:dyDescent="0.3">
      <c r="A263" s="32"/>
      <c r="B263" s="32"/>
      <c r="C263" s="32"/>
    </row>
    <row r="264" spans="1:3" x14ac:dyDescent="0.3">
      <c r="A264" s="32"/>
      <c r="B264" s="32"/>
      <c r="C264" s="32"/>
    </row>
    <row r="265" spans="1:3" x14ac:dyDescent="0.3">
      <c r="A265" s="32"/>
      <c r="B265" s="32"/>
      <c r="C265" s="32"/>
    </row>
    <row r="266" spans="1:3" x14ac:dyDescent="0.3">
      <c r="A266" s="32"/>
      <c r="B266" s="32"/>
      <c r="C266" s="32"/>
    </row>
    <row r="267" spans="1:3" x14ac:dyDescent="0.3">
      <c r="A267" s="32"/>
      <c r="B267" s="32"/>
      <c r="C267" s="32"/>
    </row>
    <row r="268" spans="1:3" x14ac:dyDescent="0.3">
      <c r="A268" s="32"/>
      <c r="B268" s="32"/>
      <c r="C268" s="32"/>
    </row>
    <row r="269" spans="1:3" x14ac:dyDescent="0.3">
      <c r="A269" s="32"/>
      <c r="B269" s="32"/>
      <c r="C269" s="32"/>
    </row>
    <row r="270" spans="1:3" x14ac:dyDescent="0.3">
      <c r="A270" s="32"/>
      <c r="B270" s="110"/>
      <c r="C270" s="31"/>
    </row>
    <row r="271" spans="1:3" x14ac:dyDescent="0.3">
      <c r="A271" s="32"/>
      <c r="B271" s="110"/>
      <c r="C271" s="31"/>
    </row>
    <row r="272" spans="1:3" x14ac:dyDescent="0.3">
      <c r="A272" s="32"/>
      <c r="B272" s="110"/>
      <c r="C272" s="31"/>
    </row>
    <row r="273" spans="1:3" x14ac:dyDescent="0.3">
      <c r="A273" s="32"/>
      <c r="B273" s="110"/>
      <c r="C273" s="31"/>
    </row>
  </sheetData>
  <mergeCells count="4">
    <mergeCell ref="D6:G6"/>
    <mergeCell ref="L6:O6"/>
    <mergeCell ref="P6:S6"/>
    <mergeCell ref="H6:K6"/>
  </mergeCells>
  <phoneticPr fontId="45" type="noConversion"/>
  <pageMargins left="1" right="1" top="1" bottom="1" header="0.5" footer="0.5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731F1-3DCC-4AE2-B734-6C9949154C8F}">
  <sheetPr>
    <pageSetUpPr fitToPage="1"/>
  </sheetPr>
  <dimension ref="A1:S325"/>
  <sheetViews>
    <sheetView view="pageBreakPreview" topLeftCell="A274" zoomScaleNormal="100" zoomScaleSheetLayoutView="100" workbookViewId="0"/>
  </sheetViews>
  <sheetFormatPr defaultColWidth="8.88671875" defaultRowHeight="16.8" x14ac:dyDescent="0.3"/>
  <cols>
    <col min="1" max="1" width="5.88671875" style="36" customWidth="1"/>
    <col min="2" max="2" width="7.6640625" style="34" customWidth="1"/>
    <col min="3" max="3" width="65.44140625" style="34" customWidth="1"/>
    <col min="4" max="4" width="11.109375" style="32" customWidth="1"/>
    <col min="5" max="5" width="10.109375" style="32" customWidth="1"/>
    <col min="6" max="6" width="9.88671875" style="32" customWidth="1"/>
    <col min="7" max="7" width="7.88671875" style="32" customWidth="1"/>
    <col min="8" max="9" width="10.6640625" style="32" bestFit="1" customWidth="1"/>
    <col min="10" max="10" width="9" style="32" bestFit="1" customWidth="1"/>
    <col min="11" max="11" width="7.88671875" style="32" customWidth="1"/>
    <col min="12" max="12" width="11.109375" style="32" customWidth="1"/>
    <col min="13" max="13" width="10.109375" style="32" customWidth="1"/>
    <col min="14" max="14" width="9.88671875" style="32" customWidth="1"/>
    <col min="15" max="15" width="7.88671875" style="32" customWidth="1"/>
    <col min="16" max="16" width="11.109375" style="32" customWidth="1"/>
    <col min="17" max="17" width="11.5546875" style="32" customWidth="1"/>
    <col min="18" max="18" width="9.88671875" style="32" customWidth="1"/>
    <col min="19" max="19" width="7.88671875" style="32" customWidth="1"/>
  </cols>
  <sheetData>
    <row r="1" spans="1:19" x14ac:dyDescent="0.3">
      <c r="A1" s="31"/>
      <c r="B1" s="31"/>
      <c r="C1" s="3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261"/>
      <c r="P1" s="111"/>
      <c r="Q1" s="111"/>
      <c r="R1" s="111"/>
      <c r="S1" s="111" t="s">
        <v>402</v>
      </c>
    </row>
    <row r="2" spans="1:19" x14ac:dyDescent="0.3">
      <c r="A2" s="31"/>
      <c r="B2" s="31"/>
      <c r="C2" s="3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 t="s">
        <v>317</v>
      </c>
    </row>
    <row r="3" spans="1:19" x14ac:dyDescent="0.3">
      <c r="A3" s="31"/>
      <c r="B3" s="31"/>
      <c r="C3" s="31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19" x14ac:dyDescent="0.3">
      <c r="A4" s="113"/>
      <c r="B4" s="113"/>
      <c r="C4" s="113" t="s">
        <v>312</v>
      </c>
    </row>
    <row r="5" spans="1:19" ht="17.399999999999999" thickBot="1" x14ac:dyDescent="0.35">
      <c r="A5" s="263"/>
      <c r="B5" s="263"/>
      <c r="C5" s="263" t="s">
        <v>313</v>
      </c>
    </row>
    <row r="6" spans="1:19" ht="15" customHeight="1" thickBot="1" x14ac:dyDescent="0.3">
      <c r="A6" s="264"/>
      <c r="B6" s="265"/>
      <c r="C6" s="266"/>
      <c r="D6" s="324" t="s">
        <v>193</v>
      </c>
      <c r="E6" s="325"/>
      <c r="F6" s="325"/>
      <c r="G6" s="325"/>
      <c r="H6" s="324" t="s">
        <v>345</v>
      </c>
      <c r="I6" s="325"/>
      <c r="J6" s="325"/>
      <c r="K6" s="325"/>
      <c r="L6" s="324" t="s">
        <v>315</v>
      </c>
      <c r="M6" s="325"/>
      <c r="N6" s="325"/>
      <c r="O6" s="325"/>
      <c r="P6" s="324" t="s">
        <v>369</v>
      </c>
      <c r="Q6" s="325"/>
      <c r="R6" s="325"/>
      <c r="S6" s="325"/>
    </row>
    <row r="7" spans="1:19" ht="42" thickBot="1" x14ac:dyDescent="0.3">
      <c r="A7" s="267"/>
      <c r="B7" s="268"/>
      <c r="C7" s="269"/>
      <c r="D7" s="270" t="s">
        <v>23</v>
      </c>
      <c r="E7" s="122" t="s">
        <v>39</v>
      </c>
      <c r="F7" s="123" t="s">
        <v>40</v>
      </c>
      <c r="G7" s="271" t="s">
        <v>178</v>
      </c>
      <c r="H7" s="270" t="s">
        <v>23</v>
      </c>
      <c r="I7" s="122" t="s">
        <v>39</v>
      </c>
      <c r="J7" s="123" t="s">
        <v>40</v>
      </c>
      <c r="K7" s="271" t="s">
        <v>178</v>
      </c>
      <c r="L7" s="270" t="s">
        <v>23</v>
      </c>
      <c r="M7" s="122" t="s">
        <v>39</v>
      </c>
      <c r="N7" s="123" t="s">
        <v>40</v>
      </c>
      <c r="O7" s="271" t="s">
        <v>178</v>
      </c>
      <c r="P7" s="270" t="s">
        <v>23</v>
      </c>
      <c r="Q7" s="122" t="s">
        <v>39</v>
      </c>
      <c r="R7" s="123" t="s">
        <v>40</v>
      </c>
      <c r="S7" s="271" t="s">
        <v>178</v>
      </c>
    </row>
    <row r="8" spans="1:19" ht="13.8" x14ac:dyDescent="0.25">
      <c r="A8" s="272" t="s">
        <v>5</v>
      </c>
      <c r="B8" s="273" t="s">
        <v>6</v>
      </c>
      <c r="C8" s="274" t="s">
        <v>7</v>
      </c>
      <c r="D8" s="275"/>
      <c r="E8" s="276"/>
      <c r="F8" s="276"/>
      <c r="G8" s="277"/>
      <c r="H8" s="275"/>
      <c r="I8" s="276"/>
      <c r="J8" s="276"/>
      <c r="K8" s="277"/>
      <c r="L8" s="275"/>
      <c r="M8" s="276"/>
      <c r="N8" s="276"/>
      <c r="O8" s="277"/>
      <c r="P8" s="278"/>
      <c r="Q8" s="279"/>
      <c r="R8" s="279"/>
      <c r="S8" s="280"/>
    </row>
    <row r="9" spans="1:19" ht="13.8" x14ac:dyDescent="0.25">
      <c r="A9" s="281"/>
      <c r="B9" s="282"/>
      <c r="C9" s="159"/>
      <c r="D9" s="148"/>
      <c r="E9" s="149"/>
      <c r="F9" s="149"/>
      <c r="G9" s="153"/>
      <c r="H9" s="148"/>
      <c r="I9" s="149"/>
      <c r="J9" s="149"/>
      <c r="K9" s="153"/>
      <c r="L9" s="148"/>
      <c r="M9" s="149"/>
      <c r="N9" s="149"/>
      <c r="O9" s="153"/>
      <c r="P9" s="148"/>
      <c r="Q9" s="149"/>
      <c r="R9" s="149"/>
      <c r="S9" s="227"/>
    </row>
    <row r="10" spans="1:19" ht="13.8" x14ac:dyDescent="0.25">
      <c r="A10" s="281">
        <v>101</v>
      </c>
      <c r="B10" s="283"/>
      <c r="C10" s="147" t="s">
        <v>261</v>
      </c>
      <c r="D10" s="148"/>
      <c r="E10" s="149"/>
      <c r="F10" s="149"/>
      <c r="G10" s="153"/>
      <c r="H10" s="148"/>
      <c r="I10" s="149"/>
      <c r="J10" s="149"/>
      <c r="K10" s="153"/>
      <c r="L10" s="148"/>
      <c r="M10" s="149"/>
      <c r="N10" s="149"/>
      <c r="O10" s="153"/>
      <c r="P10" s="148"/>
      <c r="Q10" s="149"/>
      <c r="R10" s="149"/>
      <c r="S10" s="227"/>
    </row>
    <row r="11" spans="1:19" ht="13.8" x14ac:dyDescent="0.25">
      <c r="A11" s="138"/>
      <c r="B11" s="284" t="s">
        <v>8</v>
      </c>
      <c r="C11" s="285" t="s">
        <v>21</v>
      </c>
      <c r="D11" s="154">
        <v>435137</v>
      </c>
      <c r="E11" s="142">
        <v>435137</v>
      </c>
      <c r="F11" s="142">
        <v>0</v>
      </c>
      <c r="G11" s="155">
        <v>0</v>
      </c>
      <c r="H11" s="154">
        <v>435137</v>
      </c>
      <c r="I11" s="142">
        <v>435137</v>
      </c>
      <c r="J11" s="142">
        <v>0</v>
      </c>
      <c r="K11" s="155">
        <v>0</v>
      </c>
      <c r="L11" s="154">
        <v>5569</v>
      </c>
      <c r="M11" s="142">
        <v>5569</v>
      </c>
      <c r="N11" s="142">
        <v>0</v>
      </c>
      <c r="O11" s="155">
        <v>0</v>
      </c>
      <c r="P11" s="154">
        <f>H11+L11</f>
        <v>440706</v>
      </c>
      <c r="Q11" s="142">
        <f t="shared" ref="Q11:S11" si="0">I11+M11</f>
        <v>440706</v>
      </c>
      <c r="R11" s="142">
        <f t="shared" si="0"/>
        <v>0</v>
      </c>
      <c r="S11" s="213">
        <f t="shared" si="0"/>
        <v>0</v>
      </c>
    </row>
    <row r="12" spans="1:19" ht="13.8" x14ac:dyDescent="0.25">
      <c r="A12" s="138"/>
      <c r="B12" s="284" t="s">
        <v>12</v>
      </c>
      <c r="C12" s="285" t="s">
        <v>49</v>
      </c>
      <c r="D12" s="154">
        <v>17918</v>
      </c>
      <c r="E12" s="142">
        <v>17918</v>
      </c>
      <c r="F12" s="142">
        <v>0</v>
      </c>
      <c r="G12" s="155">
        <v>0</v>
      </c>
      <c r="H12" s="154">
        <v>17918</v>
      </c>
      <c r="I12" s="142">
        <v>17918</v>
      </c>
      <c r="J12" s="142">
        <v>0</v>
      </c>
      <c r="K12" s="155">
        <v>0</v>
      </c>
      <c r="L12" s="154">
        <v>37887</v>
      </c>
      <c r="M12" s="142">
        <v>37887</v>
      </c>
      <c r="N12" s="142">
        <v>0</v>
      </c>
      <c r="O12" s="155">
        <v>0</v>
      </c>
      <c r="P12" s="154">
        <f t="shared" ref="P12:P22" si="1">H12+L12</f>
        <v>55805</v>
      </c>
      <c r="Q12" s="142">
        <f t="shared" ref="Q12:Q22" si="2">I12+M12</f>
        <v>55805</v>
      </c>
      <c r="R12" s="142">
        <f t="shared" ref="R12:R22" si="3">J12+N12</f>
        <v>0</v>
      </c>
      <c r="S12" s="213">
        <f t="shared" ref="S12:S22" si="4">K12+O12</f>
        <v>0</v>
      </c>
    </row>
    <row r="13" spans="1:19" ht="13.8" x14ac:dyDescent="0.25">
      <c r="A13" s="138"/>
      <c r="B13" s="284" t="s">
        <v>13</v>
      </c>
      <c r="C13" s="285" t="s">
        <v>25</v>
      </c>
      <c r="D13" s="154">
        <v>98584</v>
      </c>
      <c r="E13" s="142">
        <v>98584</v>
      </c>
      <c r="F13" s="142">
        <v>0</v>
      </c>
      <c r="G13" s="155">
        <v>0</v>
      </c>
      <c r="H13" s="154">
        <v>93839</v>
      </c>
      <c r="I13" s="142">
        <v>93839</v>
      </c>
      <c r="J13" s="142">
        <v>0</v>
      </c>
      <c r="K13" s="155">
        <v>0</v>
      </c>
      <c r="L13" s="154">
        <v>-10975</v>
      </c>
      <c r="M13" s="142">
        <v>-10975</v>
      </c>
      <c r="N13" s="142">
        <v>0</v>
      </c>
      <c r="O13" s="155">
        <v>0</v>
      </c>
      <c r="P13" s="154">
        <f t="shared" si="1"/>
        <v>82864</v>
      </c>
      <c r="Q13" s="142">
        <f t="shared" si="2"/>
        <v>82864</v>
      </c>
      <c r="R13" s="142">
        <f t="shared" si="3"/>
        <v>0</v>
      </c>
      <c r="S13" s="213">
        <f t="shared" si="4"/>
        <v>0</v>
      </c>
    </row>
    <row r="14" spans="1:19" ht="13.8" x14ac:dyDescent="0.25">
      <c r="A14" s="286"/>
      <c r="B14" s="170" t="s">
        <v>18</v>
      </c>
      <c r="C14" s="285" t="s">
        <v>44</v>
      </c>
      <c r="D14" s="154"/>
      <c r="E14" s="142"/>
      <c r="F14" s="142"/>
      <c r="G14" s="155"/>
      <c r="H14" s="154">
        <v>0</v>
      </c>
      <c r="I14" s="142">
        <v>0</v>
      </c>
      <c r="J14" s="142">
        <v>0</v>
      </c>
      <c r="K14" s="155">
        <v>0</v>
      </c>
      <c r="L14" s="154"/>
      <c r="M14" s="142"/>
      <c r="N14" s="142"/>
      <c r="O14" s="155"/>
      <c r="P14" s="154">
        <f t="shared" si="1"/>
        <v>0</v>
      </c>
      <c r="Q14" s="142">
        <f t="shared" si="2"/>
        <v>0</v>
      </c>
      <c r="R14" s="142">
        <f t="shared" si="3"/>
        <v>0</v>
      </c>
      <c r="S14" s="213">
        <f t="shared" si="4"/>
        <v>0</v>
      </c>
    </row>
    <row r="15" spans="1:19" ht="13.8" x14ac:dyDescent="0.25">
      <c r="A15" s="286"/>
      <c r="B15" s="170"/>
      <c r="C15" s="285" t="s">
        <v>122</v>
      </c>
      <c r="D15" s="154">
        <v>1779</v>
      </c>
      <c r="E15" s="142">
        <v>1779</v>
      </c>
      <c r="F15" s="142">
        <v>0</v>
      </c>
      <c r="G15" s="155">
        <v>0</v>
      </c>
      <c r="H15" s="154">
        <v>1779</v>
      </c>
      <c r="I15" s="142">
        <v>1779</v>
      </c>
      <c r="J15" s="142">
        <v>0</v>
      </c>
      <c r="K15" s="155">
        <v>0</v>
      </c>
      <c r="L15" s="154">
        <v>-47</v>
      </c>
      <c r="M15" s="142">
        <v>-47</v>
      </c>
      <c r="N15" s="142"/>
      <c r="O15" s="155"/>
      <c r="P15" s="154">
        <f t="shared" si="1"/>
        <v>1732</v>
      </c>
      <c r="Q15" s="142">
        <f t="shared" si="2"/>
        <v>1732</v>
      </c>
      <c r="R15" s="142">
        <f t="shared" si="3"/>
        <v>0</v>
      </c>
      <c r="S15" s="213">
        <f t="shared" si="4"/>
        <v>0</v>
      </c>
    </row>
    <row r="16" spans="1:19" ht="13.8" x14ac:dyDescent="0.25">
      <c r="A16" s="286"/>
      <c r="B16" s="170"/>
      <c r="C16" s="285" t="s">
        <v>250</v>
      </c>
      <c r="D16" s="154">
        <v>1500</v>
      </c>
      <c r="E16" s="142">
        <v>1500</v>
      </c>
      <c r="F16" s="142">
        <v>0</v>
      </c>
      <c r="G16" s="155">
        <v>0</v>
      </c>
      <c r="H16" s="154">
        <v>1500</v>
      </c>
      <c r="I16" s="142">
        <v>1500</v>
      </c>
      <c r="J16" s="142">
        <v>0</v>
      </c>
      <c r="K16" s="155">
        <v>0</v>
      </c>
      <c r="L16" s="154"/>
      <c r="M16" s="142"/>
      <c r="N16" s="142"/>
      <c r="O16" s="155"/>
      <c r="P16" s="154">
        <f t="shared" si="1"/>
        <v>1500</v>
      </c>
      <c r="Q16" s="142">
        <f t="shared" si="2"/>
        <v>1500</v>
      </c>
      <c r="R16" s="142">
        <f t="shared" si="3"/>
        <v>0</v>
      </c>
      <c r="S16" s="213">
        <f t="shared" si="4"/>
        <v>0</v>
      </c>
    </row>
    <row r="17" spans="1:19" ht="13.8" x14ac:dyDescent="0.25">
      <c r="A17" s="286"/>
      <c r="B17" s="170"/>
      <c r="C17" s="285" t="s">
        <v>368</v>
      </c>
      <c r="D17" s="154"/>
      <c r="E17" s="142"/>
      <c r="F17" s="142"/>
      <c r="G17" s="155"/>
      <c r="H17" s="154">
        <v>4745</v>
      </c>
      <c r="I17" s="142">
        <v>4745</v>
      </c>
      <c r="J17" s="142">
        <v>0</v>
      </c>
      <c r="K17" s="155">
        <v>0</v>
      </c>
      <c r="L17" s="154">
        <v>-4745</v>
      </c>
      <c r="M17" s="142">
        <v>-4745</v>
      </c>
      <c r="N17" s="142">
        <v>0</v>
      </c>
      <c r="O17" s="155">
        <v>0</v>
      </c>
      <c r="P17" s="154">
        <f t="shared" si="1"/>
        <v>0</v>
      </c>
      <c r="Q17" s="142">
        <f t="shared" si="2"/>
        <v>0</v>
      </c>
      <c r="R17" s="142">
        <f t="shared" si="3"/>
        <v>0</v>
      </c>
      <c r="S17" s="213">
        <f t="shared" si="4"/>
        <v>0</v>
      </c>
    </row>
    <row r="18" spans="1:19" ht="13.8" x14ac:dyDescent="0.25">
      <c r="A18" s="287"/>
      <c r="B18" s="288"/>
      <c r="C18" s="289" t="s">
        <v>46</v>
      </c>
      <c r="D18" s="160">
        <f t="shared" ref="D18" si="5">SUM(D15:D16)</f>
        <v>3279</v>
      </c>
      <c r="E18" s="161">
        <f t="shared" ref="E18:G18" si="6">SUM(E15:E16)</f>
        <v>3279</v>
      </c>
      <c r="F18" s="161">
        <f t="shared" si="6"/>
        <v>0</v>
      </c>
      <c r="G18" s="165">
        <f t="shared" si="6"/>
        <v>0</v>
      </c>
      <c r="H18" s="160">
        <v>8024</v>
      </c>
      <c r="I18" s="161">
        <v>8024</v>
      </c>
      <c r="J18" s="161">
        <v>0</v>
      </c>
      <c r="K18" s="165">
        <v>0</v>
      </c>
      <c r="L18" s="160">
        <f>SUM(L15:L17)</f>
        <v>-4792</v>
      </c>
      <c r="M18" s="161">
        <f t="shared" ref="M18:O18" si="7">SUM(M15:M17)</f>
        <v>-4792</v>
      </c>
      <c r="N18" s="161">
        <f t="shared" si="7"/>
        <v>0</v>
      </c>
      <c r="O18" s="165">
        <f t="shared" si="7"/>
        <v>0</v>
      </c>
      <c r="P18" s="160">
        <f t="shared" si="1"/>
        <v>3232</v>
      </c>
      <c r="Q18" s="161">
        <f t="shared" si="2"/>
        <v>3232</v>
      </c>
      <c r="R18" s="161">
        <f t="shared" si="3"/>
        <v>0</v>
      </c>
      <c r="S18" s="210">
        <f t="shared" si="4"/>
        <v>0</v>
      </c>
    </row>
    <row r="19" spans="1:19" ht="13.8" x14ac:dyDescent="0.25">
      <c r="A19" s="287"/>
      <c r="B19" s="170" t="s">
        <v>20</v>
      </c>
      <c r="C19" s="285" t="s">
        <v>19</v>
      </c>
      <c r="D19" s="160"/>
      <c r="E19" s="161"/>
      <c r="F19" s="161"/>
      <c r="G19" s="165"/>
      <c r="H19" s="154"/>
      <c r="I19" s="142"/>
      <c r="J19" s="142"/>
      <c r="K19" s="155"/>
      <c r="L19" s="160"/>
      <c r="M19" s="161"/>
      <c r="N19" s="161"/>
      <c r="O19" s="165"/>
      <c r="P19" s="154"/>
      <c r="Q19" s="142"/>
      <c r="R19" s="142"/>
      <c r="S19" s="213"/>
    </row>
    <row r="20" spans="1:19" ht="13.8" x14ac:dyDescent="0.25">
      <c r="A20" s="287"/>
      <c r="B20" s="170"/>
      <c r="C20" s="285" t="s">
        <v>386</v>
      </c>
      <c r="D20" s="154"/>
      <c r="E20" s="142"/>
      <c r="F20" s="142"/>
      <c r="G20" s="155"/>
      <c r="H20" s="154"/>
      <c r="I20" s="142"/>
      <c r="J20" s="142"/>
      <c r="K20" s="155"/>
      <c r="L20" s="154">
        <v>5558</v>
      </c>
      <c r="M20" s="142">
        <v>5558</v>
      </c>
      <c r="N20" s="142">
        <v>0</v>
      </c>
      <c r="O20" s="155"/>
      <c r="P20" s="154">
        <f t="shared" ref="P20:P21" si="8">H20+L20</f>
        <v>5558</v>
      </c>
      <c r="Q20" s="142">
        <f t="shared" ref="Q20:Q21" si="9">I20+M20</f>
        <v>5558</v>
      </c>
      <c r="R20" s="142">
        <f t="shared" ref="R20:R21" si="10">J20+N20</f>
        <v>0</v>
      </c>
      <c r="S20" s="213">
        <f t="shared" ref="S20:S21" si="11">K20+O20</f>
        <v>0</v>
      </c>
    </row>
    <row r="21" spans="1:19" ht="13.8" x14ac:dyDescent="0.25">
      <c r="A21" s="287"/>
      <c r="B21" s="170"/>
      <c r="C21" s="289" t="s">
        <v>117</v>
      </c>
      <c r="D21" s="160"/>
      <c r="E21" s="161"/>
      <c r="F21" s="161"/>
      <c r="G21" s="165"/>
      <c r="H21" s="160"/>
      <c r="I21" s="161"/>
      <c r="J21" s="161"/>
      <c r="K21" s="165"/>
      <c r="L21" s="160">
        <f>SUM(L20)</f>
        <v>5558</v>
      </c>
      <c r="M21" s="161">
        <f t="shared" ref="M21:O21" si="12">SUM(M20)</f>
        <v>5558</v>
      </c>
      <c r="N21" s="161">
        <f t="shared" si="12"/>
        <v>0</v>
      </c>
      <c r="O21" s="165">
        <f t="shared" si="12"/>
        <v>0</v>
      </c>
      <c r="P21" s="160">
        <f t="shared" si="8"/>
        <v>5558</v>
      </c>
      <c r="Q21" s="161">
        <f t="shared" si="9"/>
        <v>5558</v>
      </c>
      <c r="R21" s="161">
        <f t="shared" si="10"/>
        <v>0</v>
      </c>
      <c r="S21" s="210">
        <f t="shared" si="11"/>
        <v>0</v>
      </c>
    </row>
    <row r="22" spans="1:19" ht="13.8" x14ac:dyDescent="0.25">
      <c r="A22" s="286"/>
      <c r="B22" s="170"/>
      <c r="C22" s="159" t="s">
        <v>10</v>
      </c>
      <c r="D22" s="290">
        <f>D11+D12+D13+D18</f>
        <v>554918</v>
      </c>
      <c r="E22" s="291">
        <f>E11+E12+E13+E18</f>
        <v>554918</v>
      </c>
      <c r="F22" s="291">
        <f>F11+F12+F13+F18</f>
        <v>0</v>
      </c>
      <c r="G22" s="292">
        <f>G11+G12+G13+G18</f>
        <v>0</v>
      </c>
      <c r="H22" s="290">
        <v>554918</v>
      </c>
      <c r="I22" s="291">
        <v>554918</v>
      </c>
      <c r="J22" s="291">
        <v>0</v>
      </c>
      <c r="K22" s="292">
        <v>0</v>
      </c>
      <c r="L22" s="290">
        <f>L11+L12+L13+L18+L21</f>
        <v>33247</v>
      </c>
      <c r="M22" s="291">
        <f>M11+M12+M13+M18+M21</f>
        <v>33247</v>
      </c>
      <c r="N22" s="291">
        <f>N11+N12+N13+N18+N21</f>
        <v>0</v>
      </c>
      <c r="O22" s="292">
        <f>O11+O12+O13+O18+O21</f>
        <v>0</v>
      </c>
      <c r="P22" s="290">
        <f t="shared" si="1"/>
        <v>588165</v>
      </c>
      <c r="Q22" s="291">
        <f t="shared" si="2"/>
        <v>588165</v>
      </c>
      <c r="R22" s="291">
        <f t="shared" si="3"/>
        <v>0</v>
      </c>
      <c r="S22" s="293">
        <f t="shared" si="4"/>
        <v>0</v>
      </c>
    </row>
    <row r="23" spans="1:19" ht="13.8" x14ac:dyDescent="0.25">
      <c r="A23" s="286"/>
      <c r="B23" s="170"/>
      <c r="C23" s="285"/>
      <c r="D23" s="154"/>
      <c r="E23" s="142"/>
      <c r="F23" s="142"/>
      <c r="G23" s="155"/>
      <c r="H23" s="154"/>
      <c r="I23" s="142"/>
      <c r="J23" s="142"/>
      <c r="K23" s="155"/>
      <c r="L23" s="154"/>
      <c r="M23" s="142"/>
      <c r="N23" s="142"/>
      <c r="O23" s="155"/>
      <c r="P23" s="154"/>
      <c r="Q23" s="142"/>
      <c r="R23" s="142"/>
      <c r="S23" s="213"/>
    </row>
    <row r="24" spans="1:19" ht="13.8" x14ac:dyDescent="0.25">
      <c r="A24" s="281">
        <v>102</v>
      </c>
      <c r="B24" s="170"/>
      <c r="C24" s="159" t="s">
        <v>149</v>
      </c>
      <c r="D24" s="148"/>
      <c r="E24" s="149"/>
      <c r="F24" s="149"/>
      <c r="G24" s="153"/>
      <c r="H24" s="154"/>
      <c r="I24" s="142"/>
      <c r="J24" s="142"/>
      <c r="K24" s="155"/>
      <c r="L24" s="148"/>
      <c r="M24" s="149"/>
      <c r="N24" s="149"/>
      <c r="O24" s="153"/>
      <c r="P24" s="154"/>
      <c r="Q24" s="142"/>
      <c r="R24" s="142"/>
      <c r="S24" s="213"/>
    </row>
    <row r="25" spans="1:19" ht="13.8" x14ac:dyDescent="0.25">
      <c r="A25" s="138"/>
      <c r="B25" s="284" t="s">
        <v>8</v>
      </c>
      <c r="C25" s="285" t="s">
        <v>21</v>
      </c>
      <c r="D25" s="154">
        <v>81546</v>
      </c>
      <c r="E25" s="142">
        <v>81546</v>
      </c>
      <c r="F25" s="142">
        <v>0</v>
      </c>
      <c r="G25" s="155">
        <v>0</v>
      </c>
      <c r="H25" s="154">
        <v>81546</v>
      </c>
      <c r="I25" s="142">
        <v>81546</v>
      </c>
      <c r="J25" s="142">
        <v>0</v>
      </c>
      <c r="K25" s="155">
        <v>0</v>
      </c>
      <c r="L25" s="154">
        <v>3014</v>
      </c>
      <c r="M25" s="142">
        <v>3014</v>
      </c>
      <c r="N25" s="142">
        <v>0</v>
      </c>
      <c r="O25" s="155">
        <v>0</v>
      </c>
      <c r="P25" s="154">
        <f t="shared" ref="P25:P27" si="13">H25+L25</f>
        <v>84560</v>
      </c>
      <c r="Q25" s="142">
        <f t="shared" ref="Q25:Q27" si="14">I25+M25</f>
        <v>84560</v>
      </c>
      <c r="R25" s="142">
        <f t="shared" ref="R25:R27" si="15">J25+N25</f>
        <v>0</v>
      </c>
      <c r="S25" s="213">
        <f t="shared" ref="S25:S27" si="16">K25+O25</f>
        <v>0</v>
      </c>
    </row>
    <row r="26" spans="1:19" ht="13.8" x14ac:dyDescent="0.25">
      <c r="A26" s="138"/>
      <c r="B26" s="284" t="s">
        <v>12</v>
      </c>
      <c r="C26" s="285" t="s">
        <v>49</v>
      </c>
      <c r="D26" s="154">
        <v>10547</v>
      </c>
      <c r="E26" s="142">
        <v>10547</v>
      </c>
      <c r="F26" s="142">
        <v>0</v>
      </c>
      <c r="G26" s="155">
        <v>0</v>
      </c>
      <c r="H26" s="154">
        <v>10547</v>
      </c>
      <c r="I26" s="142">
        <v>10547</v>
      </c>
      <c r="J26" s="142">
        <v>0</v>
      </c>
      <c r="K26" s="155">
        <v>0</v>
      </c>
      <c r="L26" s="154">
        <v>591</v>
      </c>
      <c r="M26" s="142">
        <v>591</v>
      </c>
      <c r="N26" s="142">
        <v>0</v>
      </c>
      <c r="O26" s="155">
        <v>0</v>
      </c>
      <c r="P26" s="154">
        <f t="shared" si="13"/>
        <v>11138</v>
      </c>
      <c r="Q26" s="142">
        <f t="shared" si="14"/>
        <v>11138</v>
      </c>
      <c r="R26" s="142">
        <f t="shared" si="15"/>
        <v>0</v>
      </c>
      <c r="S26" s="213">
        <f t="shared" si="16"/>
        <v>0</v>
      </c>
    </row>
    <row r="27" spans="1:19" ht="13.8" x14ac:dyDescent="0.25">
      <c r="A27" s="286"/>
      <c r="B27" s="170" t="s">
        <v>13</v>
      </c>
      <c r="C27" s="285" t="s">
        <v>25</v>
      </c>
      <c r="D27" s="154">
        <v>63557</v>
      </c>
      <c r="E27" s="142">
        <v>63557</v>
      </c>
      <c r="F27" s="142">
        <v>0</v>
      </c>
      <c r="G27" s="155">
        <v>0</v>
      </c>
      <c r="H27" s="154">
        <v>65892</v>
      </c>
      <c r="I27" s="142">
        <v>65892</v>
      </c>
      <c r="J27" s="142">
        <v>0</v>
      </c>
      <c r="K27" s="155">
        <v>0</v>
      </c>
      <c r="L27" s="154">
        <v>15175</v>
      </c>
      <c r="M27" s="142">
        <v>15175</v>
      </c>
      <c r="N27" s="142">
        <v>0</v>
      </c>
      <c r="O27" s="155">
        <v>0</v>
      </c>
      <c r="P27" s="154">
        <f t="shared" si="13"/>
        <v>81067</v>
      </c>
      <c r="Q27" s="142">
        <f t="shared" si="14"/>
        <v>81067</v>
      </c>
      <c r="R27" s="142">
        <f t="shared" si="15"/>
        <v>0</v>
      </c>
      <c r="S27" s="213">
        <f t="shared" si="16"/>
        <v>0</v>
      </c>
    </row>
    <row r="28" spans="1:19" ht="13.8" x14ac:dyDescent="0.25">
      <c r="A28" s="286"/>
      <c r="B28" s="170" t="s">
        <v>15</v>
      </c>
      <c r="C28" s="285" t="s">
        <v>43</v>
      </c>
      <c r="D28" s="154"/>
      <c r="E28" s="142"/>
      <c r="F28" s="142"/>
      <c r="G28" s="155"/>
      <c r="H28" s="154"/>
      <c r="I28" s="142"/>
      <c r="J28" s="142"/>
      <c r="K28" s="155"/>
      <c r="L28" s="154"/>
      <c r="M28" s="142"/>
      <c r="N28" s="142"/>
      <c r="O28" s="155"/>
      <c r="P28" s="154"/>
      <c r="Q28" s="142"/>
      <c r="R28" s="142"/>
      <c r="S28" s="213"/>
    </row>
    <row r="29" spans="1:19" ht="13.8" x14ac:dyDescent="0.25">
      <c r="A29" s="286"/>
      <c r="B29" s="170"/>
      <c r="C29" s="285" t="s">
        <v>47</v>
      </c>
      <c r="D29" s="154"/>
      <c r="E29" s="142"/>
      <c r="F29" s="142"/>
      <c r="G29" s="155"/>
      <c r="H29" s="154"/>
      <c r="I29" s="142"/>
      <c r="J29" s="142"/>
      <c r="K29" s="155"/>
      <c r="L29" s="154"/>
      <c r="M29" s="142"/>
      <c r="N29" s="142"/>
      <c r="O29" s="155"/>
      <c r="P29" s="154"/>
      <c r="Q29" s="142"/>
      <c r="R29" s="142"/>
      <c r="S29" s="213"/>
    </row>
    <row r="30" spans="1:19" ht="13.8" x14ac:dyDescent="0.25">
      <c r="A30" s="286"/>
      <c r="B30" s="170"/>
      <c r="C30" s="285" t="s">
        <v>340</v>
      </c>
      <c r="D30" s="154"/>
      <c r="E30" s="142"/>
      <c r="F30" s="142"/>
      <c r="G30" s="155"/>
      <c r="H30" s="154">
        <v>861</v>
      </c>
      <c r="I30" s="142">
        <v>861</v>
      </c>
      <c r="J30" s="142">
        <v>0</v>
      </c>
      <c r="K30" s="155">
        <v>0</v>
      </c>
      <c r="L30" s="154"/>
      <c r="M30" s="142"/>
      <c r="N30" s="142"/>
      <c r="O30" s="155"/>
      <c r="P30" s="154">
        <f t="shared" ref="P30:P31" si="17">H30+L30</f>
        <v>861</v>
      </c>
      <c r="Q30" s="142">
        <f t="shared" ref="Q30:Q31" si="18">I30+M30</f>
        <v>861</v>
      </c>
      <c r="R30" s="142">
        <f t="shared" ref="R30:R31" si="19">J30+N30</f>
        <v>0</v>
      </c>
      <c r="S30" s="213">
        <f t="shared" ref="S30:S31" si="20">K30+O30</f>
        <v>0</v>
      </c>
    </row>
    <row r="31" spans="1:19" ht="13.8" x14ac:dyDescent="0.25">
      <c r="A31" s="286"/>
      <c r="B31" s="288"/>
      <c r="C31" s="289" t="s">
        <v>339</v>
      </c>
      <c r="D31" s="160"/>
      <c r="E31" s="161"/>
      <c r="F31" s="161"/>
      <c r="G31" s="165"/>
      <c r="H31" s="160">
        <v>861</v>
      </c>
      <c r="I31" s="161">
        <v>861</v>
      </c>
      <c r="J31" s="161">
        <v>0</v>
      </c>
      <c r="K31" s="165">
        <v>0</v>
      </c>
      <c r="L31" s="160">
        <f>SUM(L30)</f>
        <v>0</v>
      </c>
      <c r="M31" s="161">
        <f t="shared" ref="M31:O31" si="21">SUM(M30)</f>
        <v>0</v>
      </c>
      <c r="N31" s="161">
        <f t="shared" si="21"/>
        <v>0</v>
      </c>
      <c r="O31" s="165">
        <f t="shared" si="21"/>
        <v>0</v>
      </c>
      <c r="P31" s="160">
        <f t="shared" si="17"/>
        <v>861</v>
      </c>
      <c r="Q31" s="161">
        <f t="shared" si="18"/>
        <v>861</v>
      </c>
      <c r="R31" s="161">
        <f t="shared" si="19"/>
        <v>0</v>
      </c>
      <c r="S31" s="210">
        <f t="shared" si="20"/>
        <v>0</v>
      </c>
    </row>
    <row r="32" spans="1:19" ht="13.8" x14ac:dyDescent="0.25">
      <c r="A32" s="286"/>
      <c r="B32" s="170" t="s">
        <v>18</v>
      </c>
      <c r="C32" s="285" t="s">
        <v>44</v>
      </c>
      <c r="D32" s="154"/>
      <c r="E32" s="142"/>
      <c r="F32" s="142"/>
      <c r="G32" s="155"/>
      <c r="H32" s="154"/>
      <c r="I32" s="142"/>
      <c r="J32" s="142"/>
      <c r="K32" s="155"/>
      <c r="L32" s="154"/>
      <c r="M32" s="142"/>
      <c r="N32" s="142"/>
      <c r="O32" s="155"/>
      <c r="P32" s="154"/>
      <c r="Q32" s="142"/>
      <c r="R32" s="142"/>
      <c r="S32" s="213"/>
    </row>
    <row r="33" spans="1:19" ht="13.8" x14ac:dyDescent="0.25">
      <c r="A33" s="286"/>
      <c r="B33" s="170"/>
      <c r="C33" s="285" t="s">
        <v>241</v>
      </c>
      <c r="D33" s="154">
        <v>4965</v>
      </c>
      <c r="E33" s="142">
        <v>4965</v>
      </c>
      <c r="F33" s="142">
        <v>0</v>
      </c>
      <c r="G33" s="155">
        <v>0</v>
      </c>
      <c r="H33" s="154">
        <v>5447</v>
      </c>
      <c r="I33" s="142">
        <v>5447</v>
      </c>
      <c r="J33" s="142">
        <v>0</v>
      </c>
      <c r="K33" s="155">
        <v>0</v>
      </c>
      <c r="L33" s="154">
        <v>1603</v>
      </c>
      <c r="M33" s="142">
        <v>1603</v>
      </c>
      <c r="N33" s="142">
        <v>0</v>
      </c>
      <c r="O33" s="155">
        <v>0</v>
      </c>
      <c r="P33" s="154">
        <f t="shared" ref="P33:P34" si="22">H33+L33</f>
        <v>7050</v>
      </c>
      <c r="Q33" s="142">
        <f t="shared" ref="Q33:Q34" si="23">I33+M33</f>
        <v>7050</v>
      </c>
      <c r="R33" s="142">
        <f t="shared" ref="R33:R34" si="24">J33+N33</f>
        <v>0</v>
      </c>
      <c r="S33" s="213">
        <f t="shared" ref="S33:S34" si="25">K33+O33</f>
        <v>0</v>
      </c>
    </row>
    <row r="34" spans="1:19" ht="13.8" x14ac:dyDescent="0.25">
      <c r="A34" s="287"/>
      <c r="B34" s="288"/>
      <c r="C34" s="289" t="s">
        <v>46</v>
      </c>
      <c r="D34" s="160">
        <f t="shared" ref="D34:G34" si="26">SUM(D33)</f>
        <v>4965</v>
      </c>
      <c r="E34" s="161">
        <f t="shared" si="26"/>
        <v>4965</v>
      </c>
      <c r="F34" s="161">
        <f t="shared" si="26"/>
        <v>0</v>
      </c>
      <c r="G34" s="165">
        <f t="shared" si="26"/>
        <v>0</v>
      </c>
      <c r="H34" s="160">
        <v>5447</v>
      </c>
      <c r="I34" s="161">
        <v>5447</v>
      </c>
      <c r="J34" s="161">
        <v>0</v>
      </c>
      <c r="K34" s="165">
        <v>0</v>
      </c>
      <c r="L34" s="160">
        <f t="shared" ref="L34:O34" si="27">SUM(L33)</f>
        <v>1603</v>
      </c>
      <c r="M34" s="161">
        <f t="shared" si="27"/>
        <v>1603</v>
      </c>
      <c r="N34" s="161">
        <f t="shared" si="27"/>
        <v>0</v>
      </c>
      <c r="O34" s="165">
        <f t="shared" si="27"/>
        <v>0</v>
      </c>
      <c r="P34" s="160">
        <f t="shared" si="22"/>
        <v>7050</v>
      </c>
      <c r="Q34" s="161">
        <f t="shared" si="23"/>
        <v>7050</v>
      </c>
      <c r="R34" s="161">
        <f t="shared" si="24"/>
        <v>0</v>
      </c>
      <c r="S34" s="210">
        <f t="shared" si="25"/>
        <v>0</v>
      </c>
    </row>
    <row r="35" spans="1:19" ht="13.8" x14ac:dyDescent="0.25">
      <c r="A35" s="287"/>
      <c r="B35" s="170" t="s">
        <v>20</v>
      </c>
      <c r="C35" s="285" t="s">
        <v>19</v>
      </c>
      <c r="D35" s="160"/>
      <c r="E35" s="161"/>
      <c r="F35" s="161"/>
      <c r="G35" s="165"/>
      <c r="H35" s="154"/>
      <c r="I35" s="142"/>
      <c r="J35" s="142"/>
      <c r="K35" s="155"/>
      <c r="L35" s="160"/>
      <c r="M35" s="161"/>
      <c r="N35" s="161"/>
      <c r="O35" s="165"/>
      <c r="P35" s="154"/>
      <c r="Q35" s="142"/>
      <c r="R35" s="142"/>
      <c r="S35" s="213"/>
    </row>
    <row r="36" spans="1:19" ht="13.8" x14ac:dyDescent="0.25">
      <c r="A36" s="287"/>
      <c r="B36" s="170"/>
      <c r="C36" s="285" t="s">
        <v>251</v>
      </c>
      <c r="D36" s="154">
        <v>5864</v>
      </c>
      <c r="E36" s="142">
        <v>5864</v>
      </c>
      <c r="F36" s="142">
        <v>0</v>
      </c>
      <c r="G36" s="155">
        <v>0</v>
      </c>
      <c r="H36" s="154">
        <v>5864</v>
      </c>
      <c r="I36" s="142">
        <v>5864</v>
      </c>
      <c r="J36" s="142">
        <v>0</v>
      </c>
      <c r="K36" s="155">
        <v>0</v>
      </c>
      <c r="L36" s="154">
        <v>1342</v>
      </c>
      <c r="M36" s="142">
        <v>1342</v>
      </c>
      <c r="N36" s="142">
        <v>0</v>
      </c>
      <c r="O36" s="155">
        <v>0</v>
      </c>
      <c r="P36" s="154">
        <f t="shared" ref="P36:P38" si="28">H36+L36</f>
        <v>7206</v>
      </c>
      <c r="Q36" s="142">
        <f t="shared" ref="Q36:Q38" si="29">I36+M36</f>
        <v>7206</v>
      </c>
      <c r="R36" s="142">
        <f t="shared" ref="R36:R38" si="30">J36+N36</f>
        <v>0</v>
      </c>
      <c r="S36" s="213">
        <f t="shared" ref="S36:S38" si="31">K36+O36</f>
        <v>0</v>
      </c>
    </row>
    <row r="37" spans="1:19" ht="13.8" x14ac:dyDescent="0.25">
      <c r="A37" s="287"/>
      <c r="B37" s="170"/>
      <c r="C37" s="289" t="s">
        <v>117</v>
      </c>
      <c r="D37" s="160">
        <v>5864</v>
      </c>
      <c r="E37" s="161">
        <v>5864</v>
      </c>
      <c r="F37" s="161">
        <f t="shared" ref="F37:G37" si="32">SUM(F36:F36)</f>
        <v>0</v>
      </c>
      <c r="G37" s="165">
        <f t="shared" si="32"/>
        <v>0</v>
      </c>
      <c r="H37" s="160">
        <v>5864</v>
      </c>
      <c r="I37" s="161">
        <v>5864</v>
      </c>
      <c r="J37" s="161">
        <v>0</v>
      </c>
      <c r="K37" s="165">
        <v>0</v>
      </c>
      <c r="L37" s="160">
        <f>SUM(L36)</f>
        <v>1342</v>
      </c>
      <c r="M37" s="161">
        <f t="shared" ref="M37:O37" si="33">SUM(M36)</f>
        <v>1342</v>
      </c>
      <c r="N37" s="161">
        <f t="shared" si="33"/>
        <v>0</v>
      </c>
      <c r="O37" s="165">
        <f t="shared" si="33"/>
        <v>0</v>
      </c>
      <c r="P37" s="160">
        <f t="shared" si="28"/>
        <v>7206</v>
      </c>
      <c r="Q37" s="161">
        <f t="shared" si="29"/>
        <v>7206</v>
      </c>
      <c r="R37" s="161">
        <f t="shared" si="30"/>
        <v>0</v>
      </c>
      <c r="S37" s="210">
        <f t="shared" si="31"/>
        <v>0</v>
      </c>
    </row>
    <row r="38" spans="1:19" ht="13.8" x14ac:dyDescent="0.25">
      <c r="A38" s="286"/>
      <c r="B38" s="170"/>
      <c r="C38" s="159" t="s">
        <v>209</v>
      </c>
      <c r="D38" s="290">
        <f t="shared" ref="D38:G38" si="34">SUM(D25:D27)+D34+D37</f>
        <v>166479</v>
      </c>
      <c r="E38" s="291">
        <f t="shared" si="34"/>
        <v>166479</v>
      </c>
      <c r="F38" s="291">
        <f t="shared" si="34"/>
        <v>0</v>
      </c>
      <c r="G38" s="292">
        <f t="shared" si="34"/>
        <v>0</v>
      </c>
      <c r="H38" s="290">
        <v>170157</v>
      </c>
      <c r="I38" s="291">
        <v>170157</v>
      </c>
      <c r="J38" s="291">
        <v>0</v>
      </c>
      <c r="K38" s="292">
        <v>0</v>
      </c>
      <c r="L38" s="290">
        <f>SUM(L25:L27)+L34+L37+L31</f>
        <v>21725</v>
      </c>
      <c r="M38" s="291">
        <f t="shared" ref="M38:O38" si="35">SUM(M25:M27)+M34+M37+M31</f>
        <v>21725</v>
      </c>
      <c r="N38" s="291">
        <f t="shared" si="35"/>
        <v>0</v>
      </c>
      <c r="O38" s="292">
        <f t="shared" si="35"/>
        <v>0</v>
      </c>
      <c r="P38" s="290">
        <f t="shared" si="28"/>
        <v>191882</v>
      </c>
      <c r="Q38" s="291">
        <f t="shared" si="29"/>
        <v>191882</v>
      </c>
      <c r="R38" s="291">
        <f t="shared" si="30"/>
        <v>0</v>
      </c>
      <c r="S38" s="293">
        <f t="shared" si="31"/>
        <v>0</v>
      </c>
    </row>
    <row r="39" spans="1:19" ht="13.8" x14ac:dyDescent="0.25">
      <c r="A39" s="286"/>
      <c r="B39" s="170"/>
      <c r="C39" s="159"/>
      <c r="D39" s="148"/>
      <c r="E39" s="149"/>
      <c r="F39" s="149"/>
      <c r="G39" s="153"/>
      <c r="H39" s="154"/>
      <c r="I39" s="142"/>
      <c r="J39" s="142"/>
      <c r="K39" s="155"/>
      <c r="L39" s="148"/>
      <c r="M39" s="149"/>
      <c r="N39" s="149"/>
      <c r="O39" s="153"/>
      <c r="P39" s="154"/>
      <c r="Q39" s="142"/>
      <c r="R39" s="142"/>
      <c r="S39" s="213"/>
    </row>
    <row r="40" spans="1:19" ht="13.8" x14ac:dyDescent="0.25">
      <c r="A40" s="281">
        <v>103</v>
      </c>
      <c r="B40" s="170"/>
      <c r="C40" s="159" t="s">
        <v>41</v>
      </c>
      <c r="D40" s="148"/>
      <c r="E40" s="149"/>
      <c r="F40" s="149"/>
      <c r="G40" s="153"/>
      <c r="H40" s="154"/>
      <c r="I40" s="142"/>
      <c r="J40" s="142"/>
      <c r="K40" s="155"/>
      <c r="L40" s="148"/>
      <c r="M40" s="149"/>
      <c r="N40" s="149"/>
      <c r="O40" s="153"/>
      <c r="P40" s="154"/>
      <c r="Q40" s="142"/>
      <c r="R40" s="142"/>
      <c r="S40" s="213"/>
    </row>
    <row r="41" spans="1:19" ht="13.8" x14ac:dyDescent="0.25">
      <c r="A41" s="138"/>
      <c r="B41" s="284" t="s">
        <v>8</v>
      </c>
      <c r="C41" s="285" t="s">
        <v>21</v>
      </c>
      <c r="D41" s="154">
        <v>326584</v>
      </c>
      <c r="E41" s="142">
        <v>326584</v>
      </c>
      <c r="F41" s="142">
        <v>0</v>
      </c>
      <c r="G41" s="155">
        <v>0</v>
      </c>
      <c r="H41" s="154">
        <v>438766</v>
      </c>
      <c r="I41" s="142">
        <v>438766</v>
      </c>
      <c r="J41" s="142">
        <v>0</v>
      </c>
      <c r="K41" s="155">
        <v>0</v>
      </c>
      <c r="L41" s="154">
        <v>1456</v>
      </c>
      <c r="M41" s="142">
        <v>1456</v>
      </c>
      <c r="N41" s="142">
        <v>0</v>
      </c>
      <c r="O41" s="155">
        <v>0</v>
      </c>
      <c r="P41" s="154">
        <f t="shared" ref="P41:P43" si="36">H41+L41</f>
        <v>440222</v>
      </c>
      <c r="Q41" s="142">
        <f t="shared" ref="Q41:Q43" si="37">I41+M41</f>
        <v>440222</v>
      </c>
      <c r="R41" s="142">
        <f t="shared" ref="R41:R43" si="38">J41+N41</f>
        <v>0</v>
      </c>
      <c r="S41" s="213">
        <f t="shared" ref="S41:S43" si="39">K41+O41</f>
        <v>0</v>
      </c>
    </row>
    <row r="42" spans="1:19" ht="13.8" x14ac:dyDescent="0.25">
      <c r="A42" s="138"/>
      <c r="B42" s="284" t="s">
        <v>12</v>
      </c>
      <c r="C42" s="285" t="s">
        <v>49</v>
      </c>
      <c r="D42" s="154">
        <v>46796</v>
      </c>
      <c r="E42" s="142">
        <v>46796</v>
      </c>
      <c r="F42" s="142">
        <v>0</v>
      </c>
      <c r="G42" s="155">
        <v>0</v>
      </c>
      <c r="H42" s="154">
        <v>62459</v>
      </c>
      <c r="I42" s="142">
        <v>62459</v>
      </c>
      <c r="J42" s="142">
        <v>0</v>
      </c>
      <c r="K42" s="155">
        <v>0</v>
      </c>
      <c r="L42" s="154">
        <v>200</v>
      </c>
      <c r="M42" s="142">
        <v>200</v>
      </c>
      <c r="N42" s="142">
        <v>0</v>
      </c>
      <c r="O42" s="155">
        <v>0</v>
      </c>
      <c r="P42" s="154">
        <f t="shared" si="36"/>
        <v>62659</v>
      </c>
      <c r="Q42" s="142">
        <f t="shared" si="37"/>
        <v>62659</v>
      </c>
      <c r="R42" s="142">
        <f t="shared" si="38"/>
        <v>0</v>
      </c>
      <c r="S42" s="213">
        <f t="shared" si="39"/>
        <v>0</v>
      </c>
    </row>
    <row r="43" spans="1:19" ht="13.8" x14ac:dyDescent="0.25">
      <c r="A43" s="286"/>
      <c r="B43" s="170" t="s">
        <v>13</v>
      </c>
      <c r="C43" s="285" t="s">
        <v>25</v>
      </c>
      <c r="D43" s="154">
        <v>76000</v>
      </c>
      <c r="E43" s="142">
        <v>76000</v>
      </c>
      <c r="F43" s="142">
        <v>0</v>
      </c>
      <c r="G43" s="155">
        <v>0</v>
      </c>
      <c r="H43" s="154">
        <v>76012</v>
      </c>
      <c r="I43" s="142">
        <v>76012</v>
      </c>
      <c r="J43" s="142">
        <v>0</v>
      </c>
      <c r="K43" s="155">
        <v>0</v>
      </c>
      <c r="L43" s="154">
        <v>615</v>
      </c>
      <c r="M43" s="142">
        <v>615</v>
      </c>
      <c r="N43" s="142">
        <v>0</v>
      </c>
      <c r="O43" s="155">
        <v>0</v>
      </c>
      <c r="P43" s="154">
        <f t="shared" si="36"/>
        <v>76627</v>
      </c>
      <c r="Q43" s="142">
        <f t="shared" si="37"/>
        <v>76627</v>
      </c>
      <c r="R43" s="142">
        <f t="shared" si="38"/>
        <v>0</v>
      </c>
      <c r="S43" s="213">
        <f t="shared" si="39"/>
        <v>0</v>
      </c>
    </row>
    <row r="44" spans="1:19" ht="13.8" x14ac:dyDescent="0.25">
      <c r="A44" s="286"/>
      <c r="B44" s="170" t="s">
        <v>15</v>
      </c>
      <c r="C44" s="285" t="s">
        <v>43</v>
      </c>
      <c r="D44" s="154"/>
      <c r="E44" s="142"/>
      <c r="F44" s="142"/>
      <c r="G44" s="155"/>
      <c r="H44" s="154"/>
      <c r="I44" s="142"/>
      <c r="J44" s="142"/>
      <c r="K44" s="155"/>
      <c r="L44" s="154"/>
      <c r="M44" s="142"/>
      <c r="N44" s="142"/>
      <c r="O44" s="155"/>
      <c r="P44" s="154"/>
      <c r="Q44" s="142"/>
      <c r="R44" s="142"/>
      <c r="S44" s="213"/>
    </row>
    <row r="45" spans="1:19" ht="13.8" x14ac:dyDescent="0.25">
      <c r="A45" s="286"/>
      <c r="B45" s="170"/>
      <c r="C45" s="285" t="s">
        <v>47</v>
      </c>
      <c r="D45" s="154"/>
      <c r="E45" s="142"/>
      <c r="F45" s="142"/>
      <c r="G45" s="155"/>
      <c r="H45" s="154"/>
      <c r="I45" s="142"/>
      <c r="J45" s="142"/>
      <c r="K45" s="155"/>
      <c r="L45" s="154"/>
      <c r="M45" s="142"/>
      <c r="N45" s="142"/>
      <c r="O45" s="155"/>
      <c r="P45" s="154"/>
      <c r="Q45" s="142"/>
      <c r="R45" s="142"/>
      <c r="S45" s="213"/>
    </row>
    <row r="46" spans="1:19" ht="13.8" x14ac:dyDescent="0.25">
      <c r="A46" s="286"/>
      <c r="B46" s="170"/>
      <c r="C46" s="285" t="s">
        <v>338</v>
      </c>
      <c r="D46" s="154"/>
      <c r="E46" s="142"/>
      <c r="F46" s="142"/>
      <c r="G46" s="155"/>
      <c r="H46" s="154">
        <v>1606</v>
      </c>
      <c r="I46" s="142">
        <v>1606</v>
      </c>
      <c r="J46" s="142">
        <v>0</v>
      </c>
      <c r="K46" s="155">
        <v>0</v>
      </c>
      <c r="L46" s="154"/>
      <c r="M46" s="142"/>
      <c r="N46" s="142"/>
      <c r="O46" s="155"/>
      <c r="P46" s="154">
        <f t="shared" ref="P46:P47" si="40">H46+L46</f>
        <v>1606</v>
      </c>
      <c r="Q46" s="142">
        <f t="shared" ref="Q46:Q47" si="41">I46+M46</f>
        <v>1606</v>
      </c>
      <c r="R46" s="142">
        <f t="shared" ref="R46:R47" si="42">J46+N46</f>
        <v>0</v>
      </c>
      <c r="S46" s="213">
        <f t="shared" ref="S46:S47" si="43">K46+O46</f>
        <v>0</v>
      </c>
    </row>
    <row r="47" spans="1:19" s="33" customFormat="1" ht="13.8" x14ac:dyDescent="0.25">
      <c r="A47" s="287"/>
      <c r="B47" s="288"/>
      <c r="C47" s="289" t="s">
        <v>339</v>
      </c>
      <c r="D47" s="160"/>
      <c r="E47" s="161"/>
      <c r="F47" s="161"/>
      <c r="G47" s="165"/>
      <c r="H47" s="160">
        <v>1606</v>
      </c>
      <c r="I47" s="161">
        <v>1606</v>
      </c>
      <c r="J47" s="161">
        <v>0</v>
      </c>
      <c r="K47" s="165">
        <v>0</v>
      </c>
      <c r="L47" s="160">
        <f>SUM(L46)</f>
        <v>0</v>
      </c>
      <c r="M47" s="161">
        <f t="shared" ref="M47:O47" si="44">SUM(M46)</f>
        <v>0</v>
      </c>
      <c r="N47" s="161">
        <f t="shared" si="44"/>
        <v>0</v>
      </c>
      <c r="O47" s="165">
        <f t="shared" si="44"/>
        <v>0</v>
      </c>
      <c r="P47" s="160">
        <f t="shared" si="40"/>
        <v>1606</v>
      </c>
      <c r="Q47" s="161">
        <f t="shared" si="41"/>
        <v>1606</v>
      </c>
      <c r="R47" s="161">
        <f t="shared" si="42"/>
        <v>0</v>
      </c>
      <c r="S47" s="210">
        <f t="shared" si="43"/>
        <v>0</v>
      </c>
    </row>
    <row r="48" spans="1:19" ht="13.8" x14ac:dyDescent="0.25">
      <c r="A48" s="286"/>
      <c r="B48" s="170" t="s">
        <v>18</v>
      </c>
      <c r="C48" s="285" t="s">
        <v>44</v>
      </c>
      <c r="D48" s="154"/>
      <c r="E48" s="142"/>
      <c r="F48" s="142"/>
      <c r="G48" s="155"/>
      <c r="H48" s="154"/>
      <c r="I48" s="142"/>
      <c r="J48" s="142"/>
      <c r="K48" s="155"/>
      <c r="L48" s="154"/>
      <c r="M48" s="142"/>
      <c r="N48" s="142"/>
      <c r="O48" s="155"/>
      <c r="P48" s="154"/>
      <c r="Q48" s="142"/>
      <c r="R48" s="142"/>
      <c r="S48" s="213"/>
    </row>
    <row r="49" spans="1:19" ht="13.8" x14ac:dyDescent="0.25">
      <c r="A49" s="138"/>
      <c r="B49" s="294"/>
      <c r="C49" s="285" t="s">
        <v>0</v>
      </c>
      <c r="D49" s="154">
        <v>3000</v>
      </c>
      <c r="E49" s="142">
        <v>3000</v>
      </c>
      <c r="F49" s="142">
        <v>0</v>
      </c>
      <c r="G49" s="155">
        <v>0</v>
      </c>
      <c r="H49" s="154">
        <v>3000</v>
      </c>
      <c r="I49" s="142">
        <v>3000</v>
      </c>
      <c r="J49" s="142">
        <v>0</v>
      </c>
      <c r="K49" s="155">
        <v>0</v>
      </c>
      <c r="L49" s="154"/>
      <c r="M49" s="142"/>
      <c r="N49" s="142"/>
      <c r="O49" s="155"/>
      <c r="P49" s="154">
        <f t="shared" ref="P49:P54" si="45">H49+L49</f>
        <v>3000</v>
      </c>
      <c r="Q49" s="142">
        <f t="shared" ref="Q49:Q54" si="46">I49+M49</f>
        <v>3000</v>
      </c>
      <c r="R49" s="142">
        <f t="shared" ref="R49:R54" si="47">J49+N49</f>
        <v>0</v>
      </c>
      <c r="S49" s="213">
        <f t="shared" ref="S49:S54" si="48">K49+O49</f>
        <v>0</v>
      </c>
    </row>
    <row r="50" spans="1:19" ht="13.8" x14ac:dyDescent="0.25">
      <c r="A50" s="286"/>
      <c r="B50" s="170"/>
      <c r="C50" s="285" t="s">
        <v>184</v>
      </c>
      <c r="D50" s="154">
        <v>3000</v>
      </c>
      <c r="E50" s="142">
        <v>3000</v>
      </c>
      <c r="F50" s="142">
        <v>0</v>
      </c>
      <c r="G50" s="155">
        <v>0</v>
      </c>
      <c r="H50" s="154">
        <v>3000</v>
      </c>
      <c r="I50" s="142">
        <v>3000</v>
      </c>
      <c r="J50" s="142">
        <v>0</v>
      </c>
      <c r="K50" s="155">
        <v>0</v>
      </c>
      <c r="L50" s="154"/>
      <c r="M50" s="142"/>
      <c r="N50" s="142"/>
      <c r="O50" s="155"/>
      <c r="P50" s="154">
        <f t="shared" si="45"/>
        <v>3000</v>
      </c>
      <c r="Q50" s="142">
        <f t="shared" si="46"/>
        <v>3000</v>
      </c>
      <c r="R50" s="142">
        <f t="shared" si="47"/>
        <v>0</v>
      </c>
      <c r="S50" s="213">
        <f t="shared" si="48"/>
        <v>0</v>
      </c>
    </row>
    <row r="51" spans="1:19" ht="13.8" x14ac:dyDescent="0.25">
      <c r="A51" s="286"/>
      <c r="B51" s="170"/>
      <c r="C51" s="285" t="s">
        <v>185</v>
      </c>
      <c r="D51" s="154">
        <v>200</v>
      </c>
      <c r="E51" s="142">
        <v>200</v>
      </c>
      <c r="F51" s="142">
        <v>0</v>
      </c>
      <c r="G51" s="155">
        <v>0</v>
      </c>
      <c r="H51" s="154">
        <v>200</v>
      </c>
      <c r="I51" s="142">
        <v>200</v>
      </c>
      <c r="J51" s="142">
        <v>0</v>
      </c>
      <c r="K51" s="155">
        <v>0</v>
      </c>
      <c r="L51" s="154"/>
      <c r="M51" s="142"/>
      <c r="N51" s="142"/>
      <c r="O51" s="155"/>
      <c r="P51" s="154">
        <f t="shared" si="45"/>
        <v>200</v>
      </c>
      <c r="Q51" s="142">
        <f t="shared" si="46"/>
        <v>200</v>
      </c>
      <c r="R51" s="142">
        <f t="shared" si="47"/>
        <v>0</v>
      </c>
      <c r="S51" s="213">
        <f t="shared" si="48"/>
        <v>0</v>
      </c>
    </row>
    <row r="52" spans="1:19" ht="13.8" x14ac:dyDescent="0.25">
      <c r="A52" s="286"/>
      <c r="B52" s="170"/>
      <c r="C52" s="285" t="s">
        <v>283</v>
      </c>
      <c r="D52" s="154">
        <v>3017</v>
      </c>
      <c r="E52" s="142">
        <v>3017</v>
      </c>
      <c r="F52" s="142">
        <v>0</v>
      </c>
      <c r="G52" s="155">
        <v>0</v>
      </c>
      <c r="H52" s="154">
        <v>3017</v>
      </c>
      <c r="I52" s="142">
        <v>3017</v>
      </c>
      <c r="J52" s="142">
        <v>0</v>
      </c>
      <c r="K52" s="155">
        <v>0</v>
      </c>
      <c r="L52" s="154"/>
      <c r="M52" s="142"/>
      <c r="N52" s="142"/>
      <c r="O52" s="155"/>
      <c r="P52" s="154">
        <f t="shared" si="45"/>
        <v>3017</v>
      </c>
      <c r="Q52" s="142">
        <f t="shared" si="46"/>
        <v>3017</v>
      </c>
      <c r="R52" s="142">
        <f t="shared" si="47"/>
        <v>0</v>
      </c>
      <c r="S52" s="213">
        <f t="shared" si="48"/>
        <v>0</v>
      </c>
    </row>
    <row r="53" spans="1:19" ht="13.8" x14ac:dyDescent="0.25">
      <c r="A53" s="287"/>
      <c r="B53" s="288"/>
      <c r="C53" s="289" t="s">
        <v>46</v>
      </c>
      <c r="D53" s="160">
        <f>SUM(D49:D52)</f>
        <v>9217</v>
      </c>
      <c r="E53" s="161">
        <f t="shared" ref="E53:G53" si="49">SUM(E49:E52)</f>
        <v>9217</v>
      </c>
      <c r="F53" s="161">
        <f t="shared" si="49"/>
        <v>0</v>
      </c>
      <c r="G53" s="165">
        <f t="shared" si="49"/>
        <v>0</v>
      </c>
      <c r="H53" s="160">
        <v>9217</v>
      </c>
      <c r="I53" s="161">
        <v>9217</v>
      </c>
      <c r="J53" s="161">
        <v>0</v>
      </c>
      <c r="K53" s="165">
        <v>0</v>
      </c>
      <c r="L53" s="160">
        <f>SUM(L49:L52)</f>
        <v>0</v>
      </c>
      <c r="M53" s="161">
        <f t="shared" ref="M53:O53" si="50">SUM(M49:M52)</f>
        <v>0</v>
      </c>
      <c r="N53" s="161">
        <f t="shared" si="50"/>
        <v>0</v>
      </c>
      <c r="O53" s="165">
        <f t="shared" si="50"/>
        <v>0</v>
      </c>
      <c r="P53" s="160">
        <f t="shared" si="45"/>
        <v>9217</v>
      </c>
      <c r="Q53" s="161">
        <f t="shared" si="46"/>
        <v>9217</v>
      </c>
      <c r="R53" s="161">
        <f t="shared" si="47"/>
        <v>0</v>
      </c>
      <c r="S53" s="210">
        <f t="shared" si="48"/>
        <v>0</v>
      </c>
    </row>
    <row r="54" spans="1:19" ht="13.8" x14ac:dyDescent="0.25">
      <c r="A54" s="286"/>
      <c r="B54" s="170"/>
      <c r="C54" s="159" t="s">
        <v>17</v>
      </c>
      <c r="D54" s="148">
        <f>D41+D42+D43+D53</f>
        <v>458597</v>
      </c>
      <c r="E54" s="149">
        <f>E41+E42+E43+E53</f>
        <v>458597</v>
      </c>
      <c r="F54" s="149">
        <f>F41+F42+F43+F53</f>
        <v>0</v>
      </c>
      <c r="G54" s="153">
        <f>G41+G42+G43+G53</f>
        <v>0</v>
      </c>
      <c r="H54" s="148">
        <v>588060</v>
      </c>
      <c r="I54" s="149">
        <v>588060</v>
      </c>
      <c r="J54" s="149">
        <v>0</v>
      </c>
      <c r="K54" s="153">
        <v>0</v>
      </c>
      <c r="L54" s="148">
        <f>L41+L42+L43+L53+L47</f>
        <v>2271</v>
      </c>
      <c r="M54" s="149">
        <f t="shared" ref="M54:O54" si="51">M41+M42+M43+M53+M47</f>
        <v>2271</v>
      </c>
      <c r="N54" s="149">
        <f t="shared" si="51"/>
        <v>0</v>
      </c>
      <c r="O54" s="153">
        <f t="shared" si="51"/>
        <v>0</v>
      </c>
      <c r="P54" s="148">
        <f t="shared" si="45"/>
        <v>590331</v>
      </c>
      <c r="Q54" s="149">
        <f t="shared" si="46"/>
        <v>590331</v>
      </c>
      <c r="R54" s="149">
        <f t="shared" si="47"/>
        <v>0</v>
      </c>
      <c r="S54" s="227">
        <f t="shared" si="48"/>
        <v>0</v>
      </c>
    </row>
    <row r="55" spans="1:19" ht="13.8" x14ac:dyDescent="0.25">
      <c r="A55" s="286"/>
      <c r="B55" s="170"/>
      <c r="C55" s="159"/>
      <c r="D55" s="148"/>
      <c r="E55" s="149"/>
      <c r="F55" s="149"/>
      <c r="G55" s="153"/>
      <c r="H55" s="154"/>
      <c r="I55" s="142"/>
      <c r="J55" s="142"/>
      <c r="K55" s="155"/>
      <c r="L55" s="148"/>
      <c r="M55" s="149"/>
      <c r="N55" s="149"/>
      <c r="O55" s="153"/>
      <c r="P55" s="154"/>
      <c r="Q55" s="142"/>
      <c r="R55" s="142"/>
      <c r="S55" s="213"/>
    </row>
    <row r="56" spans="1:19" ht="13.8" x14ac:dyDescent="0.25">
      <c r="A56" s="286"/>
      <c r="B56" s="170"/>
      <c r="C56" s="159" t="s">
        <v>208</v>
      </c>
      <c r="D56" s="290">
        <f t="shared" ref="D56:O56" si="52">D22+D38+D54</f>
        <v>1179994</v>
      </c>
      <c r="E56" s="291">
        <f t="shared" si="52"/>
        <v>1179994</v>
      </c>
      <c r="F56" s="291">
        <f t="shared" si="52"/>
        <v>0</v>
      </c>
      <c r="G56" s="292">
        <f t="shared" si="52"/>
        <v>0</v>
      </c>
      <c r="H56" s="290">
        <v>1313135</v>
      </c>
      <c r="I56" s="291">
        <v>1313135</v>
      </c>
      <c r="J56" s="291">
        <v>0</v>
      </c>
      <c r="K56" s="292">
        <v>0</v>
      </c>
      <c r="L56" s="290">
        <f t="shared" si="52"/>
        <v>57243</v>
      </c>
      <c r="M56" s="291">
        <f t="shared" si="52"/>
        <v>57243</v>
      </c>
      <c r="N56" s="291">
        <f t="shared" si="52"/>
        <v>0</v>
      </c>
      <c r="O56" s="292">
        <f t="shared" si="52"/>
        <v>0</v>
      </c>
      <c r="P56" s="290">
        <f>H56+L56</f>
        <v>1370378</v>
      </c>
      <c r="Q56" s="291">
        <f t="shared" ref="Q56" si="53">I56+M56</f>
        <v>1370378</v>
      </c>
      <c r="R56" s="291">
        <f t="shared" ref="R56" si="54">J56+N56</f>
        <v>0</v>
      </c>
      <c r="S56" s="293">
        <f t="shared" ref="S56" si="55">K56+O56</f>
        <v>0</v>
      </c>
    </row>
    <row r="57" spans="1:19" ht="14.4" x14ac:dyDescent="0.3">
      <c r="A57" s="286"/>
      <c r="B57" s="170"/>
      <c r="C57" s="295"/>
      <c r="D57" s="296"/>
      <c r="E57" s="205"/>
      <c r="F57" s="205"/>
      <c r="G57" s="297"/>
      <c r="H57" s="154"/>
      <c r="I57" s="142"/>
      <c r="J57" s="142"/>
      <c r="K57" s="155"/>
      <c r="L57" s="296"/>
      <c r="M57" s="205"/>
      <c r="N57" s="205"/>
      <c r="O57" s="297"/>
      <c r="P57" s="154"/>
      <c r="Q57" s="142"/>
      <c r="R57" s="142"/>
      <c r="S57" s="213"/>
    </row>
    <row r="58" spans="1:19" ht="13.8" x14ac:dyDescent="0.25">
      <c r="A58" s="281">
        <v>104</v>
      </c>
      <c r="B58" s="170"/>
      <c r="C58" s="159" t="s">
        <v>29</v>
      </c>
      <c r="D58" s="148"/>
      <c r="E58" s="149"/>
      <c r="F58" s="149"/>
      <c r="G58" s="153"/>
      <c r="H58" s="154"/>
      <c r="I58" s="142"/>
      <c r="J58" s="142"/>
      <c r="K58" s="155"/>
      <c r="L58" s="148"/>
      <c r="M58" s="149"/>
      <c r="N58" s="149"/>
      <c r="O58" s="153"/>
      <c r="P58" s="154"/>
      <c r="Q58" s="142"/>
      <c r="R58" s="142"/>
      <c r="S58" s="213"/>
    </row>
    <row r="59" spans="1:19" ht="14.4" x14ac:dyDescent="0.3">
      <c r="A59" s="286"/>
      <c r="B59" s="170" t="s">
        <v>8</v>
      </c>
      <c r="C59" s="285" t="s">
        <v>21</v>
      </c>
      <c r="D59" s="296"/>
      <c r="E59" s="205"/>
      <c r="F59" s="205"/>
      <c r="G59" s="297"/>
      <c r="H59" s="154"/>
      <c r="I59" s="142"/>
      <c r="J59" s="142"/>
      <c r="K59" s="155"/>
      <c r="L59" s="296"/>
      <c r="M59" s="205"/>
      <c r="N59" s="205"/>
      <c r="O59" s="297"/>
      <c r="P59" s="154"/>
      <c r="Q59" s="142"/>
      <c r="R59" s="142"/>
      <c r="S59" s="213"/>
    </row>
    <row r="60" spans="1:19" ht="13.8" x14ac:dyDescent="0.25">
      <c r="A60" s="286"/>
      <c r="B60" s="170"/>
      <c r="C60" s="285" t="s">
        <v>143</v>
      </c>
      <c r="D60" s="154">
        <v>37501</v>
      </c>
      <c r="E60" s="142">
        <v>37501</v>
      </c>
      <c r="F60" s="142">
        <v>0</v>
      </c>
      <c r="G60" s="155">
        <v>0</v>
      </c>
      <c r="H60" s="154">
        <v>37501</v>
      </c>
      <c r="I60" s="142">
        <v>37501</v>
      </c>
      <c r="J60" s="142">
        <v>0</v>
      </c>
      <c r="K60" s="155">
        <v>0</v>
      </c>
      <c r="L60" s="154"/>
      <c r="M60" s="142"/>
      <c r="N60" s="142"/>
      <c r="O60" s="155"/>
      <c r="P60" s="154">
        <f t="shared" ref="P60:P65" si="56">H60+L60</f>
        <v>37501</v>
      </c>
      <c r="Q60" s="142">
        <f t="shared" ref="Q60:Q65" si="57">I60+M60</f>
        <v>37501</v>
      </c>
      <c r="R60" s="142">
        <f t="shared" ref="R60:R65" si="58">J60+N60</f>
        <v>0</v>
      </c>
      <c r="S60" s="213">
        <f t="shared" ref="S60:S65" si="59">K60+O60</f>
        <v>0</v>
      </c>
    </row>
    <row r="61" spans="1:19" ht="13.8" x14ac:dyDescent="0.25">
      <c r="A61" s="286"/>
      <c r="B61" s="170"/>
      <c r="C61" s="298" t="s">
        <v>176</v>
      </c>
      <c r="D61" s="154">
        <v>26411</v>
      </c>
      <c r="E61" s="142">
        <v>26411</v>
      </c>
      <c r="F61" s="142">
        <v>0</v>
      </c>
      <c r="G61" s="155">
        <v>0</v>
      </c>
      <c r="H61" s="154">
        <v>26411</v>
      </c>
      <c r="I61" s="142">
        <v>26411</v>
      </c>
      <c r="J61" s="142">
        <v>0</v>
      </c>
      <c r="K61" s="155">
        <v>0</v>
      </c>
      <c r="L61" s="154"/>
      <c r="M61" s="142"/>
      <c r="N61" s="142"/>
      <c r="O61" s="155"/>
      <c r="P61" s="154">
        <f t="shared" si="56"/>
        <v>26411</v>
      </c>
      <c r="Q61" s="142">
        <f t="shared" si="57"/>
        <v>26411</v>
      </c>
      <c r="R61" s="142">
        <f t="shared" si="58"/>
        <v>0</v>
      </c>
      <c r="S61" s="213">
        <f t="shared" si="59"/>
        <v>0</v>
      </c>
    </row>
    <row r="62" spans="1:19" ht="13.8" x14ac:dyDescent="0.25">
      <c r="A62" s="286"/>
      <c r="B62" s="170"/>
      <c r="C62" s="298" t="s">
        <v>144</v>
      </c>
      <c r="D62" s="154">
        <v>13462</v>
      </c>
      <c r="E62" s="142">
        <v>0</v>
      </c>
      <c r="F62" s="142">
        <v>13462</v>
      </c>
      <c r="G62" s="155">
        <v>0</v>
      </c>
      <c r="H62" s="154">
        <v>13462</v>
      </c>
      <c r="I62" s="142">
        <v>0</v>
      </c>
      <c r="J62" s="142">
        <v>13462</v>
      </c>
      <c r="K62" s="155">
        <v>0</v>
      </c>
      <c r="L62" s="154"/>
      <c r="M62" s="142"/>
      <c r="N62" s="142"/>
      <c r="O62" s="155"/>
      <c r="P62" s="154">
        <f t="shared" si="56"/>
        <v>13462</v>
      </c>
      <c r="Q62" s="142">
        <f t="shared" si="57"/>
        <v>0</v>
      </c>
      <c r="R62" s="142">
        <f t="shared" si="58"/>
        <v>13462</v>
      </c>
      <c r="S62" s="213">
        <f t="shared" si="59"/>
        <v>0</v>
      </c>
    </row>
    <row r="63" spans="1:19" ht="13.8" x14ac:dyDescent="0.25">
      <c r="A63" s="286"/>
      <c r="B63" s="170"/>
      <c r="C63" s="298" t="s">
        <v>145</v>
      </c>
      <c r="D63" s="154">
        <v>56329</v>
      </c>
      <c r="E63" s="142">
        <v>56329</v>
      </c>
      <c r="F63" s="142">
        <v>0</v>
      </c>
      <c r="G63" s="155">
        <v>0</v>
      </c>
      <c r="H63" s="154">
        <v>56329</v>
      </c>
      <c r="I63" s="142">
        <v>56329</v>
      </c>
      <c r="J63" s="142">
        <v>0</v>
      </c>
      <c r="K63" s="155">
        <v>0</v>
      </c>
      <c r="L63" s="154"/>
      <c r="M63" s="142"/>
      <c r="N63" s="142"/>
      <c r="O63" s="155"/>
      <c r="P63" s="154">
        <f t="shared" si="56"/>
        <v>56329</v>
      </c>
      <c r="Q63" s="142">
        <f t="shared" si="57"/>
        <v>56329</v>
      </c>
      <c r="R63" s="142">
        <f t="shared" si="58"/>
        <v>0</v>
      </c>
      <c r="S63" s="213">
        <f t="shared" si="59"/>
        <v>0</v>
      </c>
    </row>
    <row r="64" spans="1:19" ht="13.8" x14ac:dyDescent="0.25">
      <c r="A64" s="286"/>
      <c r="B64" s="170"/>
      <c r="C64" s="285" t="s">
        <v>186</v>
      </c>
      <c r="D64" s="154">
        <v>2845</v>
      </c>
      <c r="E64" s="142">
        <v>2845</v>
      </c>
      <c r="F64" s="142">
        <v>0</v>
      </c>
      <c r="G64" s="155">
        <v>0</v>
      </c>
      <c r="H64" s="154">
        <v>2845</v>
      </c>
      <c r="I64" s="142">
        <v>2845</v>
      </c>
      <c r="J64" s="142">
        <v>0</v>
      </c>
      <c r="K64" s="155">
        <v>0</v>
      </c>
      <c r="L64" s="154"/>
      <c r="M64" s="142"/>
      <c r="N64" s="142"/>
      <c r="O64" s="155"/>
      <c r="P64" s="154">
        <f t="shared" si="56"/>
        <v>2845</v>
      </c>
      <c r="Q64" s="142">
        <f t="shared" si="57"/>
        <v>2845</v>
      </c>
      <c r="R64" s="142">
        <f t="shared" si="58"/>
        <v>0</v>
      </c>
      <c r="S64" s="213">
        <f t="shared" si="59"/>
        <v>0</v>
      </c>
    </row>
    <row r="65" spans="1:19" ht="13.8" x14ac:dyDescent="0.25">
      <c r="A65" s="286"/>
      <c r="B65" s="170"/>
      <c r="C65" s="298" t="s">
        <v>197</v>
      </c>
      <c r="D65" s="154">
        <v>36886</v>
      </c>
      <c r="E65" s="142">
        <v>36886</v>
      </c>
      <c r="F65" s="142">
        <v>0</v>
      </c>
      <c r="G65" s="155">
        <v>0</v>
      </c>
      <c r="H65" s="154">
        <v>36886</v>
      </c>
      <c r="I65" s="142">
        <v>36886</v>
      </c>
      <c r="J65" s="142">
        <v>0</v>
      </c>
      <c r="K65" s="155">
        <v>0</v>
      </c>
      <c r="L65" s="154">
        <v>3714</v>
      </c>
      <c r="M65" s="142">
        <v>3714</v>
      </c>
      <c r="N65" s="142">
        <v>0</v>
      </c>
      <c r="O65" s="155">
        <v>0</v>
      </c>
      <c r="P65" s="154">
        <f t="shared" si="56"/>
        <v>40600</v>
      </c>
      <c r="Q65" s="142">
        <f t="shared" si="57"/>
        <v>40600</v>
      </c>
      <c r="R65" s="142">
        <f t="shared" si="58"/>
        <v>0</v>
      </c>
      <c r="S65" s="213">
        <f t="shared" si="59"/>
        <v>0</v>
      </c>
    </row>
    <row r="66" spans="1:19" ht="13.8" x14ac:dyDescent="0.25">
      <c r="A66" s="286"/>
      <c r="B66" s="170"/>
      <c r="C66" s="298"/>
      <c r="D66" s="154"/>
      <c r="E66" s="142"/>
      <c r="F66" s="142"/>
      <c r="G66" s="155"/>
      <c r="H66" s="154"/>
      <c r="I66" s="142"/>
      <c r="J66" s="142"/>
      <c r="K66" s="155"/>
      <c r="L66" s="154"/>
      <c r="M66" s="142"/>
      <c r="N66" s="142"/>
      <c r="O66" s="155"/>
      <c r="P66" s="154"/>
      <c r="Q66" s="142"/>
      <c r="R66" s="142"/>
      <c r="S66" s="213"/>
    </row>
    <row r="67" spans="1:19" ht="14.4" x14ac:dyDescent="0.3">
      <c r="A67" s="286"/>
      <c r="B67" s="170"/>
      <c r="C67" s="295" t="s">
        <v>32</v>
      </c>
      <c r="D67" s="296">
        <f t="shared" ref="D67:G67" si="60">SUM(D60:D66)</f>
        <v>173434</v>
      </c>
      <c r="E67" s="205">
        <f t="shared" si="60"/>
        <v>159972</v>
      </c>
      <c r="F67" s="205">
        <f t="shared" si="60"/>
        <v>13462</v>
      </c>
      <c r="G67" s="297">
        <f t="shared" si="60"/>
        <v>0</v>
      </c>
      <c r="H67" s="296">
        <v>173434</v>
      </c>
      <c r="I67" s="205">
        <v>159972</v>
      </c>
      <c r="J67" s="205">
        <v>13462</v>
      </c>
      <c r="K67" s="297">
        <v>0</v>
      </c>
      <c r="L67" s="296">
        <f t="shared" ref="L67:O67" si="61">SUM(L60:L66)</f>
        <v>3714</v>
      </c>
      <c r="M67" s="205">
        <f t="shared" si="61"/>
        <v>3714</v>
      </c>
      <c r="N67" s="205">
        <f t="shared" si="61"/>
        <v>0</v>
      </c>
      <c r="O67" s="297">
        <f t="shared" si="61"/>
        <v>0</v>
      </c>
      <c r="P67" s="296">
        <f>H67+L67</f>
        <v>177148</v>
      </c>
      <c r="Q67" s="205">
        <f t="shared" ref="Q67" si="62">I67+M67</f>
        <v>163686</v>
      </c>
      <c r="R67" s="205">
        <f t="shared" ref="R67" si="63">J67+N67</f>
        <v>13462</v>
      </c>
      <c r="S67" s="299">
        <f t="shared" ref="S67" si="64">K67+O67</f>
        <v>0</v>
      </c>
    </row>
    <row r="68" spans="1:19" ht="14.4" x14ac:dyDescent="0.3">
      <c r="A68" s="286"/>
      <c r="B68" s="170"/>
      <c r="C68" s="295"/>
      <c r="D68" s="296"/>
      <c r="E68" s="205"/>
      <c r="F68" s="205"/>
      <c r="G68" s="297"/>
      <c r="H68" s="154"/>
      <c r="I68" s="142"/>
      <c r="J68" s="142"/>
      <c r="K68" s="155"/>
      <c r="L68" s="296"/>
      <c r="M68" s="205"/>
      <c r="N68" s="205"/>
      <c r="O68" s="297"/>
      <c r="P68" s="154"/>
      <c r="Q68" s="142"/>
      <c r="R68" s="142"/>
      <c r="S68" s="213"/>
    </row>
    <row r="69" spans="1:19" ht="14.4" x14ac:dyDescent="0.3">
      <c r="A69" s="286"/>
      <c r="B69" s="170" t="s">
        <v>12</v>
      </c>
      <c r="C69" s="285" t="s">
        <v>49</v>
      </c>
      <c r="D69" s="296"/>
      <c r="E69" s="205"/>
      <c r="F69" s="205"/>
      <c r="G69" s="297"/>
      <c r="H69" s="154"/>
      <c r="I69" s="142"/>
      <c r="J69" s="142"/>
      <c r="K69" s="155"/>
      <c r="L69" s="296"/>
      <c r="M69" s="205"/>
      <c r="N69" s="205"/>
      <c r="O69" s="297"/>
      <c r="P69" s="154"/>
      <c r="Q69" s="142"/>
      <c r="R69" s="142"/>
      <c r="S69" s="213"/>
    </row>
    <row r="70" spans="1:19" ht="13.8" x14ac:dyDescent="0.25">
      <c r="A70" s="286"/>
      <c r="B70" s="170"/>
      <c r="C70" s="285" t="s">
        <v>143</v>
      </c>
      <c r="D70" s="154">
        <v>4682</v>
      </c>
      <c r="E70" s="142">
        <v>4682</v>
      </c>
      <c r="F70" s="142">
        <v>0</v>
      </c>
      <c r="G70" s="155">
        <v>0</v>
      </c>
      <c r="H70" s="154">
        <v>4682</v>
      </c>
      <c r="I70" s="142">
        <v>4682</v>
      </c>
      <c r="J70" s="142">
        <v>0</v>
      </c>
      <c r="K70" s="155">
        <v>0</v>
      </c>
      <c r="L70" s="154"/>
      <c r="M70" s="142"/>
      <c r="N70" s="142"/>
      <c r="O70" s="155"/>
      <c r="P70" s="154">
        <f t="shared" ref="P70:P75" si="65">H70+L70</f>
        <v>4682</v>
      </c>
      <c r="Q70" s="142">
        <f t="shared" ref="Q70:Q75" si="66">I70+M70</f>
        <v>4682</v>
      </c>
      <c r="R70" s="142">
        <f t="shared" ref="R70:R75" si="67">J70+N70</f>
        <v>0</v>
      </c>
      <c r="S70" s="213">
        <f t="shared" ref="S70:S75" si="68">K70+O70</f>
        <v>0</v>
      </c>
    </row>
    <row r="71" spans="1:19" ht="13.8" x14ac:dyDescent="0.25">
      <c r="A71" s="286"/>
      <c r="B71" s="170"/>
      <c r="C71" s="298" t="s">
        <v>176</v>
      </c>
      <c r="D71" s="154">
        <v>3453</v>
      </c>
      <c r="E71" s="142">
        <v>3453</v>
      </c>
      <c r="F71" s="142">
        <v>0</v>
      </c>
      <c r="G71" s="155">
        <v>0</v>
      </c>
      <c r="H71" s="154">
        <v>3453</v>
      </c>
      <c r="I71" s="142">
        <v>3453</v>
      </c>
      <c r="J71" s="142">
        <v>0</v>
      </c>
      <c r="K71" s="155">
        <v>0</v>
      </c>
      <c r="L71" s="154"/>
      <c r="M71" s="142"/>
      <c r="N71" s="142"/>
      <c r="O71" s="155"/>
      <c r="P71" s="154">
        <f t="shared" si="65"/>
        <v>3453</v>
      </c>
      <c r="Q71" s="142">
        <f t="shared" si="66"/>
        <v>3453</v>
      </c>
      <c r="R71" s="142">
        <f t="shared" si="67"/>
        <v>0</v>
      </c>
      <c r="S71" s="213">
        <f t="shared" si="68"/>
        <v>0</v>
      </c>
    </row>
    <row r="72" spans="1:19" ht="13.8" x14ac:dyDescent="0.25">
      <c r="A72" s="286"/>
      <c r="B72" s="170"/>
      <c r="C72" s="298" t="s">
        <v>144</v>
      </c>
      <c r="D72" s="154">
        <v>1649</v>
      </c>
      <c r="E72" s="142">
        <v>0</v>
      </c>
      <c r="F72" s="142">
        <v>1649</v>
      </c>
      <c r="G72" s="155">
        <v>0</v>
      </c>
      <c r="H72" s="154">
        <v>1649</v>
      </c>
      <c r="I72" s="142">
        <v>0</v>
      </c>
      <c r="J72" s="142">
        <v>1649</v>
      </c>
      <c r="K72" s="155">
        <v>0</v>
      </c>
      <c r="L72" s="154"/>
      <c r="M72" s="142"/>
      <c r="N72" s="142"/>
      <c r="O72" s="155"/>
      <c r="P72" s="154">
        <f t="shared" si="65"/>
        <v>1649</v>
      </c>
      <c r="Q72" s="142">
        <f t="shared" si="66"/>
        <v>0</v>
      </c>
      <c r="R72" s="142">
        <f t="shared" si="67"/>
        <v>1649</v>
      </c>
      <c r="S72" s="213">
        <f t="shared" si="68"/>
        <v>0</v>
      </c>
    </row>
    <row r="73" spans="1:19" ht="13.8" x14ac:dyDescent="0.25">
      <c r="A73" s="286"/>
      <c r="B73" s="170"/>
      <c r="C73" s="298" t="s">
        <v>146</v>
      </c>
      <c r="D73" s="154">
        <v>8405</v>
      </c>
      <c r="E73" s="142">
        <v>8405</v>
      </c>
      <c r="F73" s="142">
        <v>0</v>
      </c>
      <c r="G73" s="155">
        <v>0</v>
      </c>
      <c r="H73" s="154">
        <v>8405</v>
      </c>
      <c r="I73" s="142">
        <v>8405</v>
      </c>
      <c r="J73" s="142">
        <v>0</v>
      </c>
      <c r="K73" s="155">
        <v>0</v>
      </c>
      <c r="L73" s="154"/>
      <c r="M73" s="142"/>
      <c r="N73" s="142"/>
      <c r="O73" s="155"/>
      <c r="P73" s="154">
        <f t="shared" si="65"/>
        <v>8405</v>
      </c>
      <c r="Q73" s="142">
        <f t="shared" si="66"/>
        <v>8405</v>
      </c>
      <c r="R73" s="142">
        <f t="shared" si="67"/>
        <v>0</v>
      </c>
      <c r="S73" s="213">
        <f t="shared" si="68"/>
        <v>0</v>
      </c>
    </row>
    <row r="74" spans="1:19" ht="13.8" x14ac:dyDescent="0.25">
      <c r="A74" s="286"/>
      <c r="B74" s="170"/>
      <c r="C74" s="285" t="s">
        <v>186</v>
      </c>
      <c r="D74" s="154">
        <v>555</v>
      </c>
      <c r="E74" s="142">
        <v>555</v>
      </c>
      <c r="F74" s="142">
        <v>0</v>
      </c>
      <c r="G74" s="155">
        <v>0</v>
      </c>
      <c r="H74" s="154">
        <v>555</v>
      </c>
      <c r="I74" s="142">
        <v>555</v>
      </c>
      <c r="J74" s="142">
        <v>0</v>
      </c>
      <c r="K74" s="155">
        <v>0</v>
      </c>
      <c r="L74" s="154"/>
      <c r="M74" s="142"/>
      <c r="N74" s="142"/>
      <c r="O74" s="155"/>
      <c r="P74" s="154">
        <f t="shared" si="65"/>
        <v>555</v>
      </c>
      <c r="Q74" s="142">
        <f t="shared" si="66"/>
        <v>555</v>
      </c>
      <c r="R74" s="142">
        <f t="shared" si="67"/>
        <v>0</v>
      </c>
      <c r="S74" s="213">
        <f t="shared" si="68"/>
        <v>0</v>
      </c>
    </row>
    <row r="75" spans="1:19" ht="13.8" x14ac:dyDescent="0.25">
      <c r="A75" s="286"/>
      <c r="B75" s="170"/>
      <c r="C75" s="298" t="s">
        <v>197</v>
      </c>
      <c r="D75" s="154">
        <v>4795</v>
      </c>
      <c r="E75" s="142">
        <v>4795</v>
      </c>
      <c r="F75" s="142">
        <v>0</v>
      </c>
      <c r="G75" s="155">
        <v>0</v>
      </c>
      <c r="H75" s="154">
        <v>4795</v>
      </c>
      <c r="I75" s="142">
        <v>4795</v>
      </c>
      <c r="J75" s="142">
        <v>0</v>
      </c>
      <c r="K75" s="155">
        <v>0</v>
      </c>
      <c r="L75" s="154">
        <v>440</v>
      </c>
      <c r="M75" s="142">
        <v>440</v>
      </c>
      <c r="N75" s="142">
        <v>0</v>
      </c>
      <c r="O75" s="155">
        <v>0</v>
      </c>
      <c r="P75" s="154">
        <f t="shared" si="65"/>
        <v>5235</v>
      </c>
      <c r="Q75" s="142">
        <f t="shared" si="66"/>
        <v>5235</v>
      </c>
      <c r="R75" s="142">
        <f t="shared" si="67"/>
        <v>0</v>
      </c>
      <c r="S75" s="213">
        <f t="shared" si="68"/>
        <v>0</v>
      </c>
    </row>
    <row r="76" spans="1:19" ht="13.8" x14ac:dyDescent="0.25">
      <c r="A76" s="286"/>
      <c r="B76" s="170"/>
      <c r="C76" s="298"/>
      <c r="D76" s="154"/>
      <c r="E76" s="142"/>
      <c r="F76" s="142"/>
      <c r="G76" s="155"/>
      <c r="H76" s="154"/>
      <c r="I76" s="142"/>
      <c r="J76" s="142"/>
      <c r="K76" s="155"/>
      <c r="L76" s="154"/>
      <c r="M76" s="142"/>
      <c r="N76" s="142"/>
      <c r="O76" s="155"/>
      <c r="P76" s="154"/>
      <c r="Q76" s="142"/>
      <c r="R76" s="142"/>
      <c r="S76" s="213"/>
    </row>
    <row r="77" spans="1:19" ht="14.4" x14ac:dyDescent="0.3">
      <c r="A77" s="286"/>
      <c r="B77" s="170"/>
      <c r="C77" s="295" t="s">
        <v>33</v>
      </c>
      <c r="D77" s="296">
        <f t="shared" ref="D77:G77" si="69">SUM(D70:D76)</f>
        <v>23539</v>
      </c>
      <c r="E77" s="205">
        <f t="shared" si="69"/>
        <v>21890</v>
      </c>
      <c r="F77" s="205">
        <f t="shared" si="69"/>
        <v>1649</v>
      </c>
      <c r="G77" s="297">
        <f t="shared" si="69"/>
        <v>0</v>
      </c>
      <c r="H77" s="296">
        <v>23539</v>
      </c>
      <c r="I77" s="205">
        <v>21890</v>
      </c>
      <c r="J77" s="205">
        <v>1649</v>
      </c>
      <c r="K77" s="297">
        <v>0</v>
      </c>
      <c r="L77" s="296">
        <f t="shared" ref="L77:O77" si="70">SUM(L70:L76)</f>
        <v>440</v>
      </c>
      <c r="M77" s="205">
        <f t="shared" si="70"/>
        <v>440</v>
      </c>
      <c r="N77" s="205">
        <f t="shared" si="70"/>
        <v>0</v>
      </c>
      <c r="O77" s="297">
        <f t="shared" si="70"/>
        <v>0</v>
      </c>
      <c r="P77" s="296">
        <f>H77+L77</f>
        <v>23979</v>
      </c>
      <c r="Q77" s="205">
        <f t="shared" ref="Q77" si="71">I77+M77</f>
        <v>22330</v>
      </c>
      <c r="R77" s="205">
        <f t="shared" ref="R77" si="72">J77+N77</f>
        <v>1649</v>
      </c>
      <c r="S77" s="299">
        <f t="shared" ref="S77" si="73">K77+O77</f>
        <v>0</v>
      </c>
    </row>
    <row r="78" spans="1:19" ht="14.4" x14ac:dyDescent="0.3">
      <c r="A78" s="286"/>
      <c r="B78" s="170"/>
      <c r="C78" s="295"/>
      <c r="D78" s="296"/>
      <c r="E78" s="205"/>
      <c r="F78" s="205"/>
      <c r="G78" s="297"/>
      <c r="H78" s="154"/>
      <c r="I78" s="142"/>
      <c r="J78" s="142"/>
      <c r="K78" s="155"/>
      <c r="L78" s="296"/>
      <c r="M78" s="205"/>
      <c r="N78" s="205"/>
      <c r="O78" s="297"/>
      <c r="P78" s="154"/>
      <c r="Q78" s="142"/>
      <c r="R78" s="142"/>
      <c r="S78" s="213"/>
    </row>
    <row r="79" spans="1:19" ht="14.4" x14ac:dyDescent="0.3">
      <c r="A79" s="286"/>
      <c r="B79" s="170" t="s">
        <v>13</v>
      </c>
      <c r="C79" s="285" t="s">
        <v>25</v>
      </c>
      <c r="D79" s="296"/>
      <c r="E79" s="205"/>
      <c r="F79" s="205"/>
      <c r="G79" s="297"/>
      <c r="H79" s="154"/>
      <c r="I79" s="142"/>
      <c r="J79" s="142"/>
      <c r="K79" s="155"/>
      <c r="L79" s="296"/>
      <c r="M79" s="205"/>
      <c r="N79" s="205"/>
      <c r="O79" s="297"/>
      <c r="P79" s="154"/>
      <c r="Q79" s="142"/>
      <c r="R79" s="142"/>
      <c r="S79" s="213"/>
    </row>
    <row r="80" spans="1:19" ht="13.8" x14ac:dyDescent="0.25">
      <c r="A80" s="286"/>
      <c r="B80" s="36"/>
      <c r="C80" s="285" t="s">
        <v>30</v>
      </c>
      <c r="D80" s="154">
        <v>2000</v>
      </c>
      <c r="E80" s="142">
        <v>0</v>
      </c>
      <c r="F80" s="142">
        <v>2000</v>
      </c>
      <c r="G80" s="155">
        <v>0</v>
      </c>
      <c r="H80" s="154">
        <v>2000</v>
      </c>
      <c r="I80" s="142">
        <v>0</v>
      </c>
      <c r="J80" s="142">
        <v>2000</v>
      </c>
      <c r="K80" s="155">
        <v>0</v>
      </c>
      <c r="L80" s="154">
        <v>10</v>
      </c>
      <c r="M80" s="142">
        <v>0</v>
      </c>
      <c r="N80" s="142">
        <v>10</v>
      </c>
      <c r="O80" s="155">
        <v>0</v>
      </c>
      <c r="P80" s="154">
        <f t="shared" ref="P80:P91" si="74">H80+L80</f>
        <v>2010</v>
      </c>
      <c r="Q80" s="142">
        <f t="shared" ref="Q80:Q91" si="75">I80+M80</f>
        <v>0</v>
      </c>
      <c r="R80" s="142">
        <f t="shared" ref="R80:R91" si="76">J80+N80</f>
        <v>2010</v>
      </c>
      <c r="S80" s="213">
        <f t="shared" ref="S80:S91" si="77">K80+O80</f>
        <v>0</v>
      </c>
    </row>
    <row r="81" spans="1:19" ht="13.8" x14ac:dyDescent="0.25">
      <c r="A81" s="286"/>
      <c r="B81" s="170"/>
      <c r="C81" s="285" t="s">
        <v>76</v>
      </c>
      <c r="D81" s="154">
        <v>2500</v>
      </c>
      <c r="E81" s="142">
        <v>2500</v>
      </c>
      <c r="F81" s="142">
        <v>0</v>
      </c>
      <c r="G81" s="155">
        <v>0</v>
      </c>
      <c r="H81" s="154">
        <v>2500</v>
      </c>
      <c r="I81" s="142">
        <v>2500</v>
      </c>
      <c r="J81" s="142">
        <v>0</v>
      </c>
      <c r="K81" s="155">
        <v>0</v>
      </c>
      <c r="L81" s="154"/>
      <c r="M81" s="142"/>
      <c r="N81" s="142"/>
      <c r="O81" s="155"/>
      <c r="P81" s="154">
        <f t="shared" si="74"/>
        <v>2500</v>
      </c>
      <c r="Q81" s="142">
        <f t="shared" si="75"/>
        <v>2500</v>
      </c>
      <c r="R81" s="142">
        <f t="shared" si="76"/>
        <v>0</v>
      </c>
      <c r="S81" s="213">
        <f t="shared" si="77"/>
        <v>0</v>
      </c>
    </row>
    <row r="82" spans="1:19" ht="13.8" x14ac:dyDescent="0.25">
      <c r="A82" s="286"/>
      <c r="B82" s="170"/>
      <c r="C82" s="285" t="s">
        <v>202</v>
      </c>
      <c r="D82" s="154">
        <v>1659</v>
      </c>
      <c r="E82" s="142">
        <v>1659</v>
      </c>
      <c r="F82" s="142">
        <v>0</v>
      </c>
      <c r="G82" s="155">
        <v>0</v>
      </c>
      <c r="H82" s="154">
        <v>1827</v>
      </c>
      <c r="I82" s="142">
        <v>1827</v>
      </c>
      <c r="J82" s="142">
        <v>0</v>
      </c>
      <c r="K82" s="155">
        <v>0</v>
      </c>
      <c r="L82" s="154"/>
      <c r="M82" s="142"/>
      <c r="N82" s="142"/>
      <c r="O82" s="155"/>
      <c r="P82" s="154">
        <f t="shared" si="74"/>
        <v>1827</v>
      </c>
      <c r="Q82" s="142">
        <f t="shared" si="75"/>
        <v>1827</v>
      </c>
      <c r="R82" s="142">
        <f t="shared" si="76"/>
        <v>0</v>
      </c>
      <c r="S82" s="213">
        <f t="shared" si="77"/>
        <v>0</v>
      </c>
    </row>
    <row r="83" spans="1:19" ht="13.8" x14ac:dyDescent="0.25">
      <c r="A83" s="286"/>
      <c r="B83" s="170"/>
      <c r="C83" s="285" t="s">
        <v>210</v>
      </c>
      <c r="D83" s="154">
        <v>21000</v>
      </c>
      <c r="E83" s="142">
        <v>21000</v>
      </c>
      <c r="F83" s="142">
        <v>0</v>
      </c>
      <c r="G83" s="155">
        <v>0</v>
      </c>
      <c r="H83" s="154">
        <v>31000</v>
      </c>
      <c r="I83" s="142">
        <v>31000</v>
      </c>
      <c r="J83" s="142">
        <v>0</v>
      </c>
      <c r="K83" s="155">
        <v>0</v>
      </c>
      <c r="L83" s="154"/>
      <c r="M83" s="142"/>
      <c r="N83" s="142"/>
      <c r="O83" s="155"/>
      <c r="P83" s="154">
        <f t="shared" si="74"/>
        <v>31000</v>
      </c>
      <c r="Q83" s="142">
        <f t="shared" si="75"/>
        <v>31000</v>
      </c>
      <c r="R83" s="142">
        <f t="shared" si="76"/>
        <v>0</v>
      </c>
      <c r="S83" s="213">
        <f t="shared" si="77"/>
        <v>0</v>
      </c>
    </row>
    <row r="84" spans="1:19" ht="13.8" x14ac:dyDescent="0.25">
      <c r="A84" s="286"/>
      <c r="B84" s="170"/>
      <c r="C84" s="285" t="s">
        <v>211</v>
      </c>
      <c r="D84" s="154">
        <v>40000</v>
      </c>
      <c r="E84" s="142">
        <v>40000</v>
      </c>
      <c r="F84" s="142">
        <v>0</v>
      </c>
      <c r="G84" s="155">
        <v>0</v>
      </c>
      <c r="H84" s="154">
        <v>40000</v>
      </c>
      <c r="I84" s="142">
        <v>40000</v>
      </c>
      <c r="J84" s="142">
        <v>0</v>
      </c>
      <c r="K84" s="155">
        <v>0</v>
      </c>
      <c r="L84" s="154"/>
      <c r="M84" s="142"/>
      <c r="N84" s="142"/>
      <c r="O84" s="155"/>
      <c r="P84" s="154">
        <f t="shared" si="74"/>
        <v>40000</v>
      </c>
      <c r="Q84" s="142">
        <f t="shared" si="75"/>
        <v>40000</v>
      </c>
      <c r="R84" s="142">
        <f t="shared" si="76"/>
        <v>0</v>
      </c>
      <c r="S84" s="213">
        <f t="shared" si="77"/>
        <v>0</v>
      </c>
    </row>
    <row r="85" spans="1:19" ht="13.8" x14ac:dyDescent="0.25">
      <c r="A85" s="286"/>
      <c r="B85" s="170"/>
      <c r="C85" s="285" t="s">
        <v>212</v>
      </c>
      <c r="D85" s="154">
        <v>5000</v>
      </c>
      <c r="E85" s="142">
        <v>5000</v>
      </c>
      <c r="F85" s="142">
        <v>0</v>
      </c>
      <c r="G85" s="155">
        <v>0</v>
      </c>
      <c r="H85" s="154">
        <v>5000</v>
      </c>
      <c r="I85" s="142">
        <v>5000</v>
      </c>
      <c r="J85" s="142">
        <v>0</v>
      </c>
      <c r="K85" s="155">
        <v>0</v>
      </c>
      <c r="L85" s="154"/>
      <c r="M85" s="142"/>
      <c r="N85" s="142"/>
      <c r="O85" s="155"/>
      <c r="P85" s="154">
        <f t="shared" si="74"/>
        <v>5000</v>
      </c>
      <c r="Q85" s="142">
        <f t="shared" si="75"/>
        <v>5000</v>
      </c>
      <c r="R85" s="142">
        <f t="shared" si="76"/>
        <v>0</v>
      </c>
      <c r="S85" s="213">
        <f t="shared" si="77"/>
        <v>0</v>
      </c>
    </row>
    <row r="86" spans="1:19" ht="13.8" x14ac:dyDescent="0.25">
      <c r="A86" s="138"/>
      <c r="B86" s="294"/>
      <c r="C86" s="285" t="s">
        <v>213</v>
      </c>
      <c r="D86" s="154">
        <v>7000</v>
      </c>
      <c r="E86" s="142">
        <v>7000</v>
      </c>
      <c r="F86" s="142">
        <v>0</v>
      </c>
      <c r="G86" s="155">
        <v>0</v>
      </c>
      <c r="H86" s="154">
        <v>15700</v>
      </c>
      <c r="I86" s="142">
        <v>15700</v>
      </c>
      <c r="J86" s="142">
        <v>0</v>
      </c>
      <c r="K86" s="155">
        <v>0</v>
      </c>
      <c r="L86" s="154">
        <v>1300</v>
      </c>
      <c r="M86" s="142">
        <v>1300</v>
      </c>
      <c r="N86" s="142">
        <v>0</v>
      </c>
      <c r="O86" s="155">
        <v>0</v>
      </c>
      <c r="P86" s="154">
        <f t="shared" si="74"/>
        <v>17000</v>
      </c>
      <c r="Q86" s="142">
        <f t="shared" si="75"/>
        <v>17000</v>
      </c>
      <c r="R86" s="142">
        <f t="shared" si="76"/>
        <v>0</v>
      </c>
      <c r="S86" s="213">
        <f t="shared" si="77"/>
        <v>0</v>
      </c>
    </row>
    <row r="87" spans="1:19" ht="31.5" customHeight="1" x14ac:dyDescent="0.25">
      <c r="A87" s="286"/>
      <c r="B87" s="170"/>
      <c r="C87" s="285" t="s">
        <v>214</v>
      </c>
      <c r="D87" s="154">
        <v>50000</v>
      </c>
      <c r="E87" s="142">
        <v>50000</v>
      </c>
      <c r="F87" s="142">
        <v>0</v>
      </c>
      <c r="G87" s="155">
        <v>0</v>
      </c>
      <c r="H87" s="154">
        <v>71440</v>
      </c>
      <c r="I87" s="142">
        <v>71440</v>
      </c>
      <c r="J87" s="142">
        <v>0</v>
      </c>
      <c r="K87" s="155">
        <v>0</v>
      </c>
      <c r="L87" s="154"/>
      <c r="M87" s="142"/>
      <c r="N87" s="142"/>
      <c r="O87" s="155"/>
      <c r="P87" s="154">
        <f t="shared" si="74"/>
        <v>71440</v>
      </c>
      <c r="Q87" s="142">
        <f t="shared" si="75"/>
        <v>71440</v>
      </c>
      <c r="R87" s="142">
        <f t="shared" si="76"/>
        <v>0</v>
      </c>
      <c r="S87" s="213">
        <f t="shared" si="77"/>
        <v>0</v>
      </c>
    </row>
    <row r="88" spans="1:19" ht="13.8" x14ac:dyDescent="0.25">
      <c r="A88" s="286"/>
      <c r="B88" s="170"/>
      <c r="C88" s="285" t="s">
        <v>215</v>
      </c>
      <c r="D88" s="154">
        <v>15000</v>
      </c>
      <c r="E88" s="142">
        <v>15000</v>
      </c>
      <c r="F88" s="142">
        <v>0</v>
      </c>
      <c r="G88" s="155">
        <v>0</v>
      </c>
      <c r="H88" s="154">
        <v>15000</v>
      </c>
      <c r="I88" s="142">
        <v>15000</v>
      </c>
      <c r="J88" s="142">
        <v>0</v>
      </c>
      <c r="K88" s="155">
        <v>0</v>
      </c>
      <c r="L88" s="154"/>
      <c r="M88" s="142"/>
      <c r="N88" s="142"/>
      <c r="O88" s="155"/>
      <c r="P88" s="154">
        <f t="shared" si="74"/>
        <v>15000</v>
      </c>
      <c r="Q88" s="142">
        <f t="shared" si="75"/>
        <v>15000</v>
      </c>
      <c r="R88" s="142">
        <f t="shared" si="76"/>
        <v>0</v>
      </c>
      <c r="S88" s="213">
        <f t="shared" si="77"/>
        <v>0</v>
      </c>
    </row>
    <row r="89" spans="1:19" ht="27.6" x14ac:dyDescent="0.25">
      <c r="A89" s="286"/>
      <c r="B89" s="170"/>
      <c r="C89" s="298" t="s">
        <v>216</v>
      </c>
      <c r="D89" s="154">
        <v>16000</v>
      </c>
      <c r="E89" s="142">
        <v>16000</v>
      </c>
      <c r="F89" s="142">
        <v>0</v>
      </c>
      <c r="G89" s="155">
        <v>0</v>
      </c>
      <c r="H89" s="154">
        <v>17000</v>
      </c>
      <c r="I89" s="142">
        <v>17000</v>
      </c>
      <c r="J89" s="142">
        <v>0</v>
      </c>
      <c r="K89" s="155">
        <v>0</v>
      </c>
      <c r="L89" s="154">
        <v>1600</v>
      </c>
      <c r="M89" s="142">
        <v>1600</v>
      </c>
      <c r="N89" s="142"/>
      <c r="O89" s="155"/>
      <c r="P89" s="154">
        <f t="shared" si="74"/>
        <v>18600</v>
      </c>
      <c r="Q89" s="142">
        <f t="shared" si="75"/>
        <v>18600</v>
      </c>
      <c r="R89" s="142">
        <f t="shared" si="76"/>
        <v>0</v>
      </c>
      <c r="S89" s="213">
        <f t="shared" si="77"/>
        <v>0</v>
      </c>
    </row>
    <row r="90" spans="1:19" ht="13.8" x14ac:dyDescent="0.25">
      <c r="A90" s="286"/>
      <c r="B90" s="170"/>
      <c r="C90" s="285" t="s">
        <v>217</v>
      </c>
      <c r="D90" s="154">
        <v>5600</v>
      </c>
      <c r="E90" s="142">
        <v>5600</v>
      </c>
      <c r="F90" s="142">
        <v>0</v>
      </c>
      <c r="G90" s="155">
        <v>0</v>
      </c>
      <c r="H90" s="154">
        <v>400</v>
      </c>
      <c r="I90" s="142">
        <v>400</v>
      </c>
      <c r="J90" s="142">
        <v>0</v>
      </c>
      <c r="K90" s="155">
        <v>0</v>
      </c>
      <c r="L90" s="154">
        <v>400</v>
      </c>
      <c r="M90" s="142">
        <v>400</v>
      </c>
      <c r="N90" s="142">
        <v>0</v>
      </c>
      <c r="O90" s="155">
        <v>0</v>
      </c>
      <c r="P90" s="154">
        <f t="shared" si="74"/>
        <v>800</v>
      </c>
      <c r="Q90" s="142">
        <f t="shared" si="75"/>
        <v>800</v>
      </c>
      <c r="R90" s="142">
        <f t="shared" si="76"/>
        <v>0</v>
      </c>
      <c r="S90" s="213">
        <f t="shared" si="77"/>
        <v>0</v>
      </c>
    </row>
    <row r="91" spans="1:19" ht="13.8" x14ac:dyDescent="0.25">
      <c r="A91" s="286"/>
      <c r="B91" s="170"/>
      <c r="C91" s="285" t="s">
        <v>218</v>
      </c>
      <c r="D91" s="154">
        <v>45000</v>
      </c>
      <c r="E91" s="142">
        <v>45000</v>
      </c>
      <c r="F91" s="142">
        <v>0</v>
      </c>
      <c r="G91" s="155">
        <v>0</v>
      </c>
      <c r="H91" s="154">
        <v>90700</v>
      </c>
      <c r="I91" s="142">
        <v>90700</v>
      </c>
      <c r="J91" s="142">
        <v>0</v>
      </c>
      <c r="K91" s="155">
        <v>0</v>
      </c>
      <c r="L91" s="154">
        <v>-9000</v>
      </c>
      <c r="M91" s="142">
        <v>-9000</v>
      </c>
      <c r="N91" s="142"/>
      <c r="O91" s="155"/>
      <c r="P91" s="154">
        <f t="shared" si="74"/>
        <v>81700</v>
      </c>
      <c r="Q91" s="142">
        <f t="shared" si="75"/>
        <v>81700</v>
      </c>
      <c r="R91" s="142">
        <f t="shared" si="76"/>
        <v>0</v>
      </c>
      <c r="S91" s="213">
        <f t="shared" si="77"/>
        <v>0</v>
      </c>
    </row>
    <row r="92" spans="1:19" ht="13.8" x14ac:dyDescent="0.25">
      <c r="A92" s="286"/>
      <c r="B92" s="170"/>
      <c r="C92" s="285" t="s">
        <v>219</v>
      </c>
      <c r="D92" s="154"/>
      <c r="E92" s="142"/>
      <c r="F92" s="142"/>
      <c r="G92" s="155"/>
      <c r="H92" s="154"/>
      <c r="I92" s="142"/>
      <c r="J92" s="142"/>
      <c r="K92" s="155"/>
      <c r="L92" s="154"/>
      <c r="M92" s="142"/>
      <c r="N92" s="142"/>
      <c r="O92" s="155"/>
      <c r="P92" s="154"/>
      <c r="Q92" s="142"/>
      <c r="R92" s="142"/>
      <c r="S92" s="213"/>
    </row>
    <row r="93" spans="1:19" ht="13.8" x14ac:dyDescent="0.25">
      <c r="A93" s="286"/>
      <c r="B93" s="170"/>
      <c r="C93" s="285" t="s">
        <v>220</v>
      </c>
      <c r="D93" s="154">
        <v>2000</v>
      </c>
      <c r="E93" s="142">
        <v>2000</v>
      </c>
      <c r="F93" s="142">
        <v>0</v>
      </c>
      <c r="G93" s="155">
        <v>0</v>
      </c>
      <c r="H93" s="154">
        <v>2000</v>
      </c>
      <c r="I93" s="142">
        <v>2000</v>
      </c>
      <c r="J93" s="142">
        <v>0</v>
      </c>
      <c r="K93" s="155">
        <v>0</v>
      </c>
      <c r="L93" s="154">
        <v>-1500</v>
      </c>
      <c r="M93" s="142">
        <v>-1500</v>
      </c>
      <c r="N93" s="142">
        <v>0</v>
      </c>
      <c r="O93" s="155">
        <v>0</v>
      </c>
      <c r="P93" s="154">
        <f t="shared" ref="P93:P99" si="78">H93+L93</f>
        <v>500</v>
      </c>
      <c r="Q93" s="142">
        <f t="shared" ref="Q93:Q99" si="79">I93+M93</f>
        <v>500</v>
      </c>
      <c r="R93" s="142">
        <f t="shared" ref="R93:R99" si="80">J93+N93</f>
        <v>0</v>
      </c>
      <c r="S93" s="213">
        <f t="shared" ref="S93:S99" si="81">K93+O93</f>
        <v>0</v>
      </c>
    </row>
    <row r="94" spans="1:19" ht="13.8" x14ac:dyDescent="0.25">
      <c r="A94" s="286"/>
      <c r="B94" s="170"/>
      <c r="C94" s="285" t="s">
        <v>221</v>
      </c>
      <c r="D94" s="154">
        <v>6600</v>
      </c>
      <c r="E94" s="142">
        <v>6600</v>
      </c>
      <c r="F94" s="142">
        <v>0</v>
      </c>
      <c r="G94" s="155">
        <v>0</v>
      </c>
      <c r="H94" s="154">
        <v>6600</v>
      </c>
      <c r="I94" s="142">
        <v>6600</v>
      </c>
      <c r="J94" s="142">
        <v>0</v>
      </c>
      <c r="K94" s="155">
        <v>0</v>
      </c>
      <c r="L94" s="154"/>
      <c r="M94" s="142"/>
      <c r="N94" s="142"/>
      <c r="O94" s="155"/>
      <c r="P94" s="154">
        <f t="shared" si="78"/>
        <v>6600</v>
      </c>
      <c r="Q94" s="142">
        <f t="shared" si="79"/>
        <v>6600</v>
      </c>
      <c r="R94" s="142">
        <f t="shared" si="80"/>
        <v>0</v>
      </c>
      <c r="S94" s="213">
        <f t="shared" si="81"/>
        <v>0</v>
      </c>
    </row>
    <row r="95" spans="1:19" ht="13.8" x14ac:dyDescent="0.25">
      <c r="A95" s="286"/>
      <c r="B95" s="170"/>
      <c r="C95" s="285" t="s">
        <v>222</v>
      </c>
      <c r="D95" s="154">
        <v>8600</v>
      </c>
      <c r="E95" s="142">
        <v>8600</v>
      </c>
      <c r="F95" s="142">
        <v>0</v>
      </c>
      <c r="G95" s="155">
        <v>0</v>
      </c>
      <c r="H95" s="154">
        <v>13665</v>
      </c>
      <c r="I95" s="142">
        <v>13665</v>
      </c>
      <c r="J95" s="142">
        <v>0</v>
      </c>
      <c r="K95" s="155">
        <v>0</v>
      </c>
      <c r="L95" s="154">
        <v>1501</v>
      </c>
      <c r="M95" s="142">
        <v>1501</v>
      </c>
      <c r="N95" s="142">
        <v>0</v>
      </c>
      <c r="O95" s="155">
        <v>0</v>
      </c>
      <c r="P95" s="154">
        <f t="shared" si="78"/>
        <v>15166</v>
      </c>
      <c r="Q95" s="142">
        <f t="shared" si="79"/>
        <v>15166</v>
      </c>
      <c r="R95" s="142">
        <f t="shared" si="80"/>
        <v>0</v>
      </c>
      <c r="S95" s="213">
        <f t="shared" si="81"/>
        <v>0</v>
      </c>
    </row>
    <row r="96" spans="1:19" ht="13.8" x14ac:dyDescent="0.25">
      <c r="A96" s="286"/>
      <c r="B96" s="170"/>
      <c r="C96" s="298" t="s">
        <v>223</v>
      </c>
      <c r="D96" s="181">
        <v>30000</v>
      </c>
      <c r="E96" s="179">
        <v>0</v>
      </c>
      <c r="F96" s="179">
        <v>30000</v>
      </c>
      <c r="G96" s="178">
        <v>0</v>
      </c>
      <c r="H96" s="181">
        <v>45000</v>
      </c>
      <c r="I96" s="179">
        <v>0</v>
      </c>
      <c r="J96" s="179">
        <v>45000</v>
      </c>
      <c r="K96" s="178">
        <v>0</v>
      </c>
      <c r="L96" s="181">
        <v>13000</v>
      </c>
      <c r="M96" s="179">
        <v>0</v>
      </c>
      <c r="N96" s="179">
        <v>13000</v>
      </c>
      <c r="O96" s="178">
        <v>0</v>
      </c>
      <c r="P96" s="181">
        <f t="shared" si="78"/>
        <v>58000</v>
      </c>
      <c r="Q96" s="179">
        <f t="shared" si="79"/>
        <v>0</v>
      </c>
      <c r="R96" s="179">
        <f t="shared" si="80"/>
        <v>58000</v>
      </c>
      <c r="S96" s="209">
        <f t="shared" si="81"/>
        <v>0</v>
      </c>
    </row>
    <row r="97" spans="1:19" ht="13.8" x14ac:dyDescent="0.25">
      <c r="A97" s="286"/>
      <c r="B97" s="170"/>
      <c r="C97" s="298" t="s">
        <v>224</v>
      </c>
      <c r="D97" s="181">
        <v>35000</v>
      </c>
      <c r="E97" s="179">
        <v>35000</v>
      </c>
      <c r="F97" s="179">
        <v>0</v>
      </c>
      <c r="G97" s="178">
        <v>0</v>
      </c>
      <c r="H97" s="181">
        <v>35000</v>
      </c>
      <c r="I97" s="179">
        <v>35000</v>
      </c>
      <c r="J97" s="179">
        <v>0</v>
      </c>
      <c r="K97" s="178">
        <v>0</v>
      </c>
      <c r="L97" s="181"/>
      <c r="M97" s="179"/>
      <c r="N97" s="179"/>
      <c r="O97" s="178"/>
      <c r="P97" s="181">
        <f t="shared" si="78"/>
        <v>35000</v>
      </c>
      <c r="Q97" s="179">
        <f t="shared" si="79"/>
        <v>35000</v>
      </c>
      <c r="R97" s="179">
        <f t="shared" si="80"/>
        <v>0</v>
      </c>
      <c r="S97" s="209">
        <f t="shared" si="81"/>
        <v>0</v>
      </c>
    </row>
    <row r="98" spans="1:19" ht="13.8" x14ac:dyDescent="0.25">
      <c r="A98" s="286"/>
      <c r="B98" s="170"/>
      <c r="C98" s="298" t="s">
        <v>225</v>
      </c>
      <c r="D98" s="181">
        <v>100000</v>
      </c>
      <c r="E98" s="179">
        <v>0</v>
      </c>
      <c r="F98" s="179">
        <v>100000</v>
      </c>
      <c r="G98" s="178">
        <v>0</v>
      </c>
      <c r="H98" s="181">
        <v>110000</v>
      </c>
      <c r="I98" s="179">
        <v>0</v>
      </c>
      <c r="J98" s="179">
        <v>110000</v>
      </c>
      <c r="K98" s="178">
        <v>0</v>
      </c>
      <c r="L98" s="181">
        <v>5870</v>
      </c>
      <c r="M98" s="179">
        <v>5870</v>
      </c>
      <c r="N98" s="179">
        <v>0</v>
      </c>
      <c r="O98" s="178">
        <v>0</v>
      </c>
      <c r="P98" s="181">
        <f t="shared" si="78"/>
        <v>115870</v>
      </c>
      <c r="Q98" s="179">
        <f t="shared" si="79"/>
        <v>5870</v>
      </c>
      <c r="R98" s="179">
        <f t="shared" si="80"/>
        <v>110000</v>
      </c>
      <c r="S98" s="209">
        <f t="shared" si="81"/>
        <v>0</v>
      </c>
    </row>
    <row r="99" spans="1:19" ht="13.8" x14ac:dyDescent="0.25">
      <c r="A99" s="286"/>
      <c r="B99" s="170"/>
      <c r="C99" s="298" t="s">
        <v>226</v>
      </c>
      <c r="D99" s="181">
        <v>14000</v>
      </c>
      <c r="E99" s="179">
        <v>0</v>
      </c>
      <c r="F99" s="179">
        <v>14000</v>
      </c>
      <c r="G99" s="178">
        <v>0</v>
      </c>
      <c r="H99" s="181">
        <v>14000</v>
      </c>
      <c r="I99" s="179">
        <v>0</v>
      </c>
      <c r="J99" s="179">
        <v>14000</v>
      </c>
      <c r="K99" s="178">
        <v>0</v>
      </c>
      <c r="L99" s="181"/>
      <c r="M99" s="179"/>
      <c r="N99" s="179"/>
      <c r="O99" s="178"/>
      <c r="P99" s="181">
        <f t="shared" si="78"/>
        <v>14000</v>
      </c>
      <c r="Q99" s="179">
        <f t="shared" si="79"/>
        <v>0</v>
      </c>
      <c r="R99" s="179">
        <f t="shared" si="80"/>
        <v>14000</v>
      </c>
      <c r="S99" s="209">
        <f t="shared" si="81"/>
        <v>0</v>
      </c>
    </row>
    <row r="100" spans="1:19" ht="13.8" x14ac:dyDescent="0.25">
      <c r="A100" s="286"/>
      <c r="B100" s="170"/>
      <c r="C100" s="298" t="s">
        <v>227</v>
      </c>
      <c r="D100" s="181"/>
      <c r="E100" s="179"/>
      <c r="F100" s="179"/>
      <c r="G100" s="178"/>
      <c r="H100" s="181"/>
      <c r="I100" s="179"/>
      <c r="J100" s="179"/>
      <c r="K100" s="178"/>
      <c r="L100" s="181"/>
      <c r="M100" s="179"/>
      <c r="N100" s="179"/>
      <c r="O100" s="178"/>
      <c r="P100" s="181"/>
      <c r="Q100" s="179"/>
      <c r="R100" s="179"/>
      <c r="S100" s="209"/>
    </row>
    <row r="101" spans="1:19" ht="13.8" x14ac:dyDescent="0.25">
      <c r="A101" s="286"/>
      <c r="B101" s="170"/>
      <c r="C101" s="298" t="s">
        <v>228</v>
      </c>
      <c r="D101" s="181">
        <v>600</v>
      </c>
      <c r="E101" s="179">
        <v>0</v>
      </c>
      <c r="F101" s="179">
        <v>600</v>
      </c>
      <c r="G101" s="178">
        <v>0</v>
      </c>
      <c r="H101" s="181">
        <v>4000</v>
      </c>
      <c r="I101" s="179">
        <v>0</v>
      </c>
      <c r="J101" s="179">
        <v>4000</v>
      </c>
      <c r="K101" s="178">
        <v>0</v>
      </c>
      <c r="L101" s="181"/>
      <c r="M101" s="179"/>
      <c r="N101" s="179"/>
      <c r="O101" s="178"/>
      <c r="P101" s="181">
        <f t="shared" ref="P101:P137" si="82">H101+L101</f>
        <v>4000</v>
      </c>
      <c r="Q101" s="179">
        <f t="shared" ref="Q101:Q137" si="83">I101+M101</f>
        <v>0</v>
      </c>
      <c r="R101" s="179">
        <f t="shared" ref="R101:R137" si="84">J101+N101</f>
        <v>4000</v>
      </c>
      <c r="S101" s="209">
        <f t="shared" ref="S101:S137" si="85">K101+O101</f>
        <v>0</v>
      </c>
    </row>
    <row r="102" spans="1:19" ht="13.8" x14ac:dyDescent="0.25">
      <c r="A102" s="286"/>
      <c r="B102" s="170"/>
      <c r="C102" s="298" t="s">
        <v>229</v>
      </c>
      <c r="D102" s="181">
        <v>10000</v>
      </c>
      <c r="E102" s="179">
        <v>0</v>
      </c>
      <c r="F102" s="179">
        <v>10000</v>
      </c>
      <c r="G102" s="178">
        <v>0</v>
      </c>
      <c r="H102" s="181">
        <v>10500</v>
      </c>
      <c r="I102" s="179">
        <v>0</v>
      </c>
      <c r="J102" s="179">
        <v>10500</v>
      </c>
      <c r="K102" s="178">
        <v>0</v>
      </c>
      <c r="L102" s="181">
        <v>-1600</v>
      </c>
      <c r="M102" s="179">
        <v>0</v>
      </c>
      <c r="N102" s="179">
        <v>-1600</v>
      </c>
      <c r="O102" s="178"/>
      <c r="P102" s="181">
        <f t="shared" si="82"/>
        <v>8900</v>
      </c>
      <c r="Q102" s="179">
        <f t="shared" si="83"/>
        <v>0</v>
      </c>
      <c r="R102" s="179">
        <f t="shared" si="84"/>
        <v>8900</v>
      </c>
      <c r="S102" s="209">
        <f t="shared" si="85"/>
        <v>0</v>
      </c>
    </row>
    <row r="103" spans="1:19" ht="13.8" x14ac:dyDescent="0.25">
      <c r="A103" s="286"/>
      <c r="B103" s="170"/>
      <c r="C103" s="298" t="s">
        <v>230</v>
      </c>
      <c r="D103" s="181">
        <v>13000</v>
      </c>
      <c r="E103" s="179">
        <v>13000</v>
      </c>
      <c r="F103" s="179">
        <v>0</v>
      </c>
      <c r="G103" s="178">
        <v>0</v>
      </c>
      <c r="H103" s="181">
        <v>15616</v>
      </c>
      <c r="I103" s="179">
        <v>15616</v>
      </c>
      <c r="J103" s="179">
        <v>0</v>
      </c>
      <c r="K103" s="178">
        <v>0</v>
      </c>
      <c r="L103" s="181"/>
      <c r="M103" s="179"/>
      <c r="N103" s="179"/>
      <c r="O103" s="178"/>
      <c r="P103" s="181">
        <f t="shared" si="82"/>
        <v>15616</v>
      </c>
      <c r="Q103" s="179">
        <f t="shared" si="83"/>
        <v>15616</v>
      </c>
      <c r="R103" s="179">
        <f t="shared" si="84"/>
        <v>0</v>
      </c>
      <c r="S103" s="209">
        <f t="shared" si="85"/>
        <v>0</v>
      </c>
    </row>
    <row r="104" spans="1:19" ht="13.8" x14ac:dyDescent="0.25">
      <c r="A104" s="138"/>
      <c r="B104" s="294"/>
      <c r="C104" s="285" t="s">
        <v>231</v>
      </c>
      <c r="D104" s="154">
        <v>25300</v>
      </c>
      <c r="E104" s="142">
        <v>25300</v>
      </c>
      <c r="F104" s="142">
        <v>0</v>
      </c>
      <c r="G104" s="155">
        <v>0</v>
      </c>
      <c r="H104" s="154">
        <v>30300</v>
      </c>
      <c r="I104" s="142">
        <v>30300</v>
      </c>
      <c r="J104" s="142">
        <v>0</v>
      </c>
      <c r="K104" s="155">
        <v>0</v>
      </c>
      <c r="L104" s="154">
        <v>350</v>
      </c>
      <c r="M104" s="142">
        <v>350</v>
      </c>
      <c r="N104" s="142">
        <v>0</v>
      </c>
      <c r="O104" s="155">
        <v>0</v>
      </c>
      <c r="P104" s="154">
        <f t="shared" si="82"/>
        <v>30650</v>
      </c>
      <c r="Q104" s="142">
        <f t="shared" si="83"/>
        <v>30650</v>
      </c>
      <c r="R104" s="142">
        <f t="shared" si="84"/>
        <v>0</v>
      </c>
      <c r="S104" s="213">
        <f t="shared" si="85"/>
        <v>0</v>
      </c>
    </row>
    <row r="105" spans="1:19" ht="13.8" x14ac:dyDescent="0.25">
      <c r="A105" s="286"/>
      <c r="B105" s="170"/>
      <c r="C105" s="298" t="s">
        <v>232</v>
      </c>
      <c r="D105" s="181">
        <v>9000</v>
      </c>
      <c r="E105" s="179">
        <v>9000</v>
      </c>
      <c r="F105" s="179">
        <v>0</v>
      </c>
      <c r="G105" s="178">
        <v>0</v>
      </c>
      <c r="H105" s="181">
        <v>9000</v>
      </c>
      <c r="I105" s="179">
        <v>9000</v>
      </c>
      <c r="J105" s="179">
        <v>0</v>
      </c>
      <c r="K105" s="178">
        <v>0</v>
      </c>
      <c r="L105" s="181"/>
      <c r="M105" s="179"/>
      <c r="N105" s="179"/>
      <c r="O105" s="178"/>
      <c r="P105" s="181">
        <f t="shared" si="82"/>
        <v>9000</v>
      </c>
      <c r="Q105" s="179">
        <f t="shared" si="83"/>
        <v>9000</v>
      </c>
      <c r="R105" s="179">
        <f t="shared" si="84"/>
        <v>0</v>
      </c>
      <c r="S105" s="209">
        <f t="shared" si="85"/>
        <v>0</v>
      </c>
    </row>
    <row r="106" spans="1:19" ht="31.5" customHeight="1" x14ac:dyDescent="0.25">
      <c r="A106" s="286"/>
      <c r="B106" s="170"/>
      <c r="C106" s="298" t="s">
        <v>233</v>
      </c>
      <c r="D106" s="181">
        <v>361</v>
      </c>
      <c r="E106" s="179">
        <v>361</v>
      </c>
      <c r="F106" s="179">
        <v>0</v>
      </c>
      <c r="G106" s="178">
        <v>0</v>
      </c>
      <c r="H106" s="181">
        <v>361</v>
      </c>
      <c r="I106" s="179">
        <v>361</v>
      </c>
      <c r="J106" s="179">
        <v>0</v>
      </c>
      <c r="K106" s="178">
        <v>0</v>
      </c>
      <c r="L106" s="181">
        <v>159</v>
      </c>
      <c r="M106" s="179">
        <v>159</v>
      </c>
      <c r="N106" s="179">
        <v>0</v>
      </c>
      <c r="O106" s="178">
        <v>0</v>
      </c>
      <c r="P106" s="181">
        <f t="shared" si="82"/>
        <v>520</v>
      </c>
      <c r="Q106" s="179">
        <f t="shared" si="83"/>
        <v>520</v>
      </c>
      <c r="R106" s="179">
        <f t="shared" si="84"/>
        <v>0</v>
      </c>
      <c r="S106" s="209">
        <f t="shared" si="85"/>
        <v>0</v>
      </c>
    </row>
    <row r="107" spans="1:19" ht="41.4" x14ac:dyDescent="0.25">
      <c r="A107" s="286"/>
      <c r="B107" s="170"/>
      <c r="C107" s="298" t="s">
        <v>234</v>
      </c>
      <c r="D107" s="181">
        <v>1103</v>
      </c>
      <c r="E107" s="179">
        <v>1103</v>
      </c>
      <c r="F107" s="179">
        <v>0</v>
      </c>
      <c r="G107" s="178">
        <v>0</v>
      </c>
      <c r="H107" s="181">
        <v>1103</v>
      </c>
      <c r="I107" s="179">
        <v>1103</v>
      </c>
      <c r="J107" s="179">
        <v>0</v>
      </c>
      <c r="K107" s="178">
        <v>0</v>
      </c>
      <c r="L107" s="181"/>
      <c r="M107" s="179"/>
      <c r="N107" s="179"/>
      <c r="O107" s="178"/>
      <c r="P107" s="181">
        <f t="shared" si="82"/>
        <v>1103</v>
      </c>
      <c r="Q107" s="179">
        <f t="shared" si="83"/>
        <v>1103</v>
      </c>
      <c r="R107" s="179">
        <f t="shared" si="84"/>
        <v>0</v>
      </c>
      <c r="S107" s="209">
        <f t="shared" si="85"/>
        <v>0</v>
      </c>
    </row>
    <row r="108" spans="1:19" ht="41.4" x14ac:dyDescent="0.25">
      <c r="A108" s="286"/>
      <c r="B108" s="170"/>
      <c r="C108" s="298" t="s">
        <v>235</v>
      </c>
      <c r="D108" s="181">
        <v>726</v>
      </c>
      <c r="E108" s="179">
        <v>726</v>
      </c>
      <c r="F108" s="179">
        <v>0</v>
      </c>
      <c r="G108" s="178">
        <v>0</v>
      </c>
      <c r="H108" s="181">
        <v>1176</v>
      </c>
      <c r="I108" s="179">
        <v>1176</v>
      </c>
      <c r="J108" s="179">
        <v>0</v>
      </c>
      <c r="K108" s="178">
        <v>0</v>
      </c>
      <c r="L108" s="181"/>
      <c r="M108" s="179"/>
      <c r="N108" s="179"/>
      <c r="O108" s="178"/>
      <c r="P108" s="181">
        <f t="shared" si="82"/>
        <v>1176</v>
      </c>
      <c r="Q108" s="179">
        <f t="shared" si="83"/>
        <v>1176</v>
      </c>
      <c r="R108" s="179">
        <f t="shared" si="84"/>
        <v>0</v>
      </c>
      <c r="S108" s="209">
        <f t="shared" si="85"/>
        <v>0</v>
      </c>
    </row>
    <row r="109" spans="1:19" ht="13.8" x14ac:dyDescent="0.25">
      <c r="A109" s="286"/>
      <c r="B109" s="170"/>
      <c r="C109" s="298" t="s">
        <v>236</v>
      </c>
      <c r="D109" s="181">
        <v>6</v>
      </c>
      <c r="E109" s="179">
        <v>6</v>
      </c>
      <c r="F109" s="179">
        <v>0</v>
      </c>
      <c r="G109" s="178">
        <v>0</v>
      </c>
      <c r="H109" s="181">
        <v>975</v>
      </c>
      <c r="I109" s="179">
        <v>975</v>
      </c>
      <c r="J109" s="179">
        <v>0</v>
      </c>
      <c r="K109" s="178">
        <v>0</v>
      </c>
      <c r="L109" s="181"/>
      <c r="M109" s="179"/>
      <c r="N109" s="179"/>
      <c r="O109" s="178"/>
      <c r="P109" s="181">
        <f t="shared" si="82"/>
        <v>975</v>
      </c>
      <c r="Q109" s="179">
        <f t="shared" si="83"/>
        <v>975</v>
      </c>
      <c r="R109" s="179">
        <f t="shared" si="84"/>
        <v>0</v>
      </c>
      <c r="S109" s="209">
        <f t="shared" si="85"/>
        <v>0</v>
      </c>
    </row>
    <row r="110" spans="1:19" ht="27.6" x14ac:dyDescent="0.25">
      <c r="A110" s="286"/>
      <c r="B110" s="170"/>
      <c r="C110" s="298" t="s">
        <v>237</v>
      </c>
      <c r="D110" s="181">
        <v>2494</v>
      </c>
      <c r="E110" s="179">
        <v>2494</v>
      </c>
      <c r="F110" s="179">
        <v>0</v>
      </c>
      <c r="G110" s="178">
        <v>0</v>
      </c>
      <c r="H110" s="181">
        <v>1537</v>
      </c>
      <c r="I110" s="179">
        <v>1537</v>
      </c>
      <c r="J110" s="179">
        <v>0</v>
      </c>
      <c r="K110" s="178">
        <v>0</v>
      </c>
      <c r="L110" s="181">
        <v>1022</v>
      </c>
      <c r="M110" s="179">
        <v>1022</v>
      </c>
      <c r="N110" s="179">
        <v>0</v>
      </c>
      <c r="O110" s="178">
        <v>0</v>
      </c>
      <c r="P110" s="181">
        <f t="shared" si="82"/>
        <v>2559</v>
      </c>
      <c r="Q110" s="179">
        <f t="shared" si="83"/>
        <v>2559</v>
      </c>
      <c r="R110" s="179">
        <f t="shared" si="84"/>
        <v>0</v>
      </c>
      <c r="S110" s="209">
        <f t="shared" si="85"/>
        <v>0</v>
      </c>
    </row>
    <row r="111" spans="1:19" ht="13.8" x14ac:dyDescent="0.25">
      <c r="A111" s="286"/>
      <c r="B111" s="170"/>
      <c r="C111" s="298" t="s">
        <v>238</v>
      </c>
      <c r="D111" s="181">
        <v>2921</v>
      </c>
      <c r="E111" s="179">
        <v>2921</v>
      </c>
      <c r="F111" s="179">
        <v>0</v>
      </c>
      <c r="G111" s="178">
        <v>0</v>
      </c>
      <c r="H111" s="181">
        <v>2497</v>
      </c>
      <c r="I111" s="179">
        <v>2497</v>
      </c>
      <c r="J111" s="179">
        <v>0</v>
      </c>
      <c r="K111" s="178">
        <v>0</v>
      </c>
      <c r="L111" s="181">
        <v>21</v>
      </c>
      <c r="M111" s="179">
        <v>21</v>
      </c>
      <c r="N111" s="179">
        <v>0</v>
      </c>
      <c r="O111" s="178">
        <v>0</v>
      </c>
      <c r="P111" s="181">
        <f t="shared" si="82"/>
        <v>2518</v>
      </c>
      <c r="Q111" s="179">
        <f t="shared" si="83"/>
        <v>2518</v>
      </c>
      <c r="R111" s="179">
        <f t="shared" si="84"/>
        <v>0</v>
      </c>
      <c r="S111" s="209">
        <f t="shared" si="85"/>
        <v>0</v>
      </c>
    </row>
    <row r="112" spans="1:19" ht="27.6" x14ac:dyDescent="0.25">
      <c r="A112" s="286"/>
      <c r="B112" s="170"/>
      <c r="C112" s="298" t="s">
        <v>262</v>
      </c>
      <c r="D112" s="181">
        <v>2538</v>
      </c>
      <c r="E112" s="179">
        <v>2538</v>
      </c>
      <c r="F112" s="179">
        <v>0</v>
      </c>
      <c r="G112" s="178">
        <v>0</v>
      </c>
      <c r="H112" s="181">
        <v>2538</v>
      </c>
      <c r="I112" s="179">
        <v>2538</v>
      </c>
      <c r="J112" s="179">
        <v>0</v>
      </c>
      <c r="K112" s="178">
        <v>0</v>
      </c>
      <c r="L112" s="181"/>
      <c r="M112" s="179"/>
      <c r="N112" s="179"/>
      <c r="O112" s="178"/>
      <c r="P112" s="181">
        <f t="shared" si="82"/>
        <v>2538</v>
      </c>
      <c r="Q112" s="179">
        <f t="shared" si="83"/>
        <v>2538</v>
      </c>
      <c r="R112" s="179">
        <f t="shared" si="84"/>
        <v>0</v>
      </c>
      <c r="S112" s="209">
        <f t="shared" si="85"/>
        <v>0</v>
      </c>
    </row>
    <row r="113" spans="1:19" ht="27.6" x14ac:dyDescent="0.25">
      <c r="A113" s="138"/>
      <c r="B113" s="294"/>
      <c r="C113" s="298" t="s">
        <v>263</v>
      </c>
      <c r="D113" s="154">
        <v>3845</v>
      </c>
      <c r="E113" s="142">
        <v>3845</v>
      </c>
      <c r="F113" s="142">
        <v>0</v>
      </c>
      <c r="G113" s="155">
        <v>0</v>
      </c>
      <c r="H113" s="154">
        <v>3845</v>
      </c>
      <c r="I113" s="142">
        <v>3845</v>
      </c>
      <c r="J113" s="142">
        <v>0</v>
      </c>
      <c r="K113" s="155">
        <v>0</v>
      </c>
      <c r="L113" s="154"/>
      <c r="M113" s="142"/>
      <c r="N113" s="142"/>
      <c r="O113" s="155"/>
      <c r="P113" s="154">
        <f t="shared" si="82"/>
        <v>3845</v>
      </c>
      <c r="Q113" s="142">
        <f t="shared" si="83"/>
        <v>3845</v>
      </c>
      <c r="R113" s="142">
        <f t="shared" si="84"/>
        <v>0</v>
      </c>
      <c r="S113" s="213">
        <f t="shared" si="85"/>
        <v>0</v>
      </c>
    </row>
    <row r="114" spans="1:19" ht="27.6" x14ac:dyDescent="0.25">
      <c r="A114" s="138"/>
      <c r="B114" s="294"/>
      <c r="C114" s="298" t="s">
        <v>264</v>
      </c>
      <c r="D114" s="154">
        <v>17899</v>
      </c>
      <c r="E114" s="142">
        <v>17899</v>
      </c>
      <c r="F114" s="142">
        <v>0</v>
      </c>
      <c r="G114" s="155">
        <v>0</v>
      </c>
      <c r="H114" s="154">
        <v>17899</v>
      </c>
      <c r="I114" s="142">
        <v>17899</v>
      </c>
      <c r="J114" s="142">
        <v>0</v>
      </c>
      <c r="K114" s="155">
        <v>0</v>
      </c>
      <c r="L114" s="154"/>
      <c r="M114" s="142"/>
      <c r="N114" s="142"/>
      <c r="O114" s="155"/>
      <c r="P114" s="154">
        <f t="shared" si="82"/>
        <v>17899</v>
      </c>
      <c r="Q114" s="142">
        <f t="shared" si="83"/>
        <v>17899</v>
      </c>
      <c r="R114" s="142">
        <f t="shared" si="84"/>
        <v>0</v>
      </c>
      <c r="S114" s="213">
        <f t="shared" si="85"/>
        <v>0</v>
      </c>
    </row>
    <row r="115" spans="1:19" ht="27.6" x14ac:dyDescent="0.25">
      <c r="A115" s="138"/>
      <c r="B115" s="294"/>
      <c r="C115" s="298" t="s">
        <v>265</v>
      </c>
      <c r="D115" s="154">
        <v>17441</v>
      </c>
      <c r="E115" s="142">
        <v>17441</v>
      </c>
      <c r="F115" s="142">
        <v>0</v>
      </c>
      <c r="G115" s="155">
        <v>0</v>
      </c>
      <c r="H115" s="154">
        <v>17441</v>
      </c>
      <c r="I115" s="142">
        <v>17441</v>
      </c>
      <c r="J115" s="142">
        <v>0</v>
      </c>
      <c r="K115" s="155">
        <v>0</v>
      </c>
      <c r="L115" s="154"/>
      <c r="M115" s="142"/>
      <c r="N115" s="142"/>
      <c r="O115" s="155"/>
      <c r="P115" s="154">
        <f t="shared" si="82"/>
        <v>17441</v>
      </c>
      <c r="Q115" s="142">
        <f t="shared" si="83"/>
        <v>17441</v>
      </c>
      <c r="R115" s="142">
        <f t="shared" si="84"/>
        <v>0</v>
      </c>
      <c r="S115" s="213">
        <f t="shared" si="85"/>
        <v>0</v>
      </c>
    </row>
    <row r="116" spans="1:19" ht="27.6" x14ac:dyDescent="0.25">
      <c r="A116" s="138"/>
      <c r="B116" s="294"/>
      <c r="C116" s="298" t="s">
        <v>266</v>
      </c>
      <c r="D116" s="154">
        <v>19067</v>
      </c>
      <c r="E116" s="142">
        <v>19067</v>
      </c>
      <c r="F116" s="142">
        <v>0</v>
      </c>
      <c r="G116" s="155">
        <v>0</v>
      </c>
      <c r="H116" s="154">
        <v>19067</v>
      </c>
      <c r="I116" s="142">
        <v>19067</v>
      </c>
      <c r="J116" s="142">
        <v>0</v>
      </c>
      <c r="K116" s="155">
        <v>0</v>
      </c>
      <c r="L116" s="154"/>
      <c r="M116" s="142"/>
      <c r="N116" s="142"/>
      <c r="O116" s="155"/>
      <c r="P116" s="154">
        <f t="shared" si="82"/>
        <v>19067</v>
      </c>
      <c r="Q116" s="142">
        <f t="shared" si="83"/>
        <v>19067</v>
      </c>
      <c r="R116" s="142">
        <f t="shared" si="84"/>
        <v>0</v>
      </c>
      <c r="S116" s="213">
        <f t="shared" si="85"/>
        <v>0</v>
      </c>
    </row>
    <row r="117" spans="1:19" ht="13.8" x14ac:dyDescent="0.25">
      <c r="A117" s="138"/>
      <c r="B117" s="294"/>
      <c r="C117" s="298" t="s">
        <v>267</v>
      </c>
      <c r="D117" s="154">
        <v>38627</v>
      </c>
      <c r="E117" s="142">
        <v>38627</v>
      </c>
      <c r="F117" s="142">
        <v>0</v>
      </c>
      <c r="G117" s="155">
        <v>0</v>
      </c>
      <c r="H117" s="154">
        <v>38627</v>
      </c>
      <c r="I117" s="142">
        <v>38627</v>
      </c>
      <c r="J117" s="142">
        <v>0</v>
      </c>
      <c r="K117" s="155">
        <v>0</v>
      </c>
      <c r="L117" s="154"/>
      <c r="M117" s="142"/>
      <c r="N117" s="142"/>
      <c r="O117" s="155"/>
      <c r="P117" s="154">
        <f t="shared" si="82"/>
        <v>38627</v>
      </c>
      <c r="Q117" s="142">
        <f t="shared" si="83"/>
        <v>38627</v>
      </c>
      <c r="R117" s="142">
        <f t="shared" si="84"/>
        <v>0</v>
      </c>
      <c r="S117" s="213">
        <f t="shared" si="85"/>
        <v>0</v>
      </c>
    </row>
    <row r="118" spans="1:19" ht="13.8" x14ac:dyDescent="0.25">
      <c r="A118" s="286"/>
      <c r="B118" s="170"/>
      <c r="C118" s="298" t="s">
        <v>268</v>
      </c>
      <c r="D118" s="181">
        <v>30000</v>
      </c>
      <c r="E118" s="179">
        <v>0</v>
      </c>
      <c r="F118" s="179">
        <v>30000</v>
      </c>
      <c r="G118" s="178">
        <v>0</v>
      </c>
      <c r="H118" s="181">
        <v>42500</v>
      </c>
      <c r="I118" s="179">
        <v>0</v>
      </c>
      <c r="J118" s="179">
        <v>42500</v>
      </c>
      <c r="K118" s="178">
        <v>0</v>
      </c>
      <c r="L118" s="181">
        <v>9250</v>
      </c>
      <c r="M118" s="179">
        <v>0</v>
      </c>
      <c r="N118" s="179">
        <v>9250</v>
      </c>
      <c r="O118" s="178">
        <v>0</v>
      </c>
      <c r="P118" s="181">
        <f t="shared" si="82"/>
        <v>51750</v>
      </c>
      <c r="Q118" s="179">
        <f t="shared" si="83"/>
        <v>0</v>
      </c>
      <c r="R118" s="179">
        <f t="shared" si="84"/>
        <v>51750</v>
      </c>
      <c r="S118" s="209">
        <f t="shared" si="85"/>
        <v>0</v>
      </c>
    </row>
    <row r="119" spans="1:19" ht="45.75" customHeight="1" x14ac:dyDescent="0.25">
      <c r="A119" s="286"/>
      <c r="B119" s="170"/>
      <c r="C119" s="298" t="s">
        <v>309</v>
      </c>
      <c r="D119" s="181">
        <v>37000</v>
      </c>
      <c r="E119" s="179">
        <v>37000</v>
      </c>
      <c r="F119" s="179">
        <v>0</v>
      </c>
      <c r="G119" s="178">
        <v>0</v>
      </c>
      <c r="H119" s="181">
        <v>37000</v>
      </c>
      <c r="I119" s="179">
        <v>37000</v>
      </c>
      <c r="J119" s="179">
        <v>0</v>
      </c>
      <c r="K119" s="178">
        <v>0</v>
      </c>
      <c r="L119" s="181"/>
      <c r="M119" s="179"/>
      <c r="N119" s="179"/>
      <c r="O119" s="178"/>
      <c r="P119" s="181">
        <f t="shared" si="82"/>
        <v>37000</v>
      </c>
      <c r="Q119" s="179">
        <f t="shared" si="83"/>
        <v>37000</v>
      </c>
      <c r="R119" s="179">
        <f t="shared" si="84"/>
        <v>0</v>
      </c>
      <c r="S119" s="209">
        <f t="shared" si="85"/>
        <v>0</v>
      </c>
    </row>
    <row r="120" spans="1:19" ht="13.8" x14ac:dyDescent="0.25">
      <c r="A120" s="286"/>
      <c r="B120" s="170"/>
      <c r="C120" s="298" t="s">
        <v>269</v>
      </c>
      <c r="D120" s="181">
        <v>2000</v>
      </c>
      <c r="E120" s="179">
        <v>0</v>
      </c>
      <c r="F120" s="179">
        <v>2000</v>
      </c>
      <c r="G120" s="178">
        <v>0</v>
      </c>
      <c r="H120" s="181">
        <v>2000</v>
      </c>
      <c r="I120" s="179">
        <v>0</v>
      </c>
      <c r="J120" s="179">
        <v>2000</v>
      </c>
      <c r="K120" s="178">
        <v>0</v>
      </c>
      <c r="L120" s="181"/>
      <c r="M120" s="179"/>
      <c r="N120" s="179"/>
      <c r="O120" s="178"/>
      <c r="P120" s="181">
        <f t="shared" si="82"/>
        <v>2000</v>
      </c>
      <c r="Q120" s="179">
        <f t="shared" si="83"/>
        <v>0</v>
      </c>
      <c r="R120" s="179">
        <f t="shared" si="84"/>
        <v>2000</v>
      </c>
      <c r="S120" s="209">
        <f t="shared" si="85"/>
        <v>0</v>
      </c>
    </row>
    <row r="121" spans="1:19" ht="13.8" x14ac:dyDescent="0.25">
      <c r="A121" s="138"/>
      <c r="B121" s="294"/>
      <c r="C121" s="285" t="s">
        <v>270</v>
      </c>
      <c r="D121" s="154">
        <v>480</v>
      </c>
      <c r="E121" s="142">
        <v>480</v>
      </c>
      <c r="F121" s="142">
        <v>0</v>
      </c>
      <c r="G121" s="155">
        <v>0</v>
      </c>
      <c r="H121" s="154">
        <v>480</v>
      </c>
      <c r="I121" s="142">
        <v>480</v>
      </c>
      <c r="J121" s="142">
        <v>0</v>
      </c>
      <c r="K121" s="155">
        <v>0</v>
      </c>
      <c r="L121" s="154"/>
      <c r="M121" s="142"/>
      <c r="N121" s="142"/>
      <c r="O121" s="155"/>
      <c r="P121" s="154">
        <f t="shared" si="82"/>
        <v>480</v>
      </c>
      <c r="Q121" s="142">
        <f t="shared" si="83"/>
        <v>480</v>
      </c>
      <c r="R121" s="142">
        <f t="shared" si="84"/>
        <v>0</v>
      </c>
      <c r="S121" s="213">
        <f t="shared" si="85"/>
        <v>0</v>
      </c>
    </row>
    <row r="122" spans="1:19" ht="13.8" x14ac:dyDescent="0.25">
      <c r="A122" s="138"/>
      <c r="B122" s="294"/>
      <c r="C122" s="298" t="s">
        <v>271</v>
      </c>
      <c r="D122" s="154">
        <v>454355</v>
      </c>
      <c r="E122" s="142">
        <v>454355</v>
      </c>
      <c r="F122" s="142">
        <v>0</v>
      </c>
      <c r="G122" s="155">
        <v>0</v>
      </c>
      <c r="H122" s="154">
        <v>519315</v>
      </c>
      <c r="I122" s="142">
        <v>519315</v>
      </c>
      <c r="J122" s="142">
        <v>0</v>
      </c>
      <c r="K122" s="155">
        <v>0</v>
      </c>
      <c r="L122" s="154">
        <v>-70000</v>
      </c>
      <c r="M122" s="142">
        <v>-70000</v>
      </c>
      <c r="N122" s="142">
        <v>0</v>
      </c>
      <c r="O122" s="155">
        <v>0</v>
      </c>
      <c r="P122" s="154">
        <f t="shared" si="82"/>
        <v>449315</v>
      </c>
      <c r="Q122" s="142">
        <f t="shared" si="83"/>
        <v>449315</v>
      </c>
      <c r="R122" s="142">
        <f t="shared" si="84"/>
        <v>0</v>
      </c>
      <c r="S122" s="213">
        <f t="shared" si="85"/>
        <v>0</v>
      </c>
    </row>
    <row r="123" spans="1:19" ht="13.8" x14ac:dyDescent="0.25">
      <c r="A123" s="138"/>
      <c r="B123" s="294"/>
      <c r="C123" s="298" t="s">
        <v>272</v>
      </c>
      <c r="D123" s="154">
        <v>1000</v>
      </c>
      <c r="E123" s="142">
        <v>1000</v>
      </c>
      <c r="F123" s="142">
        <v>0</v>
      </c>
      <c r="G123" s="155">
        <v>0</v>
      </c>
      <c r="H123" s="154">
        <v>1000</v>
      </c>
      <c r="I123" s="142">
        <v>1000</v>
      </c>
      <c r="J123" s="142">
        <v>0</v>
      </c>
      <c r="K123" s="155">
        <v>0</v>
      </c>
      <c r="L123" s="154"/>
      <c r="M123" s="142"/>
      <c r="N123" s="142"/>
      <c r="O123" s="155"/>
      <c r="P123" s="154">
        <f t="shared" si="82"/>
        <v>1000</v>
      </c>
      <c r="Q123" s="142">
        <f t="shared" si="83"/>
        <v>1000</v>
      </c>
      <c r="R123" s="142">
        <f t="shared" si="84"/>
        <v>0</v>
      </c>
      <c r="S123" s="213">
        <f t="shared" si="85"/>
        <v>0</v>
      </c>
    </row>
    <row r="124" spans="1:19" ht="27.6" x14ac:dyDescent="0.25">
      <c r="A124" s="138"/>
      <c r="B124" s="294"/>
      <c r="C124" s="298" t="s">
        <v>273</v>
      </c>
      <c r="D124" s="154">
        <v>276000</v>
      </c>
      <c r="E124" s="142">
        <v>276000</v>
      </c>
      <c r="F124" s="142">
        <v>0</v>
      </c>
      <c r="G124" s="155">
        <v>0</v>
      </c>
      <c r="H124" s="154">
        <v>276000</v>
      </c>
      <c r="I124" s="142">
        <v>276000</v>
      </c>
      <c r="J124" s="142">
        <v>0</v>
      </c>
      <c r="K124" s="155">
        <v>0</v>
      </c>
      <c r="L124" s="154">
        <v>21336</v>
      </c>
      <c r="M124" s="142">
        <v>21336</v>
      </c>
      <c r="N124" s="142">
        <v>0</v>
      </c>
      <c r="O124" s="155">
        <v>0</v>
      </c>
      <c r="P124" s="154">
        <f t="shared" si="82"/>
        <v>297336</v>
      </c>
      <c r="Q124" s="142">
        <f t="shared" si="83"/>
        <v>297336</v>
      </c>
      <c r="R124" s="142">
        <f t="shared" si="84"/>
        <v>0</v>
      </c>
      <c r="S124" s="213">
        <f t="shared" si="85"/>
        <v>0</v>
      </c>
    </row>
    <row r="125" spans="1:19" ht="27.6" x14ac:dyDescent="0.25">
      <c r="A125" s="138"/>
      <c r="B125" s="294"/>
      <c r="C125" s="298" t="s">
        <v>310</v>
      </c>
      <c r="D125" s="154">
        <v>3500</v>
      </c>
      <c r="E125" s="142">
        <v>3500</v>
      </c>
      <c r="F125" s="142">
        <v>0</v>
      </c>
      <c r="G125" s="155">
        <v>0</v>
      </c>
      <c r="H125" s="154">
        <v>3500</v>
      </c>
      <c r="I125" s="142">
        <v>3500</v>
      </c>
      <c r="J125" s="142">
        <v>0</v>
      </c>
      <c r="K125" s="155">
        <v>0</v>
      </c>
      <c r="L125" s="154"/>
      <c r="M125" s="142"/>
      <c r="N125" s="142"/>
      <c r="O125" s="155"/>
      <c r="P125" s="154">
        <f t="shared" si="82"/>
        <v>3500</v>
      </c>
      <c r="Q125" s="142">
        <f t="shared" si="83"/>
        <v>3500</v>
      </c>
      <c r="R125" s="142">
        <f t="shared" si="84"/>
        <v>0</v>
      </c>
      <c r="S125" s="213">
        <f t="shared" si="85"/>
        <v>0</v>
      </c>
    </row>
    <row r="126" spans="1:19" ht="13.8" x14ac:dyDescent="0.25">
      <c r="A126" s="138"/>
      <c r="B126" s="294"/>
      <c r="C126" s="298" t="s">
        <v>284</v>
      </c>
      <c r="D126" s="154">
        <v>285</v>
      </c>
      <c r="E126" s="142">
        <v>285</v>
      </c>
      <c r="F126" s="142">
        <v>0</v>
      </c>
      <c r="G126" s="155">
        <v>0</v>
      </c>
      <c r="H126" s="154">
        <v>285</v>
      </c>
      <c r="I126" s="142">
        <v>285</v>
      </c>
      <c r="J126" s="142">
        <v>0</v>
      </c>
      <c r="K126" s="155">
        <v>0</v>
      </c>
      <c r="L126" s="154"/>
      <c r="M126" s="142"/>
      <c r="N126" s="142"/>
      <c r="O126" s="155"/>
      <c r="P126" s="154">
        <f t="shared" si="82"/>
        <v>285</v>
      </c>
      <c r="Q126" s="142">
        <f t="shared" si="83"/>
        <v>285</v>
      </c>
      <c r="R126" s="142">
        <f t="shared" si="84"/>
        <v>0</v>
      </c>
      <c r="S126" s="213">
        <f t="shared" si="85"/>
        <v>0</v>
      </c>
    </row>
    <row r="127" spans="1:19" ht="13.8" x14ac:dyDescent="0.25">
      <c r="A127" s="138"/>
      <c r="B127" s="294"/>
      <c r="C127" s="298" t="s">
        <v>285</v>
      </c>
      <c r="D127" s="154">
        <v>10000</v>
      </c>
      <c r="E127" s="142">
        <v>10000</v>
      </c>
      <c r="F127" s="142">
        <v>0</v>
      </c>
      <c r="G127" s="155">
        <v>0</v>
      </c>
      <c r="H127" s="154">
        <v>10000</v>
      </c>
      <c r="I127" s="142">
        <v>10000</v>
      </c>
      <c r="J127" s="142">
        <v>0</v>
      </c>
      <c r="K127" s="155">
        <v>0</v>
      </c>
      <c r="L127" s="154"/>
      <c r="M127" s="142"/>
      <c r="N127" s="142"/>
      <c r="O127" s="155"/>
      <c r="P127" s="154">
        <f t="shared" si="82"/>
        <v>10000</v>
      </c>
      <c r="Q127" s="142">
        <f t="shared" si="83"/>
        <v>10000</v>
      </c>
      <c r="R127" s="142">
        <f t="shared" si="84"/>
        <v>0</v>
      </c>
      <c r="S127" s="213">
        <f t="shared" si="85"/>
        <v>0</v>
      </c>
    </row>
    <row r="128" spans="1:19" ht="13.8" x14ac:dyDescent="0.25">
      <c r="A128" s="138"/>
      <c r="B128" s="294"/>
      <c r="C128" s="298" t="s">
        <v>286</v>
      </c>
      <c r="D128" s="154">
        <v>2245</v>
      </c>
      <c r="E128" s="142">
        <v>2245</v>
      </c>
      <c r="F128" s="142">
        <v>0</v>
      </c>
      <c r="G128" s="155">
        <v>0</v>
      </c>
      <c r="H128" s="154">
        <v>4352</v>
      </c>
      <c r="I128" s="142">
        <v>4352</v>
      </c>
      <c r="J128" s="142">
        <v>0</v>
      </c>
      <c r="K128" s="155">
        <v>0</v>
      </c>
      <c r="L128" s="154"/>
      <c r="M128" s="142"/>
      <c r="N128" s="142"/>
      <c r="O128" s="155"/>
      <c r="P128" s="154">
        <f t="shared" si="82"/>
        <v>4352</v>
      </c>
      <c r="Q128" s="142">
        <f t="shared" si="83"/>
        <v>4352</v>
      </c>
      <c r="R128" s="142">
        <f t="shared" si="84"/>
        <v>0</v>
      </c>
      <c r="S128" s="213">
        <f t="shared" si="85"/>
        <v>0</v>
      </c>
    </row>
    <row r="129" spans="1:19" ht="13.8" x14ac:dyDescent="0.25">
      <c r="A129" s="138"/>
      <c r="B129" s="294"/>
      <c r="C129" s="298" t="s">
        <v>287</v>
      </c>
      <c r="D129" s="154">
        <v>22000</v>
      </c>
      <c r="E129" s="142">
        <v>0</v>
      </c>
      <c r="F129" s="142">
        <v>22000</v>
      </c>
      <c r="G129" s="155">
        <v>0</v>
      </c>
      <c r="H129" s="154">
        <v>4270</v>
      </c>
      <c r="I129" s="142">
        <v>0</v>
      </c>
      <c r="J129" s="142">
        <v>4270</v>
      </c>
      <c r="K129" s="155">
        <v>0</v>
      </c>
      <c r="L129" s="154"/>
      <c r="M129" s="142"/>
      <c r="N129" s="142"/>
      <c r="O129" s="155"/>
      <c r="P129" s="154">
        <f t="shared" si="82"/>
        <v>4270</v>
      </c>
      <c r="Q129" s="142">
        <f t="shared" si="83"/>
        <v>0</v>
      </c>
      <c r="R129" s="142">
        <f t="shared" si="84"/>
        <v>4270</v>
      </c>
      <c r="S129" s="213">
        <f t="shared" si="85"/>
        <v>0</v>
      </c>
    </row>
    <row r="130" spans="1:19" ht="13.8" x14ac:dyDescent="0.25">
      <c r="A130" s="138"/>
      <c r="B130" s="294"/>
      <c r="C130" s="298" t="s">
        <v>288</v>
      </c>
      <c r="D130" s="154">
        <v>7198</v>
      </c>
      <c r="E130" s="142">
        <v>7198</v>
      </c>
      <c r="F130" s="142">
        <v>0</v>
      </c>
      <c r="G130" s="155">
        <v>0</v>
      </c>
      <c r="H130" s="154">
        <v>7198</v>
      </c>
      <c r="I130" s="142">
        <v>7198</v>
      </c>
      <c r="J130" s="142">
        <v>0</v>
      </c>
      <c r="K130" s="155">
        <v>0</v>
      </c>
      <c r="L130" s="154"/>
      <c r="M130" s="142"/>
      <c r="N130" s="142"/>
      <c r="O130" s="155"/>
      <c r="P130" s="154">
        <f t="shared" si="82"/>
        <v>7198</v>
      </c>
      <c r="Q130" s="142">
        <f t="shared" si="83"/>
        <v>7198</v>
      </c>
      <c r="R130" s="142">
        <f t="shared" si="84"/>
        <v>0</v>
      </c>
      <c r="S130" s="213">
        <f t="shared" si="85"/>
        <v>0</v>
      </c>
    </row>
    <row r="131" spans="1:19" ht="13.8" x14ac:dyDescent="0.25">
      <c r="A131" s="138"/>
      <c r="B131" s="294"/>
      <c r="C131" s="298" t="s">
        <v>289</v>
      </c>
      <c r="D131" s="300">
        <v>3100</v>
      </c>
      <c r="E131" s="142">
        <v>3100</v>
      </c>
      <c r="F131" s="142">
        <v>0</v>
      </c>
      <c r="G131" s="155">
        <v>0</v>
      </c>
      <c r="H131" s="300">
        <v>5200</v>
      </c>
      <c r="I131" s="142">
        <v>5200</v>
      </c>
      <c r="J131" s="142">
        <v>0</v>
      </c>
      <c r="K131" s="155">
        <v>0</v>
      </c>
      <c r="L131" s="300">
        <v>2400</v>
      </c>
      <c r="M131" s="142">
        <v>2400</v>
      </c>
      <c r="N131" s="142">
        <v>0</v>
      </c>
      <c r="O131" s="155">
        <v>0</v>
      </c>
      <c r="P131" s="300">
        <f t="shared" si="82"/>
        <v>7600</v>
      </c>
      <c r="Q131" s="142">
        <f t="shared" si="83"/>
        <v>7600</v>
      </c>
      <c r="R131" s="142">
        <f t="shared" si="84"/>
        <v>0</v>
      </c>
      <c r="S131" s="213">
        <f t="shared" si="85"/>
        <v>0</v>
      </c>
    </row>
    <row r="132" spans="1:19" ht="13.8" x14ac:dyDescent="0.25">
      <c r="A132" s="138"/>
      <c r="B132" s="294"/>
      <c r="C132" s="298" t="s">
        <v>290</v>
      </c>
      <c r="D132" s="154">
        <v>1000</v>
      </c>
      <c r="E132" s="142">
        <v>1000</v>
      </c>
      <c r="F132" s="142">
        <v>0</v>
      </c>
      <c r="G132" s="155">
        <v>0</v>
      </c>
      <c r="H132" s="154">
        <v>1000</v>
      </c>
      <c r="I132" s="142">
        <v>1000</v>
      </c>
      <c r="J132" s="142">
        <v>0</v>
      </c>
      <c r="K132" s="155">
        <v>0</v>
      </c>
      <c r="L132" s="154"/>
      <c r="M132" s="142"/>
      <c r="N132" s="142"/>
      <c r="O132" s="155"/>
      <c r="P132" s="154">
        <f t="shared" si="82"/>
        <v>1000</v>
      </c>
      <c r="Q132" s="142">
        <f t="shared" si="83"/>
        <v>1000</v>
      </c>
      <c r="R132" s="142">
        <f t="shared" si="84"/>
        <v>0</v>
      </c>
      <c r="S132" s="213">
        <f t="shared" si="85"/>
        <v>0</v>
      </c>
    </row>
    <row r="133" spans="1:19" ht="13.8" x14ac:dyDescent="0.25">
      <c r="A133" s="138"/>
      <c r="B133" s="294"/>
      <c r="C133" s="298" t="s">
        <v>291</v>
      </c>
      <c r="D133" s="154">
        <v>28409</v>
      </c>
      <c r="E133" s="142">
        <v>0</v>
      </c>
      <c r="F133" s="142">
        <v>28409</v>
      </c>
      <c r="G133" s="155">
        <v>0</v>
      </c>
      <c r="H133" s="154">
        <v>28409</v>
      </c>
      <c r="I133" s="142">
        <v>0</v>
      </c>
      <c r="J133" s="142">
        <v>28409</v>
      </c>
      <c r="K133" s="155">
        <v>0</v>
      </c>
      <c r="L133" s="154"/>
      <c r="M133" s="142"/>
      <c r="N133" s="142"/>
      <c r="O133" s="155"/>
      <c r="P133" s="154">
        <f t="shared" si="82"/>
        <v>28409</v>
      </c>
      <c r="Q133" s="142">
        <f t="shared" si="83"/>
        <v>0</v>
      </c>
      <c r="R133" s="142">
        <f t="shared" si="84"/>
        <v>28409</v>
      </c>
      <c r="S133" s="213">
        <f t="shared" si="85"/>
        <v>0</v>
      </c>
    </row>
    <row r="134" spans="1:19" ht="13.8" x14ac:dyDescent="0.25">
      <c r="A134" s="138"/>
      <c r="B134" s="294"/>
      <c r="C134" s="298" t="s">
        <v>328</v>
      </c>
      <c r="D134" s="154"/>
      <c r="E134" s="142"/>
      <c r="F134" s="142"/>
      <c r="G134" s="155"/>
      <c r="H134" s="154">
        <v>3626</v>
      </c>
      <c r="I134" s="142">
        <v>3626</v>
      </c>
      <c r="J134" s="142">
        <v>0</v>
      </c>
      <c r="K134" s="155">
        <v>0</v>
      </c>
      <c r="L134" s="154">
        <v>596</v>
      </c>
      <c r="M134" s="142">
        <v>596</v>
      </c>
      <c r="N134" s="142">
        <v>0</v>
      </c>
      <c r="O134" s="155">
        <v>0</v>
      </c>
      <c r="P134" s="154">
        <f t="shared" si="82"/>
        <v>4222</v>
      </c>
      <c r="Q134" s="142">
        <f t="shared" si="83"/>
        <v>4222</v>
      </c>
      <c r="R134" s="142">
        <f t="shared" si="84"/>
        <v>0</v>
      </c>
      <c r="S134" s="213">
        <f t="shared" si="85"/>
        <v>0</v>
      </c>
    </row>
    <row r="135" spans="1:19" ht="13.8" x14ac:dyDescent="0.25">
      <c r="A135" s="138"/>
      <c r="B135" s="294"/>
      <c r="C135" s="298" t="s">
        <v>333</v>
      </c>
      <c r="D135" s="154">
        <v>0</v>
      </c>
      <c r="E135" s="142">
        <v>0</v>
      </c>
      <c r="F135" s="142">
        <v>0</v>
      </c>
      <c r="G135" s="155">
        <v>0</v>
      </c>
      <c r="H135" s="154">
        <v>1743</v>
      </c>
      <c r="I135" s="142">
        <v>0</v>
      </c>
      <c r="J135" s="142">
        <v>1743</v>
      </c>
      <c r="K135" s="155">
        <v>0</v>
      </c>
      <c r="L135" s="154"/>
      <c r="M135" s="142"/>
      <c r="N135" s="142"/>
      <c r="O135" s="155"/>
      <c r="P135" s="154">
        <f t="shared" si="82"/>
        <v>1743</v>
      </c>
      <c r="Q135" s="142">
        <f t="shared" si="83"/>
        <v>0</v>
      </c>
      <c r="R135" s="142">
        <f t="shared" si="84"/>
        <v>1743</v>
      </c>
      <c r="S135" s="213">
        <f t="shared" si="85"/>
        <v>0</v>
      </c>
    </row>
    <row r="136" spans="1:19" ht="27.6" x14ac:dyDescent="0.25">
      <c r="A136" s="138"/>
      <c r="B136" s="294"/>
      <c r="C136" s="298" t="s">
        <v>335</v>
      </c>
      <c r="D136" s="154"/>
      <c r="E136" s="142"/>
      <c r="F136" s="142"/>
      <c r="G136" s="155"/>
      <c r="H136" s="154">
        <v>3141</v>
      </c>
      <c r="I136" s="142">
        <v>3141</v>
      </c>
      <c r="J136" s="142">
        <v>0</v>
      </c>
      <c r="K136" s="155">
        <v>0</v>
      </c>
      <c r="L136" s="154"/>
      <c r="M136" s="142"/>
      <c r="N136" s="142"/>
      <c r="O136" s="155"/>
      <c r="P136" s="154">
        <f t="shared" si="82"/>
        <v>3141</v>
      </c>
      <c r="Q136" s="142">
        <f t="shared" si="83"/>
        <v>3141</v>
      </c>
      <c r="R136" s="142">
        <f t="shared" si="84"/>
        <v>0</v>
      </c>
      <c r="S136" s="213">
        <f t="shared" si="85"/>
        <v>0</v>
      </c>
    </row>
    <row r="137" spans="1:19" ht="13.8" x14ac:dyDescent="0.25">
      <c r="A137" s="138"/>
      <c r="B137" s="294"/>
      <c r="C137" s="298" t="s">
        <v>356</v>
      </c>
      <c r="D137" s="154"/>
      <c r="E137" s="142"/>
      <c r="F137" s="142"/>
      <c r="G137" s="155"/>
      <c r="H137" s="154">
        <v>1016</v>
      </c>
      <c r="I137" s="142">
        <v>0</v>
      </c>
      <c r="J137" s="142">
        <v>1016</v>
      </c>
      <c r="K137" s="155">
        <v>0</v>
      </c>
      <c r="L137" s="154"/>
      <c r="M137" s="142"/>
      <c r="N137" s="142"/>
      <c r="O137" s="155"/>
      <c r="P137" s="154">
        <f t="shared" si="82"/>
        <v>1016</v>
      </c>
      <c r="Q137" s="142">
        <f t="shared" si="83"/>
        <v>0</v>
      </c>
      <c r="R137" s="142">
        <f t="shared" si="84"/>
        <v>1016</v>
      </c>
      <c r="S137" s="213">
        <f t="shared" si="85"/>
        <v>0</v>
      </c>
    </row>
    <row r="138" spans="1:19" ht="13.8" x14ac:dyDescent="0.25">
      <c r="A138" s="138"/>
      <c r="B138" s="294"/>
      <c r="C138" s="298" t="s">
        <v>377</v>
      </c>
      <c r="D138" s="154"/>
      <c r="E138" s="142"/>
      <c r="F138" s="142"/>
      <c r="G138" s="155"/>
      <c r="H138" s="154"/>
      <c r="I138" s="142"/>
      <c r="J138" s="142"/>
      <c r="K138" s="155"/>
      <c r="L138" s="154">
        <v>4700</v>
      </c>
      <c r="M138" s="142">
        <v>4700</v>
      </c>
      <c r="N138" s="142">
        <v>0</v>
      </c>
      <c r="O138" s="155">
        <v>0</v>
      </c>
      <c r="P138" s="154">
        <f t="shared" ref="P138" si="86">H138+L138</f>
        <v>4700</v>
      </c>
      <c r="Q138" s="142">
        <f t="shared" ref="Q138" si="87">I138+M138</f>
        <v>4700</v>
      </c>
      <c r="R138" s="142">
        <f t="shared" ref="R138" si="88">J138+N138</f>
        <v>0</v>
      </c>
      <c r="S138" s="213">
        <f t="shared" ref="S138" si="89">K138+O138</f>
        <v>0</v>
      </c>
    </row>
    <row r="139" spans="1:19" ht="13.8" x14ac:dyDescent="0.25">
      <c r="A139" s="138"/>
      <c r="B139" s="294"/>
      <c r="C139" s="298" t="s">
        <v>380</v>
      </c>
      <c r="D139" s="154"/>
      <c r="E139" s="142"/>
      <c r="F139" s="142"/>
      <c r="G139" s="155"/>
      <c r="H139" s="154"/>
      <c r="I139" s="142"/>
      <c r="J139" s="142"/>
      <c r="K139" s="155"/>
      <c r="L139" s="154">
        <v>1000</v>
      </c>
      <c r="M139" s="142">
        <v>0</v>
      </c>
      <c r="N139" s="142">
        <v>1000</v>
      </c>
      <c r="O139" s="155">
        <v>0</v>
      </c>
      <c r="P139" s="154">
        <f t="shared" ref="P139" si="90">H139+L139</f>
        <v>1000</v>
      </c>
      <c r="Q139" s="142">
        <f t="shared" ref="Q139" si="91">I139+M139</f>
        <v>0</v>
      </c>
      <c r="R139" s="142">
        <f t="shared" ref="R139" si="92">J139+N139</f>
        <v>1000</v>
      </c>
      <c r="S139" s="213">
        <f t="shared" ref="S139" si="93">K139+O139</f>
        <v>0</v>
      </c>
    </row>
    <row r="140" spans="1:19" ht="13.8" x14ac:dyDescent="0.25">
      <c r="A140" s="286"/>
      <c r="B140" s="170"/>
      <c r="C140" s="298"/>
      <c r="D140" s="181"/>
      <c r="E140" s="179"/>
      <c r="F140" s="179"/>
      <c r="G140" s="178"/>
      <c r="H140" s="181"/>
      <c r="I140" s="179"/>
      <c r="J140" s="179"/>
      <c r="K140" s="178"/>
      <c r="L140" s="181"/>
      <c r="M140" s="179"/>
      <c r="N140" s="179"/>
      <c r="O140" s="178"/>
      <c r="P140" s="181"/>
      <c r="Q140" s="179"/>
      <c r="R140" s="179"/>
      <c r="S140" s="209"/>
    </row>
    <row r="141" spans="1:19" ht="14.4" x14ac:dyDescent="0.3">
      <c r="A141" s="286"/>
      <c r="B141" s="170"/>
      <c r="C141" s="295" t="s">
        <v>34</v>
      </c>
      <c r="D141" s="296">
        <f t="shared" ref="D141:O141" si="94">SUM(D80:D140)</f>
        <v>1450459</v>
      </c>
      <c r="E141" s="205">
        <f t="shared" si="94"/>
        <v>1211450</v>
      </c>
      <c r="F141" s="205">
        <f t="shared" si="94"/>
        <v>239009</v>
      </c>
      <c r="G141" s="297">
        <f t="shared" si="94"/>
        <v>0</v>
      </c>
      <c r="H141" s="296">
        <v>1647349</v>
      </c>
      <c r="I141" s="205">
        <v>1381911</v>
      </c>
      <c r="J141" s="205">
        <v>265438</v>
      </c>
      <c r="K141" s="297">
        <v>0</v>
      </c>
      <c r="L141" s="296">
        <f t="shared" si="94"/>
        <v>-17585</v>
      </c>
      <c r="M141" s="205">
        <f t="shared" si="94"/>
        <v>-39245</v>
      </c>
      <c r="N141" s="205">
        <f t="shared" si="94"/>
        <v>21660</v>
      </c>
      <c r="O141" s="297">
        <f t="shared" si="94"/>
        <v>0</v>
      </c>
      <c r="P141" s="296">
        <f>H141+L141</f>
        <v>1629764</v>
      </c>
      <c r="Q141" s="205">
        <f t="shared" ref="Q141" si="95">I141+M141</f>
        <v>1342666</v>
      </c>
      <c r="R141" s="205">
        <f t="shared" ref="R141" si="96">J141+N141</f>
        <v>287098</v>
      </c>
      <c r="S141" s="299">
        <f t="shared" ref="S141" si="97">K141+O141</f>
        <v>0</v>
      </c>
    </row>
    <row r="142" spans="1:19" x14ac:dyDescent="0.3">
      <c r="A142" s="286"/>
      <c r="B142" s="170"/>
      <c r="C142" s="295"/>
      <c r="D142" s="220"/>
      <c r="E142" s="221"/>
      <c r="F142" s="221"/>
      <c r="G142" s="222"/>
      <c r="H142" s="154"/>
      <c r="I142" s="142"/>
      <c r="J142" s="142"/>
      <c r="K142" s="155"/>
      <c r="L142" s="220"/>
      <c r="M142" s="221"/>
      <c r="N142" s="221"/>
      <c r="O142" s="222"/>
      <c r="P142" s="154"/>
      <c r="Q142" s="142"/>
      <c r="R142" s="142"/>
      <c r="S142" s="213"/>
    </row>
    <row r="143" spans="1:19" x14ac:dyDescent="0.3">
      <c r="A143" s="286"/>
      <c r="B143" s="170" t="s">
        <v>9</v>
      </c>
      <c r="C143" s="285" t="s">
        <v>42</v>
      </c>
      <c r="D143" s="220"/>
      <c r="E143" s="221"/>
      <c r="F143" s="221"/>
      <c r="G143" s="222"/>
      <c r="H143" s="154"/>
      <c r="I143" s="142"/>
      <c r="J143" s="142"/>
      <c r="K143" s="155"/>
      <c r="L143" s="220"/>
      <c r="M143" s="221"/>
      <c r="N143" s="221"/>
      <c r="O143" s="222"/>
      <c r="P143" s="154"/>
      <c r="Q143" s="142"/>
      <c r="R143" s="142"/>
      <c r="S143" s="213"/>
    </row>
    <row r="144" spans="1:19" ht="13.8" x14ac:dyDescent="0.25">
      <c r="A144" s="301"/>
      <c r="B144" s="170"/>
      <c r="C144" s="298" t="s">
        <v>77</v>
      </c>
      <c r="D144" s="154"/>
      <c r="E144" s="142"/>
      <c r="F144" s="142"/>
      <c r="G144" s="155"/>
      <c r="H144" s="154"/>
      <c r="I144" s="142"/>
      <c r="J144" s="142"/>
      <c r="K144" s="155"/>
      <c r="L144" s="154"/>
      <c r="M144" s="142"/>
      <c r="N144" s="142"/>
      <c r="O144" s="155"/>
      <c r="P144" s="154"/>
      <c r="Q144" s="142"/>
      <c r="R144" s="142"/>
      <c r="S144" s="213"/>
    </row>
    <row r="145" spans="1:19" ht="13.8" x14ac:dyDescent="0.25">
      <c r="A145" s="301"/>
      <c r="B145" s="170"/>
      <c r="C145" s="298" t="s">
        <v>78</v>
      </c>
      <c r="D145" s="154">
        <v>3350</v>
      </c>
      <c r="E145" s="142">
        <v>0</v>
      </c>
      <c r="F145" s="142">
        <v>0</v>
      </c>
      <c r="G145" s="155">
        <v>3350</v>
      </c>
      <c r="H145" s="154">
        <v>3350</v>
      </c>
      <c r="I145" s="142">
        <v>0</v>
      </c>
      <c r="J145" s="142">
        <v>0</v>
      </c>
      <c r="K145" s="155">
        <v>3350</v>
      </c>
      <c r="L145" s="154">
        <v>950</v>
      </c>
      <c r="M145" s="142">
        <v>0</v>
      </c>
      <c r="N145" s="142">
        <v>0</v>
      </c>
      <c r="O145" s="155">
        <v>950</v>
      </c>
      <c r="P145" s="154">
        <f t="shared" ref="P145:P153" si="98">H145+L145</f>
        <v>4300</v>
      </c>
      <c r="Q145" s="142">
        <f t="shared" ref="Q145:Q153" si="99">I145+M145</f>
        <v>0</v>
      </c>
      <c r="R145" s="142">
        <f t="shared" ref="R145:R153" si="100">J145+N145</f>
        <v>0</v>
      </c>
      <c r="S145" s="213">
        <f t="shared" ref="S145:S153" si="101">K145+O145</f>
        <v>4300</v>
      </c>
    </row>
    <row r="146" spans="1:19" ht="13.8" x14ac:dyDescent="0.25">
      <c r="A146" s="301"/>
      <c r="B146" s="170"/>
      <c r="C146" s="298" t="s">
        <v>150</v>
      </c>
      <c r="D146" s="154">
        <v>2300</v>
      </c>
      <c r="E146" s="142">
        <v>0</v>
      </c>
      <c r="F146" s="142">
        <v>0</v>
      </c>
      <c r="G146" s="155">
        <v>2300</v>
      </c>
      <c r="H146" s="154">
        <v>2300</v>
      </c>
      <c r="I146" s="142">
        <v>0</v>
      </c>
      <c r="J146" s="142">
        <v>0</v>
      </c>
      <c r="K146" s="155">
        <v>2300</v>
      </c>
      <c r="L146" s="154">
        <v>-950</v>
      </c>
      <c r="M146" s="142">
        <v>0</v>
      </c>
      <c r="N146" s="142">
        <v>0</v>
      </c>
      <c r="O146" s="155">
        <v>-950</v>
      </c>
      <c r="P146" s="154">
        <f t="shared" si="98"/>
        <v>1350</v>
      </c>
      <c r="Q146" s="142">
        <f t="shared" si="99"/>
        <v>0</v>
      </c>
      <c r="R146" s="142">
        <f t="shared" si="100"/>
        <v>0</v>
      </c>
      <c r="S146" s="213">
        <f t="shared" si="101"/>
        <v>1350</v>
      </c>
    </row>
    <row r="147" spans="1:19" ht="13.8" x14ac:dyDescent="0.25">
      <c r="A147" s="301"/>
      <c r="B147" s="170"/>
      <c r="C147" s="298" t="s">
        <v>151</v>
      </c>
      <c r="D147" s="154">
        <v>2800</v>
      </c>
      <c r="E147" s="142">
        <v>0</v>
      </c>
      <c r="F147" s="142">
        <v>0</v>
      </c>
      <c r="G147" s="155">
        <v>2800</v>
      </c>
      <c r="H147" s="154">
        <v>2800</v>
      </c>
      <c r="I147" s="142">
        <v>0</v>
      </c>
      <c r="J147" s="142">
        <v>0</v>
      </c>
      <c r="K147" s="155">
        <v>2800</v>
      </c>
      <c r="L147" s="154"/>
      <c r="M147" s="142"/>
      <c r="N147" s="142"/>
      <c r="O147" s="155"/>
      <c r="P147" s="154">
        <f t="shared" si="98"/>
        <v>2800</v>
      </c>
      <c r="Q147" s="142">
        <f t="shared" si="99"/>
        <v>0</v>
      </c>
      <c r="R147" s="142">
        <f t="shared" si="100"/>
        <v>0</v>
      </c>
      <c r="S147" s="213">
        <f t="shared" si="101"/>
        <v>2800</v>
      </c>
    </row>
    <row r="148" spans="1:19" ht="13.8" x14ac:dyDescent="0.25">
      <c r="A148" s="301"/>
      <c r="B148" s="170"/>
      <c r="C148" s="298" t="s">
        <v>152</v>
      </c>
      <c r="D148" s="154">
        <v>1600</v>
      </c>
      <c r="E148" s="142">
        <v>0</v>
      </c>
      <c r="F148" s="142">
        <v>0</v>
      </c>
      <c r="G148" s="155">
        <v>1600</v>
      </c>
      <c r="H148" s="154">
        <v>1600</v>
      </c>
      <c r="I148" s="142">
        <v>0</v>
      </c>
      <c r="J148" s="142">
        <v>0</v>
      </c>
      <c r="K148" s="155">
        <v>1600</v>
      </c>
      <c r="L148" s="154"/>
      <c r="M148" s="142"/>
      <c r="N148" s="142"/>
      <c r="O148" s="155"/>
      <c r="P148" s="154">
        <f t="shared" si="98"/>
        <v>1600</v>
      </c>
      <c r="Q148" s="142">
        <f t="shared" si="99"/>
        <v>0</v>
      </c>
      <c r="R148" s="142">
        <f t="shared" si="100"/>
        <v>0</v>
      </c>
      <c r="S148" s="213">
        <f t="shared" si="101"/>
        <v>1600</v>
      </c>
    </row>
    <row r="149" spans="1:19" ht="13.8" x14ac:dyDescent="0.25">
      <c r="A149" s="301"/>
      <c r="B149" s="170"/>
      <c r="C149" s="298" t="s">
        <v>153</v>
      </c>
      <c r="D149" s="154">
        <v>1800</v>
      </c>
      <c r="E149" s="142">
        <v>0</v>
      </c>
      <c r="F149" s="142">
        <v>0</v>
      </c>
      <c r="G149" s="155">
        <v>1800</v>
      </c>
      <c r="H149" s="154">
        <v>1800</v>
      </c>
      <c r="I149" s="142">
        <v>0</v>
      </c>
      <c r="J149" s="142">
        <v>0</v>
      </c>
      <c r="K149" s="155">
        <v>1800</v>
      </c>
      <c r="L149" s="154"/>
      <c r="M149" s="142"/>
      <c r="N149" s="142"/>
      <c r="O149" s="155"/>
      <c r="P149" s="154">
        <f t="shared" si="98"/>
        <v>1800</v>
      </c>
      <c r="Q149" s="142">
        <f t="shared" si="99"/>
        <v>0</v>
      </c>
      <c r="R149" s="142">
        <f t="shared" si="100"/>
        <v>0</v>
      </c>
      <c r="S149" s="213">
        <f t="shared" si="101"/>
        <v>1800</v>
      </c>
    </row>
    <row r="150" spans="1:19" ht="13.8" x14ac:dyDescent="0.25">
      <c r="A150" s="301"/>
      <c r="B150" s="170"/>
      <c r="C150" s="298" t="s">
        <v>154</v>
      </c>
      <c r="D150" s="154">
        <v>600</v>
      </c>
      <c r="E150" s="142">
        <v>0</v>
      </c>
      <c r="F150" s="142">
        <v>0</v>
      </c>
      <c r="G150" s="155">
        <v>600</v>
      </c>
      <c r="H150" s="154">
        <v>600</v>
      </c>
      <c r="I150" s="142">
        <v>0</v>
      </c>
      <c r="J150" s="142">
        <v>0</v>
      </c>
      <c r="K150" s="155">
        <v>600</v>
      </c>
      <c r="L150" s="154"/>
      <c r="M150" s="142"/>
      <c r="N150" s="142"/>
      <c r="O150" s="155"/>
      <c r="P150" s="154">
        <f t="shared" si="98"/>
        <v>600</v>
      </c>
      <c r="Q150" s="142">
        <f t="shared" si="99"/>
        <v>0</v>
      </c>
      <c r="R150" s="142">
        <f t="shared" si="100"/>
        <v>0</v>
      </c>
      <c r="S150" s="213">
        <f t="shared" si="101"/>
        <v>600</v>
      </c>
    </row>
    <row r="151" spans="1:19" ht="13.8" x14ac:dyDescent="0.25">
      <c r="A151" s="301"/>
      <c r="B151" s="284"/>
      <c r="C151" s="302" t="s">
        <v>187</v>
      </c>
      <c r="D151" s="154">
        <v>150</v>
      </c>
      <c r="E151" s="142">
        <v>0</v>
      </c>
      <c r="F151" s="142">
        <v>0</v>
      </c>
      <c r="G151" s="155">
        <v>150</v>
      </c>
      <c r="H151" s="154">
        <v>225</v>
      </c>
      <c r="I151" s="142">
        <v>0</v>
      </c>
      <c r="J151" s="142">
        <v>0</v>
      </c>
      <c r="K151" s="155">
        <v>225</v>
      </c>
      <c r="L151" s="154">
        <v>50</v>
      </c>
      <c r="M151" s="142">
        <v>0</v>
      </c>
      <c r="N151" s="142">
        <v>0</v>
      </c>
      <c r="O151" s="155">
        <v>50</v>
      </c>
      <c r="P151" s="154">
        <f t="shared" si="98"/>
        <v>275</v>
      </c>
      <c r="Q151" s="142">
        <f t="shared" si="99"/>
        <v>0</v>
      </c>
      <c r="R151" s="142">
        <f t="shared" si="100"/>
        <v>0</v>
      </c>
      <c r="S151" s="213">
        <f t="shared" si="101"/>
        <v>275</v>
      </c>
    </row>
    <row r="152" spans="1:19" ht="13.8" x14ac:dyDescent="0.25">
      <c r="A152" s="138"/>
      <c r="B152" s="294"/>
      <c r="C152" s="285" t="s">
        <v>79</v>
      </c>
      <c r="D152" s="154">
        <v>2100</v>
      </c>
      <c r="E152" s="142">
        <v>0</v>
      </c>
      <c r="F152" s="142">
        <v>0</v>
      </c>
      <c r="G152" s="155">
        <v>2100</v>
      </c>
      <c r="H152" s="154">
        <v>2100</v>
      </c>
      <c r="I152" s="142">
        <v>0</v>
      </c>
      <c r="J152" s="142">
        <v>0</v>
      </c>
      <c r="K152" s="155">
        <v>2100</v>
      </c>
      <c r="L152" s="154"/>
      <c r="M152" s="142"/>
      <c r="N152" s="142"/>
      <c r="O152" s="155"/>
      <c r="P152" s="154">
        <f t="shared" si="98"/>
        <v>2100</v>
      </c>
      <c r="Q152" s="142">
        <f t="shared" si="99"/>
        <v>0</v>
      </c>
      <c r="R152" s="142">
        <f t="shared" si="100"/>
        <v>0</v>
      </c>
      <c r="S152" s="213">
        <f t="shared" si="101"/>
        <v>2100</v>
      </c>
    </row>
    <row r="153" spans="1:19" ht="13.8" x14ac:dyDescent="0.25">
      <c r="A153" s="138"/>
      <c r="B153" s="294"/>
      <c r="C153" s="285" t="s">
        <v>80</v>
      </c>
      <c r="D153" s="154">
        <v>300</v>
      </c>
      <c r="E153" s="142">
        <v>0</v>
      </c>
      <c r="F153" s="142">
        <v>0</v>
      </c>
      <c r="G153" s="155">
        <v>300</v>
      </c>
      <c r="H153" s="154">
        <v>400</v>
      </c>
      <c r="I153" s="142">
        <v>0</v>
      </c>
      <c r="J153" s="142">
        <v>0</v>
      </c>
      <c r="K153" s="155">
        <v>400</v>
      </c>
      <c r="L153" s="154">
        <v>47</v>
      </c>
      <c r="M153" s="142">
        <v>0</v>
      </c>
      <c r="N153" s="142">
        <v>0</v>
      </c>
      <c r="O153" s="155">
        <v>47</v>
      </c>
      <c r="P153" s="154">
        <f t="shared" si="98"/>
        <v>447</v>
      </c>
      <c r="Q153" s="142">
        <f t="shared" si="99"/>
        <v>0</v>
      </c>
      <c r="R153" s="142">
        <f t="shared" si="100"/>
        <v>0</v>
      </c>
      <c r="S153" s="213">
        <f t="shared" si="101"/>
        <v>447</v>
      </c>
    </row>
    <row r="154" spans="1:19" ht="13.8" x14ac:dyDescent="0.25">
      <c r="A154" s="301"/>
      <c r="B154" s="170"/>
      <c r="C154" s="298"/>
      <c r="D154" s="154"/>
      <c r="E154" s="142"/>
      <c r="F154" s="142"/>
      <c r="G154" s="155"/>
      <c r="H154" s="154"/>
      <c r="I154" s="142"/>
      <c r="J154" s="142"/>
      <c r="K154" s="155"/>
      <c r="L154" s="154"/>
      <c r="M154" s="142"/>
      <c r="N154" s="142"/>
      <c r="O154" s="155"/>
      <c r="P154" s="154"/>
      <c r="Q154" s="142"/>
      <c r="R154" s="142"/>
      <c r="S154" s="213"/>
    </row>
    <row r="155" spans="1:19" ht="14.4" x14ac:dyDescent="0.3">
      <c r="A155" s="286"/>
      <c r="B155" s="303"/>
      <c r="C155" s="295" t="s">
        <v>35</v>
      </c>
      <c r="D155" s="296">
        <f t="shared" ref="D155:O155" si="102">SUM(D144:D154)</f>
        <v>15000</v>
      </c>
      <c r="E155" s="205">
        <f t="shared" si="102"/>
        <v>0</v>
      </c>
      <c r="F155" s="205">
        <f t="shared" si="102"/>
        <v>0</v>
      </c>
      <c r="G155" s="297">
        <f t="shared" si="102"/>
        <v>15000</v>
      </c>
      <c r="H155" s="296">
        <v>15175</v>
      </c>
      <c r="I155" s="205">
        <v>0</v>
      </c>
      <c r="J155" s="205">
        <v>0</v>
      </c>
      <c r="K155" s="297">
        <v>15175</v>
      </c>
      <c r="L155" s="296">
        <f t="shared" si="102"/>
        <v>97</v>
      </c>
      <c r="M155" s="205">
        <f t="shared" si="102"/>
        <v>0</v>
      </c>
      <c r="N155" s="205">
        <f t="shared" si="102"/>
        <v>0</v>
      </c>
      <c r="O155" s="297">
        <f t="shared" si="102"/>
        <v>97</v>
      </c>
      <c r="P155" s="296">
        <f>H155+L155</f>
        <v>15272</v>
      </c>
      <c r="Q155" s="205">
        <f t="shared" ref="Q155" si="103">I155+M155</f>
        <v>0</v>
      </c>
      <c r="R155" s="205">
        <f t="shared" ref="R155" si="104">J155+N155</f>
        <v>0</v>
      </c>
      <c r="S155" s="299">
        <f t="shared" ref="S155" si="105">K155+O155</f>
        <v>15272</v>
      </c>
    </row>
    <row r="156" spans="1:19" x14ac:dyDescent="0.3">
      <c r="A156" s="286"/>
      <c r="B156" s="170"/>
      <c r="C156" s="295"/>
      <c r="D156" s="220"/>
      <c r="E156" s="221"/>
      <c r="F156" s="221"/>
      <c r="G156" s="222"/>
      <c r="H156" s="154"/>
      <c r="I156" s="142"/>
      <c r="J156" s="142"/>
      <c r="K156" s="155"/>
      <c r="L156" s="220"/>
      <c r="M156" s="221"/>
      <c r="N156" s="221"/>
      <c r="O156" s="222"/>
      <c r="P156" s="154"/>
      <c r="Q156" s="142"/>
      <c r="R156" s="142"/>
      <c r="S156" s="213"/>
    </row>
    <row r="157" spans="1:19" x14ac:dyDescent="0.3">
      <c r="A157" s="286"/>
      <c r="B157" s="170" t="s">
        <v>15</v>
      </c>
      <c r="C157" s="285" t="s">
        <v>43</v>
      </c>
      <c r="D157" s="220"/>
      <c r="E157" s="221"/>
      <c r="F157" s="221"/>
      <c r="G157" s="222"/>
      <c r="H157" s="154"/>
      <c r="I157" s="142"/>
      <c r="J157" s="142"/>
      <c r="K157" s="155"/>
      <c r="L157" s="220"/>
      <c r="M157" s="221"/>
      <c r="N157" s="221"/>
      <c r="O157" s="222"/>
      <c r="P157" s="154"/>
      <c r="Q157" s="142"/>
      <c r="R157" s="142"/>
      <c r="S157" s="213"/>
    </row>
    <row r="158" spans="1:19" x14ac:dyDescent="0.3">
      <c r="A158" s="286"/>
      <c r="B158" s="170"/>
      <c r="C158" s="285" t="s">
        <v>47</v>
      </c>
      <c r="D158" s="220"/>
      <c r="E158" s="221"/>
      <c r="F158" s="221"/>
      <c r="G158" s="222"/>
      <c r="H158" s="154"/>
      <c r="I158" s="142"/>
      <c r="J158" s="142"/>
      <c r="K158" s="155"/>
      <c r="L158" s="220"/>
      <c r="M158" s="221"/>
      <c r="N158" s="221"/>
      <c r="O158" s="222"/>
      <c r="P158" s="154"/>
      <c r="Q158" s="142"/>
      <c r="R158" s="142"/>
      <c r="S158" s="213"/>
    </row>
    <row r="159" spans="1:19" ht="27.6" x14ac:dyDescent="0.25">
      <c r="A159" s="138"/>
      <c r="B159" s="294"/>
      <c r="C159" s="298" t="s">
        <v>155</v>
      </c>
      <c r="D159" s="154">
        <v>469740</v>
      </c>
      <c r="E159" s="142">
        <v>344740</v>
      </c>
      <c r="F159" s="304">
        <v>125000</v>
      </c>
      <c r="G159" s="305">
        <v>0</v>
      </c>
      <c r="H159" s="154">
        <v>539610</v>
      </c>
      <c r="I159" s="142">
        <v>414610</v>
      </c>
      <c r="J159" s="304">
        <v>125000</v>
      </c>
      <c r="K159" s="305">
        <v>0</v>
      </c>
      <c r="L159" s="154">
        <v>23404</v>
      </c>
      <c r="M159" s="142">
        <v>23404</v>
      </c>
      <c r="N159" s="304"/>
      <c r="O159" s="305"/>
      <c r="P159" s="154">
        <f t="shared" ref="P159:P164" si="106">H159+L159</f>
        <v>563014</v>
      </c>
      <c r="Q159" s="142">
        <f t="shared" ref="Q159:Q164" si="107">I159+M159</f>
        <v>438014</v>
      </c>
      <c r="R159" s="304">
        <f t="shared" ref="R159:R164" si="108">J159+N159</f>
        <v>125000</v>
      </c>
      <c r="S159" s="306">
        <f t="shared" ref="S159:S164" si="109">K159+O159</f>
        <v>0</v>
      </c>
    </row>
    <row r="160" spans="1:19" ht="27.6" x14ac:dyDescent="0.25">
      <c r="A160" s="138"/>
      <c r="B160" s="294"/>
      <c r="C160" s="298" t="s">
        <v>156</v>
      </c>
      <c r="D160" s="154">
        <v>1500</v>
      </c>
      <c r="E160" s="142">
        <v>0</v>
      </c>
      <c r="F160" s="142">
        <v>1500</v>
      </c>
      <c r="G160" s="155">
        <v>0</v>
      </c>
      <c r="H160" s="154">
        <v>1500</v>
      </c>
      <c r="I160" s="142">
        <v>0</v>
      </c>
      <c r="J160" s="142">
        <v>1500</v>
      </c>
      <c r="K160" s="155">
        <v>0</v>
      </c>
      <c r="L160" s="154"/>
      <c r="M160" s="142"/>
      <c r="N160" s="142"/>
      <c r="O160" s="155"/>
      <c r="P160" s="154">
        <f t="shared" si="106"/>
        <v>1500</v>
      </c>
      <c r="Q160" s="142">
        <f t="shared" si="107"/>
        <v>0</v>
      </c>
      <c r="R160" s="142">
        <f t="shared" si="108"/>
        <v>1500</v>
      </c>
      <c r="S160" s="213">
        <f t="shared" si="109"/>
        <v>0</v>
      </c>
    </row>
    <row r="161" spans="1:19" ht="13.8" x14ac:dyDescent="0.25">
      <c r="A161" s="138"/>
      <c r="B161" s="294"/>
      <c r="C161" s="285" t="s">
        <v>173</v>
      </c>
      <c r="D161" s="154">
        <v>2000</v>
      </c>
      <c r="E161" s="142">
        <v>2000</v>
      </c>
      <c r="F161" s="142">
        <v>0</v>
      </c>
      <c r="G161" s="155">
        <v>0</v>
      </c>
      <c r="H161" s="154">
        <v>2000</v>
      </c>
      <c r="I161" s="142">
        <v>2000</v>
      </c>
      <c r="J161" s="142">
        <v>0</v>
      </c>
      <c r="K161" s="155">
        <v>0</v>
      </c>
      <c r="L161" s="154"/>
      <c r="M161" s="142"/>
      <c r="N161" s="142"/>
      <c r="O161" s="155"/>
      <c r="P161" s="154">
        <f t="shared" si="106"/>
        <v>2000</v>
      </c>
      <c r="Q161" s="142">
        <f t="shared" si="107"/>
        <v>2000</v>
      </c>
      <c r="R161" s="142">
        <f t="shared" si="108"/>
        <v>0</v>
      </c>
      <c r="S161" s="213">
        <f t="shared" si="109"/>
        <v>0</v>
      </c>
    </row>
    <row r="162" spans="1:19" ht="13.8" x14ac:dyDescent="0.25">
      <c r="A162" s="138"/>
      <c r="B162" s="294"/>
      <c r="C162" s="285" t="s">
        <v>157</v>
      </c>
      <c r="D162" s="154">
        <v>5000</v>
      </c>
      <c r="E162" s="142">
        <v>0</v>
      </c>
      <c r="F162" s="142">
        <v>5000</v>
      </c>
      <c r="G162" s="155">
        <v>0</v>
      </c>
      <c r="H162" s="154">
        <v>5000</v>
      </c>
      <c r="I162" s="142">
        <v>0</v>
      </c>
      <c r="J162" s="142">
        <v>5000</v>
      </c>
      <c r="K162" s="155">
        <v>0</v>
      </c>
      <c r="L162" s="154"/>
      <c r="M162" s="142"/>
      <c r="N162" s="142"/>
      <c r="O162" s="155"/>
      <c r="P162" s="154">
        <f t="shared" si="106"/>
        <v>5000</v>
      </c>
      <c r="Q162" s="142">
        <f t="shared" si="107"/>
        <v>0</v>
      </c>
      <c r="R162" s="142">
        <f t="shared" si="108"/>
        <v>5000</v>
      </c>
      <c r="S162" s="213">
        <f t="shared" si="109"/>
        <v>0</v>
      </c>
    </row>
    <row r="163" spans="1:19" ht="13.8" x14ac:dyDescent="0.25">
      <c r="A163" s="138"/>
      <c r="B163" s="294"/>
      <c r="C163" s="285" t="s">
        <v>188</v>
      </c>
      <c r="D163" s="154">
        <v>859</v>
      </c>
      <c r="E163" s="142">
        <v>859</v>
      </c>
      <c r="F163" s="142">
        <v>0</v>
      </c>
      <c r="G163" s="155">
        <v>0</v>
      </c>
      <c r="H163" s="154">
        <v>1312</v>
      </c>
      <c r="I163" s="142">
        <v>1312</v>
      </c>
      <c r="J163" s="142">
        <v>0</v>
      </c>
      <c r="K163" s="155">
        <v>0</v>
      </c>
      <c r="L163" s="154"/>
      <c r="M163" s="142"/>
      <c r="N163" s="142"/>
      <c r="O163" s="155"/>
      <c r="P163" s="154">
        <f t="shared" si="106"/>
        <v>1312</v>
      </c>
      <c r="Q163" s="142">
        <f t="shared" si="107"/>
        <v>1312</v>
      </c>
      <c r="R163" s="142">
        <f t="shared" si="108"/>
        <v>0</v>
      </c>
      <c r="S163" s="213">
        <f t="shared" si="109"/>
        <v>0</v>
      </c>
    </row>
    <row r="164" spans="1:19" ht="13.8" x14ac:dyDescent="0.25">
      <c r="A164" s="138"/>
      <c r="B164" s="294"/>
      <c r="C164" s="285" t="s">
        <v>327</v>
      </c>
      <c r="D164" s="154"/>
      <c r="E164" s="142"/>
      <c r="F164" s="142"/>
      <c r="G164" s="155"/>
      <c r="H164" s="154">
        <v>2869</v>
      </c>
      <c r="I164" s="142">
        <v>2869</v>
      </c>
      <c r="J164" s="142">
        <v>0</v>
      </c>
      <c r="K164" s="155">
        <v>0</v>
      </c>
      <c r="L164" s="154">
        <v>1841</v>
      </c>
      <c r="M164" s="142">
        <v>1841</v>
      </c>
      <c r="N164" s="142">
        <v>0</v>
      </c>
      <c r="O164" s="155">
        <v>0</v>
      </c>
      <c r="P164" s="154">
        <f t="shared" si="106"/>
        <v>4710</v>
      </c>
      <c r="Q164" s="142">
        <f t="shared" si="107"/>
        <v>4710</v>
      </c>
      <c r="R164" s="142">
        <f t="shared" si="108"/>
        <v>0</v>
      </c>
      <c r="S164" s="213">
        <f t="shared" si="109"/>
        <v>0</v>
      </c>
    </row>
    <row r="165" spans="1:19" ht="27.6" x14ac:dyDescent="0.25">
      <c r="A165" s="138"/>
      <c r="B165" s="294"/>
      <c r="C165" s="298" t="s">
        <v>379</v>
      </c>
      <c r="D165" s="154"/>
      <c r="E165" s="142"/>
      <c r="F165" s="142"/>
      <c r="G165" s="155"/>
      <c r="H165" s="154"/>
      <c r="I165" s="142"/>
      <c r="J165" s="142"/>
      <c r="K165" s="155"/>
      <c r="L165" s="154">
        <v>43</v>
      </c>
      <c r="M165" s="142">
        <v>43</v>
      </c>
      <c r="N165" s="142">
        <v>0</v>
      </c>
      <c r="O165" s="155">
        <v>0</v>
      </c>
      <c r="P165" s="154">
        <f t="shared" ref="P165" si="110">H165+L165</f>
        <v>43</v>
      </c>
      <c r="Q165" s="142">
        <f t="shared" ref="Q165" si="111">I165+M165</f>
        <v>43</v>
      </c>
      <c r="R165" s="142">
        <f t="shared" ref="R165" si="112">J165+N165</f>
        <v>0</v>
      </c>
      <c r="S165" s="213">
        <f t="shared" ref="S165" si="113">K165+O165</f>
        <v>0</v>
      </c>
    </row>
    <row r="166" spans="1:19" ht="13.8" x14ac:dyDescent="0.25">
      <c r="A166" s="138"/>
      <c r="B166" s="294"/>
      <c r="C166" s="298" t="s">
        <v>383</v>
      </c>
      <c r="D166" s="154"/>
      <c r="E166" s="142"/>
      <c r="F166" s="142"/>
      <c r="G166" s="155"/>
      <c r="H166" s="154"/>
      <c r="I166" s="142"/>
      <c r="J166" s="142"/>
      <c r="K166" s="155"/>
      <c r="L166" s="154">
        <v>25879</v>
      </c>
      <c r="M166" s="142">
        <v>25879</v>
      </c>
      <c r="N166" s="142">
        <v>0</v>
      </c>
      <c r="O166" s="155">
        <v>0</v>
      </c>
      <c r="P166" s="154">
        <f t="shared" ref="P166" si="114">H166+L166</f>
        <v>25879</v>
      </c>
      <c r="Q166" s="142">
        <f t="shared" ref="Q166" si="115">I166+M166</f>
        <v>25879</v>
      </c>
      <c r="R166" s="142">
        <f t="shared" ref="R166" si="116">J166+N166</f>
        <v>0</v>
      </c>
      <c r="S166" s="213">
        <f t="shared" ref="S166" si="117">K166+O166</f>
        <v>0</v>
      </c>
    </row>
    <row r="167" spans="1:19" ht="13.8" x14ac:dyDescent="0.25">
      <c r="A167" s="286"/>
      <c r="B167" s="170"/>
      <c r="C167" s="298"/>
      <c r="D167" s="181"/>
      <c r="E167" s="179"/>
      <c r="F167" s="179"/>
      <c r="G167" s="178"/>
      <c r="H167" s="181"/>
      <c r="I167" s="179"/>
      <c r="J167" s="179"/>
      <c r="K167" s="178"/>
      <c r="L167" s="181"/>
      <c r="M167" s="179"/>
      <c r="N167" s="179"/>
      <c r="O167" s="178"/>
      <c r="P167" s="181"/>
      <c r="Q167" s="179"/>
      <c r="R167" s="179"/>
      <c r="S167" s="209"/>
    </row>
    <row r="168" spans="1:19" ht="14.4" x14ac:dyDescent="0.3">
      <c r="A168" s="286"/>
      <c r="B168" s="170"/>
      <c r="C168" s="289" t="s">
        <v>22</v>
      </c>
      <c r="D168" s="296">
        <f t="shared" ref="D168:O168" si="118">SUM(D159:D167)</f>
        <v>479099</v>
      </c>
      <c r="E168" s="205">
        <f t="shared" si="118"/>
        <v>347599</v>
      </c>
      <c r="F168" s="205">
        <f t="shared" si="118"/>
        <v>131500</v>
      </c>
      <c r="G168" s="297">
        <f t="shared" si="118"/>
        <v>0</v>
      </c>
      <c r="H168" s="296">
        <v>552291</v>
      </c>
      <c r="I168" s="205">
        <v>420791</v>
      </c>
      <c r="J168" s="205">
        <v>131500</v>
      </c>
      <c r="K168" s="297">
        <v>0</v>
      </c>
      <c r="L168" s="296">
        <f t="shared" si="118"/>
        <v>51167</v>
      </c>
      <c r="M168" s="205">
        <f t="shared" si="118"/>
        <v>51167</v>
      </c>
      <c r="N168" s="205">
        <f t="shared" si="118"/>
        <v>0</v>
      </c>
      <c r="O168" s="297">
        <f t="shared" si="118"/>
        <v>0</v>
      </c>
      <c r="P168" s="296">
        <f>H168+L168</f>
        <v>603458</v>
      </c>
      <c r="Q168" s="205">
        <f t="shared" ref="Q168" si="119">I168+M168</f>
        <v>471958</v>
      </c>
      <c r="R168" s="205">
        <f t="shared" ref="R168" si="120">J168+N168</f>
        <v>131500</v>
      </c>
      <c r="S168" s="299">
        <f t="shared" ref="S168" si="121">K168+O168</f>
        <v>0</v>
      </c>
    </row>
    <row r="169" spans="1:19" x14ac:dyDescent="0.3">
      <c r="A169" s="286"/>
      <c r="B169" s="170"/>
      <c r="C169" s="289"/>
      <c r="D169" s="220"/>
      <c r="E169" s="221"/>
      <c r="F169" s="221"/>
      <c r="G169" s="222"/>
      <c r="H169" s="154"/>
      <c r="I169" s="142"/>
      <c r="J169" s="142"/>
      <c r="K169" s="155"/>
      <c r="L169" s="220"/>
      <c r="M169" s="221"/>
      <c r="N169" s="221"/>
      <c r="O169" s="222"/>
      <c r="P169" s="154"/>
      <c r="Q169" s="142"/>
      <c r="R169" s="142"/>
      <c r="S169" s="213"/>
    </row>
    <row r="170" spans="1:19" x14ac:dyDescent="0.3">
      <c r="A170" s="286"/>
      <c r="B170" s="170"/>
      <c r="C170" s="285" t="s">
        <v>48</v>
      </c>
      <c r="D170" s="220"/>
      <c r="E170" s="221"/>
      <c r="F170" s="221"/>
      <c r="G170" s="222"/>
      <c r="H170" s="154"/>
      <c r="I170" s="142"/>
      <c r="J170" s="142"/>
      <c r="K170" s="155"/>
      <c r="L170" s="220"/>
      <c r="M170" s="221"/>
      <c r="N170" s="221"/>
      <c r="O170" s="222"/>
      <c r="P170" s="154"/>
      <c r="Q170" s="142"/>
      <c r="R170" s="142"/>
      <c r="S170" s="213"/>
    </row>
    <row r="171" spans="1:19" ht="13.8" x14ac:dyDescent="0.25">
      <c r="A171" s="286"/>
      <c r="B171" s="170"/>
      <c r="C171" s="285" t="s">
        <v>131</v>
      </c>
      <c r="D171" s="154">
        <v>1000</v>
      </c>
      <c r="E171" s="142">
        <v>1000</v>
      </c>
      <c r="F171" s="142">
        <v>0</v>
      </c>
      <c r="G171" s="213">
        <v>0</v>
      </c>
      <c r="H171" s="154">
        <v>1000</v>
      </c>
      <c r="I171" s="142">
        <v>1000</v>
      </c>
      <c r="J171" s="142">
        <v>0</v>
      </c>
      <c r="K171" s="155">
        <v>0</v>
      </c>
      <c r="L171" s="154"/>
      <c r="M171" s="142"/>
      <c r="N171" s="142"/>
      <c r="O171" s="213"/>
      <c r="P171" s="154">
        <f t="shared" ref="P171:P181" si="122">H171+L171</f>
        <v>1000</v>
      </c>
      <c r="Q171" s="142">
        <f t="shared" ref="Q171:Q181" si="123">I171+M171</f>
        <v>1000</v>
      </c>
      <c r="R171" s="142">
        <f t="shared" ref="R171:R181" si="124">J171+N171</f>
        <v>0</v>
      </c>
      <c r="S171" s="213">
        <f t="shared" ref="S171:S181" si="125">K171+O171</f>
        <v>0</v>
      </c>
    </row>
    <row r="172" spans="1:19" ht="13.8" x14ac:dyDescent="0.25">
      <c r="A172" s="138"/>
      <c r="B172" s="294"/>
      <c r="C172" s="285" t="s">
        <v>132</v>
      </c>
      <c r="D172" s="154">
        <v>50000</v>
      </c>
      <c r="E172" s="142"/>
      <c r="F172" s="142">
        <v>50000</v>
      </c>
      <c r="G172" s="155"/>
      <c r="H172" s="154">
        <v>50000</v>
      </c>
      <c r="I172" s="142">
        <v>0</v>
      </c>
      <c r="J172" s="142">
        <v>50000</v>
      </c>
      <c r="K172" s="155">
        <v>0</v>
      </c>
      <c r="L172" s="154"/>
      <c r="M172" s="142"/>
      <c r="N172" s="142"/>
      <c r="O172" s="155"/>
      <c r="P172" s="154">
        <f t="shared" si="122"/>
        <v>50000</v>
      </c>
      <c r="Q172" s="142">
        <f t="shared" si="123"/>
        <v>0</v>
      </c>
      <c r="R172" s="142">
        <f t="shared" si="124"/>
        <v>50000</v>
      </c>
      <c r="S172" s="213">
        <f t="shared" si="125"/>
        <v>0</v>
      </c>
    </row>
    <row r="173" spans="1:19" ht="13.8" x14ac:dyDescent="0.25">
      <c r="A173" s="286"/>
      <c r="B173" s="170"/>
      <c r="C173" s="285" t="s">
        <v>242</v>
      </c>
      <c r="D173" s="154">
        <v>2500</v>
      </c>
      <c r="E173" s="142">
        <v>2500</v>
      </c>
      <c r="F173" s="142">
        <v>0</v>
      </c>
      <c r="G173" s="155">
        <v>0</v>
      </c>
      <c r="H173" s="154">
        <v>2500</v>
      </c>
      <c r="I173" s="142">
        <v>2500</v>
      </c>
      <c r="J173" s="142">
        <v>0</v>
      </c>
      <c r="K173" s="155">
        <v>0</v>
      </c>
      <c r="L173" s="154"/>
      <c r="M173" s="142"/>
      <c r="N173" s="142"/>
      <c r="O173" s="155"/>
      <c r="P173" s="154">
        <f t="shared" si="122"/>
        <v>2500</v>
      </c>
      <c r="Q173" s="142">
        <f t="shared" si="123"/>
        <v>2500</v>
      </c>
      <c r="R173" s="142">
        <f t="shared" si="124"/>
        <v>0</v>
      </c>
      <c r="S173" s="213">
        <f t="shared" si="125"/>
        <v>0</v>
      </c>
    </row>
    <row r="174" spans="1:19" ht="13.8" x14ac:dyDescent="0.25">
      <c r="A174" s="286"/>
      <c r="B174" s="170"/>
      <c r="C174" s="298" t="s">
        <v>243</v>
      </c>
      <c r="D174" s="181">
        <v>5000</v>
      </c>
      <c r="E174" s="179"/>
      <c r="F174" s="179">
        <v>5000</v>
      </c>
      <c r="G174" s="178"/>
      <c r="H174" s="181">
        <v>5000</v>
      </c>
      <c r="I174" s="179">
        <v>0</v>
      </c>
      <c r="J174" s="179">
        <v>5000</v>
      </c>
      <c r="K174" s="178">
        <v>0</v>
      </c>
      <c r="L174" s="181"/>
      <c r="M174" s="179"/>
      <c r="N174" s="179"/>
      <c r="O174" s="178"/>
      <c r="P174" s="181">
        <f t="shared" si="122"/>
        <v>5000</v>
      </c>
      <c r="Q174" s="179">
        <f t="shared" si="123"/>
        <v>0</v>
      </c>
      <c r="R174" s="179">
        <f t="shared" si="124"/>
        <v>5000</v>
      </c>
      <c r="S174" s="209">
        <f t="shared" si="125"/>
        <v>0</v>
      </c>
    </row>
    <row r="175" spans="1:19" ht="13.8" x14ac:dyDescent="0.25">
      <c r="A175" s="287"/>
      <c r="B175" s="170"/>
      <c r="C175" s="298" t="s">
        <v>244</v>
      </c>
      <c r="D175" s="181">
        <v>1000</v>
      </c>
      <c r="E175" s="179">
        <v>0</v>
      </c>
      <c r="F175" s="179">
        <v>1000</v>
      </c>
      <c r="G175" s="178">
        <v>0</v>
      </c>
      <c r="H175" s="181">
        <v>1000</v>
      </c>
      <c r="I175" s="179">
        <v>0</v>
      </c>
      <c r="J175" s="179">
        <v>1000</v>
      </c>
      <c r="K175" s="178">
        <v>0</v>
      </c>
      <c r="L175" s="181"/>
      <c r="M175" s="179"/>
      <c r="N175" s="179"/>
      <c r="O175" s="178"/>
      <c r="P175" s="181">
        <f t="shared" si="122"/>
        <v>1000</v>
      </c>
      <c r="Q175" s="179">
        <f t="shared" si="123"/>
        <v>0</v>
      </c>
      <c r="R175" s="179">
        <f t="shared" si="124"/>
        <v>1000</v>
      </c>
      <c r="S175" s="209">
        <f t="shared" si="125"/>
        <v>0</v>
      </c>
    </row>
    <row r="176" spans="1:19" ht="13.8" x14ac:dyDescent="0.25">
      <c r="A176" s="286"/>
      <c r="B176" s="170"/>
      <c r="C176" s="298" t="s">
        <v>245</v>
      </c>
      <c r="D176" s="181">
        <v>600</v>
      </c>
      <c r="E176" s="179">
        <v>0</v>
      </c>
      <c r="F176" s="179">
        <v>600</v>
      </c>
      <c r="G176" s="178">
        <v>0</v>
      </c>
      <c r="H176" s="181">
        <v>600</v>
      </c>
      <c r="I176" s="179">
        <v>0</v>
      </c>
      <c r="J176" s="179">
        <v>600</v>
      </c>
      <c r="K176" s="178">
        <v>0</v>
      </c>
      <c r="L176" s="181">
        <v>140</v>
      </c>
      <c r="M176" s="179">
        <v>0</v>
      </c>
      <c r="N176" s="179">
        <v>140</v>
      </c>
      <c r="O176" s="178">
        <v>0</v>
      </c>
      <c r="P176" s="181">
        <f t="shared" si="122"/>
        <v>740</v>
      </c>
      <c r="Q176" s="179">
        <f t="shared" si="123"/>
        <v>0</v>
      </c>
      <c r="R176" s="179">
        <f t="shared" si="124"/>
        <v>740</v>
      </c>
      <c r="S176" s="209">
        <f t="shared" si="125"/>
        <v>0</v>
      </c>
    </row>
    <row r="177" spans="1:19" ht="13.8" x14ac:dyDescent="0.25">
      <c r="A177" s="286"/>
      <c r="B177" s="170"/>
      <c r="C177" s="298" t="s">
        <v>246</v>
      </c>
      <c r="D177" s="181">
        <v>1600</v>
      </c>
      <c r="E177" s="179"/>
      <c r="F177" s="179">
        <v>1600</v>
      </c>
      <c r="G177" s="178"/>
      <c r="H177" s="181">
        <v>1600</v>
      </c>
      <c r="I177" s="179">
        <v>0</v>
      </c>
      <c r="J177" s="179">
        <v>1600</v>
      </c>
      <c r="K177" s="178">
        <v>0</v>
      </c>
      <c r="L177" s="181"/>
      <c r="M177" s="179"/>
      <c r="N177" s="179"/>
      <c r="O177" s="178"/>
      <c r="P177" s="181">
        <f t="shared" si="122"/>
        <v>1600</v>
      </c>
      <c r="Q177" s="179">
        <f t="shared" si="123"/>
        <v>0</v>
      </c>
      <c r="R177" s="179">
        <f t="shared" si="124"/>
        <v>1600</v>
      </c>
      <c r="S177" s="209">
        <f t="shared" si="125"/>
        <v>0</v>
      </c>
    </row>
    <row r="178" spans="1:19" ht="13.8" x14ac:dyDescent="0.25">
      <c r="A178" s="138"/>
      <c r="B178" s="294"/>
      <c r="C178" s="285" t="s">
        <v>247</v>
      </c>
      <c r="D178" s="154">
        <v>1000</v>
      </c>
      <c r="E178" s="142">
        <v>0</v>
      </c>
      <c r="F178" s="142">
        <v>1000</v>
      </c>
      <c r="G178" s="155">
        <v>0</v>
      </c>
      <c r="H178" s="154">
        <v>1000</v>
      </c>
      <c r="I178" s="142">
        <v>0</v>
      </c>
      <c r="J178" s="142">
        <v>1000</v>
      </c>
      <c r="K178" s="155">
        <v>0</v>
      </c>
      <c r="L178" s="154"/>
      <c r="M178" s="142"/>
      <c r="N178" s="142"/>
      <c r="O178" s="155"/>
      <c r="P178" s="154">
        <f t="shared" si="122"/>
        <v>1000</v>
      </c>
      <c r="Q178" s="142">
        <f t="shared" si="123"/>
        <v>0</v>
      </c>
      <c r="R178" s="142">
        <f t="shared" si="124"/>
        <v>1000</v>
      </c>
      <c r="S178" s="213">
        <f t="shared" si="125"/>
        <v>0</v>
      </c>
    </row>
    <row r="179" spans="1:19" ht="13.8" x14ac:dyDescent="0.25">
      <c r="A179" s="286"/>
      <c r="B179" s="170"/>
      <c r="C179" s="307" t="s">
        <v>248</v>
      </c>
      <c r="D179" s="181">
        <v>1500</v>
      </c>
      <c r="E179" s="179">
        <v>1500</v>
      </c>
      <c r="F179" s="179">
        <v>0</v>
      </c>
      <c r="G179" s="178">
        <v>0</v>
      </c>
      <c r="H179" s="181">
        <v>1500</v>
      </c>
      <c r="I179" s="179">
        <v>1500</v>
      </c>
      <c r="J179" s="179">
        <v>0</v>
      </c>
      <c r="K179" s="178">
        <v>0</v>
      </c>
      <c r="L179" s="181">
        <v>-1000</v>
      </c>
      <c r="M179" s="179">
        <v>-1000</v>
      </c>
      <c r="N179" s="179">
        <v>0</v>
      </c>
      <c r="O179" s="178">
        <v>0</v>
      </c>
      <c r="P179" s="181">
        <f t="shared" si="122"/>
        <v>500</v>
      </c>
      <c r="Q179" s="179">
        <f t="shared" si="123"/>
        <v>500</v>
      </c>
      <c r="R179" s="179">
        <f t="shared" si="124"/>
        <v>0</v>
      </c>
      <c r="S179" s="209">
        <f t="shared" si="125"/>
        <v>0</v>
      </c>
    </row>
    <row r="180" spans="1:19" ht="27.6" x14ac:dyDescent="0.25">
      <c r="A180" s="286"/>
      <c r="B180" s="170"/>
      <c r="C180" s="302" t="s">
        <v>249</v>
      </c>
      <c r="D180" s="181">
        <v>6000</v>
      </c>
      <c r="E180" s="179">
        <v>6000</v>
      </c>
      <c r="F180" s="179">
        <v>0</v>
      </c>
      <c r="G180" s="178">
        <v>0</v>
      </c>
      <c r="H180" s="181">
        <v>6000</v>
      </c>
      <c r="I180" s="179">
        <v>6000</v>
      </c>
      <c r="J180" s="179">
        <v>0</v>
      </c>
      <c r="K180" s="178">
        <v>0</v>
      </c>
      <c r="L180" s="181"/>
      <c r="M180" s="179"/>
      <c r="N180" s="179"/>
      <c r="O180" s="178"/>
      <c r="P180" s="181">
        <f t="shared" si="122"/>
        <v>6000</v>
      </c>
      <c r="Q180" s="179">
        <f t="shared" si="123"/>
        <v>6000</v>
      </c>
      <c r="R180" s="179">
        <f t="shared" si="124"/>
        <v>0</v>
      </c>
      <c r="S180" s="209">
        <f t="shared" si="125"/>
        <v>0</v>
      </c>
    </row>
    <row r="181" spans="1:19" ht="27.6" x14ac:dyDescent="0.25">
      <c r="A181" s="286"/>
      <c r="B181" s="170"/>
      <c r="C181" s="302" t="s">
        <v>332</v>
      </c>
      <c r="D181" s="181"/>
      <c r="E181" s="179"/>
      <c r="F181" s="179"/>
      <c r="G181" s="178"/>
      <c r="H181" s="181">
        <v>1000</v>
      </c>
      <c r="I181" s="179">
        <v>1000</v>
      </c>
      <c r="J181" s="179">
        <v>0</v>
      </c>
      <c r="K181" s="178">
        <v>0</v>
      </c>
      <c r="L181" s="181"/>
      <c r="M181" s="179"/>
      <c r="N181" s="179"/>
      <c r="O181" s="178"/>
      <c r="P181" s="181">
        <f t="shared" si="122"/>
        <v>1000</v>
      </c>
      <c r="Q181" s="179">
        <f t="shared" si="123"/>
        <v>1000</v>
      </c>
      <c r="R181" s="179">
        <f t="shared" si="124"/>
        <v>0</v>
      </c>
      <c r="S181" s="209">
        <f t="shared" si="125"/>
        <v>0</v>
      </c>
    </row>
    <row r="182" spans="1:19" ht="13.8" x14ac:dyDescent="0.25">
      <c r="A182" s="286"/>
      <c r="B182" s="170"/>
      <c r="C182" s="302"/>
      <c r="D182" s="181"/>
      <c r="E182" s="179"/>
      <c r="F182" s="179"/>
      <c r="G182" s="178"/>
      <c r="H182" s="181"/>
      <c r="I182" s="179"/>
      <c r="J182" s="179"/>
      <c r="K182" s="178"/>
      <c r="L182" s="181"/>
      <c r="M182" s="179"/>
      <c r="N182" s="179"/>
      <c r="O182" s="178"/>
      <c r="P182" s="181"/>
      <c r="Q182" s="179"/>
      <c r="R182" s="179"/>
      <c r="S182" s="209"/>
    </row>
    <row r="183" spans="1:19" ht="14.4" x14ac:dyDescent="0.3">
      <c r="A183" s="286"/>
      <c r="B183" s="170"/>
      <c r="C183" s="289" t="s">
        <v>22</v>
      </c>
      <c r="D183" s="296">
        <f t="shared" ref="D183:O183" si="126">SUM(D171:D182)</f>
        <v>70200</v>
      </c>
      <c r="E183" s="205">
        <f t="shared" si="126"/>
        <v>11000</v>
      </c>
      <c r="F183" s="205">
        <f t="shared" si="126"/>
        <v>59200</v>
      </c>
      <c r="G183" s="297">
        <f t="shared" si="126"/>
        <v>0</v>
      </c>
      <c r="H183" s="296">
        <v>71200</v>
      </c>
      <c r="I183" s="205">
        <v>12000</v>
      </c>
      <c r="J183" s="205">
        <v>59200</v>
      </c>
      <c r="K183" s="297">
        <v>0</v>
      </c>
      <c r="L183" s="296">
        <f t="shared" si="126"/>
        <v>-860</v>
      </c>
      <c r="M183" s="205">
        <f t="shared" si="126"/>
        <v>-1000</v>
      </c>
      <c r="N183" s="205">
        <f t="shared" si="126"/>
        <v>140</v>
      </c>
      <c r="O183" s="297">
        <f t="shared" si="126"/>
        <v>0</v>
      </c>
      <c r="P183" s="296">
        <f>H183+L183</f>
        <v>70340</v>
      </c>
      <c r="Q183" s="205">
        <f t="shared" ref="Q183" si="127">I183+M183</f>
        <v>11000</v>
      </c>
      <c r="R183" s="205">
        <f t="shared" ref="R183" si="128">J183+N183</f>
        <v>59340</v>
      </c>
      <c r="S183" s="299">
        <f t="shared" ref="S183" si="129">K183+O183</f>
        <v>0</v>
      </c>
    </row>
    <row r="184" spans="1:19" x14ac:dyDescent="0.3">
      <c r="A184" s="286"/>
      <c r="B184" s="170"/>
      <c r="C184" s="295"/>
      <c r="D184" s="220"/>
      <c r="E184" s="221"/>
      <c r="F184" s="221"/>
      <c r="G184" s="222"/>
      <c r="H184" s="154"/>
      <c r="I184" s="142"/>
      <c r="J184" s="142"/>
      <c r="K184" s="155"/>
      <c r="L184" s="220"/>
      <c r="M184" s="221"/>
      <c r="N184" s="221"/>
      <c r="O184" s="222"/>
      <c r="P184" s="154"/>
      <c r="Q184" s="142"/>
      <c r="R184" s="142"/>
      <c r="S184" s="213"/>
    </row>
    <row r="185" spans="1:19" x14ac:dyDescent="0.3">
      <c r="A185" s="138"/>
      <c r="B185" s="303"/>
      <c r="C185" s="285" t="s">
        <v>59</v>
      </c>
      <c r="D185" s="220"/>
      <c r="E185" s="221"/>
      <c r="F185" s="221"/>
      <c r="G185" s="222"/>
      <c r="H185" s="154"/>
      <c r="I185" s="142"/>
      <c r="J185" s="142"/>
      <c r="K185" s="155"/>
      <c r="L185" s="220"/>
      <c r="M185" s="221"/>
      <c r="N185" s="221"/>
      <c r="O185" s="222"/>
      <c r="P185" s="154"/>
      <c r="Q185" s="142"/>
      <c r="R185" s="142"/>
      <c r="S185" s="213"/>
    </row>
    <row r="186" spans="1:19" ht="14.4" x14ac:dyDescent="0.3">
      <c r="A186" s="138"/>
      <c r="B186" s="303"/>
      <c r="C186" s="298"/>
      <c r="D186" s="181"/>
      <c r="E186" s="179"/>
      <c r="F186" s="179"/>
      <c r="G186" s="178"/>
      <c r="H186" s="181"/>
      <c r="I186" s="179"/>
      <c r="J186" s="179"/>
      <c r="K186" s="178"/>
      <c r="L186" s="181"/>
      <c r="M186" s="179"/>
      <c r="N186" s="179"/>
      <c r="O186" s="178"/>
      <c r="P186" s="181"/>
      <c r="Q186" s="179"/>
      <c r="R186" s="179"/>
      <c r="S186" s="209"/>
    </row>
    <row r="187" spans="1:19" ht="14.4" x14ac:dyDescent="0.3">
      <c r="A187" s="138"/>
      <c r="B187" s="170"/>
      <c r="C187" s="289" t="s">
        <v>22</v>
      </c>
      <c r="D187" s="296">
        <f t="shared" ref="D187:G187" si="130">SUM(D186:D186)</f>
        <v>0</v>
      </c>
      <c r="E187" s="205">
        <f t="shared" si="130"/>
        <v>0</v>
      </c>
      <c r="F187" s="205">
        <f t="shared" si="130"/>
        <v>0</v>
      </c>
      <c r="G187" s="297">
        <f t="shared" si="130"/>
        <v>0</v>
      </c>
      <c r="H187" s="296">
        <v>0</v>
      </c>
      <c r="I187" s="205">
        <v>0</v>
      </c>
      <c r="J187" s="205">
        <v>0</v>
      </c>
      <c r="K187" s="297">
        <v>0</v>
      </c>
      <c r="L187" s="296">
        <f t="shared" ref="L187:O187" si="131">SUM(L186:L186)</f>
        <v>0</v>
      </c>
      <c r="M187" s="205">
        <f t="shared" si="131"/>
        <v>0</v>
      </c>
      <c r="N187" s="205">
        <f t="shared" si="131"/>
        <v>0</v>
      </c>
      <c r="O187" s="297">
        <f t="shared" si="131"/>
        <v>0</v>
      </c>
      <c r="P187" s="296">
        <f>H187+L187</f>
        <v>0</v>
      </c>
      <c r="Q187" s="205">
        <f t="shared" ref="Q187" si="132">I187+M187</f>
        <v>0</v>
      </c>
      <c r="R187" s="205">
        <f t="shared" ref="R187" si="133">J187+N187</f>
        <v>0</v>
      </c>
      <c r="S187" s="299">
        <f t="shared" ref="S187" si="134">K187+O187</f>
        <v>0</v>
      </c>
    </row>
    <row r="188" spans="1:19" x14ac:dyDescent="0.3">
      <c r="A188" s="138"/>
      <c r="B188" s="170"/>
      <c r="C188" s="295"/>
      <c r="D188" s="220"/>
      <c r="E188" s="221"/>
      <c r="F188" s="221"/>
      <c r="G188" s="222"/>
      <c r="H188" s="154"/>
      <c r="I188" s="142"/>
      <c r="J188" s="142"/>
      <c r="K188" s="155"/>
      <c r="L188" s="220"/>
      <c r="M188" s="221"/>
      <c r="N188" s="221"/>
      <c r="O188" s="222"/>
      <c r="P188" s="154"/>
      <c r="Q188" s="142"/>
      <c r="R188" s="142"/>
      <c r="S188" s="213"/>
    </row>
    <row r="189" spans="1:19" ht="14.4" x14ac:dyDescent="0.3">
      <c r="A189" s="138"/>
      <c r="B189" s="303"/>
      <c r="C189" s="285" t="s">
        <v>51</v>
      </c>
      <c r="D189" s="154">
        <v>5000</v>
      </c>
      <c r="E189" s="142">
        <v>5000</v>
      </c>
      <c r="F189" s="142">
        <v>0</v>
      </c>
      <c r="G189" s="155">
        <v>0</v>
      </c>
      <c r="H189" s="154">
        <v>5000</v>
      </c>
      <c r="I189" s="142">
        <v>5000</v>
      </c>
      <c r="J189" s="142">
        <v>0</v>
      </c>
      <c r="K189" s="155">
        <v>0</v>
      </c>
      <c r="L189" s="154"/>
      <c r="M189" s="142"/>
      <c r="N189" s="142"/>
      <c r="O189" s="155"/>
      <c r="P189" s="154">
        <f>H189+L189</f>
        <v>5000</v>
      </c>
      <c r="Q189" s="142">
        <f t="shared" ref="Q189" si="135">I189+M189</f>
        <v>5000</v>
      </c>
      <c r="R189" s="142">
        <f t="shared" ref="R189" si="136">J189+N189</f>
        <v>0</v>
      </c>
      <c r="S189" s="213">
        <f t="shared" ref="S189" si="137">K189+O189</f>
        <v>0</v>
      </c>
    </row>
    <row r="190" spans="1:19" ht="14.4" x14ac:dyDescent="0.3">
      <c r="A190" s="138"/>
      <c r="B190" s="303"/>
      <c r="C190" s="285"/>
      <c r="D190" s="154"/>
      <c r="E190" s="142"/>
      <c r="F190" s="142"/>
      <c r="G190" s="155"/>
      <c r="H190" s="154"/>
      <c r="I190" s="142"/>
      <c r="J190" s="142"/>
      <c r="K190" s="155"/>
      <c r="L190" s="154"/>
      <c r="M190" s="142"/>
      <c r="N190" s="142"/>
      <c r="O190" s="155"/>
      <c r="P190" s="154"/>
      <c r="Q190" s="142"/>
      <c r="R190" s="142"/>
      <c r="S190" s="213"/>
    </row>
    <row r="191" spans="1:19" ht="13.8" x14ac:dyDescent="0.25">
      <c r="A191" s="138"/>
      <c r="B191" s="170"/>
      <c r="C191" s="285" t="s">
        <v>147</v>
      </c>
      <c r="D191" s="154"/>
      <c r="E191" s="142"/>
      <c r="F191" s="142"/>
      <c r="G191" s="155"/>
      <c r="H191" s="154"/>
      <c r="I191" s="142"/>
      <c r="J191" s="142"/>
      <c r="K191" s="155"/>
      <c r="L191" s="154"/>
      <c r="M191" s="142"/>
      <c r="N191" s="142"/>
      <c r="O191" s="155"/>
      <c r="P191" s="154"/>
      <c r="Q191" s="142"/>
      <c r="R191" s="142"/>
      <c r="S191" s="213"/>
    </row>
    <row r="192" spans="1:19" ht="13.8" x14ac:dyDescent="0.25">
      <c r="A192" s="138"/>
      <c r="B192" s="170"/>
      <c r="C192" s="285" t="s">
        <v>311</v>
      </c>
      <c r="D192" s="154">
        <v>1004</v>
      </c>
      <c r="E192" s="142">
        <v>1004</v>
      </c>
      <c r="F192" s="142">
        <v>0</v>
      </c>
      <c r="G192" s="155">
        <v>0</v>
      </c>
      <c r="H192" s="154">
        <v>1662</v>
      </c>
      <c r="I192" s="142">
        <v>1662</v>
      </c>
      <c r="J192" s="142">
        <v>0</v>
      </c>
      <c r="K192" s="155">
        <v>0</v>
      </c>
      <c r="L192" s="154"/>
      <c r="M192" s="142"/>
      <c r="N192" s="142"/>
      <c r="O192" s="155"/>
      <c r="P192" s="154">
        <f>H192+L192</f>
        <v>1662</v>
      </c>
      <c r="Q192" s="142">
        <f t="shared" ref="Q192" si="138">I192+M192</f>
        <v>1662</v>
      </c>
      <c r="R192" s="142">
        <f t="shared" ref="R192" si="139">J192+N192</f>
        <v>0</v>
      </c>
      <c r="S192" s="213">
        <f t="shared" ref="S192" si="140">K192+O192</f>
        <v>0</v>
      </c>
    </row>
    <row r="193" spans="1:19" ht="13.8" x14ac:dyDescent="0.25">
      <c r="A193" s="138"/>
      <c r="B193" s="170"/>
      <c r="C193" s="285"/>
      <c r="D193" s="154"/>
      <c r="E193" s="142"/>
      <c r="F193" s="142"/>
      <c r="G193" s="155"/>
      <c r="H193" s="154"/>
      <c r="I193" s="142"/>
      <c r="J193" s="142"/>
      <c r="K193" s="155"/>
      <c r="L193" s="154"/>
      <c r="M193" s="142"/>
      <c r="N193" s="142"/>
      <c r="O193" s="155"/>
      <c r="P193" s="154"/>
      <c r="Q193" s="142"/>
      <c r="R193" s="142"/>
      <c r="S193" s="213"/>
    </row>
    <row r="194" spans="1:19" ht="27.6" x14ac:dyDescent="0.25">
      <c r="A194" s="138"/>
      <c r="B194" s="170"/>
      <c r="C194" s="298" t="s">
        <v>195</v>
      </c>
      <c r="D194" s="154"/>
      <c r="E194" s="142"/>
      <c r="F194" s="142"/>
      <c r="G194" s="155"/>
      <c r="H194" s="154"/>
      <c r="I194" s="142"/>
      <c r="J194" s="142"/>
      <c r="K194" s="155"/>
      <c r="L194" s="154"/>
      <c r="M194" s="142"/>
      <c r="N194" s="142"/>
      <c r="O194" s="155"/>
      <c r="P194" s="154"/>
      <c r="Q194" s="142"/>
      <c r="R194" s="142"/>
      <c r="S194" s="213"/>
    </row>
    <row r="195" spans="1:19" ht="13.8" x14ac:dyDescent="0.25">
      <c r="A195" s="138"/>
      <c r="B195" s="170"/>
      <c r="C195" s="285" t="s">
        <v>376</v>
      </c>
      <c r="D195" s="154"/>
      <c r="E195" s="142"/>
      <c r="F195" s="142"/>
      <c r="G195" s="155"/>
      <c r="H195" s="154"/>
      <c r="I195" s="142"/>
      <c r="J195" s="142"/>
      <c r="K195" s="155"/>
      <c r="L195" s="154">
        <v>1200</v>
      </c>
      <c r="M195" s="142">
        <v>1200</v>
      </c>
      <c r="N195" s="142">
        <v>0</v>
      </c>
      <c r="O195" s="155">
        <v>0</v>
      </c>
      <c r="P195" s="154">
        <f>H195+L195</f>
        <v>1200</v>
      </c>
      <c r="Q195" s="142">
        <f t="shared" ref="Q195" si="141">I195+M195</f>
        <v>1200</v>
      </c>
      <c r="R195" s="142">
        <f t="shared" ref="R195" si="142">J195+N195</f>
        <v>0</v>
      </c>
      <c r="S195" s="213">
        <f t="shared" ref="S195" si="143">K195+O195</f>
        <v>0</v>
      </c>
    </row>
    <row r="196" spans="1:19" ht="13.8" x14ac:dyDescent="0.25">
      <c r="A196" s="138"/>
      <c r="B196" s="170"/>
      <c r="C196" s="285"/>
      <c r="D196" s="154"/>
      <c r="E196" s="142"/>
      <c r="F196" s="142"/>
      <c r="G196" s="155"/>
      <c r="H196" s="154"/>
      <c r="I196" s="142"/>
      <c r="J196" s="142"/>
      <c r="K196" s="155"/>
      <c r="L196" s="154"/>
      <c r="M196" s="142"/>
      <c r="N196" s="142"/>
      <c r="O196" s="155"/>
      <c r="P196" s="154"/>
      <c r="Q196" s="142"/>
      <c r="R196" s="142"/>
      <c r="S196" s="213"/>
    </row>
    <row r="197" spans="1:19" ht="13.8" x14ac:dyDescent="0.25">
      <c r="A197" s="138"/>
      <c r="B197" s="170"/>
      <c r="C197" s="285" t="s">
        <v>198</v>
      </c>
      <c r="D197" s="154">
        <v>16505</v>
      </c>
      <c r="E197" s="142">
        <v>16505</v>
      </c>
      <c r="F197" s="142">
        <v>0</v>
      </c>
      <c r="G197" s="155">
        <v>0</v>
      </c>
      <c r="H197" s="154">
        <v>16505</v>
      </c>
      <c r="I197" s="142">
        <v>16505</v>
      </c>
      <c r="J197" s="142">
        <v>0</v>
      </c>
      <c r="K197" s="155">
        <v>0</v>
      </c>
      <c r="L197" s="154"/>
      <c r="M197" s="142"/>
      <c r="N197" s="142"/>
      <c r="O197" s="155"/>
      <c r="P197" s="154">
        <f>H197+L197</f>
        <v>16505</v>
      </c>
      <c r="Q197" s="142">
        <f t="shared" ref="Q197" si="144">I197+M197</f>
        <v>16505</v>
      </c>
      <c r="R197" s="142">
        <f t="shared" ref="R197" si="145">J197+N197</f>
        <v>0</v>
      </c>
      <c r="S197" s="213">
        <f t="shared" ref="S197" si="146">K197+O197</f>
        <v>0</v>
      </c>
    </row>
    <row r="198" spans="1:19" ht="13.8" x14ac:dyDescent="0.25">
      <c r="A198" s="138"/>
      <c r="B198" s="170"/>
      <c r="C198" s="285"/>
      <c r="D198" s="154"/>
      <c r="E198" s="142"/>
      <c r="F198" s="142"/>
      <c r="G198" s="155"/>
      <c r="H198" s="154"/>
      <c r="I198" s="142"/>
      <c r="J198" s="142"/>
      <c r="K198" s="155"/>
      <c r="L198" s="154"/>
      <c r="M198" s="142"/>
      <c r="N198" s="142"/>
      <c r="O198" s="155"/>
      <c r="P198" s="154"/>
      <c r="Q198" s="142"/>
      <c r="R198" s="142"/>
      <c r="S198" s="213"/>
    </row>
    <row r="199" spans="1:19" ht="13.8" x14ac:dyDescent="0.25">
      <c r="A199" s="138"/>
      <c r="B199" s="170"/>
      <c r="C199" s="285"/>
      <c r="D199" s="154"/>
      <c r="E199" s="142"/>
      <c r="F199" s="142"/>
      <c r="G199" s="155"/>
      <c r="H199" s="154"/>
      <c r="I199" s="142"/>
      <c r="J199" s="142"/>
      <c r="K199" s="155"/>
      <c r="L199" s="154"/>
      <c r="M199" s="142"/>
      <c r="N199" s="142"/>
      <c r="O199" s="155"/>
      <c r="P199" s="154"/>
      <c r="Q199" s="142"/>
      <c r="R199" s="142"/>
      <c r="S199" s="213"/>
    </row>
    <row r="200" spans="1:19" ht="14.4" x14ac:dyDescent="0.3">
      <c r="A200" s="138"/>
      <c r="B200" s="170"/>
      <c r="C200" s="295" t="s">
        <v>50</v>
      </c>
      <c r="D200" s="296">
        <f t="shared" ref="D200:G200" si="147">D168+D183+D187+D189+D192+D197</f>
        <v>571808</v>
      </c>
      <c r="E200" s="205">
        <f t="shared" si="147"/>
        <v>381108</v>
      </c>
      <c r="F200" s="205">
        <f t="shared" si="147"/>
        <v>190700</v>
      </c>
      <c r="G200" s="297">
        <f t="shared" si="147"/>
        <v>0</v>
      </c>
      <c r="H200" s="296">
        <v>646658</v>
      </c>
      <c r="I200" s="205">
        <v>455958</v>
      </c>
      <c r="J200" s="205">
        <v>190700</v>
      </c>
      <c r="K200" s="297">
        <v>0</v>
      </c>
      <c r="L200" s="296">
        <f>L168+L183+L187+L189+L192+L197+L195</f>
        <v>51507</v>
      </c>
      <c r="M200" s="205">
        <f t="shared" ref="M200:O200" si="148">M168+M183+M187+M189+M192+M197+M195</f>
        <v>51367</v>
      </c>
      <c r="N200" s="205">
        <f t="shared" si="148"/>
        <v>140</v>
      </c>
      <c r="O200" s="297">
        <f t="shared" si="148"/>
        <v>0</v>
      </c>
      <c r="P200" s="296">
        <f>H200+L200</f>
        <v>698165</v>
      </c>
      <c r="Q200" s="205">
        <f t="shared" ref="Q200" si="149">I200+M200</f>
        <v>507325</v>
      </c>
      <c r="R200" s="205">
        <f t="shared" ref="R200" si="150">J200+N200</f>
        <v>190840</v>
      </c>
      <c r="S200" s="299">
        <f t="shared" ref="S200" si="151">K200+O200</f>
        <v>0</v>
      </c>
    </row>
    <row r="201" spans="1:19" x14ac:dyDescent="0.3">
      <c r="A201" s="286"/>
      <c r="B201" s="170"/>
      <c r="C201" s="295"/>
      <c r="D201" s="220"/>
      <c r="E201" s="221"/>
      <c r="F201" s="221"/>
      <c r="G201" s="222"/>
      <c r="H201" s="154"/>
      <c r="I201" s="142"/>
      <c r="J201" s="142"/>
      <c r="K201" s="155"/>
      <c r="L201" s="220"/>
      <c r="M201" s="221"/>
      <c r="N201" s="221"/>
      <c r="O201" s="222"/>
      <c r="P201" s="154"/>
      <c r="Q201" s="142"/>
      <c r="R201" s="142"/>
      <c r="S201" s="213"/>
    </row>
    <row r="202" spans="1:19" x14ac:dyDescent="0.3">
      <c r="A202" s="286"/>
      <c r="B202" s="170" t="s">
        <v>18</v>
      </c>
      <c r="C202" s="285" t="s">
        <v>44</v>
      </c>
      <c r="D202" s="220"/>
      <c r="E202" s="221"/>
      <c r="F202" s="221"/>
      <c r="G202" s="222"/>
      <c r="H202" s="154"/>
      <c r="I202" s="142"/>
      <c r="J202" s="142"/>
      <c r="K202" s="155"/>
      <c r="L202" s="220"/>
      <c r="M202" s="221"/>
      <c r="N202" s="221"/>
      <c r="O202" s="222"/>
      <c r="P202" s="154"/>
      <c r="Q202" s="142"/>
      <c r="R202" s="142"/>
      <c r="S202" s="213"/>
    </row>
    <row r="203" spans="1:19" ht="13.8" x14ac:dyDescent="0.25">
      <c r="A203" s="286"/>
      <c r="B203" s="170"/>
      <c r="C203" s="302" t="s">
        <v>206</v>
      </c>
      <c r="D203" s="154">
        <v>4400</v>
      </c>
      <c r="E203" s="142">
        <v>4400</v>
      </c>
      <c r="F203" s="142">
        <v>0</v>
      </c>
      <c r="G203" s="155">
        <v>0</v>
      </c>
      <c r="H203" s="154">
        <v>4400</v>
      </c>
      <c r="I203" s="142">
        <v>4400</v>
      </c>
      <c r="J203" s="142">
        <v>0</v>
      </c>
      <c r="K203" s="155">
        <v>0</v>
      </c>
      <c r="L203" s="154">
        <v>20</v>
      </c>
      <c r="M203" s="142">
        <v>20</v>
      </c>
      <c r="N203" s="142">
        <v>0</v>
      </c>
      <c r="O203" s="155">
        <v>0</v>
      </c>
      <c r="P203" s="154">
        <f t="shared" ref="P203:P227" si="152">H203+L203</f>
        <v>4420</v>
      </c>
      <c r="Q203" s="142">
        <f t="shared" ref="Q203:Q227" si="153">I203+M203</f>
        <v>4420</v>
      </c>
      <c r="R203" s="142">
        <f t="shared" ref="R203:R227" si="154">J203+N203</f>
        <v>0</v>
      </c>
      <c r="S203" s="213">
        <f t="shared" ref="S203:S227" si="155">K203+O203</f>
        <v>0</v>
      </c>
    </row>
    <row r="204" spans="1:19" ht="13.8" x14ac:dyDescent="0.25">
      <c r="A204" s="286"/>
      <c r="B204" s="170"/>
      <c r="C204" s="298" t="s">
        <v>239</v>
      </c>
      <c r="D204" s="154">
        <v>15000</v>
      </c>
      <c r="E204" s="142">
        <v>15000</v>
      </c>
      <c r="F204" s="142">
        <v>0</v>
      </c>
      <c r="G204" s="155">
        <v>0</v>
      </c>
      <c r="H204" s="154">
        <v>15000</v>
      </c>
      <c r="I204" s="142">
        <v>15000</v>
      </c>
      <c r="J204" s="142">
        <v>0</v>
      </c>
      <c r="K204" s="155">
        <v>0</v>
      </c>
      <c r="L204" s="154">
        <v>-10000</v>
      </c>
      <c r="M204" s="142">
        <v>-10000</v>
      </c>
      <c r="N204" s="142">
        <v>0</v>
      </c>
      <c r="O204" s="155">
        <v>0</v>
      </c>
      <c r="P204" s="154">
        <f t="shared" si="152"/>
        <v>5000</v>
      </c>
      <c r="Q204" s="142">
        <f t="shared" si="153"/>
        <v>5000</v>
      </c>
      <c r="R204" s="142">
        <f t="shared" si="154"/>
        <v>0</v>
      </c>
      <c r="S204" s="213">
        <f t="shared" si="155"/>
        <v>0</v>
      </c>
    </row>
    <row r="205" spans="1:19" ht="13.8" x14ac:dyDescent="0.25">
      <c r="A205" s="286"/>
      <c r="B205" s="170"/>
      <c r="C205" s="298" t="s">
        <v>240</v>
      </c>
      <c r="D205" s="154">
        <v>2200</v>
      </c>
      <c r="E205" s="142">
        <v>0</v>
      </c>
      <c r="F205" s="142">
        <v>2200</v>
      </c>
      <c r="G205" s="155">
        <v>0</v>
      </c>
      <c r="H205" s="154">
        <v>0</v>
      </c>
      <c r="I205" s="142">
        <v>0</v>
      </c>
      <c r="J205" s="142">
        <v>0</v>
      </c>
      <c r="K205" s="155">
        <v>0</v>
      </c>
      <c r="L205" s="154"/>
      <c r="M205" s="142"/>
      <c r="N205" s="142"/>
      <c r="O205" s="155"/>
      <c r="P205" s="154">
        <f t="shared" si="152"/>
        <v>0</v>
      </c>
      <c r="Q205" s="142">
        <f t="shared" si="153"/>
        <v>0</v>
      </c>
      <c r="R205" s="142">
        <f t="shared" si="154"/>
        <v>0</v>
      </c>
      <c r="S205" s="213">
        <f t="shared" si="155"/>
        <v>0</v>
      </c>
    </row>
    <row r="206" spans="1:19" ht="27.6" x14ac:dyDescent="0.25">
      <c r="A206" s="286"/>
      <c r="B206" s="170"/>
      <c r="C206" s="298" t="s">
        <v>292</v>
      </c>
      <c r="D206" s="181">
        <v>47700</v>
      </c>
      <c r="E206" s="179">
        <v>47700</v>
      </c>
      <c r="F206" s="179">
        <v>0</v>
      </c>
      <c r="G206" s="178">
        <v>0</v>
      </c>
      <c r="H206" s="181">
        <v>47800</v>
      </c>
      <c r="I206" s="179">
        <v>47800</v>
      </c>
      <c r="J206" s="179">
        <v>0</v>
      </c>
      <c r="K206" s="178">
        <v>0</v>
      </c>
      <c r="L206" s="181"/>
      <c r="M206" s="179"/>
      <c r="N206" s="179"/>
      <c r="O206" s="178"/>
      <c r="P206" s="181">
        <f t="shared" si="152"/>
        <v>47800</v>
      </c>
      <c r="Q206" s="179">
        <f t="shared" si="153"/>
        <v>47800</v>
      </c>
      <c r="R206" s="179">
        <f t="shared" si="154"/>
        <v>0</v>
      </c>
      <c r="S206" s="209">
        <f t="shared" si="155"/>
        <v>0</v>
      </c>
    </row>
    <row r="207" spans="1:19" ht="13.8" x14ac:dyDescent="0.25">
      <c r="A207" s="286"/>
      <c r="B207" s="170"/>
      <c r="C207" s="298" t="s">
        <v>293</v>
      </c>
      <c r="D207" s="181">
        <v>60921</v>
      </c>
      <c r="E207" s="179">
        <v>60921</v>
      </c>
      <c r="F207" s="179">
        <v>0</v>
      </c>
      <c r="G207" s="178">
        <v>0</v>
      </c>
      <c r="H207" s="181">
        <v>62008</v>
      </c>
      <c r="I207" s="179">
        <v>62008</v>
      </c>
      <c r="J207" s="179">
        <v>0</v>
      </c>
      <c r="K207" s="178">
        <v>0</v>
      </c>
      <c r="L207" s="181"/>
      <c r="M207" s="179"/>
      <c r="N207" s="179"/>
      <c r="O207" s="178"/>
      <c r="P207" s="181">
        <f t="shared" si="152"/>
        <v>62008</v>
      </c>
      <c r="Q207" s="179">
        <f t="shared" si="153"/>
        <v>62008</v>
      </c>
      <c r="R207" s="179">
        <f t="shared" si="154"/>
        <v>0</v>
      </c>
      <c r="S207" s="209">
        <f t="shared" si="155"/>
        <v>0</v>
      </c>
    </row>
    <row r="208" spans="1:19" ht="13.8" x14ac:dyDescent="0.25">
      <c r="A208" s="286"/>
      <c r="B208" s="170"/>
      <c r="C208" s="285" t="s">
        <v>294</v>
      </c>
      <c r="D208" s="154">
        <v>109276</v>
      </c>
      <c r="E208" s="142">
        <v>109276</v>
      </c>
      <c r="F208" s="142">
        <v>0</v>
      </c>
      <c r="G208" s="155">
        <v>0</v>
      </c>
      <c r="H208" s="154">
        <v>109276</v>
      </c>
      <c r="I208" s="142">
        <v>109276</v>
      </c>
      <c r="J208" s="142">
        <v>0</v>
      </c>
      <c r="K208" s="155">
        <v>0</v>
      </c>
      <c r="L208" s="154"/>
      <c r="M208" s="142"/>
      <c r="N208" s="142"/>
      <c r="O208" s="155"/>
      <c r="P208" s="154">
        <f t="shared" si="152"/>
        <v>109276</v>
      </c>
      <c r="Q208" s="142">
        <f t="shared" si="153"/>
        <v>109276</v>
      </c>
      <c r="R208" s="142">
        <f t="shared" si="154"/>
        <v>0</v>
      </c>
      <c r="S208" s="213">
        <f t="shared" si="155"/>
        <v>0</v>
      </c>
    </row>
    <row r="209" spans="1:19" ht="27.6" x14ac:dyDescent="0.25">
      <c r="A209" s="138"/>
      <c r="B209" s="294"/>
      <c r="C209" s="302" t="s">
        <v>295</v>
      </c>
      <c r="D209" s="154">
        <v>238735</v>
      </c>
      <c r="E209" s="142">
        <v>238735</v>
      </c>
      <c r="F209" s="142">
        <v>0</v>
      </c>
      <c r="G209" s="155">
        <v>0</v>
      </c>
      <c r="H209" s="154">
        <v>238735</v>
      </c>
      <c r="I209" s="142">
        <v>238735</v>
      </c>
      <c r="J209" s="142">
        <v>0</v>
      </c>
      <c r="K209" s="155">
        <v>0</v>
      </c>
      <c r="L209" s="154">
        <f>240248+1122</f>
        <v>241370</v>
      </c>
      <c r="M209" s="142">
        <v>241370</v>
      </c>
      <c r="N209" s="142">
        <v>0</v>
      </c>
      <c r="O209" s="155">
        <v>0</v>
      </c>
      <c r="P209" s="154">
        <f t="shared" si="152"/>
        <v>480105</v>
      </c>
      <c r="Q209" s="142">
        <f t="shared" si="153"/>
        <v>480105</v>
      </c>
      <c r="R209" s="142">
        <f t="shared" si="154"/>
        <v>0</v>
      </c>
      <c r="S209" s="213">
        <f t="shared" si="155"/>
        <v>0</v>
      </c>
    </row>
    <row r="210" spans="1:19" ht="35.25" customHeight="1" x14ac:dyDescent="0.25">
      <c r="A210" s="138"/>
      <c r="B210" s="294"/>
      <c r="C210" s="285" t="s">
        <v>296</v>
      </c>
      <c r="D210" s="154">
        <v>5200</v>
      </c>
      <c r="E210" s="142">
        <v>5200</v>
      </c>
      <c r="F210" s="142">
        <v>0</v>
      </c>
      <c r="G210" s="155">
        <v>0</v>
      </c>
      <c r="H210" s="154">
        <v>0</v>
      </c>
      <c r="I210" s="142">
        <v>0</v>
      </c>
      <c r="J210" s="142">
        <v>0</v>
      </c>
      <c r="K210" s="155">
        <v>0</v>
      </c>
      <c r="L210" s="154"/>
      <c r="M210" s="142"/>
      <c r="N210" s="142"/>
      <c r="O210" s="155"/>
      <c r="P210" s="154">
        <f t="shared" si="152"/>
        <v>0</v>
      </c>
      <c r="Q210" s="142">
        <f t="shared" si="153"/>
        <v>0</v>
      </c>
      <c r="R210" s="142">
        <f t="shared" si="154"/>
        <v>0</v>
      </c>
      <c r="S210" s="213">
        <f t="shared" si="155"/>
        <v>0</v>
      </c>
    </row>
    <row r="211" spans="1:19" ht="13.8" x14ac:dyDescent="0.25">
      <c r="A211" s="138"/>
      <c r="B211" s="294"/>
      <c r="C211" s="298" t="s">
        <v>297</v>
      </c>
      <c r="D211" s="154">
        <v>123531</v>
      </c>
      <c r="E211" s="142">
        <v>123531</v>
      </c>
      <c r="F211" s="142">
        <v>0</v>
      </c>
      <c r="G211" s="155">
        <v>0</v>
      </c>
      <c r="H211" s="154">
        <v>123531</v>
      </c>
      <c r="I211" s="142">
        <v>123531</v>
      </c>
      <c r="J211" s="142">
        <v>0</v>
      </c>
      <c r="K211" s="155">
        <v>0</v>
      </c>
      <c r="L211" s="154"/>
      <c r="M211" s="142"/>
      <c r="N211" s="142"/>
      <c r="O211" s="155"/>
      <c r="P211" s="154">
        <f t="shared" si="152"/>
        <v>123531</v>
      </c>
      <c r="Q211" s="142">
        <f t="shared" si="153"/>
        <v>123531</v>
      </c>
      <c r="R211" s="142">
        <f t="shared" si="154"/>
        <v>0</v>
      </c>
      <c r="S211" s="213">
        <f t="shared" si="155"/>
        <v>0</v>
      </c>
    </row>
    <row r="212" spans="1:19" ht="13.8" x14ac:dyDescent="0.25">
      <c r="A212" s="138"/>
      <c r="B212" s="294"/>
      <c r="C212" s="298" t="s">
        <v>298</v>
      </c>
      <c r="D212" s="154">
        <v>15000</v>
      </c>
      <c r="E212" s="142">
        <v>15000</v>
      </c>
      <c r="F212" s="142">
        <v>0</v>
      </c>
      <c r="G212" s="155">
        <v>0</v>
      </c>
      <c r="H212" s="154">
        <v>15000</v>
      </c>
      <c r="I212" s="142">
        <v>15000</v>
      </c>
      <c r="J212" s="142">
        <v>0</v>
      </c>
      <c r="K212" s="155">
        <v>0</v>
      </c>
      <c r="L212" s="154">
        <v>510</v>
      </c>
      <c r="M212" s="142">
        <v>510</v>
      </c>
      <c r="N212" s="142">
        <v>0</v>
      </c>
      <c r="O212" s="155">
        <v>0</v>
      </c>
      <c r="P212" s="154">
        <f t="shared" si="152"/>
        <v>15510</v>
      </c>
      <c r="Q212" s="142">
        <f t="shared" si="153"/>
        <v>15510</v>
      </c>
      <c r="R212" s="142">
        <f t="shared" si="154"/>
        <v>0</v>
      </c>
      <c r="S212" s="213">
        <f t="shared" si="155"/>
        <v>0</v>
      </c>
    </row>
    <row r="213" spans="1:19" ht="13.8" x14ac:dyDescent="0.25">
      <c r="A213" s="138"/>
      <c r="B213" s="294"/>
      <c r="C213" s="302" t="s">
        <v>299</v>
      </c>
      <c r="D213" s="154">
        <v>6500</v>
      </c>
      <c r="E213" s="142">
        <v>6500</v>
      </c>
      <c r="F213" s="142">
        <v>0</v>
      </c>
      <c r="G213" s="155">
        <v>0</v>
      </c>
      <c r="H213" s="154">
        <v>6500</v>
      </c>
      <c r="I213" s="142">
        <v>6500</v>
      </c>
      <c r="J213" s="142">
        <v>0</v>
      </c>
      <c r="K213" s="155">
        <v>0</v>
      </c>
      <c r="L213" s="154"/>
      <c r="M213" s="142"/>
      <c r="N213" s="142"/>
      <c r="O213" s="155"/>
      <c r="P213" s="154">
        <f t="shared" si="152"/>
        <v>6500</v>
      </c>
      <c r="Q213" s="142">
        <f t="shared" si="153"/>
        <v>6500</v>
      </c>
      <c r="R213" s="142">
        <f t="shared" si="154"/>
        <v>0</v>
      </c>
      <c r="S213" s="213">
        <f t="shared" si="155"/>
        <v>0</v>
      </c>
    </row>
    <row r="214" spans="1:19" ht="13.8" x14ac:dyDescent="0.25">
      <c r="A214" s="138"/>
      <c r="B214" s="294"/>
      <c r="C214" s="307" t="s">
        <v>300</v>
      </c>
      <c r="D214" s="154">
        <v>1000</v>
      </c>
      <c r="E214" s="142">
        <v>1000</v>
      </c>
      <c r="F214" s="142"/>
      <c r="G214" s="155"/>
      <c r="H214" s="154">
        <v>1000</v>
      </c>
      <c r="I214" s="142">
        <v>1000</v>
      </c>
      <c r="J214" s="142">
        <v>0</v>
      </c>
      <c r="K214" s="155">
        <v>0</v>
      </c>
      <c r="L214" s="154"/>
      <c r="M214" s="142"/>
      <c r="N214" s="142"/>
      <c r="O214" s="155"/>
      <c r="P214" s="154">
        <f t="shared" si="152"/>
        <v>1000</v>
      </c>
      <c r="Q214" s="142">
        <f t="shared" si="153"/>
        <v>1000</v>
      </c>
      <c r="R214" s="142">
        <f t="shared" si="154"/>
        <v>0</v>
      </c>
      <c r="S214" s="213">
        <f t="shared" si="155"/>
        <v>0</v>
      </c>
    </row>
    <row r="215" spans="1:19" ht="13.8" x14ac:dyDescent="0.25">
      <c r="A215" s="138"/>
      <c r="B215" s="294"/>
      <c r="C215" s="302" t="s">
        <v>301</v>
      </c>
      <c r="D215" s="154">
        <v>4900</v>
      </c>
      <c r="E215" s="142">
        <v>4900</v>
      </c>
      <c r="F215" s="142">
        <v>0</v>
      </c>
      <c r="G215" s="155">
        <v>0</v>
      </c>
      <c r="H215" s="154">
        <v>4900</v>
      </c>
      <c r="I215" s="142">
        <v>4900</v>
      </c>
      <c r="J215" s="142">
        <v>0</v>
      </c>
      <c r="K215" s="155">
        <v>0</v>
      </c>
      <c r="L215" s="154"/>
      <c r="M215" s="142"/>
      <c r="N215" s="142"/>
      <c r="O215" s="155"/>
      <c r="P215" s="154">
        <f t="shared" si="152"/>
        <v>4900</v>
      </c>
      <c r="Q215" s="142">
        <f t="shared" si="153"/>
        <v>4900</v>
      </c>
      <c r="R215" s="142">
        <f t="shared" si="154"/>
        <v>0</v>
      </c>
      <c r="S215" s="213">
        <f t="shared" si="155"/>
        <v>0</v>
      </c>
    </row>
    <row r="216" spans="1:19" ht="13.8" x14ac:dyDescent="0.25">
      <c r="A216" s="138"/>
      <c r="B216" s="294"/>
      <c r="C216" s="302" t="s">
        <v>302</v>
      </c>
      <c r="D216" s="154">
        <v>27500</v>
      </c>
      <c r="E216" s="142">
        <v>27500</v>
      </c>
      <c r="F216" s="142"/>
      <c r="G216" s="155"/>
      <c r="H216" s="154">
        <v>0</v>
      </c>
      <c r="I216" s="142">
        <v>0</v>
      </c>
      <c r="J216" s="142">
        <v>0</v>
      </c>
      <c r="K216" s="155">
        <v>0</v>
      </c>
      <c r="L216" s="154"/>
      <c r="M216" s="142"/>
      <c r="N216" s="142"/>
      <c r="O216" s="155"/>
      <c r="P216" s="154">
        <f t="shared" si="152"/>
        <v>0</v>
      </c>
      <c r="Q216" s="142">
        <f t="shared" si="153"/>
        <v>0</v>
      </c>
      <c r="R216" s="142">
        <f t="shared" si="154"/>
        <v>0</v>
      </c>
      <c r="S216" s="213">
        <f t="shared" si="155"/>
        <v>0</v>
      </c>
    </row>
    <row r="217" spans="1:19" ht="15" customHeight="1" x14ac:dyDescent="0.25">
      <c r="A217" s="138"/>
      <c r="B217" s="294"/>
      <c r="C217" s="302" t="s">
        <v>323</v>
      </c>
      <c r="D217" s="154"/>
      <c r="E217" s="142"/>
      <c r="F217" s="142"/>
      <c r="G217" s="155"/>
      <c r="H217" s="154">
        <v>20000</v>
      </c>
      <c r="I217" s="142">
        <v>20000</v>
      </c>
      <c r="J217" s="142">
        <v>0</v>
      </c>
      <c r="K217" s="155">
        <v>0</v>
      </c>
      <c r="L217" s="154"/>
      <c r="M217" s="142"/>
      <c r="N217" s="142"/>
      <c r="O217" s="155"/>
      <c r="P217" s="154">
        <f t="shared" si="152"/>
        <v>20000</v>
      </c>
      <c r="Q217" s="142">
        <f t="shared" si="153"/>
        <v>20000</v>
      </c>
      <c r="R217" s="142">
        <f t="shared" si="154"/>
        <v>0</v>
      </c>
      <c r="S217" s="213">
        <f t="shared" si="155"/>
        <v>0</v>
      </c>
    </row>
    <row r="218" spans="1:19" ht="15" customHeight="1" x14ac:dyDescent="0.25">
      <c r="A218" s="138"/>
      <c r="B218" s="294"/>
      <c r="C218" s="302" t="s">
        <v>334</v>
      </c>
      <c r="D218" s="154"/>
      <c r="E218" s="142"/>
      <c r="F218" s="142"/>
      <c r="G218" s="155"/>
      <c r="H218" s="154">
        <v>8662</v>
      </c>
      <c r="I218" s="142">
        <v>8662</v>
      </c>
      <c r="J218" s="142">
        <v>0</v>
      </c>
      <c r="K218" s="155">
        <v>0</v>
      </c>
      <c r="L218" s="154"/>
      <c r="M218" s="142"/>
      <c r="N218" s="142"/>
      <c r="O218" s="155"/>
      <c r="P218" s="154">
        <f t="shared" si="152"/>
        <v>8662</v>
      </c>
      <c r="Q218" s="142">
        <f t="shared" si="153"/>
        <v>8662</v>
      </c>
      <c r="R218" s="142">
        <f t="shared" si="154"/>
        <v>0</v>
      </c>
      <c r="S218" s="213">
        <f t="shared" si="155"/>
        <v>0</v>
      </c>
    </row>
    <row r="219" spans="1:19" ht="15" customHeight="1" x14ac:dyDescent="0.25">
      <c r="A219" s="138"/>
      <c r="B219" s="294"/>
      <c r="C219" s="302" t="s">
        <v>337</v>
      </c>
      <c r="D219" s="154"/>
      <c r="E219" s="142"/>
      <c r="F219" s="142"/>
      <c r="G219" s="155"/>
      <c r="H219" s="154">
        <v>2523</v>
      </c>
      <c r="I219" s="142">
        <v>2523</v>
      </c>
      <c r="J219" s="142">
        <v>0</v>
      </c>
      <c r="K219" s="155">
        <v>0</v>
      </c>
      <c r="L219" s="154"/>
      <c r="M219" s="142"/>
      <c r="N219" s="142"/>
      <c r="O219" s="155"/>
      <c r="P219" s="154">
        <f t="shared" si="152"/>
        <v>2523</v>
      </c>
      <c r="Q219" s="142">
        <f t="shared" si="153"/>
        <v>2523</v>
      </c>
      <c r="R219" s="142">
        <f t="shared" si="154"/>
        <v>0</v>
      </c>
      <c r="S219" s="213">
        <f t="shared" si="155"/>
        <v>0</v>
      </c>
    </row>
    <row r="220" spans="1:19" ht="15" customHeight="1" x14ac:dyDescent="0.25">
      <c r="A220" s="138"/>
      <c r="B220" s="294"/>
      <c r="C220" s="302" t="s">
        <v>344</v>
      </c>
      <c r="D220" s="154"/>
      <c r="E220" s="142"/>
      <c r="F220" s="142"/>
      <c r="G220" s="155"/>
      <c r="H220" s="154">
        <v>969</v>
      </c>
      <c r="I220" s="142">
        <v>969</v>
      </c>
      <c r="J220" s="142">
        <v>0</v>
      </c>
      <c r="K220" s="155">
        <v>0</v>
      </c>
      <c r="L220" s="154"/>
      <c r="M220" s="142"/>
      <c r="N220" s="142"/>
      <c r="O220" s="155"/>
      <c r="P220" s="154">
        <f t="shared" si="152"/>
        <v>969</v>
      </c>
      <c r="Q220" s="142">
        <f t="shared" si="153"/>
        <v>969</v>
      </c>
      <c r="R220" s="142">
        <f t="shared" si="154"/>
        <v>0</v>
      </c>
      <c r="S220" s="213">
        <f t="shared" si="155"/>
        <v>0</v>
      </c>
    </row>
    <row r="221" spans="1:19" ht="15" customHeight="1" x14ac:dyDescent="0.25">
      <c r="A221" s="138"/>
      <c r="B221" s="294"/>
      <c r="C221" s="302" t="s">
        <v>347</v>
      </c>
      <c r="D221" s="154"/>
      <c r="E221" s="142"/>
      <c r="F221" s="142"/>
      <c r="G221" s="155"/>
      <c r="H221" s="154">
        <v>1604</v>
      </c>
      <c r="I221" s="142">
        <v>1604</v>
      </c>
      <c r="J221" s="142">
        <v>0</v>
      </c>
      <c r="K221" s="155">
        <v>0</v>
      </c>
      <c r="L221" s="154"/>
      <c r="M221" s="142"/>
      <c r="N221" s="142"/>
      <c r="O221" s="155"/>
      <c r="P221" s="154">
        <f t="shared" si="152"/>
        <v>1604</v>
      </c>
      <c r="Q221" s="142">
        <f t="shared" si="153"/>
        <v>1604</v>
      </c>
      <c r="R221" s="142">
        <f t="shared" si="154"/>
        <v>0</v>
      </c>
      <c r="S221" s="213">
        <f t="shared" si="155"/>
        <v>0</v>
      </c>
    </row>
    <row r="222" spans="1:19" ht="41.4" x14ac:dyDescent="0.25">
      <c r="A222" s="138"/>
      <c r="B222" s="294"/>
      <c r="C222" s="302" t="s">
        <v>348</v>
      </c>
      <c r="D222" s="154"/>
      <c r="E222" s="142"/>
      <c r="F222" s="142"/>
      <c r="G222" s="155"/>
      <c r="H222" s="154">
        <v>5319</v>
      </c>
      <c r="I222" s="142">
        <v>5319</v>
      </c>
      <c r="J222" s="142">
        <v>0</v>
      </c>
      <c r="K222" s="155">
        <v>0</v>
      </c>
      <c r="L222" s="154"/>
      <c r="M222" s="142"/>
      <c r="N222" s="142"/>
      <c r="O222" s="155"/>
      <c r="P222" s="154">
        <f t="shared" si="152"/>
        <v>5319</v>
      </c>
      <c r="Q222" s="142">
        <f t="shared" si="153"/>
        <v>5319</v>
      </c>
      <c r="R222" s="142">
        <f t="shared" si="154"/>
        <v>0</v>
      </c>
      <c r="S222" s="213">
        <f t="shared" si="155"/>
        <v>0</v>
      </c>
    </row>
    <row r="223" spans="1:19" ht="13.8" x14ac:dyDescent="0.25">
      <c r="A223" s="138"/>
      <c r="B223" s="294"/>
      <c r="C223" s="302" t="s">
        <v>349</v>
      </c>
      <c r="D223" s="154"/>
      <c r="E223" s="142"/>
      <c r="F223" s="142"/>
      <c r="G223" s="155"/>
      <c r="H223" s="154">
        <v>6809</v>
      </c>
      <c r="I223" s="142">
        <v>6809</v>
      </c>
      <c r="J223" s="142">
        <v>0</v>
      </c>
      <c r="K223" s="155">
        <v>0</v>
      </c>
      <c r="L223" s="154"/>
      <c r="M223" s="142"/>
      <c r="N223" s="142"/>
      <c r="O223" s="155"/>
      <c r="P223" s="154">
        <f t="shared" si="152"/>
        <v>6809</v>
      </c>
      <c r="Q223" s="142">
        <f t="shared" si="153"/>
        <v>6809</v>
      </c>
      <c r="R223" s="142">
        <f t="shared" si="154"/>
        <v>0</v>
      </c>
      <c r="S223" s="213">
        <f t="shared" si="155"/>
        <v>0</v>
      </c>
    </row>
    <row r="224" spans="1:19" ht="13.8" x14ac:dyDescent="0.25">
      <c r="A224" s="138"/>
      <c r="B224" s="294"/>
      <c r="C224" s="302" t="s">
        <v>358</v>
      </c>
      <c r="D224" s="154"/>
      <c r="E224" s="142"/>
      <c r="F224" s="142"/>
      <c r="G224" s="155"/>
      <c r="H224" s="154">
        <v>850</v>
      </c>
      <c r="I224" s="142">
        <v>850</v>
      </c>
      <c r="J224" s="142">
        <v>0</v>
      </c>
      <c r="K224" s="155">
        <v>0</v>
      </c>
      <c r="L224" s="154">
        <v>2870</v>
      </c>
      <c r="M224" s="142">
        <v>2870</v>
      </c>
      <c r="N224" s="142">
        <v>0</v>
      </c>
      <c r="O224" s="155">
        <v>0</v>
      </c>
      <c r="P224" s="154">
        <f t="shared" si="152"/>
        <v>3720</v>
      </c>
      <c r="Q224" s="142">
        <f t="shared" si="153"/>
        <v>3720</v>
      </c>
      <c r="R224" s="142">
        <f t="shared" si="154"/>
        <v>0</v>
      </c>
      <c r="S224" s="213">
        <f t="shared" si="155"/>
        <v>0</v>
      </c>
    </row>
    <row r="225" spans="1:19" ht="27.6" x14ac:dyDescent="0.25">
      <c r="A225" s="138"/>
      <c r="B225" s="294"/>
      <c r="C225" s="302" t="s">
        <v>359</v>
      </c>
      <c r="D225" s="154"/>
      <c r="E225" s="142"/>
      <c r="F225" s="142"/>
      <c r="G225" s="155"/>
      <c r="H225" s="154">
        <v>8134</v>
      </c>
      <c r="I225" s="142">
        <v>8134</v>
      </c>
      <c r="J225" s="142">
        <v>0</v>
      </c>
      <c r="K225" s="155">
        <v>0</v>
      </c>
      <c r="L225" s="154"/>
      <c r="M225" s="142"/>
      <c r="N225" s="142"/>
      <c r="O225" s="155"/>
      <c r="P225" s="154">
        <f t="shared" si="152"/>
        <v>8134</v>
      </c>
      <c r="Q225" s="142">
        <f t="shared" si="153"/>
        <v>8134</v>
      </c>
      <c r="R225" s="142">
        <f t="shared" si="154"/>
        <v>0</v>
      </c>
      <c r="S225" s="213">
        <f t="shared" si="155"/>
        <v>0</v>
      </c>
    </row>
    <row r="226" spans="1:19" ht="13.8" x14ac:dyDescent="0.25">
      <c r="A226" s="138"/>
      <c r="B226" s="294"/>
      <c r="C226" s="302" t="s">
        <v>366</v>
      </c>
      <c r="D226" s="154"/>
      <c r="E226" s="142"/>
      <c r="F226" s="142"/>
      <c r="G226" s="155"/>
      <c r="H226" s="154">
        <v>3500</v>
      </c>
      <c r="I226" s="142">
        <v>3500</v>
      </c>
      <c r="J226" s="142">
        <v>0</v>
      </c>
      <c r="K226" s="155">
        <v>0</v>
      </c>
      <c r="L226" s="154"/>
      <c r="M226" s="142"/>
      <c r="N226" s="142"/>
      <c r="O226" s="155"/>
      <c r="P226" s="154">
        <f t="shared" si="152"/>
        <v>3500</v>
      </c>
      <c r="Q226" s="142">
        <f t="shared" si="153"/>
        <v>3500</v>
      </c>
      <c r="R226" s="142">
        <f t="shared" si="154"/>
        <v>0</v>
      </c>
      <c r="S226" s="213">
        <f t="shared" si="155"/>
        <v>0</v>
      </c>
    </row>
    <row r="227" spans="1:19" ht="13.8" x14ac:dyDescent="0.25">
      <c r="A227" s="138"/>
      <c r="B227" s="294"/>
      <c r="C227" s="302" t="s">
        <v>367</v>
      </c>
      <c r="D227" s="154"/>
      <c r="E227" s="142"/>
      <c r="F227" s="142"/>
      <c r="G227" s="155"/>
      <c r="H227" s="154">
        <v>2940</v>
      </c>
      <c r="I227" s="142">
        <v>2940</v>
      </c>
      <c r="J227" s="142">
        <v>0</v>
      </c>
      <c r="K227" s="155">
        <v>0</v>
      </c>
      <c r="L227" s="154"/>
      <c r="M227" s="142"/>
      <c r="N227" s="142"/>
      <c r="O227" s="155"/>
      <c r="P227" s="154">
        <f t="shared" si="152"/>
        <v>2940</v>
      </c>
      <c r="Q227" s="142">
        <f t="shared" si="153"/>
        <v>2940</v>
      </c>
      <c r="R227" s="142">
        <f t="shared" si="154"/>
        <v>0</v>
      </c>
      <c r="S227" s="213">
        <f t="shared" si="155"/>
        <v>0</v>
      </c>
    </row>
    <row r="228" spans="1:19" ht="13.8" x14ac:dyDescent="0.25">
      <c r="A228" s="138"/>
      <c r="B228" s="294"/>
      <c r="C228" s="302" t="s">
        <v>378</v>
      </c>
      <c r="D228" s="154"/>
      <c r="E228" s="142"/>
      <c r="F228" s="142"/>
      <c r="G228" s="155"/>
      <c r="H228" s="154"/>
      <c r="I228" s="142"/>
      <c r="J228" s="142"/>
      <c r="K228" s="155"/>
      <c r="L228" s="154">
        <v>1682</v>
      </c>
      <c r="M228" s="142">
        <v>0</v>
      </c>
      <c r="N228" s="142">
        <v>1682</v>
      </c>
      <c r="O228" s="155">
        <v>0</v>
      </c>
      <c r="P228" s="154">
        <f t="shared" ref="P228" si="156">H228+L228</f>
        <v>1682</v>
      </c>
      <c r="Q228" s="142">
        <f t="shared" ref="Q228" si="157">I228+M228</f>
        <v>0</v>
      </c>
      <c r="R228" s="142">
        <f t="shared" ref="R228" si="158">J228+N228</f>
        <v>1682</v>
      </c>
      <c r="S228" s="213">
        <f t="shared" ref="S228" si="159">K228+O228</f>
        <v>0</v>
      </c>
    </row>
    <row r="229" spans="1:19" ht="13.8" x14ac:dyDescent="0.25">
      <c r="A229" s="138"/>
      <c r="B229" s="294"/>
      <c r="C229" s="302" t="s">
        <v>381</v>
      </c>
      <c r="D229" s="154"/>
      <c r="E229" s="142"/>
      <c r="F229" s="142"/>
      <c r="G229" s="155"/>
      <c r="H229" s="154"/>
      <c r="I229" s="142"/>
      <c r="J229" s="142"/>
      <c r="K229" s="155"/>
      <c r="L229" s="154">
        <v>6000</v>
      </c>
      <c r="M229" s="142">
        <v>6000</v>
      </c>
      <c r="N229" s="142">
        <v>0</v>
      </c>
      <c r="O229" s="155">
        <v>0</v>
      </c>
      <c r="P229" s="154">
        <f t="shared" ref="P229" si="160">H229+L229</f>
        <v>6000</v>
      </c>
      <c r="Q229" s="142">
        <f t="shared" ref="Q229" si="161">I229+M229</f>
        <v>6000</v>
      </c>
      <c r="R229" s="142">
        <f t="shared" ref="R229" si="162">J229+N229</f>
        <v>0</v>
      </c>
      <c r="S229" s="213">
        <f t="shared" ref="S229" si="163">K229+O229</f>
        <v>0</v>
      </c>
    </row>
    <row r="230" spans="1:19" ht="13.8" x14ac:dyDescent="0.25">
      <c r="A230" s="138"/>
      <c r="B230" s="294"/>
      <c r="C230" s="302" t="s">
        <v>382</v>
      </c>
      <c r="D230" s="154"/>
      <c r="E230" s="142"/>
      <c r="F230" s="142"/>
      <c r="G230" s="155"/>
      <c r="H230" s="154"/>
      <c r="I230" s="142"/>
      <c r="J230" s="142"/>
      <c r="K230" s="155"/>
      <c r="L230" s="154">
        <v>6500</v>
      </c>
      <c r="M230" s="142">
        <v>6500</v>
      </c>
      <c r="N230" s="142">
        <v>0</v>
      </c>
      <c r="O230" s="155">
        <v>0</v>
      </c>
      <c r="P230" s="154">
        <f t="shared" ref="P230" si="164">H230+L230</f>
        <v>6500</v>
      </c>
      <c r="Q230" s="142">
        <f t="shared" ref="Q230" si="165">I230+M230</f>
        <v>6500</v>
      </c>
      <c r="R230" s="142">
        <f t="shared" ref="R230" si="166">J230+N230</f>
        <v>0</v>
      </c>
      <c r="S230" s="213">
        <f t="shared" ref="S230" si="167">K230+O230</f>
        <v>0</v>
      </c>
    </row>
    <row r="231" spans="1:19" ht="13.8" x14ac:dyDescent="0.25">
      <c r="A231" s="286"/>
      <c r="B231" s="170"/>
      <c r="C231" s="298"/>
      <c r="D231" s="181"/>
      <c r="E231" s="179"/>
      <c r="F231" s="179"/>
      <c r="G231" s="178"/>
      <c r="H231" s="181"/>
      <c r="I231" s="179"/>
      <c r="J231" s="179"/>
      <c r="K231" s="178"/>
      <c r="L231" s="181"/>
      <c r="M231" s="179"/>
      <c r="N231" s="179"/>
      <c r="O231" s="178"/>
      <c r="P231" s="181"/>
      <c r="Q231" s="179"/>
      <c r="R231" s="179"/>
      <c r="S231" s="209"/>
    </row>
    <row r="232" spans="1:19" ht="14.4" x14ac:dyDescent="0.3">
      <c r="A232" s="286"/>
      <c r="B232" s="170"/>
      <c r="C232" s="295" t="s">
        <v>36</v>
      </c>
      <c r="D232" s="296">
        <f t="shared" ref="D232:O232" si="168">SUM(D203:D231)</f>
        <v>661863</v>
      </c>
      <c r="E232" s="205">
        <f t="shared" si="168"/>
        <v>659663</v>
      </c>
      <c r="F232" s="205">
        <f t="shared" si="168"/>
        <v>2200</v>
      </c>
      <c r="G232" s="297">
        <f t="shared" si="168"/>
        <v>0</v>
      </c>
      <c r="H232" s="296">
        <v>689460</v>
      </c>
      <c r="I232" s="205">
        <v>689460</v>
      </c>
      <c r="J232" s="205">
        <v>0</v>
      </c>
      <c r="K232" s="297">
        <v>0</v>
      </c>
      <c r="L232" s="296">
        <f t="shared" si="168"/>
        <v>248952</v>
      </c>
      <c r="M232" s="205">
        <f t="shared" si="168"/>
        <v>247270</v>
      </c>
      <c r="N232" s="205">
        <f t="shared" si="168"/>
        <v>1682</v>
      </c>
      <c r="O232" s="297">
        <f t="shared" si="168"/>
        <v>0</v>
      </c>
      <c r="P232" s="296">
        <f>H232+L232</f>
        <v>938412</v>
      </c>
      <c r="Q232" s="205">
        <f t="shared" ref="Q232" si="169">I232+M232</f>
        <v>936730</v>
      </c>
      <c r="R232" s="205">
        <f t="shared" ref="R232" si="170">J232+N232</f>
        <v>1682</v>
      </c>
      <c r="S232" s="299">
        <f t="shared" ref="S232" si="171">K232+O232</f>
        <v>0</v>
      </c>
    </row>
    <row r="233" spans="1:19" x14ac:dyDescent="0.3">
      <c r="A233" s="286"/>
      <c r="B233" s="170"/>
      <c r="C233" s="295"/>
      <c r="D233" s="220"/>
      <c r="E233" s="221"/>
      <c r="F233" s="221"/>
      <c r="G233" s="222"/>
      <c r="H233" s="154"/>
      <c r="I233" s="142"/>
      <c r="J233" s="142"/>
      <c r="K233" s="155"/>
      <c r="L233" s="220"/>
      <c r="M233" s="221"/>
      <c r="N233" s="221"/>
      <c r="O233" s="222"/>
      <c r="P233" s="154"/>
      <c r="Q233" s="142"/>
      <c r="R233" s="142"/>
      <c r="S233" s="213"/>
    </row>
    <row r="234" spans="1:19" x14ac:dyDescent="0.3">
      <c r="A234" s="286"/>
      <c r="B234" s="170" t="s">
        <v>20</v>
      </c>
      <c r="C234" s="285" t="s">
        <v>19</v>
      </c>
      <c r="D234" s="220"/>
      <c r="E234" s="221"/>
      <c r="F234" s="221"/>
      <c r="G234" s="222"/>
      <c r="H234" s="154"/>
      <c r="I234" s="142"/>
      <c r="J234" s="142"/>
      <c r="K234" s="155"/>
      <c r="L234" s="220"/>
      <c r="M234" s="221"/>
      <c r="N234" s="221"/>
      <c r="O234" s="222"/>
      <c r="P234" s="154"/>
      <c r="Q234" s="142"/>
      <c r="R234" s="142"/>
      <c r="S234" s="213"/>
    </row>
    <row r="235" spans="1:19" ht="27.6" x14ac:dyDescent="0.25">
      <c r="A235" s="286"/>
      <c r="B235" s="170"/>
      <c r="C235" s="298" t="s">
        <v>274</v>
      </c>
      <c r="D235" s="154">
        <v>95191</v>
      </c>
      <c r="E235" s="142">
        <v>95191</v>
      </c>
      <c r="F235" s="142">
        <v>0</v>
      </c>
      <c r="G235" s="155">
        <v>0</v>
      </c>
      <c r="H235" s="154">
        <v>97186</v>
      </c>
      <c r="I235" s="142">
        <v>97186</v>
      </c>
      <c r="J235" s="142">
        <v>0</v>
      </c>
      <c r="K235" s="155">
        <v>0</v>
      </c>
      <c r="L235" s="154"/>
      <c r="M235" s="142"/>
      <c r="N235" s="142"/>
      <c r="O235" s="155"/>
      <c r="P235" s="154">
        <f t="shared" ref="P235:P246" si="172">H235+L235</f>
        <v>97186</v>
      </c>
      <c r="Q235" s="142">
        <f t="shared" ref="Q235:Q246" si="173">I235+M235</f>
        <v>97186</v>
      </c>
      <c r="R235" s="142">
        <f t="shared" ref="R235:R246" si="174">J235+N235</f>
        <v>0</v>
      </c>
      <c r="S235" s="213">
        <f t="shared" ref="S235:S246" si="175">K235+O235</f>
        <v>0</v>
      </c>
    </row>
    <row r="236" spans="1:19" ht="13.8" x14ac:dyDescent="0.25">
      <c r="A236" s="286"/>
      <c r="B236" s="170"/>
      <c r="C236" s="302" t="s">
        <v>303</v>
      </c>
      <c r="D236" s="154">
        <v>117870</v>
      </c>
      <c r="E236" s="142">
        <v>117870</v>
      </c>
      <c r="F236" s="142">
        <v>0</v>
      </c>
      <c r="G236" s="155">
        <v>0</v>
      </c>
      <c r="H236" s="154">
        <v>117870</v>
      </c>
      <c r="I236" s="142">
        <v>117870</v>
      </c>
      <c r="J236" s="142">
        <v>0</v>
      </c>
      <c r="K236" s="155">
        <v>0</v>
      </c>
      <c r="L236" s="154">
        <v>34500</v>
      </c>
      <c r="M236" s="142">
        <v>34500</v>
      </c>
      <c r="N236" s="142">
        <v>0</v>
      </c>
      <c r="O236" s="155">
        <v>0</v>
      </c>
      <c r="P236" s="154">
        <f t="shared" si="172"/>
        <v>152370</v>
      </c>
      <c r="Q236" s="142">
        <f t="shared" si="173"/>
        <v>152370</v>
      </c>
      <c r="R236" s="142">
        <f t="shared" si="174"/>
        <v>0</v>
      </c>
      <c r="S236" s="213">
        <f t="shared" si="175"/>
        <v>0</v>
      </c>
    </row>
    <row r="237" spans="1:19" ht="13.8" x14ac:dyDescent="0.25">
      <c r="A237" s="286"/>
      <c r="B237" s="170"/>
      <c r="C237" s="298" t="s">
        <v>304</v>
      </c>
      <c r="D237" s="154">
        <v>50000</v>
      </c>
      <c r="E237" s="142">
        <v>50000</v>
      </c>
      <c r="F237" s="142">
        <v>0</v>
      </c>
      <c r="G237" s="155">
        <v>0</v>
      </c>
      <c r="H237" s="154">
        <v>50000</v>
      </c>
      <c r="I237" s="142">
        <v>50000</v>
      </c>
      <c r="J237" s="142">
        <v>0</v>
      </c>
      <c r="K237" s="155">
        <v>0</v>
      </c>
      <c r="L237" s="154"/>
      <c r="M237" s="142"/>
      <c r="N237" s="142"/>
      <c r="O237" s="155"/>
      <c r="P237" s="154">
        <f t="shared" si="172"/>
        <v>50000</v>
      </c>
      <c r="Q237" s="142">
        <f t="shared" si="173"/>
        <v>50000</v>
      </c>
      <c r="R237" s="142">
        <f t="shared" si="174"/>
        <v>0</v>
      </c>
      <c r="S237" s="213">
        <f t="shared" si="175"/>
        <v>0</v>
      </c>
    </row>
    <row r="238" spans="1:19" ht="27.6" x14ac:dyDescent="0.25">
      <c r="A238" s="286"/>
      <c r="B238" s="170"/>
      <c r="C238" s="302" t="s">
        <v>305</v>
      </c>
      <c r="D238" s="154">
        <v>365966</v>
      </c>
      <c r="E238" s="142">
        <v>365966</v>
      </c>
      <c r="F238" s="142">
        <v>0</v>
      </c>
      <c r="G238" s="155">
        <v>0</v>
      </c>
      <c r="H238" s="154">
        <v>365966</v>
      </c>
      <c r="I238" s="142">
        <v>365966</v>
      </c>
      <c r="J238" s="142">
        <v>0</v>
      </c>
      <c r="K238" s="155">
        <v>0</v>
      </c>
      <c r="L238" s="154">
        <v>1902</v>
      </c>
      <c r="M238" s="142">
        <v>1902</v>
      </c>
      <c r="N238" s="142">
        <v>0</v>
      </c>
      <c r="O238" s="155">
        <v>0</v>
      </c>
      <c r="P238" s="154">
        <f t="shared" si="172"/>
        <v>367868</v>
      </c>
      <c r="Q238" s="142">
        <f t="shared" si="173"/>
        <v>367868</v>
      </c>
      <c r="R238" s="142">
        <f t="shared" si="174"/>
        <v>0</v>
      </c>
      <c r="S238" s="213">
        <f t="shared" si="175"/>
        <v>0</v>
      </c>
    </row>
    <row r="239" spans="1:19" ht="27.6" x14ac:dyDescent="0.25">
      <c r="A239" s="286"/>
      <c r="B239" s="170"/>
      <c r="C239" s="302" t="s">
        <v>306</v>
      </c>
      <c r="D239" s="154">
        <v>365966</v>
      </c>
      <c r="E239" s="142">
        <v>365966</v>
      </c>
      <c r="F239" s="142">
        <v>0</v>
      </c>
      <c r="G239" s="155">
        <v>0</v>
      </c>
      <c r="H239" s="154">
        <v>365966</v>
      </c>
      <c r="I239" s="142">
        <v>365966</v>
      </c>
      <c r="J239" s="142">
        <v>0</v>
      </c>
      <c r="K239" s="155">
        <v>0</v>
      </c>
      <c r="L239" s="154">
        <v>18560</v>
      </c>
      <c r="M239" s="142">
        <v>18560</v>
      </c>
      <c r="N239" s="142">
        <v>0</v>
      </c>
      <c r="O239" s="155">
        <v>0</v>
      </c>
      <c r="P239" s="154">
        <f t="shared" si="172"/>
        <v>384526</v>
      </c>
      <c r="Q239" s="142">
        <f t="shared" si="173"/>
        <v>384526</v>
      </c>
      <c r="R239" s="142">
        <f t="shared" si="174"/>
        <v>0</v>
      </c>
      <c r="S239" s="213">
        <f t="shared" si="175"/>
        <v>0</v>
      </c>
    </row>
    <row r="240" spans="1:19" ht="27.6" x14ac:dyDescent="0.25">
      <c r="A240" s="286"/>
      <c r="B240" s="170"/>
      <c r="C240" s="302" t="s">
        <v>307</v>
      </c>
      <c r="D240" s="154">
        <v>363426</v>
      </c>
      <c r="E240" s="142">
        <v>363426</v>
      </c>
      <c r="F240" s="142">
        <v>0</v>
      </c>
      <c r="G240" s="155">
        <v>0</v>
      </c>
      <c r="H240" s="154">
        <v>363426</v>
      </c>
      <c r="I240" s="142">
        <v>363426</v>
      </c>
      <c r="J240" s="142">
        <v>0</v>
      </c>
      <c r="K240" s="155">
        <v>0</v>
      </c>
      <c r="L240" s="154">
        <v>17587</v>
      </c>
      <c r="M240" s="142">
        <v>17587</v>
      </c>
      <c r="N240" s="142">
        <v>0</v>
      </c>
      <c r="O240" s="155">
        <v>0</v>
      </c>
      <c r="P240" s="154">
        <f t="shared" si="172"/>
        <v>381013</v>
      </c>
      <c r="Q240" s="142">
        <f t="shared" si="173"/>
        <v>381013</v>
      </c>
      <c r="R240" s="142">
        <f t="shared" si="174"/>
        <v>0</v>
      </c>
      <c r="S240" s="213">
        <f t="shared" si="175"/>
        <v>0</v>
      </c>
    </row>
    <row r="241" spans="1:19" ht="27.6" x14ac:dyDescent="0.25">
      <c r="A241" s="286"/>
      <c r="B241" s="170"/>
      <c r="C241" s="302" t="s">
        <v>329</v>
      </c>
      <c r="D241" s="154"/>
      <c r="E241" s="142"/>
      <c r="F241" s="142"/>
      <c r="G241" s="155"/>
      <c r="H241" s="154">
        <v>187631</v>
      </c>
      <c r="I241" s="142">
        <v>187631</v>
      </c>
      <c r="J241" s="142">
        <v>0</v>
      </c>
      <c r="K241" s="155">
        <v>0</v>
      </c>
      <c r="L241" s="154">
        <v>22559</v>
      </c>
      <c r="M241" s="142">
        <v>22559</v>
      </c>
      <c r="N241" s="142">
        <v>0</v>
      </c>
      <c r="O241" s="155">
        <v>0</v>
      </c>
      <c r="P241" s="154">
        <f t="shared" si="172"/>
        <v>210190</v>
      </c>
      <c r="Q241" s="142">
        <f t="shared" si="173"/>
        <v>210190</v>
      </c>
      <c r="R241" s="142">
        <f t="shared" si="174"/>
        <v>0</v>
      </c>
      <c r="S241" s="213">
        <f t="shared" si="175"/>
        <v>0</v>
      </c>
    </row>
    <row r="242" spans="1:19" ht="27.6" x14ac:dyDescent="0.25">
      <c r="A242" s="286"/>
      <c r="B242" s="170"/>
      <c r="C242" s="302" t="s">
        <v>336</v>
      </c>
      <c r="D242" s="154"/>
      <c r="E242" s="142"/>
      <c r="F242" s="142"/>
      <c r="G242" s="155"/>
      <c r="H242" s="154">
        <v>7309</v>
      </c>
      <c r="I242" s="142">
        <v>7309</v>
      </c>
      <c r="J242" s="142">
        <v>0</v>
      </c>
      <c r="K242" s="155">
        <v>0</v>
      </c>
      <c r="L242" s="154"/>
      <c r="M242" s="142"/>
      <c r="N242" s="142"/>
      <c r="O242" s="155"/>
      <c r="P242" s="154">
        <f t="shared" si="172"/>
        <v>7309</v>
      </c>
      <c r="Q242" s="142">
        <f t="shared" si="173"/>
        <v>7309</v>
      </c>
      <c r="R242" s="142">
        <f t="shared" si="174"/>
        <v>0</v>
      </c>
      <c r="S242" s="213">
        <f t="shared" si="175"/>
        <v>0</v>
      </c>
    </row>
    <row r="243" spans="1:19" ht="13.8" x14ac:dyDescent="0.25">
      <c r="A243" s="286"/>
      <c r="B243" s="170"/>
      <c r="C243" s="302" t="s">
        <v>350</v>
      </c>
      <c r="D243" s="154"/>
      <c r="E243" s="142"/>
      <c r="F243" s="142"/>
      <c r="G243" s="155"/>
      <c r="H243" s="154">
        <v>2410</v>
      </c>
      <c r="I243" s="142">
        <v>2410</v>
      </c>
      <c r="J243" s="142">
        <v>0</v>
      </c>
      <c r="K243" s="155">
        <v>0</v>
      </c>
      <c r="L243" s="154"/>
      <c r="M243" s="142"/>
      <c r="N243" s="142"/>
      <c r="O243" s="155"/>
      <c r="P243" s="154">
        <f t="shared" si="172"/>
        <v>2410</v>
      </c>
      <c r="Q243" s="142">
        <f t="shared" si="173"/>
        <v>2410</v>
      </c>
      <c r="R243" s="142">
        <f t="shared" si="174"/>
        <v>0</v>
      </c>
      <c r="S243" s="213">
        <f t="shared" si="175"/>
        <v>0</v>
      </c>
    </row>
    <row r="244" spans="1:19" ht="13.8" x14ac:dyDescent="0.25">
      <c r="A244" s="286"/>
      <c r="B244" s="170"/>
      <c r="C244" s="302" t="s">
        <v>351</v>
      </c>
      <c r="D244" s="154"/>
      <c r="E244" s="142"/>
      <c r="F244" s="142"/>
      <c r="G244" s="155"/>
      <c r="H244" s="154">
        <v>108475</v>
      </c>
      <c r="I244" s="142">
        <v>108475</v>
      </c>
      <c r="J244" s="142">
        <v>0</v>
      </c>
      <c r="K244" s="155">
        <v>0</v>
      </c>
      <c r="L244" s="154">
        <v>3281</v>
      </c>
      <c r="M244" s="142">
        <v>3281</v>
      </c>
      <c r="N244" s="142">
        <v>0</v>
      </c>
      <c r="O244" s="155">
        <v>0</v>
      </c>
      <c r="P244" s="154">
        <f t="shared" si="172"/>
        <v>111756</v>
      </c>
      <c r="Q244" s="142">
        <f t="shared" si="173"/>
        <v>111756</v>
      </c>
      <c r="R244" s="142">
        <f t="shared" si="174"/>
        <v>0</v>
      </c>
      <c r="S244" s="213">
        <f t="shared" si="175"/>
        <v>0</v>
      </c>
    </row>
    <row r="245" spans="1:19" ht="13.8" x14ac:dyDescent="0.25">
      <c r="A245" s="286"/>
      <c r="B245" s="170"/>
      <c r="C245" s="302" t="s">
        <v>354</v>
      </c>
      <c r="D245" s="154"/>
      <c r="E245" s="142"/>
      <c r="F245" s="142"/>
      <c r="G245" s="155"/>
      <c r="H245" s="154">
        <v>1548</v>
      </c>
      <c r="I245" s="142">
        <v>1548</v>
      </c>
      <c r="J245" s="142">
        <v>0</v>
      </c>
      <c r="K245" s="155">
        <v>0</v>
      </c>
      <c r="L245" s="154"/>
      <c r="M245" s="142"/>
      <c r="N245" s="142"/>
      <c r="O245" s="155"/>
      <c r="P245" s="154">
        <f t="shared" si="172"/>
        <v>1548</v>
      </c>
      <c r="Q245" s="142">
        <f t="shared" si="173"/>
        <v>1548</v>
      </c>
      <c r="R245" s="142">
        <f t="shared" si="174"/>
        <v>0</v>
      </c>
      <c r="S245" s="213">
        <f t="shared" si="175"/>
        <v>0</v>
      </c>
    </row>
    <row r="246" spans="1:19" ht="13.8" x14ac:dyDescent="0.25">
      <c r="A246" s="286"/>
      <c r="B246" s="170"/>
      <c r="C246" s="302" t="s">
        <v>360</v>
      </c>
      <c r="D246" s="154"/>
      <c r="E246" s="142"/>
      <c r="F246" s="142"/>
      <c r="G246" s="155"/>
      <c r="H246" s="154">
        <v>5692</v>
      </c>
      <c r="I246" s="142">
        <v>5692</v>
      </c>
      <c r="J246" s="142">
        <v>0</v>
      </c>
      <c r="K246" s="155">
        <v>0</v>
      </c>
      <c r="L246" s="154"/>
      <c r="M246" s="142"/>
      <c r="N246" s="142"/>
      <c r="O246" s="155"/>
      <c r="P246" s="154">
        <f t="shared" si="172"/>
        <v>5692</v>
      </c>
      <c r="Q246" s="142">
        <f t="shared" si="173"/>
        <v>5692</v>
      </c>
      <c r="R246" s="142">
        <f t="shared" si="174"/>
        <v>0</v>
      </c>
      <c r="S246" s="213">
        <f t="shared" si="175"/>
        <v>0</v>
      </c>
    </row>
    <row r="247" spans="1:19" ht="13.8" x14ac:dyDescent="0.25">
      <c r="A247" s="286"/>
      <c r="B247" s="170"/>
      <c r="C247" s="302"/>
      <c r="D247" s="154"/>
      <c r="E247" s="142"/>
      <c r="F247" s="142"/>
      <c r="G247" s="155"/>
      <c r="H247" s="154"/>
      <c r="I247" s="142"/>
      <c r="J247" s="142"/>
      <c r="K247" s="155"/>
      <c r="L247" s="154"/>
      <c r="M247" s="142"/>
      <c r="N247" s="142"/>
      <c r="O247" s="155"/>
      <c r="P247" s="154"/>
      <c r="Q247" s="142"/>
      <c r="R247" s="142"/>
      <c r="S247" s="213"/>
    </row>
    <row r="248" spans="1:19" ht="14.4" x14ac:dyDescent="0.3">
      <c r="A248" s="286"/>
      <c r="B248" s="170"/>
      <c r="C248" s="295" t="s">
        <v>37</v>
      </c>
      <c r="D248" s="296">
        <f t="shared" ref="D248:O248" si="176">SUM(D235:D247)</f>
        <v>1358419</v>
      </c>
      <c r="E248" s="205">
        <f t="shared" si="176"/>
        <v>1358419</v>
      </c>
      <c r="F248" s="205">
        <f t="shared" si="176"/>
        <v>0</v>
      </c>
      <c r="G248" s="297">
        <f t="shared" si="176"/>
        <v>0</v>
      </c>
      <c r="H248" s="296">
        <v>1673479</v>
      </c>
      <c r="I248" s="205">
        <v>1673479</v>
      </c>
      <c r="J248" s="205">
        <v>0</v>
      </c>
      <c r="K248" s="297">
        <v>0</v>
      </c>
      <c r="L248" s="296">
        <f t="shared" si="176"/>
        <v>98389</v>
      </c>
      <c r="M248" s="205">
        <f t="shared" si="176"/>
        <v>98389</v>
      </c>
      <c r="N248" s="205">
        <f t="shared" si="176"/>
        <v>0</v>
      </c>
      <c r="O248" s="297">
        <f t="shared" si="176"/>
        <v>0</v>
      </c>
      <c r="P248" s="296">
        <f>H248+L248</f>
        <v>1771868</v>
      </c>
      <c r="Q248" s="205">
        <f t="shared" ref="Q248" si="177">I248+M248</f>
        <v>1771868</v>
      </c>
      <c r="R248" s="205">
        <f t="shared" ref="R248" si="178">J248+N248</f>
        <v>0</v>
      </c>
      <c r="S248" s="299">
        <f t="shared" ref="S248" si="179">K248+O248</f>
        <v>0</v>
      </c>
    </row>
    <row r="249" spans="1:19" ht="14.4" x14ac:dyDescent="0.3">
      <c r="A249" s="286"/>
      <c r="B249" s="303"/>
      <c r="C249" s="295"/>
      <c r="D249" s="154"/>
      <c r="E249" s="142"/>
      <c r="F249" s="142"/>
      <c r="G249" s="155"/>
      <c r="H249" s="154"/>
      <c r="I249" s="142"/>
      <c r="J249" s="142"/>
      <c r="K249" s="155"/>
      <c r="L249" s="154"/>
      <c r="M249" s="142"/>
      <c r="N249" s="142"/>
      <c r="O249" s="155"/>
      <c r="P249" s="154"/>
      <c r="Q249" s="142"/>
      <c r="R249" s="142"/>
      <c r="S249" s="213"/>
    </row>
    <row r="250" spans="1:19" ht="13.8" x14ac:dyDescent="0.25">
      <c r="A250" s="286"/>
      <c r="B250" s="170" t="s">
        <v>27</v>
      </c>
      <c r="C250" s="285" t="s">
        <v>45</v>
      </c>
      <c r="D250" s="154"/>
      <c r="E250" s="142"/>
      <c r="F250" s="142"/>
      <c r="G250" s="155"/>
      <c r="H250" s="154"/>
      <c r="I250" s="142"/>
      <c r="J250" s="142"/>
      <c r="K250" s="155"/>
      <c r="L250" s="154"/>
      <c r="M250" s="142"/>
      <c r="N250" s="142"/>
      <c r="O250" s="155"/>
      <c r="P250" s="154"/>
      <c r="Q250" s="142"/>
      <c r="R250" s="142"/>
      <c r="S250" s="213"/>
    </row>
    <row r="251" spans="1:19" ht="13.8" x14ac:dyDescent="0.25">
      <c r="A251" s="286"/>
      <c r="B251" s="170"/>
      <c r="C251" s="285" t="s">
        <v>68</v>
      </c>
      <c r="D251" s="154"/>
      <c r="E251" s="142"/>
      <c r="F251" s="142"/>
      <c r="G251" s="155"/>
      <c r="H251" s="154"/>
      <c r="I251" s="142"/>
      <c r="J251" s="142"/>
      <c r="K251" s="155"/>
      <c r="L251" s="154"/>
      <c r="M251" s="142"/>
      <c r="N251" s="142"/>
      <c r="O251" s="155"/>
      <c r="P251" s="154"/>
      <c r="Q251" s="142"/>
      <c r="R251" s="142"/>
      <c r="S251" s="213"/>
    </row>
    <row r="252" spans="1:19" ht="27.6" x14ac:dyDescent="0.25">
      <c r="A252" s="286"/>
      <c r="B252" s="170"/>
      <c r="C252" s="298" t="s">
        <v>361</v>
      </c>
      <c r="D252" s="154"/>
      <c r="E252" s="142"/>
      <c r="F252" s="142"/>
      <c r="G252" s="155"/>
      <c r="H252" s="154">
        <v>500</v>
      </c>
      <c r="I252" s="142">
        <v>500</v>
      </c>
      <c r="J252" s="142">
        <v>0</v>
      </c>
      <c r="K252" s="155">
        <v>0</v>
      </c>
      <c r="L252" s="154"/>
      <c r="M252" s="142"/>
      <c r="N252" s="142"/>
      <c r="O252" s="155"/>
      <c r="P252" s="154">
        <f>H252+L252</f>
        <v>500</v>
      </c>
      <c r="Q252" s="142">
        <f t="shared" ref="Q252" si="180">I252+M252</f>
        <v>500</v>
      </c>
      <c r="R252" s="142">
        <f t="shared" ref="R252" si="181">J252+N252</f>
        <v>0</v>
      </c>
      <c r="S252" s="213">
        <f t="shared" ref="S252" si="182">K252+O252</f>
        <v>0</v>
      </c>
    </row>
    <row r="253" spans="1:19" ht="13.8" x14ac:dyDescent="0.25">
      <c r="A253" s="286"/>
      <c r="B253" s="170"/>
      <c r="C253" s="285"/>
      <c r="D253" s="154"/>
      <c r="E253" s="142"/>
      <c r="F253" s="142"/>
      <c r="G253" s="155"/>
      <c r="H253" s="154"/>
      <c r="I253" s="142"/>
      <c r="J253" s="142"/>
      <c r="K253" s="155"/>
      <c r="L253" s="154"/>
      <c r="M253" s="142"/>
      <c r="N253" s="142"/>
      <c r="O253" s="155"/>
      <c r="P253" s="154"/>
      <c r="Q253" s="142"/>
      <c r="R253" s="142"/>
      <c r="S253" s="213"/>
    </row>
    <row r="254" spans="1:19" ht="14.4" x14ac:dyDescent="0.3">
      <c r="A254" s="138"/>
      <c r="B254" s="170"/>
      <c r="C254" s="289" t="s">
        <v>22</v>
      </c>
      <c r="D254" s="296">
        <f t="shared" ref="D254:G254" si="183">SUM(D253:D253)</f>
        <v>0</v>
      </c>
      <c r="E254" s="205">
        <f t="shared" si="183"/>
        <v>0</v>
      </c>
      <c r="F254" s="205">
        <f t="shared" si="183"/>
        <v>0</v>
      </c>
      <c r="G254" s="297">
        <f t="shared" si="183"/>
        <v>0</v>
      </c>
      <c r="H254" s="296">
        <v>500</v>
      </c>
      <c r="I254" s="205">
        <v>500</v>
      </c>
      <c r="J254" s="205">
        <v>0</v>
      </c>
      <c r="K254" s="297">
        <v>0</v>
      </c>
      <c r="L254" s="296">
        <f>SUM(L252:L253)</f>
        <v>0</v>
      </c>
      <c r="M254" s="205">
        <f t="shared" ref="M254:O254" si="184">SUM(M252:M253)</f>
        <v>0</v>
      </c>
      <c r="N254" s="205">
        <f t="shared" si="184"/>
        <v>0</v>
      </c>
      <c r="O254" s="297">
        <f t="shared" si="184"/>
        <v>0</v>
      </c>
      <c r="P254" s="296">
        <f>H254+L254</f>
        <v>500</v>
      </c>
      <c r="Q254" s="205">
        <f t="shared" ref="Q254" si="185">I254+M254</f>
        <v>500</v>
      </c>
      <c r="R254" s="205">
        <f t="shared" ref="R254" si="186">J254+N254</f>
        <v>0</v>
      </c>
      <c r="S254" s="299">
        <f t="shared" ref="S254" si="187">K254+O254</f>
        <v>0</v>
      </c>
    </row>
    <row r="255" spans="1:19" ht="13.8" x14ac:dyDescent="0.25">
      <c r="A255" s="138"/>
      <c r="B255" s="170"/>
      <c r="C255" s="289"/>
      <c r="D255" s="160"/>
      <c r="E255" s="161"/>
      <c r="F255" s="161"/>
      <c r="G255" s="165"/>
      <c r="H255" s="160"/>
      <c r="I255" s="161"/>
      <c r="J255" s="161"/>
      <c r="K255" s="165"/>
      <c r="L255" s="160"/>
      <c r="M255" s="161"/>
      <c r="N255" s="161"/>
      <c r="O255" s="165"/>
      <c r="P255" s="160"/>
      <c r="Q255" s="161"/>
      <c r="R255" s="161"/>
      <c r="S255" s="210"/>
    </row>
    <row r="256" spans="1:19" ht="13.8" x14ac:dyDescent="0.25">
      <c r="A256" s="146"/>
      <c r="B256" s="308"/>
      <c r="C256" s="285" t="s">
        <v>69</v>
      </c>
      <c r="D256" s="154"/>
      <c r="E256" s="142"/>
      <c r="F256" s="142"/>
      <c r="G256" s="155"/>
      <c r="H256" s="154"/>
      <c r="I256" s="142"/>
      <c r="J256" s="142"/>
      <c r="K256" s="155"/>
      <c r="L256" s="154"/>
      <c r="M256" s="142"/>
      <c r="N256" s="142"/>
      <c r="O256" s="155"/>
      <c r="P256" s="154"/>
      <c r="Q256" s="142"/>
      <c r="R256" s="142"/>
      <c r="S256" s="213"/>
    </row>
    <row r="257" spans="1:19" ht="13.8" x14ac:dyDescent="0.25">
      <c r="A257" s="138"/>
      <c r="B257" s="294"/>
      <c r="C257" s="285" t="s">
        <v>158</v>
      </c>
      <c r="D257" s="154">
        <v>5000</v>
      </c>
      <c r="E257" s="142">
        <v>0</v>
      </c>
      <c r="F257" s="142">
        <v>5000</v>
      </c>
      <c r="G257" s="155">
        <v>0</v>
      </c>
      <c r="H257" s="154">
        <v>6000</v>
      </c>
      <c r="I257" s="142">
        <v>0</v>
      </c>
      <c r="J257" s="142">
        <v>6000</v>
      </c>
      <c r="K257" s="155">
        <v>0</v>
      </c>
      <c r="L257" s="154"/>
      <c r="M257" s="142"/>
      <c r="N257" s="142"/>
      <c r="O257" s="155"/>
      <c r="P257" s="154">
        <f t="shared" ref="P257:P258" si="188">H257+L257</f>
        <v>6000</v>
      </c>
      <c r="Q257" s="142">
        <f t="shared" ref="Q257:Q258" si="189">I257+M257</f>
        <v>0</v>
      </c>
      <c r="R257" s="142">
        <f t="shared" ref="R257:R258" si="190">J257+N257</f>
        <v>6000</v>
      </c>
      <c r="S257" s="213">
        <f t="shared" ref="S257:S258" si="191">K257+O257</f>
        <v>0</v>
      </c>
    </row>
    <row r="258" spans="1:19" ht="13.8" x14ac:dyDescent="0.25">
      <c r="A258" s="138"/>
      <c r="B258" s="294"/>
      <c r="C258" s="285" t="s">
        <v>308</v>
      </c>
      <c r="D258" s="154">
        <v>3300</v>
      </c>
      <c r="E258" s="142">
        <v>0</v>
      </c>
      <c r="F258" s="142">
        <v>3300</v>
      </c>
      <c r="G258" s="155">
        <v>0</v>
      </c>
      <c r="H258" s="154">
        <v>3300</v>
      </c>
      <c r="I258" s="142">
        <v>0</v>
      </c>
      <c r="J258" s="142">
        <v>3300</v>
      </c>
      <c r="K258" s="155">
        <v>0</v>
      </c>
      <c r="L258" s="154"/>
      <c r="M258" s="142"/>
      <c r="N258" s="142"/>
      <c r="O258" s="155"/>
      <c r="P258" s="154">
        <f t="shared" si="188"/>
        <v>3300</v>
      </c>
      <c r="Q258" s="142">
        <f t="shared" si="189"/>
        <v>0</v>
      </c>
      <c r="R258" s="142">
        <f t="shared" si="190"/>
        <v>3300</v>
      </c>
      <c r="S258" s="213">
        <f t="shared" si="191"/>
        <v>0</v>
      </c>
    </row>
    <row r="259" spans="1:19" ht="13.8" x14ac:dyDescent="0.25">
      <c r="A259" s="138"/>
      <c r="B259" s="308"/>
      <c r="C259" s="302"/>
      <c r="D259" s="154"/>
      <c r="E259" s="142"/>
      <c r="F259" s="142"/>
      <c r="G259" s="155"/>
      <c r="H259" s="154"/>
      <c r="I259" s="142"/>
      <c r="J259" s="142"/>
      <c r="K259" s="155"/>
      <c r="L259" s="154"/>
      <c r="M259" s="142"/>
      <c r="N259" s="142"/>
      <c r="O259" s="155"/>
      <c r="P259" s="154"/>
      <c r="Q259" s="142"/>
      <c r="R259" s="142"/>
      <c r="S259" s="213"/>
    </row>
    <row r="260" spans="1:19" ht="14.4" x14ac:dyDescent="0.3">
      <c r="A260" s="138"/>
      <c r="B260" s="308"/>
      <c r="C260" s="289" t="s">
        <v>22</v>
      </c>
      <c r="D260" s="296">
        <f t="shared" ref="D260:O260" si="192">SUM(D257:D259)</f>
        <v>8300</v>
      </c>
      <c r="E260" s="205">
        <f t="shared" si="192"/>
        <v>0</v>
      </c>
      <c r="F260" s="205">
        <f t="shared" si="192"/>
        <v>8300</v>
      </c>
      <c r="G260" s="297">
        <f t="shared" si="192"/>
        <v>0</v>
      </c>
      <c r="H260" s="296">
        <v>9300</v>
      </c>
      <c r="I260" s="205">
        <v>0</v>
      </c>
      <c r="J260" s="205">
        <v>9300</v>
      </c>
      <c r="K260" s="297">
        <v>0</v>
      </c>
      <c r="L260" s="296">
        <f t="shared" si="192"/>
        <v>0</v>
      </c>
      <c r="M260" s="205">
        <f t="shared" si="192"/>
        <v>0</v>
      </c>
      <c r="N260" s="205">
        <f t="shared" si="192"/>
        <v>0</v>
      </c>
      <c r="O260" s="297">
        <f t="shared" si="192"/>
        <v>0</v>
      </c>
      <c r="P260" s="296">
        <f>H260+L260</f>
        <v>9300</v>
      </c>
      <c r="Q260" s="205">
        <f t="shared" ref="Q260" si="193">I260+M260</f>
        <v>0</v>
      </c>
      <c r="R260" s="205">
        <f t="shared" ref="R260" si="194">J260+N260</f>
        <v>9300</v>
      </c>
      <c r="S260" s="299">
        <f t="shared" ref="S260" si="195">K260+O260</f>
        <v>0</v>
      </c>
    </row>
    <row r="261" spans="1:19" ht="13.8" x14ac:dyDescent="0.25">
      <c r="A261" s="138"/>
      <c r="B261" s="308"/>
      <c r="C261" s="289"/>
      <c r="D261" s="160"/>
      <c r="E261" s="161"/>
      <c r="F261" s="161"/>
      <c r="G261" s="165"/>
      <c r="H261" s="160"/>
      <c r="I261" s="161"/>
      <c r="J261" s="161"/>
      <c r="K261" s="165"/>
      <c r="L261" s="160"/>
      <c r="M261" s="161"/>
      <c r="N261" s="161"/>
      <c r="O261" s="165"/>
      <c r="P261" s="160"/>
      <c r="Q261" s="161"/>
      <c r="R261" s="161"/>
      <c r="S261" s="210"/>
    </row>
    <row r="262" spans="1:19" ht="13.8" x14ac:dyDescent="0.25">
      <c r="A262" s="138"/>
      <c r="B262" s="308"/>
      <c r="C262" s="285" t="s">
        <v>58</v>
      </c>
      <c r="D262" s="160"/>
      <c r="E262" s="161"/>
      <c r="F262" s="161"/>
      <c r="G262" s="165"/>
      <c r="H262" s="160"/>
      <c r="I262" s="161"/>
      <c r="J262" s="161"/>
      <c r="K262" s="165"/>
      <c r="L262" s="160"/>
      <c r="M262" s="161"/>
      <c r="N262" s="161"/>
      <c r="O262" s="165"/>
      <c r="P262" s="160"/>
      <c r="Q262" s="161"/>
      <c r="R262" s="161"/>
      <c r="S262" s="210"/>
    </row>
    <row r="263" spans="1:19" ht="27.6" x14ac:dyDescent="0.25">
      <c r="A263" s="138"/>
      <c r="B263" s="294"/>
      <c r="C263" s="298" t="s">
        <v>189</v>
      </c>
      <c r="D263" s="154">
        <v>5000</v>
      </c>
      <c r="E263" s="142">
        <v>5000</v>
      </c>
      <c r="F263" s="142">
        <v>0</v>
      </c>
      <c r="G263" s="155">
        <v>0</v>
      </c>
      <c r="H263" s="154">
        <v>5000</v>
      </c>
      <c r="I263" s="142">
        <v>5000</v>
      </c>
      <c r="J263" s="142">
        <v>0</v>
      </c>
      <c r="K263" s="155">
        <v>0</v>
      </c>
      <c r="L263" s="154"/>
      <c r="M263" s="142"/>
      <c r="N263" s="142"/>
      <c r="O263" s="155"/>
      <c r="P263" s="154">
        <f t="shared" ref="P263:P264" si="196">H263+L263</f>
        <v>5000</v>
      </c>
      <c r="Q263" s="142">
        <f t="shared" ref="Q263:Q264" si="197">I263+M263</f>
        <v>5000</v>
      </c>
      <c r="R263" s="142">
        <f t="shared" ref="R263:R264" si="198">J263+N263</f>
        <v>0</v>
      </c>
      <c r="S263" s="213">
        <f t="shared" ref="S263:S264" si="199">K263+O263</f>
        <v>0</v>
      </c>
    </row>
    <row r="264" spans="1:19" ht="27.6" x14ac:dyDescent="0.25">
      <c r="A264" s="138"/>
      <c r="B264" s="294"/>
      <c r="C264" s="156" t="s">
        <v>190</v>
      </c>
      <c r="D264" s="154">
        <v>9868</v>
      </c>
      <c r="E264" s="142">
        <v>9868</v>
      </c>
      <c r="F264" s="142">
        <v>0</v>
      </c>
      <c r="G264" s="155">
        <v>0</v>
      </c>
      <c r="H264" s="154">
        <v>9868</v>
      </c>
      <c r="I264" s="142">
        <v>9868</v>
      </c>
      <c r="J264" s="142">
        <v>0</v>
      </c>
      <c r="K264" s="155">
        <v>0</v>
      </c>
      <c r="L264" s="154">
        <v>-9868</v>
      </c>
      <c r="M264" s="142">
        <v>-9868</v>
      </c>
      <c r="N264" s="142">
        <v>0</v>
      </c>
      <c r="O264" s="155">
        <v>0</v>
      </c>
      <c r="P264" s="154">
        <f t="shared" si="196"/>
        <v>0</v>
      </c>
      <c r="Q264" s="142">
        <f t="shared" si="197"/>
        <v>0</v>
      </c>
      <c r="R264" s="142">
        <f t="shared" si="198"/>
        <v>0</v>
      </c>
      <c r="S264" s="213">
        <f t="shared" si="199"/>
        <v>0</v>
      </c>
    </row>
    <row r="265" spans="1:19" ht="13.8" x14ac:dyDescent="0.25">
      <c r="A265" s="138"/>
      <c r="B265" s="308"/>
      <c r="C265" s="302"/>
      <c r="D265" s="181"/>
      <c r="E265" s="179"/>
      <c r="F265" s="179"/>
      <c r="G265" s="178"/>
      <c r="H265" s="181"/>
      <c r="I265" s="179"/>
      <c r="J265" s="179"/>
      <c r="K265" s="178"/>
      <c r="L265" s="181"/>
      <c r="M265" s="179"/>
      <c r="N265" s="179"/>
      <c r="O265" s="178"/>
      <c r="P265" s="181"/>
      <c r="Q265" s="179"/>
      <c r="R265" s="179"/>
      <c r="S265" s="209"/>
    </row>
    <row r="266" spans="1:19" ht="14.4" x14ac:dyDescent="0.3">
      <c r="A266" s="138"/>
      <c r="B266" s="308"/>
      <c r="C266" s="289" t="s">
        <v>22</v>
      </c>
      <c r="D266" s="296">
        <f t="shared" ref="D266:O266" si="200">SUM(D263:D265)</f>
        <v>14868</v>
      </c>
      <c r="E266" s="205">
        <f t="shared" si="200"/>
        <v>14868</v>
      </c>
      <c r="F266" s="205">
        <f t="shared" si="200"/>
        <v>0</v>
      </c>
      <c r="G266" s="297">
        <f t="shared" si="200"/>
        <v>0</v>
      </c>
      <c r="H266" s="296">
        <v>14868</v>
      </c>
      <c r="I266" s="205">
        <v>14868</v>
      </c>
      <c r="J266" s="205">
        <v>0</v>
      </c>
      <c r="K266" s="297">
        <v>0</v>
      </c>
      <c r="L266" s="296">
        <f t="shared" si="200"/>
        <v>-9868</v>
      </c>
      <c r="M266" s="205">
        <f t="shared" si="200"/>
        <v>-9868</v>
      </c>
      <c r="N266" s="205">
        <f t="shared" si="200"/>
        <v>0</v>
      </c>
      <c r="O266" s="297">
        <f t="shared" si="200"/>
        <v>0</v>
      </c>
      <c r="P266" s="296">
        <f>H266+L266</f>
        <v>5000</v>
      </c>
      <c r="Q266" s="205">
        <f t="shared" ref="Q266" si="201">I266+M266</f>
        <v>5000</v>
      </c>
      <c r="R266" s="205">
        <f t="shared" ref="R266" si="202">J266+N266</f>
        <v>0</v>
      </c>
      <c r="S266" s="299">
        <f t="shared" ref="S266" si="203">K266+O266</f>
        <v>0</v>
      </c>
    </row>
    <row r="267" spans="1:19" ht="13.8" x14ac:dyDescent="0.25">
      <c r="A267" s="138"/>
      <c r="B267" s="308"/>
      <c r="C267" s="289"/>
      <c r="D267" s="160"/>
      <c r="E267" s="161"/>
      <c r="F267" s="161"/>
      <c r="G267" s="165"/>
      <c r="H267" s="160"/>
      <c r="I267" s="161"/>
      <c r="J267" s="161"/>
      <c r="K267" s="165"/>
      <c r="L267" s="160"/>
      <c r="M267" s="161"/>
      <c r="N267" s="161"/>
      <c r="O267" s="165"/>
      <c r="P267" s="160"/>
      <c r="Q267" s="161"/>
      <c r="R267" s="161"/>
      <c r="S267" s="210"/>
    </row>
    <row r="268" spans="1:19" ht="14.4" x14ac:dyDescent="0.3">
      <c r="A268" s="138"/>
      <c r="B268" s="308"/>
      <c r="C268" s="295" t="s">
        <v>38</v>
      </c>
      <c r="D268" s="296">
        <f t="shared" ref="D268:O268" si="204">D254+D260+D266</f>
        <v>23168</v>
      </c>
      <c r="E268" s="205">
        <f t="shared" si="204"/>
        <v>14868</v>
      </c>
      <c r="F268" s="205">
        <f t="shared" si="204"/>
        <v>8300</v>
      </c>
      <c r="G268" s="297">
        <f t="shared" si="204"/>
        <v>0</v>
      </c>
      <c r="H268" s="296">
        <v>24668</v>
      </c>
      <c r="I268" s="205">
        <v>15368</v>
      </c>
      <c r="J268" s="205">
        <v>9300</v>
      </c>
      <c r="K268" s="297">
        <v>0</v>
      </c>
      <c r="L268" s="296">
        <f t="shared" si="204"/>
        <v>-9868</v>
      </c>
      <c r="M268" s="205">
        <f t="shared" si="204"/>
        <v>-9868</v>
      </c>
      <c r="N268" s="205">
        <f t="shared" si="204"/>
        <v>0</v>
      </c>
      <c r="O268" s="297">
        <f t="shared" si="204"/>
        <v>0</v>
      </c>
      <c r="P268" s="296">
        <f>H268+L268</f>
        <v>14800</v>
      </c>
      <c r="Q268" s="205">
        <f t="shared" ref="Q268" si="205">I268+M268</f>
        <v>5500</v>
      </c>
      <c r="R268" s="205">
        <f t="shared" ref="R268" si="206">J268+N268</f>
        <v>9300</v>
      </c>
      <c r="S268" s="299">
        <f t="shared" ref="S268" si="207">K268+O268</f>
        <v>0</v>
      </c>
    </row>
    <row r="269" spans="1:19" ht="14.4" x14ac:dyDescent="0.3">
      <c r="A269" s="138"/>
      <c r="B269" s="170"/>
      <c r="C269" s="295"/>
      <c r="D269" s="296"/>
      <c r="E269" s="205"/>
      <c r="F269" s="205"/>
      <c r="G269" s="297"/>
      <c r="H269" s="296"/>
      <c r="I269" s="205"/>
      <c r="J269" s="205"/>
      <c r="K269" s="297"/>
      <c r="L269" s="296"/>
      <c r="M269" s="205"/>
      <c r="N269" s="205"/>
      <c r="O269" s="297"/>
      <c r="P269" s="296"/>
      <c r="Q269" s="205"/>
      <c r="R269" s="205"/>
      <c r="S269" s="299"/>
    </row>
    <row r="270" spans="1:19" ht="13.8" x14ac:dyDescent="0.25">
      <c r="A270" s="138"/>
      <c r="B270" s="170"/>
      <c r="C270" s="159" t="s">
        <v>11</v>
      </c>
      <c r="D270" s="148">
        <f t="shared" ref="D270:O270" si="208">D67+D77+D141+D155+D200+D232+D248+D268</f>
        <v>4277690</v>
      </c>
      <c r="E270" s="149">
        <f t="shared" si="208"/>
        <v>3807370</v>
      </c>
      <c r="F270" s="149">
        <f t="shared" si="208"/>
        <v>455320</v>
      </c>
      <c r="G270" s="153">
        <f t="shared" si="208"/>
        <v>15000</v>
      </c>
      <c r="H270" s="148">
        <v>4893762</v>
      </c>
      <c r="I270" s="149">
        <v>4398038</v>
      </c>
      <c r="J270" s="149">
        <v>480549</v>
      </c>
      <c r="K270" s="153">
        <v>15175</v>
      </c>
      <c r="L270" s="148">
        <f t="shared" si="208"/>
        <v>375646</v>
      </c>
      <c r="M270" s="149">
        <f t="shared" si="208"/>
        <v>352067</v>
      </c>
      <c r="N270" s="149">
        <f t="shared" si="208"/>
        <v>23482</v>
      </c>
      <c r="O270" s="153">
        <f t="shared" si="208"/>
        <v>97</v>
      </c>
      <c r="P270" s="148">
        <f>H270+L270</f>
        <v>5269408</v>
      </c>
      <c r="Q270" s="149">
        <f t="shared" ref="Q270" si="209">I270+M270</f>
        <v>4750105</v>
      </c>
      <c r="R270" s="149">
        <f t="shared" ref="R270" si="210">J270+N270</f>
        <v>504031</v>
      </c>
      <c r="S270" s="227">
        <f t="shared" ref="S270" si="211">K270+O270</f>
        <v>15272</v>
      </c>
    </row>
    <row r="271" spans="1:19" x14ac:dyDescent="0.3">
      <c r="A271" s="138"/>
      <c r="B271" s="309"/>
      <c r="C271" s="310"/>
      <c r="D271" s="220"/>
      <c r="E271" s="221"/>
      <c r="F271" s="221"/>
      <c r="G271" s="222"/>
      <c r="H271" s="154"/>
      <c r="I271" s="142"/>
      <c r="J271" s="142"/>
      <c r="K271" s="155"/>
      <c r="L271" s="220"/>
      <c r="M271" s="221"/>
      <c r="N271" s="221"/>
      <c r="O271" s="222"/>
      <c r="P271" s="154"/>
      <c r="Q271" s="142"/>
      <c r="R271" s="142"/>
      <c r="S271" s="213"/>
    </row>
    <row r="272" spans="1:19" x14ac:dyDescent="0.3">
      <c r="A272" s="138"/>
      <c r="B272" s="170" t="s">
        <v>57</v>
      </c>
      <c r="C272" s="285" t="s">
        <v>73</v>
      </c>
      <c r="D272" s="220"/>
      <c r="E272" s="221"/>
      <c r="F272" s="221"/>
      <c r="G272" s="222"/>
      <c r="H272" s="154"/>
      <c r="I272" s="142"/>
      <c r="J272" s="142"/>
      <c r="K272" s="155"/>
      <c r="L272" s="220"/>
      <c r="M272" s="221"/>
      <c r="N272" s="221"/>
      <c r="O272" s="222"/>
      <c r="P272" s="154"/>
      <c r="Q272" s="142"/>
      <c r="R272" s="142"/>
      <c r="S272" s="213"/>
    </row>
    <row r="273" spans="1:19" x14ac:dyDescent="0.3">
      <c r="A273" s="138"/>
      <c r="B273" s="303"/>
      <c r="C273" s="285" t="s">
        <v>74</v>
      </c>
      <c r="D273" s="220"/>
      <c r="E273" s="221"/>
      <c r="F273" s="221"/>
      <c r="G273" s="222"/>
      <c r="H273" s="154"/>
      <c r="I273" s="142"/>
      <c r="J273" s="142"/>
      <c r="K273" s="155"/>
      <c r="L273" s="220"/>
      <c r="M273" s="221"/>
      <c r="N273" s="221"/>
      <c r="O273" s="222"/>
      <c r="P273" s="154"/>
      <c r="Q273" s="142"/>
      <c r="R273" s="142"/>
      <c r="S273" s="213"/>
    </row>
    <row r="274" spans="1:19" ht="13.8" x14ac:dyDescent="0.25">
      <c r="A274" s="138"/>
      <c r="B274" s="170"/>
      <c r="C274" s="140" t="s">
        <v>70</v>
      </c>
      <c r="D274" s="154">
        <v>0</v>
      </c>
      <c r="E274" s="142">
        <v>0</v>
      </c>
      <c r="F274" s="142">
        <v>0</v>
      </c>
      <c r="G274" s="155">
        <v>0</v>
      </c>
      <c r="H274" s="154">
        <v>0</v>
      </c>
      <c r="I274" s="142">
        <v>0</v>
      </c>
      <c r="J274" s="142">
        <v>0</v>
      </c>
      <c r="K274" s="155">
        <v>0</v>
      </c>
      <c r="L274" s="154"/>
      <c r="M274" s="142"/>
      <c r="N274" s="142"/>
      <c r="O274" s="155"/>
      <c r="P274" s="154">
        <f t="shared" ref="P274:P277" si="212">H274+L274</f>
        <v>0</v>
      </c>
      <c r="Q274" s="142">
        <f t="shared" ref="Q274:Q277" si="213">I274+M274</f>
        <v>0</v>
      </c>
      <c r="R274" s="142">
        <f t="shared" ref="R274:R277" si="214">J274+N274</f>
        <v>0</v>
      </c>
      <c r="S274" s="213">
        <f t="shared" ref="S274:S277" si="215">K274+O274</f>
        <v>0</v>
      </c>
    </row>
    <row r="275" spans="1:19" ht="13.8" x14ac:dyDescent="0.25">
      <c r="A275" s="138"/>
      <c r="B275" s="170"/>
      <c r="C275" s="140" t="s">
        <v>71</v>
      </c>
      <c r="D275" s="154">
        <v>26389</v>
      </c>
      <c r="E275" s="142">
        <v>26389</v>
      </c>
      <c r="F275" s="142">
        <v>0</v>
      </c>
      <c r="G275" s="155">
        <v>0</v>
      </c>
      <c r="H275" s="154">
        <v>26389</v>
      </c>
      <c r="I275" s="142">
        <v>26389</v>
      </c>
      <c r="J275" s="142">
        <v>0</v>
      </c>
      <c r="K275" s="155">
        <v>0</v>
      </c>
      <c r="L275" s="154"/>
      <c r="M275" s="142"/>
      <c r="N275" s="142"/>
      <c r="O275" s="155"/>
      <c r="P275" s="154">
        <f t="shared" si="212"/>
        <v>26389</v>
      </c>
      <c r="Q275" s="142">
        <f t="shared" si="213"/>
        <v>26389</v>
      </c>
      <c r="R275" s="142">
        <f t="shared" si="214"/>
        <v>0</v>
      </c>
      <c r="S275" s="213">
        <f t="shared" si="215"/>
        <v>0</v>
      </c>
    </row>
    <row r="276" spans="1:19" ht="13.8" x14ac:dyDescent="0.25">
      <c r="A276" s="138"/>
      <c r="B276" s="294"/>
      <c r="C276" s="285" t="s">
        <v>72</v>
      </c>
      <c r="D276" s="154">
        <v>0</v>
      </c>
      <c r="E276" s="142">
        <v>0</v>
      </c>
      <c r="F276" s="142">
        <v>0</v>
      </c>
      <c r="G276" s="155">
        <v>0</v>
      </c>
      <c r="H276" s="154">
        <v>112570</v>
      </c>
      <c r="I276" s="142">
        <v>112570</v>
      </c>
      <c r="J276" s="142">
        <v>0</v>
      </c>
      <c r="K276" s="155">
        <v>0</v>
      </c>
      <c r="L276" s="154"/>
      <c r="M276" s="142"/>
      <c r="N276" s="142"/>
      <c r="O276" s="155"/>
      <c r="P276" s="154">
        <f t="shared" si="212"/>
        <v>112570</v>
      </c>
      <c r="Q276" s="142">
        <f t="shared" si="213"/>
        <v>112570</v>
      </c>
      <c r="R276" s="142">
        <f t="shared" si="214"/>
        <v>0</v>
      </c>
      <c r="S276" s="213">
        <f t="shared" si="215"/>
        <v>0</v>
      </c>
    </row>
    <row r="277" spans="1:19" ht="14.4" x14ac:dyDescent="0.3">
      <c r="A277" s="138"/>
      <c r="B277" s="170"/>
      <c r="C277" s="295" t="s">
        <v>22</v>
      </c>
      <c r="D277" s="290">
        <f t="shared" ref="D277:G277" si="216">SUM(D274:D276)</f>
        <v>26389</v>
      </c>
      <c r="E277" s="291">
        <f t="shared" si="216"/>
        <v>26389</v>
      </c>
      <c r="F277" s="291">
        <f t="shared" si="216"/>
        <v>0</v>
      </c>
      <c r="G277" s="292">
        <f t="shared" si="216"/>
        <v>0</v>
      </c>
      <c r="H277" s="290">
        <v>138959</v>
      </c>
      <c r="I277" s="291">
        <v>138959</v>
      </c>
      <c r="J277" s="291">
        <v>0</v>
      </c>
      <c r="K277" s="292">
        <v>0</v>
      </c>
      <c r="L277" s="290">
        <f t="shared" ref="L277:O277" si="217">SUM(L274:L276)</f>
        <v>0</v>
      </c>
      <c r="M277" s="291">
        <f t="shared" si="217"/>
        <v>0</v>
      </c>
      <c r="N277" s="291">
        <f t="shared" si="217"/>
        <v>0</v>
      </c>
      <c r="O277" s="292">
        <f t="shared" si="217"/>
        <v>0</v>
      </c>
      <c r="P277" s="290">
        <f t="shared" si="212"/>
        <v>138959</v>
      </c>
      <c r="Q277" s="291">
        <f t="shared" si="213"/>
        <v>138959</v>
      </c>
      <c r="R277" s="291">
        <f t="shared" si="214"/>
        <v>0</v>
      </c>
      <c r="S277" s="293">
        <f t="shared" si="215"/>
        <v>0</v>
      </c>
    </row>
    <row r="278" spans="1:19" ht="14.4" x14ac:dyDescent="0.3">
      <c r="A278" s="138"/>
      <c r="B278" s="170"/>
      <c r="C278" s="295"/>
      <c r="D278" s="290"/>
      <c r="E278" s="291"/>
      <c r="F278" s="291"/>
      <c r="G278" s="292"/>
      <c r="H278" s="311"/>
      <c r="I278" s="312"/>
      <c r="J278" s="312"/>
      <c r="K278" s="313"/>
      <c r="L278" s="290"/>
      <c r="M278" s="291"/>
      <c r="N278" s="291"/>
      <c r="O278" s="292"/>
      <c r="P278" s="311"/>
      <c r="Q278" s="312"/>
      <c r="R278" s="312"/>
      <c r="S278" s="314"/>
    </row>
    <row r="279" spans="1:19" ht="13.8" x14ac:dyDescent="0.25">
      <c r="A279" s="138"/>
      <c r="B279" s="170"/>
      <c r="C279" s="140" t="s">
        <v>75</v>
      </c>
      <c r="D279" s="154">
        <v>64565</v>
      </c>
      <c r="E279" s="142">
        <v>64565</v>
      </c>
      <c r="F279" s="142">
        <v>0</v>
      </c>
      <c r="G279" s="155">
        <v>0</v>
      </c>
      <c r="H279" s="154">
        <v>65470</v>
      </c>
      <c r="I279" s="142">
        <v>65470</v>
      </c>
      <c r="J279" s="142">
        <v>0</v>
      </c>
      <c r="K279" s="155">
        <v>0</v>
      </c>
      <c r="L279" s="154">
        <v>442</v>
      </c>
      <c r="M279" s="142">
        <v>442</v>
      </c>
      <c r="N279" s="142">
        <v>0</v>
      </c>
      <c r="O279" s="155">
        <v>0</v>
      </c>
      <c r="P279" s="154">
        <f>H279+L279</f>
        <v>65912</v>
      </c>
      <c r="Q279" s="142">
        <f t="shared" ref="Q279" si="218">I279+M279</f>
        <v>65912</v>
      </c>
      <c r="R279" s="142">
        <f t="shared" ref="R279" si="219">J279+N279</f>
        <v>0</v>
      </c>
      <c r="S279" s="213">
        <f t="shared" ref="S279" si="220">K279+O279</f>
        <v>0</v>
      </c>
    </row>
    <row r="280" spans="1:19" ht="13.8" x14ac:dyDescent="0.25">
      <c r="A280" s="138"/>
      <c r="B280" s="315"/>
      <c r="C280" s="285"/>
      <c r="D280" s="154"/>
      <c r="E280" s="142"/>
      <c r="F280" s="142"/>
      <c r="G280" s="155"/>
      <c r="H280" s="154"/>
      <c r="I280" s="142"/>
      <c r="J280" s="142"/>
      <c r="K280" s="155"/>
      <c r="L280" s="154"/>
      <c r="M280" s="142"/>
      <c r="N280" s="142"/>
      <c r="O280" s="155"/>
      <c r="P280" s="154"/>
      <c r="Q280" s="142"/>
      <c r="R280" s="142"/>
      <c r="S280" s="213"/>
    </row>
    <row r="281" spans="1:19" ht="14.4" thickBot="1" x14ac:dyDescent="0.3">
      <c r="A281" s="118"/>
      <c r="B281" s="316"/>
      <c r="C281" s="317" t="s">
        <v>16</v>
      </c>
      <c r="D281" s="250">
        <f t="shared" ref="D281:O281" si="221">SUM(D56,D277,D270)+D279</f>
        <v>5548638</v>
      </c>
      <c r="E281" s="251">
        <f t="shared" si="221"/>
        <v>5078318</v>
      </c>
      <c r="F281" s="251">
        <f t="shared" si="221"/>
        <v>455320</v>
      </c>
      <c r="G281" s="255">
        <f t="shared" si="221"/>
        <v>15000</v>
      </c>
      <c r="H281" s="250">
        <v>6411326</v>
      </c>
      <c r="I281" s="251">
        <v>5915602</v>
      </c>
      <c r="J281" s="251">
        <v>480549</v>
      </c>
      <c r="K281" s="255">
        <v>15175</v>
      </c>
      <c r="L281" s="250">
        <f t="shared" si="221"/>
        <v>433331</v>
      </c>
      <c r="M281" s="251">
        <f t="shared" si="221"/>
        <v>409752</v>
      </c>
      <c r="N281" s="251">
        <f t="shared" si="221"/>
        <v>23482</v>
      </c>
      <c r="O281" s="255">
        <f t="shared" si="221"/>
        <v>97</v>
      </c>
      <c r="P281" s="250">
        <f>H281+L281</f>
        <v>6844657</v>
      </c>
      <c r="Q281" s="251">
        <f t="shared" ref="Q281" si="222">I281+M281</f>
        <v>6325354</v>
      </c>
      <c r="R281" s="251">
        <f t="shared" ref="R281" si="223">J281+N281</f>
        <v>504031</v>
      </c>
      <c r="S281" s="318">
        <f t="shared" ref="S281" si="224">K281+O281</f>
        <v>15272</v>
      </c>
    </row>
    <row r="282" spans="1:19" x14ac:dyDescent="0.3">
      <c r="A282" s="31"/>
      <c r="B282" s="257"/>
      <c r="C282" s="319"/>
      <c r="D282" s="258"/>
    </row>
    <row r="283" spans="1:19" x14ac:dyDescent="0.3">
      <c r="A283" s="31"/>
      <c r="B283" s="31"/>
      <c r="C283" s="320"/>
    </row>
    <row r="284" spans="1:19" x14ac:dyDescent="0.3">
      <c r="A284" s="31"/>
      <c r="B284" s="31"/>
      <c r="C284" s="31"/>
      <c r="D284" s="321"/>
      <c r="L284" s="321"/>
      <c r="P284" s="321"/>
    </row>
    <row r="285" spans="1:19" x14ac:dyDescent="0.3">
      <c r="A285" s="31"/>
      <c r="B285" s="31"/>
      <c r="C285" s="31"/>
    </row>
    <row r="286" spans="1:19" x14ac:dyDescent="0.3">
      <c r="A286" s="31"/>
      <c r="B286" s="31"/>
      <c r="C286" s="31"/>
    </row>
    <row r="287" spans="1:19" x14ac:dyDescent="0.3">
      <c r="A287" s="31"/>
      <c r="B287" s="31"/>
      <c r="C287" s="31"/>
    </row>
    <row r="288" spans="1:19" x14ac:dyDescent="0.3">
      <c r="A288" s="32"/>
      <c r="B288" s="32"/>
      <c r="C288" s="32"/>
    </row>
    <row r="289" spans="1:3" x14ac:dyDescent="0.3">
      <c r="A289" s="32"/>
      <c r="B289" s="32"/>
      <c r="C289" s="32"/>
    </row>
    <row r="290" spans="1:3" x14ac:dyDescent="0.3">
      <c r="A290" s="32"/>
      <c r="B290" s="32"/>
      <c r="C290" s="32"/>
    </row>
    <row r="291" spans="1:3" x14ac:dyDescent="0.3">
      <c r="A291" s="32"/>
      <c r="B291" s="32"/>
      <c r="C291" s="32"/>
    </row>
    <row r="292" spans="1:3" x14ac:dyDescent="0.3">
      <c r="A292" s="32"/>
      <c r="B292" s="32"/>
      <c r="C292" s="32"/>
    </row>
    <row r="293" spans="1:3" x14ac:dyDescent="0.3">
      <c r="A293" s="32"/>
      <c r="B293" s="32"/>
      <c r="C293" s="32"/>
    </row>
    <row r="294" spans="1:3" x14ac:dyDescent="0.3">
      <c r="A294" s="32"/>
      <c r="B294" s="32"/>
      <c r="C294" s="32"/>
    </row>
    <row r="295" spans="1:3" x14ac:dyDescent="0.3">
      <c r="A295" s="32"/>
      <c r="B295" s="32"/>
      <c r="C295" s="32"/>
    </row>
    <row r="296" spans="1:3" x14ac:dyDescent="0.3">
      <c r="A296" s="32"/>
      <c r="B296" s="32"/>
      <c r="C296" s="32"/>
    </row>
    <row r="297" spans="1:3" x14ac:dyDescent="0.3">
      <c r="A297" s="32"/>
      <c r="B297" s="32"/>
      <c r="C297" s="32"/>
    </row>
    <row r="298" spans="1:3" x14ac:dyDescent="0.3">
      <c r="A298" s="32"/>
      <c r="B298" s="32"/>
      <c r="C298" s="32"/>
    </row>
    <row r="299" spans="1:3" x14ac:dyDescent="0.3">
      <c r="A299" s="32"/>
      <c r="B299" s="32"/>
      <c r="C299" s="32"/>
    </row>
    <row r="300" spans="1:3" x14ac:dyDescent="0.3">
      <c r="A300" s="32"/>
      <c r="B300" s="32"/>
      <c r="C300" s="32"/>
    </row>
    <row r="301" spans="1:3" x14ac:dyDescent="0.3">
      <c r="A301" s="32"/>
      <c r="B301" s="32"/>
      <c r="C301" s="32"/>
    </row>
    <row r="302" spans="1:3" x14ac:dyDescent="0.3">
      <c r="A302" s="32"/>
      <c r="B302" s="32"/>
      <c r="C302" s="32"/>
    </row>
    <row r="303" spans="1:3" x14ac:dyDescent="0.3">
      <c r="A303" s="32"/>
      <c r="B303" s="32"/>
      <c r="C303" s="32"/>
    </row>
    <row r="304" spans="1:3" x14ac:dyDescent="0.3">
      <c r="A304" s="32"/>
      <c r="B304" s="32"/>
      <c r="C304" s="32"/>
    </row>
    <row r="305" spans="1:3" x14ac:dyDescent="0.3">
      <c r="A305" s="32"/>
      <c r="B305" s="32"/>
      <c r="C305" s="32"/>
    </row>
    <row r="306" spans="1:3" x14ac:dyDescent="0.3">
      <c r="A306" s="32"/>
      <c r="B306" s="32"/>
      <c r="C306" s="32"/>
    </row>
    <row r="307" spans="1:3" x14ac:dyDescent="0.3">
      <c r="A307" s="32"/>
      <c r="B307" s="32"/>
      <c r="C307" s="32"/>
    </row>
    <row r="308" spans="1:3" x14ac:dyDescent="0.3">
      <c r="A308" s="32"/>
      <c r="B308" s="32"/>
      <c r="C308" s="32"/>
    </row>
    <row r="309" spans="1:3" x14ac:dyDescent="0.3">
      <c r="A309" s="32"/>
      <c r="B309" s="32"/>
      <c r="C309" s="32"/>
    </row>
    <row r="310" spans="1:3" x14ac:dyDescent="0.3">
      <c r="A310" s="32"/>
      <c r="B310" s="32"/>
      <c r="C310" s="32"/>
    </row>
    <row r="311" spans="1:3" x14ac:dyDescent="0.3">
      <c r="A311" s="32"/>
      <c r="B311" s="32"/>
      <c r="C311" s="32"/>
    </row>
    <row r="312" spans="1:3" x14ac:dyDescent="0.3">
      <c r="A312" s="32"/>
      <c r="B312" s="32"/>
      <c r="C312" s="32"/>
    </row>
    <row r="313" spans="1:3" x14ac:dyDescent="0.3">
      <c r="A313" s="32"/>
      <c r="B313" s="32"/>
      <c r="C313" s="32"/>
    </row>
    <row r="314" spans="1:3" x14ac:dyDescent="0.3">
      <c r="A314" s="32"/>
      <c r="B314" s="32"/>
      <c r="C314" s="32"/>
    </row>
    <row r="315" spans="1:3" x14ac:dyDescent="0.3">
      <c r="A315" s="32"/>
      <c r="B315" s="32"/>
      <c r="C315" s="32"/>
    </row>
    <row r="316" spans="1:3" x14ac:dyDescent="0.3">
      <c r="A316" s="32"/>
      <c r="B316" s="32"/>
      <c r="C316" s="32"/>
    </row>
    <row r="317" spans="1:3" x14ac:dyDescent="0.3">
      <c r="A317" s="32"/>
      <c r="B317" s="32"/>
      <c r="C317" s="32"/>
    </row>
    <row r="318" spans="1:3" x14ac:dyDescent="0.3">
      <c r="A318" s="32"/>
      <c r="B318" s="32"/>
      <c r="C318" s="32"/>
    </row>
    <row r="319" spans="1:3" x14ac:dyDescent="0.3">
      <c r="A319" s="32"/>
      <c r="B319" s="32"/>
      <c r="C319" s="32"/>
    </row>
    <row r="320" spans="1:3" x14ac:dyDescent="0.3">
      <c r="A320" s="32"/>
      <c r="B320" s="32"/>
      <c r="C320" s="32"/>
    </row>
    <row r="321" spans="1:3" x14ac:dyDescent="0.3">
      <c r="A321" s="32"/>
      <c r="B321" s="32"/>
      <c r="C321" s="32"/>
    </row>
    <row r="322" spans="1:3" x14ac:dyDescent="0.3">
      <c r="A322" s="32"/>
      <c r="B322" s="32"/>
      <c r="C322" s="32"/>
    </row>
    <row r="323" spans="1:3" x14ac:dyDescent="0.3">
      <c r="A323" s="31"/>
      <c r="B323" s="31"/>
      <c r="C323" s="31"/>
    </row>
    <row r="324" spans="1:3" x14ac:dyDescent="0.3">
      <c r="A324" s="31"/>
      <c r="B324" s="31"/>
      <c r="C324" s="31"/>
    </row>
    <row r="325" spans="1:3" x14ac:dyDescent="0.3">
      <c r="A325" s="31"/>
      <c r="B325" s="31"/>
      <c r="C325" s="31"/>
    </row>
  </sheetData>
  <mergeCells count="4">
    <mergeCell ref="D6:G6"/>
    <mergeCell ref="L6:O6"/>
    <mergeCell ref="P6:S6"/>
    <mergeCell ref="H6:K6"/>
  </mergeCells>
  <phoneticPr fontId="45" type="noConversion"/>
  <pageMargins left="1" right="1" top="1" bottom="1" header="0.5" footer="0.5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7E6D2-421D-4DEE-B1AF-0E0677224313}">
  <sheetPr>
    <pageSetUpPr fitToPage="1"/>
  </sheetPr>
  <dimension ref="A1:S12"/>
  <sheetViews>
    <sheetView view="pageBreakPreview" zoomScale="115" zoomScaleNormal="100" zoomScaleSheetLayoutView="115" workbookViewId="0"/>
  </sheetViews>
  <sheetFormatPr defaultColWidth="9.109375" defaultRowHeight="16.8" x14ac:dyDescent="0.3"/>
  <cols>
    <col min="1" max="1" width="16.5546875" style="37" customWidth="1"/>
    <col min="2" max="2" width="8.33203125" style="38" bestFit="1" customWidth="1"/>
    <col min="3" max="3" width="8.33203125" style="38" customWidth="1"/>
    <col min="4" max="4" width="11.44140625" style="38" customWidth="1"/>
    <col min="5" max="5" width="10.44140625" style="38" customWidth="1"/>
    <col min="6" max="6" width="8.33203125" style="38" bestFit="1" customWidth="1"/>
    <col min="7" max="7" width="8.33203125" style="38" customWidth="1"/>
    <col min="8" max="8" width="8.33203125" style="38" bestFit="1" customWidth="1"/>
    <col min="9" max="9" width="8.33203125" style="38" customWidth="1"/>
    <col min="10" max="10" width="8.5546875" style="38" bestFit="1" customWidth="1"/>
    <col min="11" max="11" width="7" style="38" bestFit="1" customWidth="1"/>
    <col min="12" max="12" width="8.5546875" style="38" bestFit="1" customWidth="1"/>
    <col min="13" max="13" width="7" style="38" bestFit="1" customWidth="1"/>
    <col min="14" max="14" width="8.5546875" style="39" bestFit="1" customWidth="1"/>
    <col min="15" max="15" width="7" style="39" bestFit="1" customWidth="1"/>
    <col min="16" max="16" width="8.5546875" style="39" bestFit="1" customWidth="1"/>
    <col min="17" max="17" width="7" style="39" bestFit="1" customWidth="1"/>
    <col min="18" max="18" width="8.33203125" style="38" bestFit="1" customWidth="1"/>
    <col min="19" max="16384" width="9.109375" style="38"/>
  </cols>
  <sheetData>
    <row r="1" spans="1:19" x14ac:dyDescent="0.3">
      <c r="R1" s="5"/>
      <c r="S1" s="5" t="s">
        <v>403</v>
      </c>
    </row>
    <row r="2" spans="1:19" x14ac:dyDescent="0.3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2"/>
      <c r="P2" s="42"/>
      <c r="Q2" s="42"/>
      <c r="S2" s="3" t="s">
        <v>391</v>
      </c>
    </row>
    <row r="3" spans="1:19" x14ac:dyDescent="0.3">
      <c r="A3" s="332" t="s">
        <v>392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3"/>
      <c r="O3" s="42"/>
      <c r="P3" s="42"/>
      <c r="Q3" s="42"/>
    </row>
    <row r="4" spans="1:19" s="43" customFormat="1" ht="18.600000000000001" x14ac:dyDescent="0.3">
      <c r="A4" s="332" t="s">
        <v>393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3"/>
      <c r="O4" s="42"/>
      <c r="P4" s="42"/>
      <c r="Q4" s="42"/>
    </row>
    <row r="5" spans="1:19" s="43" customFormat="1" ht="18.600000000000001" x14ac:dyDescent="0.3"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44"/>
      <c r="O5" s="44"/>
      <c r="P5" s="44"/>
      <c r="Q5" s="1"/>
      <c r="R5" s="1"/>
    </row>
    <row r="6" spans="1:19" s="45" customFormat="1" ht="33.75" customHeight="1" x14ac:dyDescent="0.25">
      <c r="A6" s="323"/>
      <c r="B6" s="328" t="s">
        <v>21</v>
      </c>
      <c r="C6" s="329"/>
      <c r="D6" s="328" t="s">
        <v>394</v>
      </c>
      <c r="E6" s="329"/>
      <c r="F6" s="328" t="s">
        <v>25</v>
      </c>
      <c r="G6" s="329"/>
      <c r="H6" s="328" t="s">
        <v>42</v>
      </c>
      <c r="I6" s="329"/>
      <c r="J6" s="328" t="s">
        <v>43</v>
      </c>
      <c r="K6" s="329"/>
      <c r="L6" s="328" t="s">
        <v>44</v>
      </c>
      <c r="M6" s="329"/>
      <c r="N6" s="328" t="s">
        <v>19</v>
      </c>
      <c r="O6" s="329"/>
      <c r="P6" s="328" t="s">
        <v>45</v>
      </c>
      <c r="Q6" s="329"/>
      <c r="R6" s="330" t="s">
        <v>395</v>
      </c>
      <c r="S6" s="331"/>
    </row>
    <row r="7" spans="1:19" s="45" customFormat="1" ht="30.75" customHeight="1" x14ac:dyDescent="0.25">
      <c r="A7" s="323"/>
      <c r="B7" s="46" t="s">
        <v>396</v>
      </c>
      <c r="C7" s="46" t="s">
        <v>397</v>
      </c>
      <c r="D7" s="46" t="s">
        <v>396</v>
      </c>
      <c r="E7" s="46" t="s">
        <v>397</v>
      </c>
      <c r="F7" s="46" t="s">
        <v>396</v>
      </c>
      <c r="G7" s="46" t="s">
        <v>397</v>
      </c>
      <c r="H7" s="46" t="s">
        <v>396</v>
      </c>
      <c r="I7" s="46" t="s">
        <v>397</v>
      </c>
      <c r="J7" s="46" t="s">
        <v>396</v>
      </c>
      <c r="K7" s="46" t="s">
        <v>397</v>
      </c>
      <c r="L7" s="46" t="s">
        <v>396</v>
      </c>
      <c r="M7" s="46" t="s">
        <v>397</v>
      </c>
      <c r="N7" s="46" t="s">
        <v>396</v>
      </c>
      <c r="O7" s="46" t="s">
        <v>397</v>
      </c>
      <c r="P7" s="46" t="s">
        <v>396</v>
      </c>
      <c r="Q7" s="46" t="s">
        <v>397</v>
      </c>
      <c r="R7" s="46" t="s">
        <v>396</v>
      </c>
      <c r="S7" s="46" t="s">
        <v>397</v>
      </c>
    </row>
    <row r="8" spans="1:19" ht="23.25" customHeight="1" x14ac:dyDescent="0.3">
      <c r="A8" s="47" t="s">
        <v>398</v>
      </c>
      <c r="B8" s="48">
        <f>380451-107964</f>
        <v>272487</v>
      </c>
      <c r="C8" s="48">
        <v>386125</v>
      </c>
      <c r="D8" s="48">
        <f>53385-14036</f>
        <v>39349</v>
      </c>
      <c r="E8" s="48">
        <v>55212</v>
      </c>
      <c r="F8" s="48">
        <v>72378</v>
      </c>
      <c r="G8" s="48">
        <v>73005</v>
      </c>
      <c r="H8" s="48">
        <v>0</v>
      </c>
      <c r="I8" s="48">
        <v>0</v>
      </c>
      <c r="J8" s="48">
        <v>0</v>
      </c>
      <c r="K8" s="48">
        <v>1606</v>
      </c>
      <c r="L8" s="48">
        <v>9017</v>
      </c>
      <c r="M8" s="48">
        <v>9017</v>
      </c>
      <c r="N8" s="48">
        <v>0</v>
      </c>
      <c r="O8" s="48">
        <v>0</v>
      </c>
      <c r="P8" s="48">
        <v>0</v>
      </c>
      <c r="Q8" s="48">
        <v>0</v>
      </c>
      <c r="R8" s="48">
        <f t="shared" ref="R8:S11" si="0">B8+D8+F8+H8+J8+L8+N8+P8</f>
        <v>393231</v>
      </c>
      <c r="S8" s="48">
        <f t="shared" si="0"/>
        <v>524965</v>
      </c>
    </row>
    <row r="9" spans="1:19" ht="27" x14ac:dyDescent="0.3">
      <c r="A9" s="47" t="s">
        <v>399</v>
      </c>
      <c r="B9" s="48">
        <v>35600</v>
      </c>
      <c r="C9" s="48">
        <v>35600</v>
      </c>
      <c r="D9" s="48">
        <v>4850</v>
      </c>
      <c r="E9" s="48">
        <v>4850</v>
      </c>
      <c r="F9" s="48">
        <v>3350</v>
      </c>
      <c r="G9" s="48">
        <v>3350</v>
      </c>
      <c r="H9" s="48">
        <v>0</v>
      </c>
      <c r="I9" s="48">
        <v>0</v>
      </c>
      <c r="J9" s="48">
        <v>0</v>
      </c>
      <c r="K9" s="48">
        <v>0</v>
      </c>
      <c r="L9" s="48">
        <v>200</v>
      </c>
      <c r="M9" s="48">
        <v>200</v>
      </c>
      <c r="N9" s="48">
        <v>0</v>
      </c>
      <c r="O9" s="48">
        <v>0</v>
      </c>
      <c r="P9" s="48">
        <v>0</v>
      </c>
      <c r="Q9" s="48">
        <v>0</v>
      </c>
      <c r="R9" s="48">
        <f t="shared" si="0"/>
        <v>44000</v>
      </c>
      <c r="S9" s="48">
        <f t="shared" si="0"/>
        <v>44000</v>
      </c>
    </row>
    <row r="10" spans="1:19" ht="27" x14ac:dyDescent="0.3">
      <c r="A10" s="47" t="s">
        <v>400</v>
      </c>
      <c r="B10" s="48">
        <v>9319</v>
      </c>
      <c r="C10" s="48">
        <v>9319</v>
      </c>
      <c r="D10" s="48">
        <v>1304</v>
      </c>
      <c r="E10" s="48">
        <v>1304</v>
      </c>
      <c r="F10" s="48">
        <v>240</v>
      </c>
      <c r="G10" s="48">
        <v>240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f t="shared" si="0"/>
        <v>10863</v>
      </c>
      <c r="S10" s="48">
        <f t="shared" si="0"/>
        <v>10863</v>
      </c>
    </row>
    <row r="11" spans="1:19" ht="27" x14ac:dyDescent="0.3">
      <c r="A11" s="47" t="s">
        <v>401</v>
      </c>
      <c r="B11" s="48">
        <v>9178</v>
      </c>
      <c r="C11" s="48">
        <v>9178</v>
      </c>
      <c r="D11" s="48">
        <v>1293</v>
      </c>
      <c r="E11" s="48">
        <v>1293</v>
      </c>
      <c r="F11" s="48">
        <v>32</v>
      </c>
      <c r="G11" s="48">
        <v>32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f t="shared" si="0"/>
        <v>10503</v>
      </c>
      <c r="S11" s="48">
        <f t="shared" si="0"/>
        <v>10503</v>
      </c>
    </row>
    <row r="12" spans="1:19" s="51" customFormat="1" ht="24.75" customHeight="1" x14ac:dyDescent="0.3">
      <c r="A12" s="49" t="s">
        <v>22</v>
      </c>
      <c r="B12" s="50">
        <f t="shared" ref="B12:S12" si="1">SUM(B8:B11)</f>
        <v>326584</v>
      </c>
      <c r="C12" s="50">
        <f t="shared" si="1"/>
        <v>440222</v>
      </c>
      <c r="D12" s="50">
        <f t="shared" si="1"/>
        <v>46796</v>
      </c>
      <c r="E12" s="50">
        <f t="shared" si="1"/>
        <v>62659</v>
      </c>
      <c r="F12" s="50">
        <f t="shared" si="1"/>
        <v>76000</v>
      </c>
      <c r="G12" s="50">
        <f t="shared" si="1"/>
        <v>76627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1606</v>
      </c>
      <c r="L12" s="50">
        <f t="shared" si="1"/>
        <v>9217</v>
      </c>
      <c r="M12" s="50">
        <f t="shared" si="1"/>
        <v>9217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458597</v>
      </c>
      <c r="S12" s="50">
        <f t="shared" si="1"/>
        <v>590331</v>
      </c>
    </row>
  </sheetData>
  <mergeCells count="11">
    <mergeCell ref="P6:Q6"/>
    <mergeCell ref="R6:S6"/>
    <mergeCell ref="A3:N3"/>
    <mergeCell ref="A4:N4"/>
    <mergeCell ref="B6:C6"/>
    <mergeCell ref="D6:E6"/>
    <mergeCell ref="F6:G6"/>
    <mergeCell ref="H6:I6"/>
    <mergeCell ref="J6:K6"/>
    <mergeCell ref="L6:M6"/>
    <mergeCell ref="N6:O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8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2"/>
  <sheetViews>
    <sheetView view="pageBreakPreview" zoomScale="110" zoomScaleNormal="100" zoomScaleSheetLayoutView="110" workbookViewId="0"/>
  </sheetViews>
  <sheetFormatPr defaultRowHeight="13.2" x14ac:dyDescent="0.25"/>
  <cols>
    <col min="1" max="1" width="40" style="2" customWidth="1"/>
    <col min="2" max="5" width="10.44140625" style="2" customWidth="1"/>
    <col min="6" max="6" width="4.6640625" style="2" customWidth="1"/>
    <col min="7" max="7" width="32.44140625" style="2" customWidth="1"/>
    <col min="8" max="8" width="10.44140625" style="2" customWidth="1"/>
    <col min="9" max="9" width="10.6640625" style="2" bestFit="1" customWidth="1"/>
    <col min="10" max="10" width="9.88671875" style="2" customWidth="1"/>
    <col min="11" max="11" width="10.6640625" style="2" bestFit="1" customWidth="1"/>
    <col min="12" max="240" width="9.109375" style="2"/>
    <col min="241" max="241" width="40" style="2" customWidth="1"/>
    <col min="242" max="242" width="12" style="2" customWidth="1"/>
    <col min="243" max="245" width="10.44140625" style="2" customWidth="1"/>
    <col min="246" max="246" width="11" style="2" customWidth="1"/>
    <col min="247" max="247" width="4.6640625" style="2" customWidth="1"/>
    <col min="248" max="248" width="32.44140625" style="2" customWidth="1"/>
    <col min="249" max="249" width="12" style="2" customWidth="1"/>
    <col min="250" max="252" width="13.5546875" style="2" customWidth="1"/>
    <col min="253" max="253" width="11" style="2" customWidth="1"/>
    <col min="254" max="496" width="9.109375" style="2"/>
    <col min="497" max="497" width="40" style="2" customWidth="1"/>
    <col min="498" max="498" width="12" style="2" customWidth="1"/>
    <col min="499" max="501" width="10.44140625" style="2" customWidth="1"/>
    <col min="502" max="502" width="11" style="2" customWidth="1"/>
    <col min="503" max="503" width="4.6640625" style="2" customWidth="1"/>
    <col min="504" max="504" width="32.44140625" style="2" customWidth="1"/>
    <col min="505" max="505" width="12" style="2" customWidth="1"/>
    <col min="506" max="508" width="13.5546875" style="2" customWidth="1"/>
    <col min="509" max="509" width="11" style="2" customWidth="1"/>
    <col min="510" max="752" width="9.109375" style="2"/>
    <col min="753" max="753" width="40" style="2" customWidth="1"/>
    <col min="754" max="754" width="12" style="2" customWidth="1"/>
    <col min="755" max="757" width="10.44140625" style="2" customWidth="1"/>
    <col min="758" max="758" width="11" style="2" customWidth="1"/>
    <col min="759" max="759" width="4.6640625" style="2" customWidth="1"/>
    <col min="760" max="760" width="32.44140625" style="2" customWidth="1"/>
    <col min="761" max="761" width="12" style="2" customWidth="1"/>
    <col min="762" max="764" width="13.5546875" style="2" customWidth="1"/>
    <col min="765" max="765" width="11" style="2" customWidth="1"/>
    <col min="766" max="1008" width="9.109375" style="2"/>
    <col min="1009" max="1009" width="40" style="2" customWidth="1"/>
    <col min="1010" max="1010" width="12" style="2" customWidth="1"/>
    <col min="1011" max="1013" width="10.44140625" style="2" customWidth="1"/>
    <col min="1014" max="1014" width="11" style="2" customWidth="1"/>
    <col min="1015" max="1015" width="4.6640625" style="2" customWidth="1"/>
    <col min="1016" max="1016" width="32.44140625" style="2" customWidth="1"/>
    <col min="1017" max="1017" width="12" style="2" customWidth="1"/>
    <col min="1018" max="1020" width="13.5546875" style="2" customWidth="1"/>
    <col min="1021" max="1021" width="11" style="2" customWidth="1"/>
    <col min="1022" max="1264" width="9.109375" style="2"/>
    <col min="1265" max="1265" width="40" style="2" customWidth="1"/>
    <col min="1266" max="1266" width="12" style="2" customWidth="1"/>
    <col min="1267" max="1269" width="10.44140625" style="2" customWidth="1"/>
    <col min="1270" max="1270" width="11" style="2" customWidth="1"/>
    <col min="1271" max="1271" width="4.6640625" style="2" customWidth="1"/>
    <col min="1272" max="1272" width="32.44140625" style="2" customWidth="1"/>
    <col min="1273" max="1273" width="12" style="2" customWidth="1"/>
    <col min="1274" max="1276" width="13.5546875" style="2" customWidth="1"/>
    <col min="1277" max="1277" width="11" style="2" customWidth="1"/>
    <col min="1278" max="1520" width="9.109375" style="2"/>
    <col min="1521" max="1521" width="40" style="2" customWidth="1"/>
    <col min="1522" max="1522" width="12" style="2" customWidth="1"/>
    <col min="1523" max="1525" width="10.44140625" style="2" customWidth="1"/>
    <col min="1526" max="1526" width="11" style="2" customWidth="1"/>
    <col min="1527" max="1527" width="4.6640625" style="2" customWidth="1"/>
    <col min="1528" max="1528" width="32.44140625" style="2" customWidth="1"/>
    <col min="1529" max="1529" width="12" style="2" customWidth="1"/>
    <col min="1530" max="1532" width="13.5546875" style="2" customWidth="1"/>
    <col min="1533" max="1533" width="11" style="2" customWidth="1"/>
    <col min="1534" max="1776" width="9.109375" style="2"/>
    <col min="1777" max="1777" width="40" style="2" customWidth="1"/>
    <col min="1778" max="1778" width="12" style="2" customWidth="1"/>
    <col min="1779" max="1781" width="10.44140625" style="2" customWidth="1"/>
    <col min="1782" max="1782" width="11" style="2" customWidth="1"/>
    <col min="1783" max="1783" width="4.6640625" style="2" customWidth="1"/>
    <col min="1784" max="1784" width="32.44140625" style="2" customWidth="1"/>
    <col min="1785" max="1785" width="12" style="2" customWidth="1"/>
    <col min="1786" max="1788" width="13.5546875" style="2" customWidth="1"/>
    <col min="1789" max="1789" width="11" style="2" customWidth="1"/>
    <col min="1790" max="2032" width="9.109375" style="2"/>
    <col min="2033" max="2033" width="40" style="2" customWidth="1"/>
    <col min="2034" max="2034" width="12" style="2" customWidth="1"/>
    <col min="2035" max="2037" width="10.44140625" style="2" customWidth="1"/>
    <col min="2038" max="2038" width="11" style="2" customWidth="1"/>
    <col min="2039" max="2039" width="4.6640625" style="2" customWidth="1"/>
    <col min="2040" max="2040" width="32.44140625" style="2" customWidth="1"/>
    <col min="2041" max="2041" width="12" style="2" customWidth="1"/>
    <col min="2042" max="2044" width="13.5546875" style="2" customWidth="1"/>
    <col min="2045" max="2045" width="11" style="2" customWidth="1"/>
    <col min="2046" max="2288" width="9.109375" style="2"/>
    <col min="2289" max="2289" width="40" style="2" customWidth="1"/>
    <col min="2290" max="2290" width="12" style="2" customWidth="1"/>
    <col min="2291" max="2293" width="10.44140625" style="2" customWidth="1"/>
    <col min="2294" max="2294" width="11" style="2" customWidth="1"/>
    <col min="2295" max="2295" width="4.6640625" style="2" customWidth="1"/>
    <col min="2296" max="2296" width="32.44140625" style="2" customWidth="1"/>
    <col min="2297" max="2297" width="12" style="2" customWidth="1"/>
    <col min="2298" max="2300" width="13.5546875" style="2" customWidth="1"/>
    <col min="2301" max="2301" width="11" style="2" customWidth="1"/>
    <col min="2302" max="2544" width="9.109375" style="2"/>
    <col min="2545" max="2545" width="40" style="2" customWidth="1"/>
    <col min="2546" max="2546" width="12" style="2" customWidth="1"/>
    <col min="2547" max="2549" width="10.44140625" style="2" customWidth="1"/>
    <col min="2550" max="2550" width="11" style="2" customWidth="1"/>
    <col min="2551" max="2551" width="4.6640625" style="2" customWidth="1"/>
    <col min="2552" max="2552" width="32.44140625" style="2" customWidth="1"/>
    <col min="2553" max="2553" width="12" style="2" customWidth="1"/>
    <col min="2554" max="2556" width="13.5546875" style="2" customWidth="1"/>
    <col min="2557" max="2557" width="11" style="2" customWidth="1"/>
    <col min="2558" max="2800" width="9.109375" style="2"/>
    <col min="2801" max="2801" width="40" style="2" customWidth="1"/>
    <col min="2802" max="2802" width="12" style="2" customWidth="1"/>
    <col min="2803" max="2805" width="10.44140625" style="2" customWidth="1"/>
    <col min="2806" max="2806" width="11" style="2" customWidth="1"/>
    <col min="2807" max="2807" width="4.6640625" style="2" customWidth="1"/>
    <col min="2808" max="2808" width="32.44140625" style="2" customWidth="1"/>
    <col min="2809" max="2809" width="12" style="2" customWidth="1"/>
    <col min="2810" max="2812" width="13.5546875" style="2" customWidth="1"/>
    <col min="2813" max="2813" width="11" style="2" customWidth="1"/>
    <col min="2814" max="3056" width="9.109375" style="2"/>
    <col min="3057" max="3057" width="40" style="2" customWidth="1"/>
    <col min="3058" max="3058" width="12" style="2" customWidth="1"/>
    <col min="3059" max="3061" width="10.44140625" style="2" customWidth="1"/>
    <col min="3062" max="3062" width="11" style="2" customWidth="1"/>
    <col min="3063" max="3063" width="4.6640625" style="2" customWidth="1"/>
    <col min="3064" max="3064" width="32.44140625" style="2" customWidth="1"/>
    <col min="3065" max="3065" width="12" style="2" customWidth="1"/>
    <col min="3066" max="3068" width="13.5546875" style="2" customWidth="1"/>
    <col min="3069" max="3069" width="11" style="2" customWidth="1"/>
    <col min="3070" max="3312" width="9.109375" style="2"/>
    <col min="3313" max="3313" width="40" style="2" customWidth="1"/>
    <col min="3314" max="3314" width="12" style="2" customWidth="1"/>
    <col min="3315" max="3317" width="10.44140625" style="2" customWidth="1"/>
    <col min="3318" max="3318" width="11" style="2" customWidth="1"/>
    <col min="3319" max="3319" width="4.6640625" style="2" customWidth="1"/>
    <col min="3320" max="3320" width="32.44140625" style="2" customWidth="1"/>
    <col min="3321" max="3321" width="12" style="2" customWidth="1"/>
    <col min="3322" max="3324" width="13.5546875" style="2" customWidth="1"/>
    <col min="3325" max="3325" width="11" style="2" customWidth="1"/>
    <col min="3326" max="3568" width="9.109375" style="2"/>
    <col min="3569" max="3569" width="40" style="2" customWidth="1"/>
    <col min="3570" max="3570" width="12" style="2" customWidth="1"/>
    <col min="3571" max="3573" width="10.44140625" style="2" customWidth="1"/>
    <col min="3574" max="3574" width="11" style="2" customWidth="1"/>
    <col min="3575" max="3575" width="4.6640625" style="2" customWidth="1"/>
    <col min="3576" max="3576" width="32.44140625" style="2" customWidth="1"/>
    <col min="3577" max="3577" width="12" style="2" customWidth="1"/>
    <col min="3578" max="3580" width="13.5546875" style="2" customWidth="1"/>
    <col min="3581" max="3581" width="11" style="2" customWidth="1"/>
    <col min="3582" max="3824" width="9.109375" style="2"/>
    <col min="3825" max="3825" width="40" style="2" customWidth="1"/>
    <col min="3826" max="3826" width="12" style="2" customWidth="1"/>
    <col min="3827" max="3829" width="10.44140625" style="2" customWidth="1"/>
    <col min="3830" max="3830" width="11" style="2" customWidth="1"/>
    <col min="3831" max="3831" width="4.6640625" style="2" customWidth="1"/>
    <col min="3832" max="3832" width="32.44140625" style="2" customWidth="1"/>
    <col min="3833" max="3833" width="12" style="2" customWidth="1"/>
    <col min="3834" max="3836" width="13.5546875" style="2" customWidth="1"/>
    <col min="3837" max="3837" width="11" style="2" customWidth="1"/>
    <col min="3838" max="4080" width="9.109375" style="2"/>
    <col min="4081" max="4081" width="40" style="2" customWidth="1"/>
    <col min="4082" max="4082" width="12" style="2" customWidth="1"/>
    <col min="4083" max="4085" width="10.44140625" style="2" customWidth="1"/>
    <col min="4086" max="4086" width="11" style="2" customWidth="1"/>
    <col min="4087" max="4087" width="4.6640625" style="2" customWidth="1"/>
    <col min="4088" max="4088" width="32.44140625" style="2" customWidth="1"/>
    <col min="4089" max="4089" width="12" style="2" customWidth="1"/>
    <col min="4090" max="4092" width="13.5546875" style="2" customWidth="1"/>
    <col min="4093" max="4093" width="11" style="2" customWidth="1"/>
    <col min="4094" max="4336" width="9.109375" style="2"/>
    <col min="4337" max="4337" width="40" style="2" customWidth="1"/>
    <col min="4338" max="4338" width="12" style="2" customWidth="1"/>
    <col min="4339" max="4341" width="10.44140625" style="2" customWidth="1"/>
    <col min="4342" max="4342" width="11" style="2" customWidth="1"/>
    <col min="4343" max="4343" width="4.6640625" style="2" customWidth="1"/>
    <col min="4344" max="4344" width="32.44140625" style="2" customWidth="1"/>
    <col min="4345" max="4345" width="12" style="2" customWidth="1"/>
    <col min="4346" max="4348" width="13.5546875" style="2" customWidth="1"/>
    <col min="4349" max="4349" width="11" style="2" customWidth="1"/>
    <col min="4350" max="4592" width="9.109375" style="2"/>
    <col min="4593" max="4593" width="40" style="2" customWidth="1"/>
    <col min="4594" max="4594" width="12" style="2" customWidth="1"/>
    <col min="4595" max="4597" width="10.44140625" style="2" customWidth="1"/>
    <col min="4598" max="4598" width="11" style="2" customWidth="1"/>
    <col min="4599" max="4599" width="4.6640625" style="2" customWidth="1"/>
    <col min="4600" max="4600" width="32.44140625" style="2" customWidth="1"/>
    <col min="4601" max="4601" width="12" style="2" customWidth="1"/>
    <col min="4602" max="4604" width="13.5546875" style="2" customWidth="1"/>
    <col min="4605" max="4605" width="11" style="2" customWidth="1"/>
    <col min="4606" max="4848" width="9.109375" style="2"/>
    <col min="4849" max="4849" width="40" style="2" customWidth="1"/>
    <col min="4850" max="4850" width="12" style="2" customWidth="1"/>
    <col min="4851" max="4853" width="10.44140625" style="2" customWidth="1"/>
    <col min="4854" max="4854" width="11" style="2" customWidth="1"/>
    <col min="4855" max="4855" width="4.6640625" style="2" customWidth="1"/>
    <col min="4856" max="4856" width="32.44140625" style="2" customWidth="1"/>
    <col min="4857" max="4857" width="12" style="2" customWidth="1"/>
    <col min="4858" max="4860" width="13.5546875" style="2" customWidth="1"/>
    <col min="4861" max="4861" width="11" style="2" customWidth="1"/>
    <col min="4862" max="5104" width="9.109375" style="2"/>
    <col min="5105" max="5105" width="40" style="2" customWidth="1"/>
    <col min="5106" max="5106" width="12" style="2" customWidth="1"/>
    <col min="5107" max="5109" width="10.44140625" style="2" customWidth="1"/>
    <col min="5110" max="5110" width="11" style="2" customWidth="1"/>
    <col min="5111" max="5111" width="4.6640625" style="2" customWidth="1"/>
    <col min="5112" max="5112" width="32.44140625" style="2" customWidth="1"/>
    <col min="5113" max="5113" width="12" style="2" customWidth="1"/>
    <col min="5114" max="5116" width="13.5546875" style="2" customWidth="1"/>
    <col min="5117" max="5117" width="11" style="2" customWidth="1"/>
    <col min="5118" max="5360" width="9.109375" style="2"/>
    <col min="5361" max="5361" width="40" style="2" customWidth="1"/>
    <col min="5362" max="5362" width="12" style="2" customWidth="1"/>
    <col min="5363" max="5365" width="10.44140625" style="2" customWidth="1"/>
    <col min="5366" max="5366" width="11" style="2" customWidth="1"/>
    <col min="5367" max="5367" width="4.6640625" style="2" customWidth="1"/>
    <col min="5368" max="5368" width="32.44140625" style="2" customWidth="1"/>
    <col min="5369" max="5369" width="12" style="2" customWidth="1"/>
    <col min="5370" max="5372" width="13.5546875" style="2" customWidth="1"/>
    <col min="5373" max="5373" width="11" style="2" customWidth="1"/>
    <col min="5374" max="5616" width="9.109375" style="2"/>
    <col min="5617" max="5617" width="40" style="2" customWidth="1"/>
    <col min="5618" max="5618" width="12" style="2" customWidth="1"/>
    <col min="5619" max="5621" width="10.44140625" style="2" customWidth="1"/>
    <col min="5622" max="5622" width="11" style="2" customWidth="1"/>
    <col min="5623" max="5623" width="4.6640625" style="2" customWidth="1"/>
    <col min="5624" max="5624" width="32.44140625" style="2" customWidth="1"/>
    <col min="5625" max="5625" width="12" style="2" customWidth="1"/>
    <col min="5626" max="5628" width="13.5546875" style="2" customWidth="1"/>
    <col min="5629" max="5629" width="11" style="2" customWidth="1"/>
    <col min="5630" max="5872" width="9.109375" style="2"/>
    <col min="5873" max="5873" width="40" style="2" customWidth="1"/>
    <col min="5874" max="5874" width="12" style="2" customWidth="1"/>
    <col min="5875" max="5877" width="10.44140625" style="2" customWidth="1"/>
    <col min="5878" max="5878" width="11" style="2" customWidth="1"/>
    <col min="5879" max="5879" width="4.6640625" style="2" customWidth="1"/>
    <col min="5880" max="5880" width="32.44140625" style="2" customWidth="1"/>
    <col min="5881" max="5881" width="12" style="2" customWidth="1"/>
    <col min="5882" max="5884" width="13.5546875" style="2" customWidth="1"/>
    <col min="5885" max="5885" width="11" style="2" customWidth="1"/>
    <col min="5886" max="6128" width="9.109375" style="2"/>
    <col min="6129" max="6129" width="40" style="2" customWidth="1"/>
    <col min="6130" max="6130" width="12" style="2" customWidth="1"/>
    <col min="6131" max="6133" width="10.44140625" style="2" customWidth="1"/>
    <col min="6134" max="6134" width="11" style="2" customWidth="1"/>
    <col min="6135" max="6135" width="4.6640625" style="2" customWidth="1"/>
    <col min="6136" max="6136" width="32.44140625" style="2" customWidth="1"/>
    <col min="6137" max="6137" width="12" style="2" customWidth="1"/>
    <col min="6138" max="6140" width="13.5546875" style="2" customWidth="1"/>
    <col min="6141" max="6141" width="11" style="2" customWidth="1"/>
    <col min="6142" max="6384" width="9.109375" style="2"/>
    <col min="6385" max="6385" width="40" style="2" customWidth="1"/>
    <col min="6386" max="6386" width="12" style="2" customWidth="1"/>
    <col min="6387" max="6389" width="10.44140625" style="2" customWidth="1"/>
    <col min="6390" max="6390" width="11" style="2" customWidth="1"/>
    <col min="6391" max="6391" width="4.6640625" style="2" customWidth="1"/>
    <col min="6392" max="6392" width="32.44140625" style="2" customWidth="1"/>
    <col min="6393" max="6393" width="12" style="2" customWidth="1"/>
    <col min="6394" max="6396" width="13.5546875" style="2" customWidth="1"/>
    <col min="6397" max="6397" width="11" style="2" customWidth="1"/>
    <col min="6398" max="6640" width="9.109375" style="2"/>
    <col min="6641" max="6641" width="40" style="2" customWidth="1"/>
    <col min="6642" max="6642" width="12" style="2" customWidth="1"/>
    <col min="6643" max="6645" width="10.44140625" style="2" customWidth="1"/>
    <col min="6646" max="6646" width="11" style="2" customWidth="1"/>
    <col min="6647" max="6647" width="4.6640625" style="2" customWidth="1"/>
    <col min="6648" max="6648" width="32.44140625" style="2" customWidth="1"/>
    <col min="6649" max="6649" width="12" style="2" customWidth="1"/>
    <col min="6650" max="6652" width="13.5546875" style="2" customWidth="1"/>
    <col min="6653" max="6653" width="11" style="2" customWidth="1"/>
    <col min="6654" max="6896" width="9.109375" style="2"/>
    <col min="6897" max="6897" width="40" style="2" customWidth="1"/>
    <col min="6898" max="6898" width="12" style="2" customWidth="1"/>
    <col min="6899" max="6901" width="10.44140625" style="2" customWidth="1"/>
    <col min="6902" max="6902" width="11" style="2" customWidth="1"/>
    <col min="6903" max="6903" width="4.6640625" style="2" customWidth="1"/>
    <col min="6904" max="6904" width="32.44140625" style="2" customWidth="1"/>
    <col min="6905" max="6905" width="12" style="2" customWidth="1"/>
    <col min="6906" max="6908" width="13.5546875" style="2" customWidth="1"/>
    <col min="6909" max="6909" width="11" style="2" customWidth="1"/>
    <col min="6910" max="7152" width="9.109375" style="2"/>
    <col min="7153" max="7153" width="40" style="2" customWidth="1"/>
    <col min="7154" max="7154" width="12" style="2" customWidth="1"/>
    <col min="7155" max="7157" width="10.44140625" style="2" customWidth="1"/>
    <col min="7158" max="7158" width="11" style="2" customWidth="1"/>
    <col min="7159" max="7159" width="4.6640625" style="2" customWidth="1"/>
    <col min="7160" max="7160" width="32.44140625" style="2" customWidth="1"/>
    <col min="7161" max="7161" width="12" style="2" customWidth="1"/>
    <col min="7162" max="7164" width="13.5546875" style="2" customWidth="1"/>
    <col min="7165" max="7165" width="11" style="2" customWidth="1"/>
    <col min="7166" max="7408" width="9.109375" style="2"/>
    <col min="7409" max="7409" width="40" style="2" customWidth="1"/>
    <col min="7410" max="7410" width="12" style="2" customWidth="1"/>
    <col min="7411" max="7413" width="10.44140625" style="2" customWidth="1"/>
    <col min="7414" max="7414" width="11" style="2" customWidth="1"/>
    <col min="7415" max="7415" width="4.6640625" style="2" customWidth="1"/>
    <col min="7416" max="7416" width="32.44140625" style="2" customWidth="1"/>
    <col min="7417" max="7417" width="12" style="2" customWidth="1"/>
    <col min="7418" max="7420" width="13.5546875" style="2" customWidth="1"/>
    <col min="7421" max="7421" width="11" style="2" customWidth="1"/>
    <col min="7422" max="7664" width="9.109375" style="2"/>
    <col min="7665" max="7665" width="40" style="2" customWidth="1"/>
    <col min="7666" max="7666" width="12" style="2" customWidth="1"/>
    <col min="7667" max="7669" width="10.44140625" style="2" customWidth="1"/>
    <col min="7670" max="7670" width="11" style="2" customWidth="1"/>
    <col min="7671" max="7671" width="4.6640625" style="2" customWidth="1"/>
    <col min="7672" max="7672" width="32.44140625" style="2" customWidth="1"/>
    <col min="7673" max="7673" width="12" style="2" customWidth="1"/>
    <col min="7674" max="7676" width="13.5546875" style="2" customWidth="1"/>
    <col min="7677" max="7677" width="11" style="2" customWidth="1"/>
    <col min="7678" max="7920" width="9.109375" style="2"/>
    <col min="7921" max="7921" width="40" style="2" customWidth="1"/>
    <col min="7922" max="7922" width="12" style="2" customWidth="1"/>
    <col min="7923" max="7925" width="10.44140625" style="2" customWidth="1"/>
    <col min="7926" max="7926" width="11" style="2" customWidth="1"/>
    <col min="7927" max="7927" width="4.6640625" style="2" customWidth="1"/>
    <col min="7928" max="7928" width="32.44140625" style="2" customWidth="1"/>
    <col min="7929" max="7929" width="12" style="2" customWidth="1"/>
    <col min="7930" max="7932" width="13.5546875" style="2" customWidth="1"/>
    <col min="7933" max="7933" width="11" style="2" customWidth="1"/>
    <col min="7934" max="8176" width="9.109375" style="2"/>
    <col min="8177" max="8177" width="40" style="2" customWidth="1"/>
    <col min="8178" max="8178" width="12" style="2" customWidth="1"/>
    <col min="8179" max="8181" width="10.44140625" style="2" customWidth="1"/>
    <col min="8182" max="8182" width="11" style="2" customWidth="1"/>
    <col min="8183" max="8183" width="4.6640625" style="2" customWidth="1"/>
    <col min="8184" max="8184" width="32.44140625" style="2" customWidth="1"/>
    <col min="8185" max="8185" width="12" style="2" customWidth="1"/>
    <col min="8186" max="8188" width="13.5546875" style="2" customWidth="1"/>
    <col min="8189" max="8189" width="11" style="2" customWidth="1"/>
    <col min="8190" max="8432" width="9.109375" style="2"/>
    <col min="8433" max="8433" width="40" style="2" customWidth="1"/>
    <col min="8434" max="8434" width="12" style="2" customWidth="1"/>
    <col min="8435" max="8437" width="10.44140625" style="2" customWidth="1"/>
    <col min="8438" max="8438" width="11" style="2" customWidth="1"/>
    <col min="8439" max="8439" width="4.6640625" style="2" customWidth="1"/>
    <col min="8440" max="8440" width="32.44140625" style="2" customWidth="1"/>
    <col min="8441" max="8441" width="12" style="2" customWidth="1"/>
    <col min="8442" max="8444" width="13.5546875" style="2" customWidth="1"/>
    <col min="8445" max="8445" width="11" style="2" customWidth="1"/>
    <col min="8446" max="8688" width="9.109375" style="2"/>
    <col min="8689" max="8689" width="40" style="2" customWidth="1"/>
    <col min="8690" max="8690" width="12" style="2" customWidth="1"/>
    <col min="8691" max="8693" width="10.44140625" style="2" customWidth="1"/>
    <col min="8694" max="8694" width="11" style="2" customWidth="1"/>
    <col min="8695" max="8695" width="4.6640625" style="2" customWidth="1"/>
    <col min="8696" max="8696" width="32.44140625" style="2" customWidth="1"/>
    <col min="8697" max="8697" width="12" style="2" customWidth="1"/>
    <col min="8698" max="8700" width="13.5546875" style="2" customWidth="1"/>
    <col min="8701" max="8701" width="11" style="2" customWidth="1"/>
    <col min="8702" max="8944" width="9.109375" style="2"/>
    <col min="8945" max="8945" width="40" style="2" customWidth="1"/>
    <col min="8946" max="8946" width="12" style="2" customWidth="1"/>
    <col min="8947" max="8949" width="10.44140625" style="2" customWidth="1"/>
    <col min="8950" max="8950" width="11" style="2" customWidth="1"/>
    <col min="8951" max="8951" width="4.6640625" style="2" customWidth="1"/>
    <col min="8952" max="8952" width="32.44140625" style="2" customWidth="1"/>
    <col min="8953" max="8953" width="12" style="2" customWidth="1"/>
    <col min="8954" max="8956" width="13.5546875" style="2" customWidth="1"/>
    <col min="8957" max="8957" width="11" style="2" customWidth="1"/>
    <col min="8958" max="9200" width="9.109375" style="2"/>
    <col min="9201" max="9201" width="40" style="2" customWidth="1"/>
    <col min="9202" max="9202" width="12" style="2" customWidth="1"/>
    <col min="9203" max="9205" width="10.44140625" style="2" customWidth="1"/>
    <col min="9206" max="9206" width="11" style="2" customWidth="1"/>
    <col min="9207" max="9207" width="4.6640625" style="2" customWidth="1"/>
    <col min="9208" max="9208" width="32.44140625" style="2" customWidth="1"/>
    <col min="9209" max="9209" width="12" style="2" customWidth="1"/>
    <col min="9210" max="9212" width="13.5546875" style="2" customWidth="1"/>
    <col min="9213" max="9213" width="11" style="2" customWidth="1"/>
    <col min="9214" max="9456" width="9.109375" style="2"/>
    <col min="9457" max="9457" width="40" style="2" customWidth="1"/>
    <col min="9458" max="9458" width="12" style="2" customWidth="1"/>
    <col min="9459" max="9461" width="10.44140625" style="2" customWidth="1"/>
    <col min="9462" max="9462" width="11" style="2" customWidth="1"/>
    <col min="9463" max="9463" width="4.6640625" style="2" customWidth="1"/>
    <col min="9464" max="9464" width="32.44140625" style="2" customWidth="1"/>
    <col min="9465" max="9465" width="12" style="2" customWidth="1"/>
    <col min="9466" max="9468" width="13.5546875" style="2" customWidth="1"/>
    <col min="9469" max="9469" width="11" style="2" customWidth="1"/>
    <col min="9470" max="9712" width="9.109375" style="2"/>
    <col min="9713" max="9713" width="40" style="2" customWidth="1"/>
    <col min="9714" max="9714" width="12" style="2" customWidth="1"/>
    <col min="9715" max="9717" width="10.44140625" style="2" customWidth="1"/>
    <col min="9718" max="9718" width="11" style="2" customWidth="1"/>
    <col min="9719" max="9719" width="4.6640625" style="2" customWidth="1"/>
    <col min="9720" max="9720" width="32.44140625" style="2" customWidth="1"/>
    <col min="9721" max="9721" width="12" style="2" customWidth="1"/>
    <col min="9722" max="9724" width="13.5546875" style="2" customWidth="1"/>
    <col min="9725" max="9725" width="11" style="2" customWidth="1"/>
    <col min="9726" max="9968" width="9.109375" style="2"/>
    <col min="9969" max="9969" width="40" style="2" customWidth="1"/>
    <col min="9970" max="9970" width="12" style="2" customWidth="1"/>
    <col min="9971" max="9973" width="10.44140625" style="2" customWidth="1"/>
    <col min="9974" max="9974" width="11" style="2" customWidth="1"/>
    <col min="9975" max="9975" width="4.6640625" style="2" customWidth="1"/>
    <col min="9976" max="9976" width="32.44140625" style="2" customWidth="1"/>
    <col min="9977" max="9977" width="12" style="2" customWidth="1"/>
    <col min="9978" max="9980" width="13.5546875" style="2" customWidth="1"/>
    <col min="9981" max="9981" width="11" style="2" customWidth="1"/>
    <col min="9982" max="10224" width="9.109375" style="2"/>
    <col min="10225" max="10225" width="40" style="2" customWidth="1"/>
    <col min="10226" max="10226" width="12" style="2" customWidth="1"/>
    <col min="10227" max="10229" width="10.44140625" style="2" customWidth="1"/>
    <col min="10230" max="10230" width="11" style="2" customWidth="1"/>
    <col min="10231" max="10231" width="4.6640625" style="2" customWidth="1"/>
    <col min="10232" max="10232" width="32.44140625" style="2" customWidth="1"/>
    <col min="10233" max="10233" width="12" style="2" customWidth="1"/>
    <col min="10234" max="10236" width="13.5546875" style="2" customWidth="1"/>
    <col min="10237" max="10237" width="11" style="2" customWidth="1"/>
    <col min="10238" max="10480" width="9.109375" style="2"/>
    <col min="10481" max="10481" width="40" style="2" customWidth="1"/>
    <col min="10482" max="10482" width="12" style="2" customWidth="1"/>
    <col min="10483" max="10485" width="10.44140625" style="2" customWidth="1"/>
    <col min="10486" max="10486" width="11" style="2" customWidth="1"/>
    <col min="10487" max="10487" width="4.6640625" style="2" customWidth="1"/>
    <col min="10488" max="10488" width="32.44140625" style="2" customWidth="1"/>
    <col min="10489" max="10489" width="12" style="2" customWidth="1"/>
    <col min="10490" max="10492" width="13.5546875" style="2" customWidth="1"/>
    <col min="10493" max="10493" width="11" style="2" customWidth="1"/>
    <col min="10494" max="10736" width="9.109375" style="2"/>
    <col min="10737" max="10737" width="40" style="2" customWidth="1"/>
    <col min="10738" max="10738" width="12" style="2" customWidth="1"/>
    <col min="10739" max="10741" width="10.44140625" style="2" customWidth="1"/>
    <col min="10742" max="10742" width="11" style="2" customWidth="1"/>
    <col min="10743" max="10743" width="4.6640625" style="2" customWidth="1"/>
    <col min="10744" max="10744" width="32.44140625" style="2" customWidth="1"/>
    <col min="10745" max="10745" width="12" style="2" customWidth="1"/>
    <col min="10746" max="10748" width="13.5546875" style="2" customWidth="1"/>
    <col min="10749" max="10749" width="11" style="2" customWidth="1"/>
    <col min="10750" max="10992" width="9.109375" style="2"/>
    <col min="10993" max="10993" width="40" style="2" customWidth="1"/>
    <col min="10994" max="10994" width="12" style="2" customWidth="1"/>
    <col min="10995" max="10997" width="10.44140625" style="2" customWidth="1"/>
    <col min="10998" max="10998" width="11" style="2" customWidth="1"/>
    <col min="10999" max="10999" width="4.6640625" style="2" customWidth="1"/>
    <col min="11000" max="11000" width="32.44140625" style="2" customWidth="1"/>
    <col min="11001" max="11001" width="12" style="2" customWidth="1"/>
    <col min="11002" max="11004" width="13.5546875" style="2" customWidth="1"/>
    <col min="11005" max="11005" width="11" style="2" customWidth="1"/>
    <col min="11006" max="11248" width="9.109375" style="2"/>
    <col min="11249" max="11249" width="40" style="2" customWidth="1"/>
    <col min="11250" max="11250" width="12" style="2" customWidth="1"/>
    <col min="11251" max="11253" width="10.44140625" style="2" customWidth="1"/>
    <col min="11254" max="11254" width="11" style="2" customWidth="1"/>
    <col min="11255" max="11255" width="4.6640625" style="2" customWidth="1"/>
    <col min="11256" max="11256" width="32.44140625" style="2" customWidth="1"/>
    <col min="11257" max="11257" width="12" style="2" customWidth="1"/>
    <col min="11258" max="11260" width="13.5546875" style="2" customWidth="1"/>
    <col min="11261" max="11261" width="11" style="2" customWidth="1"/>
    <col min="11262" max="11504" width="9.109375" style="2"/>
    <col min="11505" max="11505" width="40" style="2" customWidth="1"/>
    <col min="11506" max="11506" width="12" style="2" customWidth="1"/>
    <col min="11507" max="11509" width="10.44140625" style="2" customWidth="1"/>
    <col min="11510" max="11510" width="11" style="2" customWidth="1"/>
    <col min="11511" max="11511" width="4.6640625" style="2" customWidth="1"/>
    <col min="11512" max="11512" width="32.44140625" style="2" customWidth="1"/>
    <col min="11513" max="11513" width="12" style="2" customWidth="1"/>
    <col min="11514" max="11516" width="13.5546875" style="2" customWidth="1"/>
    <col min="11517" max="11517" width="11" style="2" customWidth="1"/>
    <col min="11518" max="11760" width="9.109375" style="2"/>
    <col min="11761" max="11761" width="40" style="2" customWidth="1"/>
    <col min="11762" max="11762" width="12" style="2" customWidth="1"/>
    <col min="11763" max="11765" width="10.44140625" style="2" customWidth="1"/>
    <col min="11766" max="11766" width="11" style="2" customWidth="1"/>
    <col min="11767" max="11767" width="4.6640625" style="2" customWidth="1"/>
    <col min="11768" max="11768" width="32.44140625" style="2" customWidth="1"/>
    <col min="11769" max="11769" width="12" style="2" customWidth="1"/>
    <col min="11770" max="11772" width="13.5546875" style="2" customWidth="1"/>
    <col min="11773" max="11773" width="11" style="2" customWidth="1"/>
    <col min="11774" max="12016" width="9.109375" style="2"/>
    <col min="12017" max="12017" width="40" style="2" customWidth="1"/>
    <col min="12018" max="12018" width="12" style="2" customWidth="1"/>
    <col min="12019" max="12021" width="10.44140625" style="2" customWidth="1"/>
    <col min="12022" max="12022" width="11" style="2" customWidth="1"/>
    <col min="12023" max="12023" width="4.6640625" style="2" customWidth="1"/>
    <col min="12024" max="12024" width="32.44140625" style="2" customWidth="1"/>
    <col min="12025" max="12025" width="12" style="2" customWidth="1"/>
    <col min="12026" max="12028" width="13.5546875" style="2" customWidth="1"/>
    <col min="12029" max="12029" width="11" style="2" customWidth="1"/>
    <col min="12030" max="12272" width="9.109375" style="2"/>
    <col min="12273" max="12273" width="40" style="2" customWidth="1"/>
    <col min="12274" max="12274" width="12" style="2" customWidth="1"/>
    <col min="12275" max="12277" width="10.44140625" style="2" customWidth="1"/>
    <col min="12278" max="12278" width="11" style="2" customWidth="1"/>
    <col min="12279" max="12279" width="4.6640625" style="2" customWidth="1"/>
    <col min="12280" max="12280" width="32.44140625" style="2" customWidth="1"/>
    <col min="12281" max="12281" width="12" style="2" customWidth="1"/>
    <col min="12282" max="12284" width="13.5546875" style="2" customWidth="1"/>
    <col min="12285" max="12285" width="11" style="2" customWidth="1"/>
    <col min="12286" max="12528" width="9.109375" style="2"/>
    <col min="12529" max="12529" width="40" style="2" customWidth="1"/>
    <col min="12530" max="12530" width="12" style="2" customWidth="1"/>
    <col min="12531" max="12533" width="10.44140625" style="2" customWidth="1"/>
    <col min="12534" max="12534" width="11" style="2" customWidth="1"/>
    <col min="12535" max="12535" width="4.6640625" style="2" customWidth="1"/>
    <col min="12536" max="12536" width="32.44140625" style="2" customWidth="1"/>
    <col min="12537" max="12537" width="12" style="2" customWidth="1"/>
    <col min="12538" max="12540" width="13.5546875" style="2" customWidth="1"/>
    <col min="12541" max="12541" width="11" style="2" customWidth="1"/>
    <col min="12542" max="12784" width="9.109375" style="2"/>
    <col min="12785" max="12785" width="40" style="2" customWidth="1"/>
    <col min="12786" max="12786" width="12" style="2" customWidth="1"/>
    <col min="12787" max="12789" width="10.44140625" style="2" customWidth="1"/>
    <col min="12790" max="12790" width="11" style="2" customWidth="1"/>
    <col min="12791" max="12791" width="4.6640625" style="2" customWidth="1"/>
    <col min="12792" max="12792" width="32.44140625" style="2" customWidth="1"/>
    <col min="12793" max="12793" width="12" style="2" customWidth="1"/>
    <col min="12794" max="12796" width="13.5546875" style="2" customWidth="1"/>
    <col min="12797" max="12797" width="11" style="2" customWidth="1"/>
    <col min="12798" max="13040" width="9.109375" style="2"/>
    <col min="13041" max="13041" width="40" style="2" customWidth="1"/>
    <col min="13042" max="13042" width="12" style="2" customWidth="1"/>
    <col min="13043" max="13045" width="10.44140625" style="2" customWidth="1"/>
    <col min="13046" max="13046" width="11" style="2" customWidth="1"/>
    <col min="13047" max="13047" width="4.6640625" style="2" customWidth="1"/>
    <col min="13048" max="13048" width="32.44140625" style="2" customWidth="1"/>
    <col min="13049" max="13049" width="12" style="2" customWidth="1"/>
    <col min="13050" max="13052" width="13.5546875" style="2" customWidth="1"/>
    <col min="13053" max="13053" width="11" style="2" customWidth="1"/>
    <col min="13054" max="13296" width="9.109375" style="2"/>
    <col min="13297" max="13297" width="40" style="2" customWidth="1"/>
    <col min="13298" max="13298" width="12" style="2" customWidth="1"/>
    <col min="13299" max="13301" width="10.44140625" style="2" customWidth="1"/>
    <col min="13302" max="13302" width="11" style="2" customWidth="1"/>
    <col min="13303" max="13303" width="4.6640625" style="2" customWidth="1"/>
    <col min="13304" max="13304" width="32.44140625" style="2" customWidth="1"/>
    <col min="13305" max="13305" width="12" style="2" customWidth="1"/>
    <col min="13306" max="13308" width="13.5546875" style="2" customWidth="1"/>
    <col min="13309" max="13309" width="11" style="2" customWidth="1"/>
    <col min="13310" max="13552" width="9.109375" style="2"/>
    <col min="13553" max="13553" width="40" style="2" customWidth="1"/>
    <col min="13554" max="13554" width="12" style="2" customWidth="1"/>
    <col min="13555" max="13557" width="10.44140625" style="2" customWidth="1"/>
    <col min="13558" max="13558" width="11" style="2" customWidth="1"/>
    <col min="13559" max="13559" width="4.6640625" style="2" customWidth="1"/>
    <col min="13560" max="13560" width="32.44140625" style="2" customWidth="1"/>
    <col min="13561" max="13561" width="12" style="2" customWidth="1"/>
    <col min="13562" max="13564" width="13.5546875" style="2" customWidth="1"/>
    <col min="13565" max="13565" width="11" style="2" customWidth="1"/>
    <col min="13566" max="13808" width="9.109375" style="2"/>
    <col min="13809" max="13809" width="40" style="2" customWidth="1"/>
    <col min="13810" max="13810" width="12" style="2" customWidth="1"/>
    <col min="13811" max="13813" width="10.44140625" style="2" customWidth="1"/>
    <col min="13814" max="13814" width="11" style="2" customWidth="1"/>
    <col min="13815" max="13815" width="4.6640625" style="2" customWidth="1"/>
    <col min="13816" max="13816" width="32.44140625" style="2" customWidth="1"/>
    <col min="13817" max="13817" width="12" style="2" customWidth="1"/>
    <col min="13818" max="13820" width="13.5546875" style="2" customWidth="1"/>
    <col min="13821" max="13821" width="11" style="2" customWidth="1"/>
    <col min="13822" max="14064" width="9.109375" style="2"/>
    <col min="14065" max="14065" width="40" style="2" customWidth="1"/>
    <col min="14066" max="14066" width="12" style="2" customWidth="1"/>
    <col min="14067" max="14069" width="10.44140625" style="2" customWidth="1"/>
    <col min="14070" max="14070" width="11" style="2" customWidth="1"/>
    <col min="14071" max="14071" width="4.6640625" style="2" customWidth="1"/>
    <col min="14072" max="14072" width="32.44140625" style="2" customWidth="1"/>
    <col min="14073" max="14073" width="12" style="2" customWidth="1"/>
    <col min="14074" max="14076" width="13.5546875" style="2" customWidth="1"/>
    <col min="14077" max="14077" width="11" style="2" customWidth="1"/>
    <col min="14078" max="14320" width="9.109375" style="2"/>
    <col min="14321" max="14321" width="40" style="2" customWidth="1"/>
    <col min="14322" max="14322" width="12" style="2" customWidth="1"/>
    <col min="14323" max="14325" width="10.44140625" style="2" customWidth="1"/>
    <col min="14326" max="14326" width="11" style="2" customWidth="1"/>
    <col min="14327" max="14327" width="4.6640625" style="2" customWidth="1"/>
    <col min="14328" max="14328" width="32.44140625" style="2" customWidth="1"/>
    <col min="14329" max="14329" width="12" style="2" customWidth="1"/>
    <col min="14330" max="14332" width="13.5546875" style="2" customWidth="1"/>
    <col min="14333" max="14333" width="11" style="2" customWidth="1"/>
    <col min="14334" max="14576" width="9.109375" style="2"/>
    <col min="14577" max="14577" width="40" style="2" customWidth="1"/>
    <col min="14578" max="14578" width="12" style="2" customWidth="1"/>
    <col min="14579" max="14581" width="10.44140625" style="2" customWidth="1"/>
    <col min="14582" max="14582" width="11" style="2" customWidth="1"/>
    <col min="14583" max="14583" width="4.6640625" style="2" customWidth="1"/>
    <col min="14584" max="14584" width="32.44140625" style="2" customWidth="1"/>
    <col min="14585" max="14585" width="12" style="2" customWidth="1"/>
    <col min="14586" max="14588" width="13.5546875" style="2" customWidth="1"/>
    <col min="14589" max="14589" width="11" style="2" customWidth="1"/>
    <col min="14590" max="14832" width="9.109375" style="2"/>
    <col min="14833" max="14833" width="40" style="2" customWidth="1"/>
    <col min="14834" max="14834" width="12" style="2" customWidth="1"/>
    <col min="14835" max="14837" width="10.44140625" style="2" customWidth="1"/>
    <col min="14838" max="14838" width="11" style="2" customWidth="1"/>
    <col min="14839" max="14839" width="4.6640625" style="2" customWidth="1"/>
    <col min="14840" max="14840" width="32.44140625" style="2" customWidth="1"/>
    <col min="14841" max="14841" width="12" style="2" customWidth="1"/>
    <col min="14842" max="14844" width="13.5546875" style="2" customWidth="1"/>
    <col min="14845" max="14845" width="11" style="2" customWidth="1"/>
    <col min="14846" max="15088" width="9.109375" style="2"/>
    <col min="15089" max="15089" width="40" style="2" customWidth="1"/>
    <col min="15090" max="15090" width="12" style="2" customWidth="1"/>
    <col min="15091" max="15093" width="10.44140625" style="2" customWidth="1"/>
    <col min="15094" max="15094" width="11" style="2" customWidth="1"/>
    <col min="15095" max="15095" width="4.6640625" style="2" customWidth="1"/>
    <col min="15096" max="15096" width="32.44140625" style="2" customWidth="1"/>
    <col min="15097" max="15097" width="12" style="2" customWidth="1"/>
    <col min="15098" max="15100" width="13.5546875" style="2" customWidth="1"/>
    <col min="15101" max="15101" width="11" style="2" customWidth="1"/>
    <col min="15102" max="15344" width="9.109375" style="2"/>
    <col min="15345" max="15345" width="40" style="2" customWidth="1"/>
    <col min="15346" max="15346" width="12" style="2" customWidth="1"/>
    <col min="15347" max="15349" width="10.44140625" style="2" customWidth="1"/>
    <col min="15350" max="15350" width="11" style="2" customWidth="1"/>
    <col min="15351" max="15351" width="4.6640625" style="2" customWidth="1"/>
    <col min="15352" max="15352" width="32.44140625" style="2" customWidth="1"/>
    <col min="15353" max="15353" width="12" style="2" customWidth="1"/>
    <col min="15354" max="15356" width="13.5546875" style="2" customWidth="1"/>
    <col min="15357" max="15357" width="11" style="2" customWidth="1"/>
    <col min="15358" max="15600" width="9.109375" style="2"/>
    <col min="15601" max="15601" width="40" style="2" customWidth="1"/>
    <col min="15602" max="15602" width="12" style="2" customWidth="1"/>
    <col min="15603" max="15605" width="10.44140625" style="2" customWidth="1"/>
    <col min="15606" max="15606" width="11" style="2" customWidth="1"/>
    <col min="15607" max="15607" width="4.6640625" style="2" customWidth="1"/>
    <col min="15608" max="15608" width="32.44140625" style="2" customWidth="1"/>
    <col min="15609" max="15609" width="12" style="2" customWidth="1"/>
    <col min="15610" max="15612" width="13.5546875" style="2" customWidth="1"/>
    <col min="15613" max="15613" width="11" style="2" customWidth="1"/>
    <col min="15614" max="15856" width="9.109375" style="2"/>
    <col min="15857" max="15857" width="40" style="2" customWidth="1"/>
    <col min="15858" max="15858" width="12" style="2" customWidth="1"/>
    <col min="15859" max="15861" width="10.44140625" style="2" customWidth="1"/>
    <col min="15862" max="15862" width="11" style="2" customWidth="1"/>
    <col min="15863" max="15863" width="4.6640625" style="2" customWidth="1"/>
    <col min="15864" max="15864" width="32.44140625" style="2" customWidth="1"/>
    <col min="15865" max="15865" width="12" style="2" customWidth="1"/>
    <col min="15866" max="15868" width="13.5546875" style="2" customWidth="1"/>
    <col min="15869" max="15869" width="11" style="2" customWidth="1"/>
    <col min="15870" max="16112" width="9.109375" style="2"/>
    <col min="16113" max="16113" width="40" style="2" customWidth="1"/>
    <col min="16114" max="16114" width="12" style="2" customWidth="1"/>
    <col min="16115" max="16117" width="10.44140625" style="2" customWidth="1"/>
    <col min="16118" max="16118" width="11" style="2" customWidth="1"/>
    <col min="16119" max="16119" width="4.6640625" style="2" customWidth="1"/>
    <col min="16120" max="16120" width="32.44140625" style="2" customWidth="1"/>
    <col min="16121" max="16121" width="12" style="2" customWidth="1"/>
    <col min="16122" max="16124" width="13.5546875" style="2" customWidth="1"/>
    <col min="16125" max="16125" width="11" style="2" customWidth="1"/>
    <col min="16126" max="16380" width="9.109375" style="2"/>
    <col min="16381" max="16384" width="8.88671875" style="2" customWidth="1"/>
  </cols>
  <sheetData>
    <row r="1" spans="1:11" ht="15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5"/>
      <c r="K1" s="5" t="s">
        <v>404</v>
      </c>
    </row>
    <row r="2" spans="1:11" ht="15.6" customHeight="1" x14ac:dyDescent="0.25">
      <c r="A2" s="1"/>
      <c r="B2" s="1"/>
      <c r="C2" s="1"/>
      <c r="D2" s="1"/>
      <c r="E2" s="1"/>
      <c r="F2" s="1"/>
      <c r="G2" s="1"/>
      <c r="H2" s="1"/>
      <c r="I2" s="1"/>
      <c r="J2" s="5"/>
      <c r="K2" s="3" t="s">
        <v>343</v>
      </c>
    </row>
    <row r="3" spans="1:11" ht="12.75" customHeight="1" x14ac:dyDescent="0.25">
      <c r="A3" s="334" t="s">
        <v>93</v>
      </c>
      <c r="B3" s="334"/>
      <c r="C3" s="334"/>
      <c r="D3" s="334"/>
      <c r="E3" s="334"/>
      <c r="F3" s="334"/>
      <c r="G3" s="334"/>
      <c r="H3" s="334"/>
      <c r="I3" s="334"/>
      <c r="J3" s="334"/>
    </row>
    <row r="4" spans="1:11" x14ac:dyDescent="0.25">
      <c r="A4" s="335" t="s">
        <v>314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1" x14ac:dyDescent="0.25">
      <c r="A5" s="6"/>
      <c r="B5" s="17"/>
      <c r="C5" s="17"/>
      <c r="D5" s="17"/>
      <c r="E5" s="17"/>
      <c r="F5" s="17"/>
      <c r="G5" s="6"/>
      <c r="H5" s="18"/>
    </row>
    <row r="6" spans="1:11" x14ac:dyDescent="0.25">
      <c r="A6" s="7" t="s">
        <v>94</v>
      </c>
      <c r="B6" s="19"/>
      <c r="C6" s="19"/>
      <c r="D6" s="19"/>
      <c r="E6" s="19"/>
      <c r="F6" s="20"/>
      <c r="G6" s="7" t="s">
        <v>95</v>
      </c>
      <c r="H6" s="21"/>
      <c r="I6" s="4"/>
      <c r="J6" s="4"/>
      <c r="K6" s="4"/>
    </row>
    <row r="7" spans="1:11" x14ac:dyDescent="0.25">
      <c r="A7" s="8"/>
      <c r="B7" s="9" t="s">
        <v>199</v>
      </c>
      <c r="C7" s="9" t="s">
        <v>341</v>
      </c>
      <c r="D7" s="9" t="s">
        <v>200</v>
      </c>
      <c r="E7" s="9" t="s">
        <v>342</v>
      </c>
      <c r="F7" s="22"/>
      <c r="G7" s="8"/>
      <c r="H7" s="9" t="s">
        <v>199</v>
      </c>
      <c r="I7" s="9" t="s">
        <v>341</v>
      </c>
      <c r="J7" s="9" t="s">
        <v>200</v>
      </c>
      <c r="K7" s="9" t="s">
        <v>342</v>
      </c>
    </row>
    <row r="8" spans="1:11" x14ac:dyDescent="0.25">
      <c r="A8" s="7"/>
      <c r="B8" s="10" t="s">
        <v>23</v>
      </c>
      <c r="C8" s="10" t="s">
        <v>23</v>
      </c>
      <c r="D8" s="10" t="s">
        <v>23</v>
      </c>
      <c r="E8" s="10" t="s">
        <v>23</v>
      </c>
      <c r="F8" s="23"/>
      <c r="G8" s="24"/>
      <c r="H8" s="10" t="s">
        <v>23</v>
      </c>
      <c r="I8" s="10" t="s">
        <v>23</v>
      </c>
      <c r="J8" s="10" t="s">
        <v>23</v>
      </c>
      <c r="K8" s="10" t="s">
        <v>23</v>
      </c>
    </row>
    <row r="9" spans="1:11" x14ac:dyDescent="0.25">
      <c r="A9" s="11" t="s">
        <v>81</v>
      </c>
      <c r="B9" s="25">
        <v>503128</v>
      </c>
      <c r="C9" s="25">
        <v>453985</v>
      </c>
      <c r="D9" s="25">
        <f>'1. melléklet'!D11+'1. melléklet'!D17+'1. melléklet'!D28+'1. melléklet'!D54</f>
        <v>215568</v>
      </c>
      <c r="E9" s="25">
        <f>'1. melléklet'!P11+'1. melléklet'!P17+'1. melléklet'!P28+'1. melléklet'!P54</f>
        <v>418099</v>
      </c>
      <c r="F9" s="25"/>
      <c r="G9" s="11" t="s">
        <v>21</v>
      </c>
      <c r="H9" s="12">
        <v>845024</v>
      </c>
      <c r="I9" s="12">
        <v>1001290</v>
      </c>
      <c r="J9" s="12">
        <f>'2. mell. 1. pont'!D11+'2. mell. 1. pont'!D25+'2. mell. 1. pont'!D41+'2. mell. 1. pont'!D67</f>
        <v>1016701</v>
      </c>
      <c r="K9" s="12">
        <f>'2. mell. 1. pont'!P11+'2. mell. 1. pont'!P25+'2. mell. 1. pont'!P41+'2. mell. 1. pont'!P67</f>
        <v>1142636</v>
      </c>
    </row>
    <row r="10" spans="1:11" x14ac:dyDescent="0.25">
      <c r="A10" s="11" t="s">
        <v>53</v>
      </c>
      <c r="B10" s="25">
        <v>749267</v>
      </c>
      <c r="C10" s="25">
        <v>904052</v>
      </c>
      <c r="D10" s="25">
        <f>'1. melléklet'!D69</f>
        <v>1098159</v>
      </c>
      <c r="E10" s="25">
        <f>'1. melléklet'!P69</f>
        <v>1228950</v>
      </c>
      <c r="F10" s="25"/>
      <c r="G10" s="11" t="s">
        <v>96</v>
      </c>
      <c r="H10" s="12">
        <v>129866</v>
      </c>
      <c r="I10" s="12">
        <v>134893</v>
      </c>
      <c r="J10" s="12">
        <f>'2. mell. 1. pont'!D12+'2. mell. 1. pont'!D26+'2. mell. 1. pont'!D42+'2. mell. 1. pont'!D77</f>
        <v>98800</v>
      </c>
      <c r="K10" s="12">
        <f>'2. mell. 1. pont'!P12+'2. mell. 1. pont'!P26+'2. mell. 1. pont'!P42+'2. mell. 1. pont'!P77</f>
        <v>153581</v>
      </c>
    </row>
    <row r="11" spans="1:11" x14ac:dyDescent="0.25">
      <c r="A11" s="11" t="s">
        <v>97</v>
      </c>
      <c r="B11" s="25">
        <v>1629102</v>
      </c>
      <c r="C11" s="25">
        <v>1806239</v>
      </c>
      <c r="D11" s="25">
        <f>'1. melléklet'!D102</f>
        <v>1719969</v>
      </c>
      <c r="E11" s="25">
        <f>'1. melléklet'!P102</f>
        <v>2195697</v>
      </c>
      <c r="F11" s="25"/>
      <c r="G11" s="11" t="s">
        <v>25</v>
      </c>
      <c r="H11" s="12">
        <v>1425347</v>
      </c>
      <c r="I11" s="12">
        <v>1563496</v>
      </c>
      <c r="J11" s="12">
        <f>'2. mell. 1. pont'!D13+'2. mell. 1. pont'!D27+'2. mell. 1. pont'!D43+'2. mell. 1. pont'!D141</f>
        <v>1688600</v>
      </c>
      <c r="K11" s="12">
        <f>'2. mell. 1. pont'!P13+'2. mell. 1. pont'!P27+'2. mell. 1. pont'!P43+'2. mell. 1. pont'!P141</f>
        <v>1870322</v>
      </c>
    </row>
    <row r="12" spans="1:11" ht="24" x14ac:dyDescent="0.25">
      <c r="A12" s="11" t="s">
        <v>148</v>
      </c>
      <c r="B12" s="25">
        <v>182623</v>
      </c>
      <c r="C12" s="25">
        <v>175460</v>
      </c>
      <c r="D12" s="25">
        <f>'1. melléklet'!D137</f>
        <v>137576</v>
      </c>
      <c r="E12" s="25">
        <f>'1. melléklet'!P137+'1. melléklet'!P32+'1. melléklet'!P21</f>
        <v>201535</v>
      </c>
      <c r="F12" s="25"/>
      <c r="G12" s="26" t="s">
        <v>126</v>
      </c>
      <c r="H12" s="12">
        <v>570133</v>
      </c>
      <c r="I12" s="12">
        <v>579510</v>
      </c>
      <c r="J12" s="12">
        <f>'2. mell. 1. pont'!D168+'2. mell. 1. pont'!D183+'2. mell. 1. pont'!D192+'2. mell. 1. pont'!D197</f>
        <v>566808</v>
      </c>
      <c r="K12" s="12">
        <f>'2. mell. 1. pont'!P168+'2. mell. 1. pont'!P183+'2. mell. 1. pont'!P192+'2. mell. 1. pont'!P197+'2. mell. 1. pont'!P31+'2. mell. 1. pont'!P47+'2. mell. 1. pont'!P195</f>
        <v>695632</v>
      </c>
    </row>
    <row r="13" spans="1:11" x14ac:dyDescent="0.25">
      <c r="A13" s="11" t="s">
        <v>192</v>
      </c>
      <c r="B13" s="25">
        <v>3000</v>
      </c>
      <c r="C13" s="25">
        <v>7451</v>
      </c>
      <c r="D13" s="25">
        <f>'1. melléklet'!D164</f>
        <v>4760</v>
      </c>
      <c r="E13" s="25">
        <f>'1. melléklet'!P164</f>
        <v>10460</v>
      </c>
      <c r="F13" s="25"/>
      <c r="G13" s="11" t="s">
        <v>42</v>
      </c>
      <c r="H13" s="12">
        <v>18207</v>
      </c>
      <c r="I13" s="12">
        <v>14901</v>
      </c>
      <c r="J13" s="12">
        <f>'2. mell. 1. pont'!D155</f>
        <v>15000</v>
      </c>
      <c r="K13" s="12">
        <f>'2. mell. 1. pont'!P155</f>
        <v>15272</v>
      </c>
    </row>
    <row r="14" spans="1:11" x14ac:dyDescent="0.25">
      <c r="A14" s="11" t="s">
        <v>98</v>
      </c>
      <c r="B14" s="25">
        <v>14596</v>
      </c>
      <c r="C14" s="25">
        <v>0</v>
      </c>
      <c r="D14" s="25">
        <f>'1. melléklet'!D183</f>
        <v>23000</v>
      </c>
      <c r="E14" s="25">
        <f>'1. melléklet'!P183</f>
        <v>23000</v>
      </c>
      <c r="F14" s="25"/>
      <c r="G14" s="11" t="s">
        <v>102</v>
      </c>
      <c r="H14" s="12">
        <v>0</v>
      </c>
      <c r="I14" s="12">
        <v>9000</v>
      </c>
      <c r="J14" s="12">
        <v>0</v>
      </c>
      <c r="K14" s="12">
        <v>0</v>
      </c>
    </row>
    <row r="15" spans="1:11" x14ac:dyDescent="0.25">
      <c r="A15" s="11" t="s">
        <v>100</v>
      </c>
      <c r="B15" s="25">
        <v>176796</v>
      </c>
      <c r="C15" s="25">
        <v>313937</v>
      </c>
      <c r="D15" s="25">
        <f>'1. melléklet'!D198</f>
        <v>1194</v>
      </c>
      <c r="E15" s="25">
        <f>'1. melléklet'!P198</f>
        <v>1206</v>
      </c>
      <c r="F15" s="25"/>
      <c r="G15" s="11" t="s">
        <v>104</v>
      </c>
      <c r="H15" s="12">
        <v>0</v>
      </c>
      <c r="I15" s="12">
        <v>0</v>
      </c>
      <c r="J15" s="12">
        <f>'2. mell. 1. pont'!D189</f>
        <v>5000</v>
      </c>
      <c r="K15" s="12">
        <f>'2. mell. 1. pont'!P189</f>
        <v>5000</v>
      </c>
    </row>
    <row r="16" spans="1:11" x14ac:dyDescent="0.25">
      <c r="A16" s="11" t="s">
        <v>101</v>
      </c>
      <c r="B16" s="25">
        <v>0</v>
      </c>
      <c r="C16" s="25">
        <v>8301</v>
      </c>
      <c r="D16" s="25">
        <v>0</v>
      </c>
      <c r="E16" s="25">
        <f>'1. melléklet'!P210</f>
        <v>112570</v>
      </c>
      <c r="F16" s="25"/>
      <c r="G16" s="11" t="s">
        <v>99</v>
      </c>
      <c r="H16" s="12">
        <v>0</v>
      </c>
      <c r="I16" s="12">
        <v>8301</v>
      </c>
      <c r="J16" s="12">
        <v>0</v>
      </c>
      <c r="K16" s="12">
        <f>'2. mell. 1. pont'!P276</f>
        <v>112570</v>
      </c>
    </row>
    <row r="17" spans="1:11" ht="24" x14ac:dyDescent="0.25">
      <c r="A17" s="11" t="s">
        <v>103</v>
      </c>
      <c r="B17" s="25">
        <v>60520</v>
      </c>
      <c r="C17" s="25">
        <v>81456</v>
      </c>
      <c r="D17" s="25">
        <v>0</v>
      </c>
      <c r="E17" s="25">
        <f>'1. melléklet'!P213</f>
        <v>65933</v>
      </c>
      <c r="F17" s="25"/>
      <c r="G17" s="27" t="s">
        <v>116</v>
      </c>
      <c r="H17" s="12">
        <v>61489</v>
      </c>
      <c r="I17" s="12">
        <v>72333</v>
      </c>
      <c r="J17" s="12">
        <f>'2. mell. 1. pont'!D279</f>
        <v>64565</v>
      </c>
      <c r="K17" s="12">
        <f>'2. mell. 1. pont'!P279</f>
        <v>65912</v>
      </c>
    </row>
    <row r="18" spans="1:11" x14ac:dyDescent="0.25">
      <c r="A18" s="13"/>
      <c r="B18" s="25"/>
      <c r="C18" s="25"/>
      <c r="D18" s="25"/>
      <c r="E18" s="25"/>
      <c r="F18" s="25"/>
      <c r="G18" s="4"/>
      <c r="H18" s="4"/>
      <c r="I18" s="12"/>
      <c r="J18" s="12"/>
      <c r="K18" s="12"/>
    </row>
    <row r="19" spans="1:11" x14ac:dyDescent="0.25">
      <c r="A19" s="7" t="s">
        <v>105</v>
      </c>
      <c r="B19" s="28">
        <f>SUM(B9:B18)</f>
        <v>3319032</v>
      </c>
      <c r="C19" s="28">
        <f>SUM(C9:C18)</f>
        <v>3750881</v>
      </c>
      <c r="D19" s="28">
        <f>SUM(D9:D18)</f>
        <v>3200226</v>
      </c>
      <c r="E19" s="28">
        <f>SUM(E9:E18)</f>
        <v>4257450</v>
      </c>
      <c r="F19" s="29"/>
      <c r="G19" s="7" t="s">
        <v>106</v>
      </c>
      <c r="H19" s="14">
        <f>SUM(H9:H18)</f>
        <v>3050066</v>
      </c>
      <c r="I19" s="14">
        <f>SUM(I9:I18)</f>
        <v>3383724</v>
      </c>
      <c r="J19" s="14">
        <f>SUM(J9:J18)</f>
        <v>3455474</v>
      </c>
      <c r="K19" s="14">
        <f>SUM(K9:K18)</f>
        <v>4060925</v>
      </c>
    </row>
    <row r="20" spans="1:11" x14ac:dyDescent="0.25">
      <c r="A20" s="13"/>
      <c r="B20" s="28"/>
      <c r="C20" s="28"/>
      <c r="D20" s="28"/>
      <c r="E20" s="28"/>
      <c r="F20" s="28"/>
      <c r="G20" s="11"/>
      <c r="H20" s="12"/>
      <c r="I20" s="12"/>
      <c r="J20" s="12"/>
      <c r="K20" s="12"/>
    </row>
    <row r="21" spans="1:11" x14ac:dyDescent="0.25">
      <c r="A21" s="11" t="s">
        <v>60</v>
      </c>
      <c r="B21" s="12">
        <v>229477</v>
      </c>
      <c r="C21" s="12">
        <v>140571</v>
      </c>
      <c r="D21" s="12">
        <f>'1. melléklet'!D112</f>
        <v>388251</v>
      </c>
      <c r="E21" s="12">
        <f>'1. melléklet'!P112+'1. melléklet'!P30</f>
        <v>174891</v>
      </c>
      <c r="F21" s="21"/>
      <c r="G21" s="11" t="s">
        <v>44</v>
      </c>
      <c r="H21" s="12">
        <v>212890</v>
      </c>
      <c r="I21" s="12">
        <v>372731</v>
      </c>
      <c r="J21" s="12">
        <f>'2. mell. 1. pont'!D18+'2. mell. 1. pont'!D34+'2. mell. 1. pont'!D53+'2. mell. 1. pont'!D232</f>
        <v>679324</v>
      </c>
      <c r="K21" s="12">
        <f>'2. mell. 1. pont'!P18+'2. mell. 1. pont'!P34+'2. mell. 1. pont'!P53+'2. mell. 1. pont'!P232</f>
        <v>957911</v>
      </c>
    </row>
    <row r="22" spans="1:11" x14ac:dyDescent="0.25">
      <c r="A22" s="11" t="s">
        <v>201</v>
      </c>
      <c r="B22" s="25">
        <v>146898</v>
      </c>
      <c r="C22" s="25">
        <v>40000</v>
      </c>
      <c r="D22" s="25">
        <v>0</v>
      </c>
      <c r="E22" s="25">
        <v>0</v>
      </c>
      <c r="F22" s="25"/>
      <c r="G22" s="11" t="s">
        <v>19</v>
      </c>
      <c r="H22" s="12">
        <v>377959</v>
      </c>
      <c r="I22" s="12">
        <v>1125666</v>
      </c>
      <c r="J22" s="12">
        <f>'2. mell. 1. pont'!D37+'2. mell. 1. pont'!D248</f>
        <v>1364283</v>
      </c>
      <c r="K22" s="12">
        <f>'2. mell. 1. pont'!P37+'2. mell. 1. pont'!P248+'2. mell. 1. pont'!P21</f>
        <v>1784632</v>
      </c>
    </row>
    <row r="23" spans="1:11" ht="24" x14ac:dyDescent="0.25">
      <c r="A23" s="11" t="s">
        <v>107</v>
      </c>
      <c r="B23" s="30">
        <v>1707980</v>
      </c>
      <c r="C23" s="30">
        <v>487625</v>
      </c>
      <c r="D23" s="30">
        <f>'1. melléklet'!D152</f>
        <v>263671</v>
      </c>
      <c r="E23" s="30">
        <f>'1. melléklet'!P152</f>
        <v>715805</v>
      </c>
      <c r="F23" s="30"/>
      <c r="G23" s="26" t="s">
        <v>125</v>
      </c>
      <c r="H23" s="12">
        <v>24347</v>
      </c>
      <c r="I23" s="12">
        <v>6610</v>
      </c>
      <c r="J23" s="12">
        <f>'2. mell. 1. pont'!D254+'2. mell. 1. pont'!D260</f>
        <v>8300</v>
      </c>
      <c r="K23" s="12">
        <f>'2. mell. 1. pont'!P254+'2. mell. 1. pont'!P260</f>
        <v>9800</v>
      </c>
    </row>
    <row r="24" spans="1:11" x14ac:dyDescent="0.25">
      <c r="A24" s="11" t="s">
        <v>191</v>
      </c>
      <c r="B24" s="25">
        <v>397</v>
      </c>
      <c r="C24" s="25">
        <v>616</v>
      </c>
      <c r="D24" s="25">
        <f>'1. melléklet'!D169</f>
        <v>400</v>
      </c>
      <c r="E24" s="25">
        <f>'1. melléklet'!P169</f>
        <v>400</v>
      </c>
      <c r="F24" s="25"/>
      <c r="G24" s="11" t="s">
        <v>124</v>
      </c>
      <c r="H24" s="12">
        <v>0</v>
      </c>
      <c r="I24" s="12">
        <v>0</v>
      </c>
      <c r="J24" s="12">
        <f>'2. mell. 1. pont'!D266</f>
        <v>14868</v>
      </c>
      <c r="K24" s="12">
        <f>'2. mell. 1. pont'!P266</f>
        <v>5000</v>
      </c>
    </row>
    <row r="25" spans="1:11" x14ac:dyDescent="0.25">
      <c r="A25" s="11" t="s">
        <v>108</v>
      </c>
      <c r="B25" s="25">
        <v>226</v>
      </c>
      <c r="C25" s="25">
        <v>162</v>
      </c>
      <c r="D25" s="25">
        <f>'1. melléklet'!D177</f>
        <v>300</v>
      </c>
      <c r="E25" s="25">
        <f>'1. melléklet'!P177</f>
        <v>300</v>
      </c>
      <c r="F25" s="25"/>
      <c r="G25" s="11" t="s">
        <v>111</v>
      </c>
      <c r="H25" s="12">
        <v>0</v>
      </c>
      <c r="I25" s="12">
        <v>0</v>
      </c>
      <c r="J25" s="12">
        <v>0</v>
      </c>
      <c r="K25" s="12">
        <v>0</v>
      </c>
    </row>
    <row r="26" spans="1:11" x14ac:dyDescent="0.25">
      <c r="A26" s="11" t="s">
        <v>109</v>
      </c>
      <c r="B26" s="25">
        <v>811783</v>
      </c>
      <c r="C26" s="25">
        <v>2192283</v>
      </c>
      <c r="D26" s="25">
        <f>'1. melléklet'!D205</f>
        <v>1695790</v>
      </c>
      <c r="E26" s="25">
        <f>'1. melléklet'!P205</f>
        <v>1695811</v>
      </c>
      <c r="F26" s="25"/>
      <c r="G26" s="11" t="s">
        <v>118</v>
      </c>
      <c r="H26" s="12">
        <v>44310</v>
      </c>
      <c r="I26" s="12">
        <v>26389</v>
      </c>
      <c r="J26" s="12">
        <f>'2. mell. 1. pont'!D275</f>
        <v>26389</v>
      </c>
      <c r="K26" s="12">
        <f>'2. mell. 1. pont'!P275</f>
        <v>26389</v>
      </c>
    </row>
    <row r="27" spans="1:11" x14ac:dyDescent="0.25">
      <c r="A27" s="11" t="s">
        <v>110</v>
      </c>
      <c r="B27" s="25">
        <v>0</v>
      </c>
      <c r="C27" s="25">
        <v>0</v>
      </c>
      <c r="D27" s="25">
        <v>0</v>
      </c>
      <c r="E27" s="25">
        <v>0</v>
      </c>
      <c r="F27" s="25"/>
      <c r="G27" s="4"/>
      <c r="H27" s="4"/>
      <c r="I27" s="4"/>
      <c r="J27" s="4"/>
      <c r="K27" s="4"/>
    </row>
    <row r="28" spans="1:11" x14ac:dyDescent="0.25">
      <c r="A28" s="11"/>
      <c r="B28" s="25"/>
      <c r="C28" s="25"/>
      <c r="D28" s="25"/>
      <c r="E28" s="25"/>
      <c r="F28" s="25"/>
      <c r="G28" s="27"/>
      <c r="H28" s="12"/>
      <c r="I28" s="12"/>
      <c r="J28" s="12"/>
      <c r="K28" s="12"/>
    </row>
    <row r="29" spans="1:11" x14ac:dyDescent="0.25">
      <c r="A29" s="7" t="s">
        <v>112</v>
      </c>
      <c r="B29" s="28">
        <f>SUM(B21:B28)</f>
        <v>2896761</v>
      </c>
      <c r="C29" s="28">
        <f>SUM(C21:C28)</f>
        <v>2861257</v>
      </c>
      <c r="D29" s="28">
        <f>SUM(D21:D28)</f>
        <v>2348412</v>
      </c>
      <c r="E29" s="28">
        <f>SUM(E21:E28)</f>
        <v>2587207</v>
      </c>
      <c r="F29" s="28"/>
      <c r="G29" s="7" t="s">
        <v>113</v>
      </c>
      <c r="H29" s="14">
        <f>SUM(H21:H28)</f>
        <v>659506</v>
      </c>
      <c r="I29" s="14">
        <f>SUM(I21:I28)</f>
        <v>1531396</v>
      </c>
      <c r="J29" s="14">
        <f>SUM(J21:J28)</f>
        <v>2093164</v>
      </c>
      <c r="K29" s="14">
        <f>SUM(K21:K28)</f>
        <v>2783732</v>
      </c>
    </row>
    <row r="30" spans="1:11" x14ac:dyDescent="0.25">
      <c r="A30" s="7"/>
      <c r="B30" s="28"/>
      <c r="C30" s="28"/>
      <c r="D30" s="28"/>
      <c r="E30" s="28"/>
      <c r="F30" s="28"/>
      <c r="G30" s="7"/>
      <c r="H30" s="14"/>
      <c r="I30" s="14"/>
      <c r="J30" s="12"/>
      <c r="K30" s="12"/>
    </row>
    <row r="31" spans="1:11" x14ac:dyDescent="0.25">
      <c r="A31" s="7"/>
      <c r="B31" s="28"/>
      <c r="C31" s="28"/>
      <c r="D31" s="28"/>
      <c r="E31" s="28"/>
      <c r="F31" s="28"/>
      <c r="G31" s="7"/>
      <c r="H31" s="12"/>
      <c r="I31" s="12"/>
      <c r="J31" s="12"/>
      <c r="K31" s="12"/>
    </row>
    <row r="32" spans="1:11" x14ac:dyDescent="0.25">
      <c r="A32" s="15" t="s">
        <v>114</v>
      </c>
      <c r="B32" s="16">
        <f>B19+B29</f>
        <v>6215793</v>
      </c>
      <c r="C32" s="16">
        <f>C19+C29</f>
        <v>6612138</v>
      </c>
      <c r="D32" s="16">
        <f>D19+D29</f>
        <v>5548638</v>
      </c>
      <c r="E32" s="16">
        <f>E19+E29</f>
        <v>6844657</v>
      </c>
      <c r="F32" s="16"/>
      <c r="G32" s="15" t="s">
        <v>115</v>
      </c>
      <c r="H32" s="16">
        <f>H19+H29</f>
        <v>3709572</v>
      </c>
      <c r="I32" s="16">
        <f>I19+I29</f>
        <v>4915120</v>
      </c>
      <c r="J32" s="16">
        <f>J19+J29</f>
        <v>5548638</v>
      </c>
      <c r="K32" s="16">
        <f>K19+K29</f>
        <v>6844657</v>
      </c>
    </row>
  </sheetData>
  <mergeCells count="2">
    <mergeCell ref="A3:J3"/>
    <mergeCell ref="A4:J4"/>
  </mergeCells>
  <phoneticPr fontId="46" type="noConversion"/>
  <pageMargins left="0.7" right="0.7" top="0.75" bottom="0.75" header="0.3" footer="0.3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6646C-6168-4D42-B42D-A0B378E94079}">
  <sheetPr>
    <pageSetUpPr fitToPage="1"/>
  </sheetPr>
  <dimension ref="A1:N190"/>
  <sheetViews>
    <sheetView view="pageBreakPreview" zoomScaleNormal="100" zoomScaleSheetLayoutView="100" workbookViewId="0"/>
  </sheetViews>
  <sheetFormatPr defaultColWidth="9.109375" defaultRowHeight="13.2" x14ac:dyDescent="0.25"/>
  <cols>
    <col min="1" max="1" width="6.6640625" style="2" customWidth="1"/>
    <col min="2" max="2" width="29.6640625" style="2" customWidth="1"/>
    <col min="3" max="3" width="41.44140625" style="2" customWidth="1"/>
    <col min="4" max="4" width="14.88671875" style="2" customWidth="1"/>
    <col min="5" max="8" width="14.5546875" style="2" customWidth="1"/>
    <col min="9" max="9" width="16" style="2" customWidth="1"/>
    <col min="10" max="10" width="11.44140625" style="2" customWidth="1"/>
    <col min="11" max="11" width="11.33203125" style="2" customWidth="1"/>
    <col min="12" max="12" width="10.88671875" style="2" customWidth="1"/>
    <col min="13" max="13" width="12.5546875" style="2" customWidth="1"/>
    <col min="14" max="14" width="11.109375" style="2" customWidth="1"/>
    <col min="15" max="16384" width="9.109375" style="2"/>
  </cols>
  <sheetData>
    <row r="1" spans="1:9" ht="13.8" x14ac:dyDescent="0.25">
      <c r="I1" s="5" t="s">
        <v>463</v>
      </c>
    </row>
    <row r="2" spans="1:9" ht="13.8" x14ac:dyDescent="0.25">
      <c r="B2" s="52"/>
      <c r="C2" s="52"/>
      <c r="D2" s="52"/>
      <c r="E2" s="52"/>
      <c r="F2" s="52"/>
      <c r="G2" s="52"/>
      <c r="H2" s="52"/>
      <c r="I2" s="3" t="s">
        <v>406</v>
      </c>
    </row>
    <row r="3" spans="1:9" ht="13.8" x14ac:dyDescent="0.25">
      <c r="A3" s="53"/>
      <c r="B3" s="54"/>
      <c r="C3" s="54"/>
      <c r="D3" s="54"/>
      <c r="E3" s="54"/>
      <c r="F3" s="54"/>
      <c r="G3" s="54"/>
      <c r="H3" s="54"/>
      <c r="I3" s="3"/>
    </row>
    <row r="4" spans="1:9" ht="13.8" x14ac:dyDescent="0.3">
      <c r="A4" s="340" t="s">
        <v>407</v>
      </c>
      <c r="B4" s="340"/>
      <c r="C4" s="340"/>
      <c r="D4" s="340"/>
      <c r="E4" s="340"/>
      <c r="F4" s="340"/>
      <c r="G4" s="340"/>
      <c r="H4" s="340"/>
      <c r="I4" s="340"/>
    </row>
    <row r="5" spans="1:9" ht="13.8" x14ac:dyDescent="0.3">
      <c r="A5" s="53"/>
      <c r="B5" s="56"/>
      <c r="C5" s="53"/>
      <c r="D5" s="57"/>
      <c r="E5" s="57"/>
      <c r="F5" s="57"/>
      <c r="G5" s="57"/>
      <c r="H5" s="57"/>
      <c r="I5" s="57"/>
    </row>
    <row r="6" spans="1:9" ht="15.6" x14ac:dyDescent="0.3">
      <c r="A6" s="338" t="s">
        <v>408</v>
      </c>
      <c r="B6" s="338"/>
      <c r="C6" s="338"/>
      <c r="D6" s="338"/>
      <c r="E6" s="338"/>
      <c r="F6" s="338"/>
      <c r="G6" s="338"/>
      <c r="H6" s="338"/>
      <c r="I6" s="338"/>
    </row>
    <row r="7" spans="1:9" ht="13.8" x14ac:dyDescent="0.25">
      <c r="A7" s="53"/>
      <c r="B7" s="58"/>
      <c r="C7" s="59"/>
      <c r="D7" s="58"/>
      <c r="E7" s="58"/>
      <c r="F7" s="58"/>
      <c r="G7" s="58"/>
      <c r="H7" s="58"/>
      <c r="I7" s="60" t="s">
        <v>409</v>
      </c>
    </row>
    <row r="8" spans="1:9" ht="13.8" x14ac:dyDescent="0.25">
      <c r="A8" s="61" t="s">
        <v>410</v>
      </c>
      <c r="B8" s="62" t="s">
        <v>411</v>
      </c>
      <c r="C8" s="62" t="s">
        <v>412</v>
      </c>
      <c r="D8" s="62" t="s">
        <v>413</v>
      </c>
      <c r="E8" s="62" t="s">
        <v>414</v>
      </c>
      <c r="F8" s="62" t="s">
        <v>415</v>
      </c>
      <c r="G8" s="62" t="s">
        <v>416</v>
      </c>
      <c r="H8" s="62" t="s">
        <v>417</v>
      </c>
      <c r="I8" s="63" t="s">
        <v>418</v>
      </c>
    </row>
    <row r="9" spans="1:9" ht="13.8" x14ac:dyDescent="0.25">
      <c r="A9" s="61"/>
      <c r="B9" s="62"/>
      <c r="C9" s="62"/>
      <c r="D9" s="62"/>
      <c r="E9" s="62"/>
      <c r="F9" s="62"/>
      <c r="G9" s="62"/>
      <c r="H9" s="62"/>
      <c r="I9" s="63"/>
    </row>
    <row r="10" spans="1:9" ht="13.8" x14ac:dyDescent="0.25">
      <c r="A10" s="61"/>
      <c r="B10" s="62"/>
      <c r="C10" s="62"/>
      <c r="D10" s="62"/>
      <c r="E10" s="62"/>
      <c r="F10" s="62"/>
      <c r="G10" s="62"/>
      <c r="H10" s="62"/>
      <c r="I10" s="63"/>
    </row>
    <row r="11" spans="1:9" ht="29.25" customHeight="1" x14ac:dyDescent="0.25">
      <c r="A11" s="64">
        <v>1</v>
      </c>
      <c r="B11" s="65" t="s">
        <v>419</v>
      </c>
      <c r="C11" s="336" t="s">
        <v>420</v>
      </c>
      <c r="D11" s="336"/>
      <c r="E11" s="62"/>
      <c r="F11" s="62"/>
      <c r="G11" s="62"/>
      <c r="H11" s="62"/>
      <c r="I11" s="63"/>
    </row>
    <row r="12" spans="1:9" ht="13.8" x14ac:dyDescent="0.25">
      <c r="A12" s="61"/>
      <c r="B12" s="67" t="s">
        <v>29</v>
      </c>
      <c r="C12" s="62"/>
      <c r="D12" s="62"/>
      <c r="E12" s="62"/>
      <c r="F12" s="62"/>
      <c r="G12" s="62"/>
      <c r="H12" s="62"/>
      <c r="I12" s="63"/>
    </row>
    <row r="13" spans="1:9" ht="13.8" x14ac:dyDescent="0.25">
      <c r="A13" s="61"/>
      <c r="B13" s="68" t="s">
        <v>421</v>
      </c>
      <c r="C13" s="69"/>
      <c r="D13" s="57">
        <v>12208872</v>
      </c>
      <c r="E13" s="57">
        <v>0</v>
      </c>
      <c r="F13" s="57">
        <v>0</v>
      </c>
      <c r="G13" s="57"/>
      <c r="H13" s="57"/>
      <c r="I13" s="57">
        <f>SUM(D13:H13)</f>
        <v>12208872</v>
      </c>
    </row>
    <row r="14" spans="1:9" ht="13.8" x14ac:dyDescent="0.25">
      <c r="A14" s="61"/>
      <c r="B14" s="68" t="s">
        <v>422</v>
      </c>
      <c r="C14" s="69"/>
      <c r="D14" s="57"/>
      <c r="E14" s="57"/>
      <c r="F14" s="57">
        <v>71250</v>
      </c>
      <c r="G14" s="57">
        <v>288000</v>
      </c>
      <c r="H14" s="57"/>
      <c r="I14" s="57">
        <f>SUM(D14:H14)</f>
        <v>359250</v>
      </c>
    </row>
    <row r="15" spans="1:9" ht="13.8" x14ac:dyDescent="0.3">
      <c r="A15" s="70"/>
      <c r="B15" s="71" t="s">
        <v>24</v>
      </c>
      <c r="C15" s="72"/>
      <c r="D15" s="73">
        <f>SUM(D13:D13)</f>
        <v>12208872</v>
      </c>
      <c r="E15" s="73">
        <f>SUM(E13:E13)</f>
        <v>0</v>
      </c>
      <c r="F15" s="73">
        <f>SUM(F13:F14)</f>
        <v>71250</v>
      </c>
      <c r="G15" s="73">
        <f>SUM(G13:G14)</f>
        <v>288000</v>
      </c>
      <c r="H15" s="73"/>
      <c r="I15" s="73">
        <f>SUM(I13:I14)</f>
        <v>12568122</v>
      </c>
    </row>
    <row r="16" spans="1:9" ht="13.8" x14ac:dyDescent="0.3">
      <c r="A16" s="53"/>
      <c r="B16" s="74"/>
      <c r="C16" s="62"/>
      <c r="D16" s="75"/>
      <c r="E16" s="75"/>
      <c r="F16" s="75"/>
      <c r="G16" s="75"/>
      <c r="H16" s="75"/>
      <c r="I16" s="75"/>
    </row>
    <row r="17" spans="1:9" ht="27" customHeight="1" x14ac:dyDescent="0.25">
      <c r="A17" s="64">
        <v>2</v>
      </c>
      <c r="B17" s="65" t="s">
        <v>423</v>
      </c>
      <c r="C17" s="336" t="s">
        <v>424</v>
      </c>
      <c r="D17" s="336"/>
      <c r="E17" s="62"/>
      <c r="F17" s="62"/>
      <c r="G17" s="62"/>
      <c r="H17" s="62"/>
      <c r="I17" s="63"/>
    </row>
    <row r="18" spans="1:9" ht="13.8" x14ac:dyDescent="0.25">
      <c r="A18" s="61"/>
      <c r="B18" s="67" t="s">
        <v>29</v>
      </c>
      <c r="C18" s="62"/>
      <c r="D18" s="62"/>
      <c r="E18" s="62"/>
      <c r="F18" s="62"/>
      <c r="G18" s="62"/>
      <c r="H18" s="62"/>
      <c r="I18" s="63"/>
    </row>
    <row r="19" spans="1:9" ht="13.8" x14ac:dyDescent="0.25">
      <c r="A19" s="61"/>
      <c r="B19" s="68" t="s">
        <v>421</v>
      </c>
      <c r="C19" s="69"/>
      <c r="D19" s="57">
        <v>9743650</v>
      </c>
      <c r="E19" s="57">
        <v>1071600</v>
      </c>
      <c r="F19" s="57"/>
      <c r="G19" s="57">
        <v>477078</v>
      </c>
      <c r="H19" s="57"/>
      <c r="I19" s="57">
        <f>SUM(D19:H19)</f>
        <v>11292328</v>
      </c>
    </row>
    <row r="20" spans="1:9" ht="13.8" x14ac:dyDescent="0.25">
      <c r="A20" s="61"/>
      <c r="B20" s="68" t="s">
        <v>422</v>
      </c>
      <c r="C20" s="69"/>
      <c r="D20" s="57"/>
      <c r="E20" s="57"/>
      <c r="F20" s="57"/>
      <c r="G20" s="57">
        <v>407187</v>
      </c>
      <c r="H20" s="57"/>
      <c r="I20" s="57">
        <f>SUM(D20:H20)</f>
        <v>407187</v>
      </c>
    </row>
    <row r="21" spans="1:9" ht="13.8" x14ac:dyDescent="0.3">
      <c r="A21" s="70"/>
      <c r="B21" s="71" t="s">
        <v>24</v>
      </c>
      <c r="C21" s="72"/>
      <c r="D21" s="73">
        <f>SUM(D19:D19)</f>
        <v>9743650</v>
      </c>
      <c r="E21" s="73">
        <f>SUM(E19:E19)</f>
        <v>1071600</v>
      </c>
      <c r="F21" s="73">
        <f>SUM(F19:F20)</f>
        <v>0</v>
      </c>
      <c r="G21" s="73">
        <f t="shared" ref="G21:I21" si="0">SUM(G19:G20)</f>
        <v>884265</v>
      </c>
      <c r="H21" s="73"/>
      <c r="I21" s="73">
        <f t="shared" si="0"/>
        <v>11699515</v>
      </c>
    </row>
    <row r="22" spans="1:9" ht="13.8" x14ac:dyDescent="0.3">
      <c r="A22" s="53"/>
      <c r="B22" s="74"/>
      <c r="C22" s="62"/>
      <c r="D22" s="75"/>
      <c r="E22" s="75"/>
      <c r="F22" s="75"/>
      <c r="G22" s="75"/>
      <c r="H22" s="75"/>
      <c r="I22" s="75"/>
    </row>
    <row r="23" spans="1:9" ht="36.75" customHeight="1" x14ac:dyDescent="0.25">
      <c r="A23" s="64">
        <v>3</v>
      </c>
      <c r="B23" s="65" t="s">
        <v>425</v>
      </c>
      <c r="C23" s="336" t="s">
        <v>426</v>
      </c>
      <c r="D23" s="336"/>
      <c r="E23" s="62"/>
      <c r="F23" s="62"/>
      <c r="G23" s="62"/>
      <c r="H23" s="62"/>
      <c r="I23" s="63"/>
    </row>
    <row r="24" spans="1:9" ht="13.8" x14ac:dyDescent="0.25">
      <c r="A24" s="61"/>
      <c r="B24" s="67" t="s">
        <v>29</v>
      </c>
      <c r="C24" s="62"/>
      <c r="D24" s="62"/>
      <c r="E24" s="62"/>
      <c r="F24" s="62"/>
      <c r="G24" s="62"/>
      <c r="H24" s="62"/>
      <c r="I24" s="63"/>
    </row>
    <row r="25" spans="1:9" ht="13.8" x14ac:dyDescent="0.25">
      <c r="A25" s="61"/>
      <c r="B25" s="68" t="s">
        <v>421</v>
      </c>
      <c r="C25" s="69"/>
      <c r="D25" s="57">
        <v>21236614</v>
      </c>
      <c r="E25" s="57">
        <v>0</v>
      </c>
      <c r="F25" s="57">
        <v>1092178</v>
      </c>
      <c r="G25" s="57">
        <v>1504111</v>
      </c>
      <c r="H25" s="57"/>
      <c r="I25" s="57">
        <f>SUM(D25:H25)</f>
        <v>23832903</v>
      </c>
    </row>
    <row r="26" spans="1:9" ht="13.8" x14ac:dyDescent="0.25">
      <c r="A26" s="61"/>
      <c r="B26" s="68" t="s">
        <v>422</v>
      </c>
      <c r="C26" s="69"/>
      <c r="D26" s="57"/>
      <c r="E26" s="57"/>
      <c r="G26" s="57"/>
      <c r="H26" s="57"/>
      <c r="I26" s="57">
        <f>SUM(D26:H26)</f>
        <v>0</v>
      </c>
    </row>
    <row r="27" spans="1:9" ht="13.8" x14ac:dyDescent="0.3">
      <c r="A27" s="70"/>
      <c r="B27" s="71" t="s">
        <v>24</v>
      </c>
      <c r="C27" s="72"/>
      <c r="D27" s="73">
        <f>SUM(D25:D26)</f>
        <v>21236614</v>
      </c>
      <c r="E27" s="73">
        <f t="shared" ref="E27:G27" si="1">SUM(E25:E26)</f>
        <v>0</v>
      </c>
      <c r="F27" s="73">
        <f t="shared" si="1"/>
        <v>1092178</v>
      </c>
      <c r="G27" s="73">
        <f t="shared" si="1"/>
        <v>1504111</v>
      </c>
      <c r="H27" s="73"/>
      <c r="I27" s="73">
        <f>SUM(I25:I26)</f>
        <v>23832903</v>
      </c>
    </row>
    <row r="28" spans="1:9" ht="13.8" x14ac:dyDescent="0.25">
      <c r="A28" s="61"/>
      <c r="B28" s="62"/>
      <c r="C28" s="62"/>
      <c r="D28" s="62"/>
      <c r="E28" s="62"/>
      <c r="F28" s="62"/>
      <c r="G28" s="62"/>
      <c r="H28" s="62"/>
      <c r="I28" s="63"/>
    </row>
    <row r="29" spans="1:9" ht="26.4" x14ac:dyDescent="0.25">
      <c r="A29" s="64">
        <v>4</v>
      </c>
      <c r="B29" s="65" t="s">
        <v>427</v>
      </c>
      <c r="C29" s="66" t="s">
        <v>428</v>
      </c>
      <c r="D29" s="62"/>
      <c r="E29" s="62"/>
      <c r="F29" s="62"/>
      <c r="G29" s="62"/>
      <c r="H29" s="62"/>
      <c r="I29" s="63"/>
    </row>
    <row r="30" spans="1:9" ht="13.8" x14ac:dyDescent="0.25">
      <c r="A30" s="61"/>
      <c r="B30" s="67" t="s">
        <v>29</v>
      </c>
      <c r="C30" s="62"/>
      <c r="D30" s="62"/>
      <c r="E30" s="62"/>
      <c r="F30" s="62"/>
      <c r="G30" s="62"/>
      <c r="H30" s="62"/>
      <c r="I30" s="63"/>
    </row>
    <row r="31" spans="1:9" ht="13.8" x14ac:dyDescent="0.25">
      <c r="A31" s="61"/>
      <c r="B31" s="68" t="s">
        <v>421</v>
      </c>
      <c r="C31" s="69"/>
      <c r="D31" s="57">
        <v>0</v>
      </c>
      <c r="E31" s="57">
        <v>222596761</v>
      </c>
      <c r="F31" s="57"/>
      <c r="G31" s="57">
        <f>30341547+231501549</f>
        <v>261843096</v>
      </c>
      <c r="H31" s="57"/>
      <c r="I31" s="57">
        <f>SUM(D31:H31)</f>
        <v>484439857</v>
      </c>
    </row>
    <row r="32" spans="1:9" ht="13.8" x14ac:dyDescent="0.3">
      <c r="A32" s="70"/>
      <c r="B32" s="71" t="s">
        <v>24</v>
      </c>
      <c r="C32" s="72"/>
      <c r="D32" s="73">
        <f>SUM(D31:D31)</f>
        <v>0</v>
      </c>
      <c r="E32" s="73">
        <f>SUM(E31:E31)</f>
        <v>222596761</v>
      </c>
      <c r="F32" s="73">
        <f>SUM(F31:F31)</f>
        <v>0</v>
      </c>
      <c r="G32" s="73">
        <f>SUM(G31:G31)</f>
        <v>261843096</v>
      </c>
      <c r="H32" s="73"/>
      <c r="I32" s="73">
        <f>SUM(I31:I31)</f>
        <v>484439857</v>
      </c>
    </row>
    <row r="33" spans="1:14" ht="13.8" x14ac:dyDescent="0.3">
      <c r="A33" s="53"/>
      <c r="B33" s="74"/>
      <c r="C33" s="62"/>
      <c r="D33" s="75"/>
      <c r="E33" s="75"/>
      <c r="F33" s="75"/>
      <c r="G33" s="75"/>
      <c r="H33" s="75"/>
      <c r="I33" s="75"/>
    </row>
    <row r="34" spans="1:14" x14ac:dyDescent="0.25">
      <c r="A34" s="64">
        <v>5</v>
      </c>
      <c r="B34" s="65" t="s">
        <v>429</v>
      </c>
      <c r="C34" s="76" t="s">
        <v>430</v>
      </c>
    </row>
    <row r="35" spans="1:14" ht="13.8" x14ac:dyDescent="0.3">
      <c r="A35" s="53"/>
      <c r="B35" s="74"/>
      <c r="C35" s="62"/>
    </row>
    <row r="36" spans="1:14" ht="13.8" x14ac:dyDescent="0.3">
      <c r="A36" s="53"/>
      <c r="B36" s="67" t="s">
        <v>29</v>
      </c>
      <c r="C36" s="62"/>
      <c r="D36" s="75"/>
      <c r="E36" s="75"/>
      <c r="F36" s="75"/>
      <c r="G36" s="75"/>
      <c r="H36" s="75"/>
      <c r="I36" s="75"/>
    </row>
    <row r="37" spans="1:14" ht="13.8" x14ac:dyDescent="0.25">
      <c r="A37" s="53"/>
      <c r="B37" s="77" t="s">
        <v>431</v>
      </c>
      <c r="C37" s="62"/>
      <c r="D37" s="57">
        <v>86366819</v>
      </c>
      <c r="E37" s="57"/>
      <c r="F37" s="57">
        <v>59663381</v>
      </c>
      <c r="G37" s="57">
        <v>602660</v>
      </c>
      <c r="H37" s="57"/>
      <c r="I37" s="57">
        <f>SUM(D37:G37)</f>
        <v>146632860</v>
      </c>
      <c r="J37" s="57"/>
      <c r="K37" s="57"/>
      <c r="L37" s="57"/>
      <c r="M37" s="57"/>
      <c r="N37" s="57"/>
    </row>
    <row r="38" spans="1:14" ht="13.8" x14ac:dyDescent="0.25">
      <c r="A38" s="53"/>
      <c r="B38" s="68" t="s">
        <v>432</v>
      </c>
      <c r="C38" s="62"/>
      <c r="D38" s="57">
        <v>426500</v>
      </c>
      <c r="E38" s="57">
        <v>100000</v>
      </c>
      <c r="F38" s="57">
        <v>2772940</v>
      </c>
      <c r="G38" s="57"/>
      <c r="H38" s="57"/>
      <c r="I38" s="57">
        <f>SUM(D38:F38)</f>
        <v>3299440</v>
      </c>
      <c r="J38" s="57"/>
      <c r="K38" s="57"/>
      <c r="L38" s="57"/>
      <c r="M38" s="57"/>
      <c r="N38" s="57"/>
    </row>
    <row r="39" spans="1:14" ht="13.8" x14ac:dyDescent="0.3">
      <c r="A39" s="78"/>
      <c r="B39" s="79" t="s">
        <v>24</v>
      </c>
      <c r="C39" s="72"/>
      <c r="D39" s="73">
        <f>SUM(D37:D38)</f>
        <v>86793319</v>
      </c>
      <c r="E39" s="73">
        <f t="shared" ref="E39:I39" si="2">SUM(E37:E38)</f>
        <v>100000</v>
      </c>
      <c r="F39" s="73">
        <f t="shared" si="2"/>
        <v>62436321</v>
      </c>
      <c r="G39" s="73">
        <f t="shared" si="2"/>
        <v>602660</v>
      </c>
      <c r="H39" s="73"/>
      <c r="I39" s="73">
        <f t="shared" si="2"/>
        <v>149932300</v>
      </c>
      <c r="J39" s="75"/>
      <c r="K39" s="75"/>
      <c r="L39" s="75"/>
      <c r="M39" s="75"/>
      <c r="N39" s="75"/>
    </row>
    <row r="40" spans="1:14" ht="13.8" x14ac:dyDescent="0.3">
      <c r="B40" s="80"/>
      <c r="C40" s="81"/>
      <c r="D40" s="82"/>
      <c r="E40" s="82"/>
      <c r="F40" s="75"/>
      <c r="G40" s="75"/>
      <c r="H40" s="75"/>
      <c r="I40" s="75"/>
      <c r="J40" s="82"/>
      <c r="K40" s="82"/>
      <c r="L40" s="75"/>
      <c r="M40" s="75"/>
      <c r="N40" s="75"/>
    </row>
    <row r="41" spans="1:14" ht="26.4" x14ac:dyDescent="0.25">
      <c r="A41" s="64">
        <v>6</v>
      </c>
      <c r="B41" s="65" t="s">
        <v>433</v>
      </c>
      <c r="C41" s="66" t="s">
        <v>434</v>
      </c>
      <c r="D41" s="62"/>
      <c r="E41" s="62"/>
      <c r="F41" s="62"/>
      <c r="G41" s="62"/>
      <c r="H41" s="62"/>
      <c r="I41" s="63"/>
      <c r="J41" s="62"/>
      <c r="K41" s="62"/>
      <c r="L41" s="62"/>
      <c r="M41" s="62"/>
      <c r="N41" s="63"/>
    </row>
    <row r="42" spans="1:14" ht="13.8" x14ac:dyDescent="0.25">
      <c r="A42" s="61"/>
      <c r="B42" s="67" t="s">
        <v>29</v>
      </c>
      <c r="C42" s="62"/>
      <c r="D42" s="62"/>
      <c r="E42" s="62"/>
      <c r="F42" s="62"/>
      <c r="G42" s="62"/>
      <c r="H42" s="62"/>
      <c r="I42" s="63"/>
      <c r="J42" s="62"/>
      <c r="K42" s="62"/>
      <c r="L42" s="62"/>
      <c r="M42" s="62"/>
      <c r="N42" s="63"/>
    </row>
    <row r="43" spans="1:14" ht="13.8" x14ac:dyDescent="0.25">
      <c r="A43" s="61"/>
      <c r="B43" s="68" t="s">
        <v>421</v>
      </c>
      <c r="C43" s="69"/>
      <c r="D43" s="57">
        <v>182311166</v>
      </c>
      <c r="E43" s="57">
        <v>0</v>
      </c>
      <c r="F43" s="57">
        <v>305317100</v>
      </c>
      <c r="G43" s="57">
        <v>28705974</v>
      </c>
      <c r="H43" s="57"/>
      <c r="I43" s="57">
        <f>SUM(D43:H43)</f>
        <v>516334240</v>
      </c>
      <c r="J43" s="57"/>
      <c r="K43" s="57"/>
      <c r="L43" s="57"/>
      <c r="M43" s="57"/>
      <c r="N43" s="57"/>
    </row>
    <row r="44" spans="1:14" ht="13.8" x14ac:dyDescent="0.25">
      <c r="A44" s="61"/>
      <c r="B44" s="68" t="s">
        <v>432</v>
      </c>
      <c r="C44" s="69"/>
      <c r="D44" s="57">
        <v>5237866</v>
      </c>
      <c r="E44" s="57"/>
      <c r="F44" s="57"/>
      <c r="G44" s="57">
        <v>1716183</v>
      </c>
      <c r="H44" s="57"/>
      <c r="I44" s="57">
        <f>SUM(D44:H44)</f>
        <v>6954049</v>
      </c>
      <c r="J44" s="57"/>
      <c r="K44" s="57"/>
      <c r="M44" s="57"/>
      <c r="N44" s="57"/>
    </row>
    <row r="45" spans="1:14" ht="13.8" x14ac:dyDescent="0.3">
      <c r="A45" s="70"/>
      <c r="B45" s="71" t="s">
        <v>24</v>
      </c>
      <c r="C45" s="72"/>
      <c r="D45" s="73">
        <f>SUM(D43:D44)</f>
        <v>187549032</v>
      </c>
      <c r="E45" s="73">
        <f>SUM(E43:E44)</f>
        <v>0</v>
      </c>
      <c r="F45" s="73">
        <f>SUM(F43:F44)</f>
        <v>305317100</v>
      </c>
      <c r="G45" s="73">
        <f>SUM(G43:G44)</f>
        <v>30422157</v>
      </c>
      <c r="H45" s="73"/>
      <c r="I45" s="73">
        <f>SUM(I43:I44)</f>
        <v>523288289</v>
      </c>
      <c r="J45" s="75"/>
      <c r="K45" s="75"/>
      <c r="L45" s="75"/>
      <c r="M45" s="75"/>
      <c r="N45" s="75"/>
    </row>
    <row r="46" spans="1:14" ht="13.8" x14ac:dyDescent="0.3">
      <c r="B46" s="80"/>
      <c r="C46" s="81"/>
      <c r="D46" s="75"/>
      <c r="E46" s="82"/>
      <c r="F46" s="75"/>
      <c r="G46" s="75"/>
      <c r="H46" s="75"/>
      <c r="I46" s="75"/>
      <c r="J46" s="75"/>
      <c r="K46" s="82"/>
      <c r="L46" s="75"/>
      <c r="M46" s="75"/>
      <c r="N46" s="75"/>
    </row>
    <row r="47" spans="1:14" ht="28.5" customHeight="1" x14ac:dyDescent="0.25">
      <c r="A47" s="64">
        <v>7</v>
      </c>
      <c r="B47" s="83" t="s">
        <v>435</v>
      </c>
      <c r="C47" s="336" t="s">
        <v>436</v>
      </c>
      <c r="D47" s="336"/>
      <c r="E47" s="62"/>
      <c r="F47" s="62"/>
      <c r="G47" s="62"/>
      <c r="H47" s="62"/>
      <c r="I47" s="63"/>
      <c r="K47" s="62"/>
      <c r="L47" s="62"/>
      <c r="M47" s="62"/>
      <c r="N47" s="63"/>
    </row>
    <row r="48" spans="1:14" ht="13.8" x14ac:dyDescent="0.25">
      <c r="A48" s="84"/>
      <c r="B48" s="85"/>
      <c r="C48" s="66"/>
      <c r="E48" s="62"/>
      <c r="F48" s="62"/>
      <c r="G48" s="62"/>
      <c r="H48" s="62"/>
      <c r="I48" s="63"/>
      <c r="K48" s="62"/>
      <c r="L48" s="62"/>
      <c r="M48" s="62"/>
      <c r="N48" s="63"/>
    </row>
    <row r="49" spans="1:14" ht="13.8" x14ac:dyDescent="0.25">
      <c r="A49" s="84"/>
      <c r="B49" s="86" t="s">
        <v>29</v>
      </c>
      <c r="C49" s="66"/>
      <c r="E49" s="62"/>
      <c r="F49" s="62"/>
      <c r="G49" s="62"/>
      <c r="H49" s="62"/>
      <c r="I49" s="63"/>
      <c r="K49" s="62"/>
      <c r="L49" s="62"/>
      <c r="M49" s="62"/>
      <c r="N49" s="63"/>
    </row>
    <row r="50" spans="1:14" ht="13.8" x14ac:dyDescent="0.25">
      <c r="B50" s="87" t="s">
        <v>431</v>
      </c>
      <c r="C50" s="62"/>
      <c r="D50" s="88">
        <v>227367360</v>
      </c>
      <c r="E50" s="89">
        <v>0</v>
      </c>
      <c r="F50" s="89">
        <v>57212817</v>
      </c>
      <c r="G50" s="89"/>
      <c r="H50" s="89"/>
      <c r="I50" s="57">
        <f>SUM(D50:H50)</f>
        <v>284580177</v>
      </c>
    </row>
    <row r="51" spans="1:14" ht="13.8" x14ac:dyDescent="0.25">
      <c r="B51" s="68" t="s">
        <v>432</v>
      </c>
      <c r="C51" s="62"/>
      <c r="D51" s="88"/>
      <c r="E51" s="88"/>
      <c r="F51" s="88">
        <v>6642376</v>
      </c>
      <c r="G51" s="88"/>
      <c r="H51" s="88"/>
      <c r="I51" s="57">
        <f>SUM(D51:H51)</f>
        <v>6642376</v>
      </c>
    </row>
    <row r="52" spans="1:14" ht="13.8" x14ac:dyDescent="0.3">
      <c r="A52" s="78"/>
      <c r="B52" s="79" t="s">
        <v>24</v>
      </c>
      <c r="C52" s="72"/>
      <c r="D52" s="90">
        <f>SUM(D50:D51)</f>
        <v>227367360</v>
      </c>
      <c r="E52" s="90">
        <f t="shared" ref="E52:I52" si="3">SUM(E50:E51)</f>
        <v>0</v>
      </c>
      <c r="F52" s="90">
        <f t="shared" si="3"/>
        <v>63855193</v>
      </c>
      <c r="G52" s="90"/>
      <c r="H52" s="90"/>
      <c r="I52" s="90">
        <f t="shared" si="3"/>
        <v>291222553</v>
      </c>
    </row>
    <row r="53" spans="1:14" ht="13.8" x14ac:dyDescent="0.3">
      <c r="B53" s="80"/>
      <c r="C53" s="81"/>
      <c r="D53" s="75"/>
      <c r="E53" s="82"/>
      <c r="F53" s="91"/>
      <c r="G53" s="91"/>
      <c r="H53" s="91"/>
      <c r="I53" s="91"/>
    </row>
    <row r="54" spans="1:14" ht="13.8" x14ac:dyDescent="0.25">
      <c r="A54" s="64">
        <v>8</v>
      </c>
      <c r="B54" s="65" t="s">
        <v>437</v>
      </c>
      <c r="C54" s="66" t="s">
        <v>438</v>
      </c>
      <c r="D54" s="62"/>
      <c r="E54" s="62"/>
      <c r="F54" s="62"/>
      <c r="G54" s="62"/>
      <c r="H54" s="62"/>
      <c r="I54" s="63"/>
    </row>
    <row r="55" spans="1:14" ht="13.8" x14ac:dyDescent="0.25">
      <c r="A55" s="61"/>
      <c r="B55" s="67" t="s">
        <v>29</v>
      </c>
      <c r="C55" s="62"/>
      <c r="D55" s="62"/>
      <c r="E55" s="62"/>
      <c r="F55" s="62"/>
      <c r="G55" s="62"/>
      <c r="H55" s="62"/>
      <c r="I55" s="63"/>
    </row>
    <row r="56" spans="1:14" ht="13.8" x14ac:dyDescent="0.25">
      <c r="A56" s="61"/>
      <c r="B56" s="68" t="s">
        <v>421</v>
      </c>
      <c r="C56" s="69"/>
      <c r="D56" s="57">
        <v>0</v>
      </c>
      <c r="E56" s="57"/>
      <c r="F56" s="57"/>
      <c r="G56" s="57">
        <v>135999981</v>
      </c>
      <c r="H56" s="57"/>
      <c r="I56" s="57">
        <f>SUM(D56:H56)</f>
        <v>135999981</v>
      </c>
    </row>
    <row r="57" spans="1:14" ht="13.8" x14ac:dyDescent="0.25">
      <c r="A57" s="61"/>
      <c r="B57" s="68" t="s">
        <v>432</v>
      </c>
      <c r="C57" s="69"/>
      <c r="D57" s="57">
        <v>1076498</v>
      </c>
      <c r="E57" s="57">
        <v>0</v>
      </c>
      <c r="F57" s="57">
        <v>0</v>
      </c>
      <c r="G57" s="57">
        <v>0</v>
      </c>
      <c r="H57" s="57"/>
      <c r="I57" s="57">
        <f>SUM(D57:H57)</f>
        <v>1076498</v>
      </c>
    </row>
    <row r="58" spans="1:14" ht="13.8" x14ac:dyDescent="0.3">
      <c r="A58" s="70"/>
      <c r="B58" s="71" t="s">
        <v>24</v>
      </c>
      <c r="C58" s="72"/>
      <c r="D58" s="73">
        <f>SUM(D56:D57)</f>
        <v>1076498</v>
      </c>
      <c r="E58" s="73">
        <f t="shared" ref="E58:I58" si="4">SUM(E56:E57)</f>
        <v>0</v>
      </c>
      <c r="F58" s="73">
        <f t="shared" si="4"/>
        <v>0</v>
      </c>
      <c r="G58" s="73">
        <f t="shared" si="4"/>
        <v>135999981</v>
      </c>
      <c r="H58" s="73"/>
      <c r="I58" s="73">
        <f t="shared" si="4"/>
        <v>137076479</v>
      </c>
    </row>
    <row r="59" spans="1:14" ht="13.8" x14ac:dyDescent="0.3">
      <c r="A59" s="53"/>
      <c r="B59" s="74"/>
      <c r="C59" s="62"/>
      <c r="D59" s="75"/>
      <c r="E59" s="75"/>
      <c r="F59" s="75"/>
      <c r="G59" s="75"/>
      <c r="H59" s="75"/>
      <c r="I59" s="75"/>
    </row>
    <row r="60" spans="1:14" ht="26.4" x14ac:dyDescent="0.25">
      <c r="A60" s="64">
        <v>9</v>
      </c>
      <c r="B60" s="65" t="s">
        <v>439</v>
      </c>
      <c r="C60" s="66" t="s">
        <v>440</v>
      </c>
      <c r="D60" s="62"/>
      <c r="E60" s="62"/>
      <c r="F60" s="62"/>
      <c r="G60" s="62"/>
      <c r="H60" s="62"/>
      <c r="I60" s="63"/>
    </row>
    <row r="61" spans="1:14" ht="13.8" x14ac:dyDescent="0.25">
      <c r="A61" s="61"/>
      <c r="B61" s="67" t="s">
        <v>29</v>
      </c>
      <c r="C61" s="62"/>
      <c r="D61" s="62"/>
      <c r="E61" s="62"/>
      <c r="F61" s="62"/>
      <c r="G61" s="62"/>
      <c r="H61" s="62"/>
      <c r="I61" s="63"/>
    </row>
    <row r="62" spans="1:14" ht="13.8" x14ac:dyDescent="0.25">
      <c r="A62" s="61"/>
      <c r="B62" s="68" t="s">
        <v>421</v>
      </c>
      <c r="C62" s="69"/>
      <c r="D62" s="57">
        <v>0</v>
      </c>
      <c r="E62" s="57">
        <v>118454688</v>
      </c>
      <c r="F62" s="57">
        <v>0</v>
      </c>
      <c r="G62" s="57">
        <v>190771795</v>
      </c>
      <c r="H62" s="57"/>
      <c r="I62" s="57">
        <f>SUM(D62:H62)</f>
        <v>309226483</v>
      </c>
    </row>
    <row r="63" spans="1:14" ht="13.8" x14ac:dyDescent="0.25">
      <c r="A63" s="61"/>
      <c r="B63" s="68" t="s">
        <v>441</v>
      </c>
      <c r="C63" s="69"/>
      <c r="D63" s="57"/>
      <c r="E63" s="57"/>
      <c r="F63" s="57">
        <v>3078000</v>
      </c>
      <c r="G63" s="57">
        <v>0</v>
      </c>
      <c r="H63" s="57"/>
      <c r="I63" s="57">
        <f>SUM(D63:H63)</f>
        <v>3078000</v>
      </c>
    </row>
    <row r="64" spans="1:14" ht="13.8" x14ac:dyDescent="0.3">
      <c r="A64" s="92"/>
      <c r="B64" s="93" t="s">
        <v>24</v>
      </c>
      <c r="C64" s="94"/>
      <c r="D64" s="95">
        <f>SUM(D62:D62)</f>
        <v>0</v>
      </c>
      <c r="E64" s="95">
        <f>SUM(E62:E62)</f>
        <v>118454688</v>
      </c>
      <c r="F64" s="95">
        <f>SUM(F62:F63)</f>
        <v>3078000</v>
      </c>
      <c r="G64" s="95">
        <f>SUM(G62:G63)</f>
        <v>190771795</v>
      </c>
      <c r="H64" s="95"/>
      <c r="I64" s="95">
        <f>SUM(I62:I63)</f>
        <v>312304483</v>
      </c>
    </row>
    <row r="65" spans="1:9" ht="13.8" x14ac:dyDescent="0.3">
      <c r="A65" s="53"/>
      <c r="B65" s="74"/>
      <c r="C65" s="62"/>
      <c r="D65" s="75"/>
      <c r="E65" s="75"/>
      <c r="F65" s="75"/>
      <c r="G65" s="75"/>
      <c r="H65" s="75"/>
      <c r="I65" s="75"/>
    </row>
    <row r="66" spans="1:9" ht="26.4" x14ac:dyDescent="0.25">
      <c r="A66" s="64">
        <v>10</v>
      </c>
      <c r="B66" s="65" t="s">
        <v>442</v>
      </c>
      <c r="C66" s="66" t="s">
        <v>443</v>
      </c>
      <c r="D66" s="62"/>
      <c r="E66" s="62"/>
      <c r="F66" s="62"/>
      <c r="G66" s="62"/>
      <c r="H66" s="62"/>
      <c r="I66" s="63"/>
    </row>
    <row r="67" spans="1:9" ht="13.8" x14ac:dyDescent="0.25">
      <c r="A67" s="61"/>
      <c r="B67" s="67" t="s">
        <v>29</v>
      </c>
      <c r="C67" s="62"/>
      <c r="D67" s="62"/>
      <c r="E67" s="62"/>
      <c r="F67" s="62"/>
      <c r="G67" s="62"/>
      <c r="H67" s="62"/>
      <c r="I67" s="63"/>
    </row>
    <row r="68" spans="1:9" ht="13.8" x14ac:dyDescent="0.25">
      <c r="A68" s="61"/>
      <c r="B68" s="68" t="s">
        <v>421</v>
      </c>
      <c r="C68" s="69"/>
      <c r="D68" s="57">
        <v>0</v>
      </c>
      <c r="E68" s="57">
        <v>378567754</v>
      </c>
      <c r="F68" s="57">
        <v>0</v>
      </c>
      <c r="G68" s="57">
        <v>9132245</v>
      </c>
      <c r="H68" s="57"/>
      <c r="I68" s="57">
        <f>SUM(D68:H68)</f>
        <v>387699999</v>
      </c>
    </row>
    <row r="69" spans="1:9" ht="13.8" x14ac:dyDescent="0.3">
      <c r="A69" s="92"/>
      <c r="B69" s="93" t="s">
        <v>24</v>
      </c>
      <c r="C69" s="94"/>
      <c r="D69" s="95">
        <f>SUM(D68:D68)</f>
        <v>0</v>
      </c>
      <c r="E69" s="95">
        <f>SUM(E68:E68)</f>
        <v>378567754</v>
      </c>
      <c r="F69" s="95">
        <f>SUM(F68:F68)</f>
        <v>0</v>
      </c>
      <c r="G69" s="95">
        <f>SUM(G68:G68)</f>
        <v>9132245</v>
      </c>
      <c r="H69" s="95"/>
      <c r="I69" s="95">
        <f>SUM(I68:I68)</f>
        <v>387699999</v>
      </c>
    </row>
    <row r="70" spans="1:9" ht="13.8" x14ac:dyDescent="0.3">
      <c r="A70" s="53"/>
      <c r="B70" s="74"/>
      <c r="C70" s="62"/>
      <c r="D70" s="75"/>
      <c r="E70" s="75"/>
      <c r="F70" s="75"/>
      <c r="G70" s="75"/>
      <c r="H70" s="75"/>
      <c r="I70" s="75"/>
    </row>
    <row r="71" spans="1:9" ht="39.6" x14ac:dyDescent="0.25">
      <c r="A71" s="64">
        <v>11</v>
      </c>
      <c r="B71" s="65" t="s">
        <v>444</v>
      </c>
      <c r="C71" s="66" t="s">
        <v>445</v>
      </c>
      <c r="D71" s="62"/>
      <c r="E71" s="62"/>
      <c r="F71" s="62"/>
      <c r="G71" s="62"/>
      <c r="H71" s="62"/>
      <c r="I71" s="63"/>
    </row>
    <row r="72" spans="1:9" ht="13.8" x14ac:dyDescent="0.25">
      <c r="A72" s="61"/>
      <c r="B72" s="67" t="s">
        <v>29</v>
      </c>
      <c r="C72" s="62"/>
      <c r="D72" s="62"/>
      <c r="E72" s="62"/>
      <c r="F72" s="62"/>
      <c r="G72" s="62"/>
      <c r="H72" s="62"/>
      <c r="I72" s="63"/>
    </row>
    <row r="73" spans="1:9" ht="13.8" x14ac:dyDescent="0.25">
      <c r="A73" s="61"/>
      <c r="B73" s="68" t="s">
        <v>421</v>
      </c>
      <c r="C73" s="69"/>
      <c r="D73" s="57">
        <v>0</v>
      </c>
      <c r="E73" s="57">
        <v>367160008</v>
      </c>
      <c r="F73" s="57">
        <v>0</v>
      </c>
      <c r="G73" s="57">
        <v>20539991</v>
      </c>
      <c r="H73" s="57"/>
      <c r="I73" s="57">
        <f>SUM(D73:H73)</f>
        <v>387699999</v>
      </c>
    </row>
    <row r="74" spans="1:9" ht="13.8" x14ac:dyDescent="0.3">
      <c r="A74" s="92"/>
      <c r="B74" s="93" t="s">
        <v>24</v>
      </c>
      <c r="C74" s="94"/>
      <c r="D74" s="95">
        <f>SUM(D73:D73)</f>
        <v>0</v>
      </c>
      <c r="E74" s="95">
        <f>SUM(E73:E73)</f>
        <v>367160008</v>
      </c>
      <c r="F74" s="95">
        <f>SUM(F73:F73)</f>
        <v>0</v>
      </c>
      <c r="G74" s="95">
        <f>SUM(G73:G73)</f>
        <v>20539991</v>
      </c>
      <c r="H74" s="95"/>
      <c r="I74" s="95">
        <f>SUM(I73:I73)</f>
        <v>387699999</v>
      </c>
    </row>
    <row r="75" spans="1:9" ht="13.8" x14ac:dyDescent="0.3">
      <c r="A75" s="53"/>
      <c r="B75" s="74"/>
      <c r="C75" s="62"/>
      <c r="D75" s="75"/>
      <c r="E75" s="75"/>
      <c r="F75" s="75"/>
      <c r="G75" s="75"/>
      <c r="H75" s="75"/>
      <c r="I75" s="75"/>
    </row>
    <row r="76" spans="1:9" ht="26.4" x14ac:dyDescent="0.25">
      <c r="A76" s="64">
        <v>12</v>
      </c>
      <c r="B76" s="65" t="s">
        <v>446</v>
      </c>
      <c r="C76" s="66" t="s">
        <v>447</v>
      </c>
      <c r="D76" s="62"/>
      <c r="E76" s="62"/>
      <c r="F76" s="62"/>
      <c r="G76" s="62"/>
      <c r="H76" s="62"/>
      <c r="I76" s="63"/>
    </row>
    <row r="77" spans="1:9" ht="13.8" x14ac:dyDescent="0.25">
      <c r="A77" s="61"/>
      <c r="B77" s="67" t="s">
        <v>29</v>
      </c>
      <c r="C77" s="62"/>
      <c r="D77" s="62"/>
      <c r="E77" s="62"/>
      <c r="F77" s="62"/>
      <c r="G77" s="62"/>
      <c r="H77" s="62"/>
      <c r="I77" s="63"/>
    </row>
    <row r="78" spans="1:9" ht="13.8" x14ac:dyDescent="0.25">
      <c r="A78" s="61"/>
      <c r="B78" s="68" t="s">
        <v>421</v>
      </c>
      <c r="C78" s="69"/>
      <c r="D78" s="57">
        <v>0</v>
      </c>
      <c r="E78" s="57">
        <v>365351631</v>
      </c>
      <c r="F78" s="57">
        <v>0</v>
      </c>
      <c r="G78" s="57">
        <v>22348368</v>
      </c>
      <c r="H78" s="57"/>
      <c r="I78" s="57">
        <f>SUM(D78:H78)</f>
        <v>387699999</v>
      </c>
    </row>
    <row r="79" spans="1:9" ht="13.8" x14ac:dyDescent="0.3">
      <c r="A79" s="92"/>
      <c r="B79" s="93" t="s">
        <v>24</v>
      </c>
      <c r="C79" s="94"/>
      <c r="D79" s="95">
        <f>SUM(D78:D78)</f>
        <v>0</v>
      </c>
      <c r="E79" s="95">
        <f>SUM(E78:E78)</f>
        <v>365351631</v>
      </c>
      <c r="F79" s="95">
        <f>SUM(F78:F78)</f>
        <v>0</v>
      </c>
      <c r="G79" s="95">
        <f>SUM(G78:G78)</f>
        <v>22348368</v>
      </c>
      <c r="H79" s="95">
        <f t="shared" ref="H79:I79" si="5">SUM(H78:H78)</f>
        <v>0</v>
      </c>
      <c r="I79" s="95">
        <f t="shared" si="5"/>
        <v>387699999</v>
      </c>
    </row>
    <row r="80" spans="1:9" ht="13.8" x14ac:dyDescent="0.3">
      <c r="A80" s="53"/>
      <c r="B80" s="55"/>
      <c r="C80" s="62"/>
      <c r="D80" s="75"/>
      <c r="E80" s="75"/>
      <c r="F80" s="75"/>
      <c r="G80" s="75"/>
      <c r="H80" s="75"/>
      <c r="I80" s="75"/>
    </row>
    <row r="81" spans="1:9" ht="27.75" customHeight="1" x14ac:dyDescent="0.25">
      <c r="A81" s="64">
        <v>13</v>
      </c>
      <c r="B81" s="65" t="s">
        <v>448</v>
      </c>
      <c r="C81" s="336" t="s">
        <v>449</v>
      </c>
      <c r="D81" s="336"/>
      <c r="E81" s="62"/>
      <c r="F81" s="62"/>
      <c r="G81" s="62"/>
      <c r="H81" s="62"/>
      <c r="I81" s="63"/>
    </row>
    <row r="82" spans="1:9" ht="13.8" x14ac:dyDescent="0.25">
      <c r="A82" s="61"/>
      <c r="B82" s="67" t="s">
        <v>29</v>
      </c>
      <c r="C82" s="62"/>
      <c r="D82" s="62"/>
      <c r="E82" s="62"/>
      <c r="F82" s="62"/>
      <c r="G82" s="62"/>
      <c r="H82" s="62"/>
      <c r="I82" s="63"/>
    </row>
    <row r="83" spans="1:9" ht="13.8" x14ac:dyDescent="0.25">
      <c r="A83" s="61"/>
      <c r="B83" s="68" t="s">
        <v>421</v>
      </c>
      <c r="C83" s="69"/>
      <c r="D83" s="57"/>
      <c r="E83" s="57"/>
      <c r="F83" s="57"/>
      <c r="G83" s="57">
        <v>47834297</v>
      </c>
      <c r="H83" s="57">
        <v>32164200</v>
      </c>
      <c r="I83" s="57">
        <f>SUM(G83:H83)</f>
        <v>79998497</v>
      </c>
    </row>
    <row r="84" spans="1:9" ht="13.8" x14ac:dyDescent="0.3">
      <c r="A84" s="92"/>
      <c r="B84" s="93" t="s">
        <v>24</v>
      </c>
      <c r="C84" s="94"/>
      <c r="D84" s="95"/>
      <c r="E84" s="95"/>
      <c r="F84" s="95"/>
      <c r="G84" s="95">
        <f>SUM(G83)</f>
        <v>47834297</v>
      </c>
      <c r="H84" s="95">
        <f>SUM(H83)</f>
        <v>32164200</v>
      </c>
      <c r="I84" s="95">
        <f>SUM(I83:I83)</f>
        <v>79998497</v>
      </c>
    </row>
    <row r="85" spans="1:9" ht="13.8" x14ac:dyDescent="0.25">
      <c r="A85" s="61"/>
      <c r="B85" s="62"/>
      <c r="C85" s="62"/>
      <c r="D85" s="62"/>
      <c r="E85" s="62"/>
      <c r="F85" s="62"/>
      <c r="G85" s="62"/>
      <c r="H85" s="62"/>
      <c r="I85" s="63"/>
    </row>
    <row r="86" spans="1:9" ht="15.6" x14ac:dyDescent="0.3">
      <c r="A86" s="96"/>
      <c r="B86" s="337" t="s">
        <v>450</v>
      </c>
      <c r="C86" s="337"/>
      <c r="D86" s="98">
        <f t="shared" ref="D86:I86" si="6">D15+D21+D27+D32+D39+D45+D52+D58+D64+D69+D74+D79+D84</f>
        <v>545975345</v>
      </c>
      <c r="E86" s="98">
        <f t="shared" si="6"/>
        <v>1453302442</v>
      </c>
      <c r="F86" s="98">
        <f t="shared" si="6"/>
        <v>435850042</v>
      </c>
      <c r="G86" s="98">
        <f t="shared" si="6"/>
        <v>722170966</v>
      </c>
      <c r="H86" s="98">
        <f t="shared" si="6"/>
        <v>32164200</v>
      </c>
      <c r="I86" s="98">
        <f t="shared" si="6"/>
        <v>3189462995</v>
      </c>
    </row>
    <row r="87" spans="1:9" ht="15.6" x14ac:dyDescent="0.3">
      <c r="A87" s="96"/>
      <c r="B87" s="97"/>
      <c r="C87" s="97"/>
      <c r="D87" s="98"/>
      <c r="E87" s="98"/>
      <c r="F87" s="98"/>
      <c r="G87" s="98"/>
      <c r="H87" s="98"/>
      <c r="I87" s="98"/>
    </row>
    <row r="88" spans="1:9" ht="15.6" x14ac:dyDescent="0.3">
      <c r="A88" s="338" t="s">
        <v>451</v>
      </c>
      <c r="B88" s="338"/>
      <c r="C88" s="338"/>
      <c r="D88" s="338"/>
      <c r="E88" s="338"/>
      <c r="F88" s="338"/>
      <c r="G88" s="338"/>
      <c r="H88" s="338"/>
      <c r="I88" s="338"/>
    </row>
    <row r="89" spans="1:9" ht="13.8" x14ac:dyDescent="0.3">
      <c r="A89" s="339" t="s">
        <v>409</v>
      </c>
      <c r="B89" s="339"/>
      <c r="C89" s="339"/>
      <c r="D89" s="339"/>
      <c r="E89" s="339"/>
      <c r="F89" s="339"/>
      <c r="G89" s="339"/>
      <c r="H89" s="339"/>
      <c r="I89" s="339"/>
    </row>
    <row r="90" spans="1:9" ht="13.8" x14ac:dyDescent="0.3">
      <c r="A90" s="61" t="s">
        <v>410</v>
      </c>
      <c r="B90" s="55" t="s">
        <v>411</v>
      </c>
      <c r="C90" s="62" t="s">
        <v>412</v>
      </c>
      <c r="D90" s="62" t="s">
        <v>413</v>
      </c>
      <c r="E90" s="62" t="s">
        <v>414</v>
      </c>
      <c r="F90" s="62" t="s">
        <v>415</v>
      </c>
      <c r="G90" s="62" t="s">
        <v>416</v>
      </c>
      <c r="H90" s="62" t="s">
        <v>417</v>
      </c>
      <c r="I90" s="63" t="s">
        <v>418</v>
      </c>
    </row>
    <row r="91" spans="1:9" x14ac:dyDescent="0.25">
      <c r="A91" s="53"/>
      <c r="B91" s="99"/>
      <c r="C91" s="53"/>
      <c r="D91" s="100"/>
      <c r="E91" s="100"/>
      <c r="F91" s="100"/>
      <c r="G91" s="100"/>
      <c r="H91" s="100"/>
      <c r="I91" s="57"/>
    </row>
    <row r="92" spans="1:9" ht="13.8" x14ac:dyDescent="0.3">
      <c r="A92" s="53"/>
      <c r="B92" s="74"/>
      <c r="C92" s="62"/>
      <c r="D92" s="75"/>
      <c r="E92" s="75"/>
      <c r="F92" s="75"/>
      <c r="G92" s="75"/>
      <c r="H92" s="75"/>
      <c r="I92" s="75"/>
    </row>
    <row r="93" spans="1:9" ht="27" customHeight="1" x14ac:dyDescent="0.3">
      <c r="A93" s="64">
        <v>1</v>
      </c>
      <c r="B93" s="65" t="s">
        <v>419</v>
      </c>
      <c r="C93" s="336" t="s">
        <v>420</v>
      </c>
      <c r="D93" s="336"/>
      <c r="E93" s="75"/>
      <c r="F93" s="75"/>
      <c r="G93" s="75"/>
      <c r="H93" s="75"/>
      <c r="I93" s="101"/>
    </row>
    <row r="94" spans="1:9" x14ac:dyDescent="0.25">
      <c r="A94" s="53"/>
      <c r="B94" s="67" t="s">
        <v>29</v>
      </c>
      <c r="C94" s="53"/>
      <c r="D94" s="57"/>
      <c r="E94" s="57"/>
      <c r="F94" s="57"/>
      <c r="G94" s="57"/>
      <c r="H94" s="57"/>
      <c r="I94" s="57"/>
    </row>
    <row r="95" spans="1:9" x14ac:dyDescent="0.25">
      <c r="A95" s="53"/>
      <c r="B95" s="68" t="s">
        <v>452</v>
      </c>
      <c r="C95" s="69" t="s">
        <v>453</v>
      </c>
      <c r="D95" s="57">
        <v>5781406</v>
      </c>
      <c r="E95" s="57">
        <v>120000</v>
      </c>
      <c r="F95" s="57">
        <v>0</v>
      </c>
      <c r="G95" s="57"/>
      <c r="H95" s="57"/>
      <c r="I95" s="57">
        <f t="shared" ref="I95:I100" si="7">SUM(D95:H95)</f>
        <v>5901406</v>
      </c>
    </row>
    <row r="96" spans="1:9" x14ac:dyDescent="0.25">
      <c r="A96" s="53"/>
      <c r="B96" s="68"/>
      <c r="C96" s="69" t="s">
        <v>454</v>
      </c>
      <c r="D96" s="57">
        <v>1045534</v>
      </c>
      <c r="E96" s="57">
        <v>46704</v>
      </c>
      <c r="F96" s="57">
        <v>0</v>
      </c>
      <c r="G96" s="57"/>
      <c r="H96" s="57"/>
      <c r="I96" s="57">
        <f t="shared" si="7"/>
        <v>1092238</v>
      </c>
    </row>
    <row r="97" spans="1:9" x14ac:dyDescent="0.25">
      <c r="A97" s="53"/>
      <c r="B97" s="68"/>
      <c r="C97" s="69" t="s">
        <v>455</v>
      </c>
      <c r="D97" s="57">
        <v>2829122</v>
      </c>
      <c r="E97" s="57">
        <v>690000</v>
      </c>
      <c r="F97" s="57">
        <v>821000</v>
      </c>
      <c r="G97" s="57">
        <v>361250</v>
      </c>
      <c r="H97" s="57"/>
      <c r="I97" s="57">
        <f t="shared" si="7"/>
        <v>4701372</v>
      </c>
    </row>
    <row r="98" spans="1:9" x14ac:dyDescent="0.25">
      <c r="A98" s="53"/>
      <c r="B98" s="68"/>
      <c r="C98" s="69" t="s">
        <v>456</v>
      </c>
      <c r="D98" s="57">
        <v>14580</v>
      </c>
      <c r="E98" s="57">
        <v>0</v>
      </c>
      <c r="F98" s="57">
        <v>0</v>
      </c>
      <c r="G98" s="57"/>
      <c r="H98" s="57"/>
      <c r="I98" s="57">
        <f t="shared" si="7"/>
        <v>14580</v>
      </c>
    </row>
    <row r="99" spans="1:9" x14ac:dyDescent="0.25">
      <c r="A99" s="53"/>
      <c r="B99" s="68"/>
      <c r="C99" s="69" t="s">
        <v>457</v>
      </c>
      <c r="D99" s="57">
        <v>0</v>
      </c>
      <c r="E99" s="57"/>
      <c r="F99" s="57">
        <v>0</v>
      </c>
      <c r="G99" s="57"/>
      <c r="H99" s="57"/>
      <c r="I99" s="57">
        <f t="shared" si="7"/>
        <v>0</v>
      </c>
    </row>
    <row r="100" spans="1:9" s="102" customFormat="1" x14ac:dyDescent="0.25">
      <c r="A100" s="53"/>
      <c r="B100" s="2"/>
      <c r="C100" s="69" t="s">
        <v>458</v>
      </c>
      <c r="D100" s="57">
        <v>0</v>
      </c>
      <c r="E100" s="57">
        <v>0</v>
      </c>
      <c r="G100" s="57">
        <v>858526</v>
      </c>
      <c r="H100" s="57"/>
      <c r="I100" s="57">
        <f t="shared" si="7"/>
        <v>858526</v>
      </c>
    </row>
    <row r="101" spans="1:9" s="102" customFormat="1" ht="13.8" x14ac:dyDescent="0.3">
      <c r="A101" s="72"/>
      <c r="B101" s="71" t="s">
        <v>24</v>
      </c>
      <c r="C101" s="103"/>
      <c r="D101" s="73">
        <f>SUM(D95:D100)</f>
        <v>9670642</v>
      </c>
      <c r="E101" s="73">
        <f>SUM(E95:E100)</f>
        <v>856704</v>
      </c>
      <c r="F101" s="73">
        <f>SUM(F95:F100)</f>
        <v>821000</v>
      </c>
      <c r="G101" s="73">
        <f>SUM(G95:G100)</f>
        <v>1219776</v>
      </c>
      <c r="H101" s="73"/>
      <c r="I101" s="73">
        <f>SUM(I95:I100)</f>
        <v>12568122</v>
      </c>
    </row>
    <row r="102" spans="1:9" ht="13.8" x14ac:dyDescent="0.3">
      <c r="A102" s="62"/>
      <c r="B102" s="74"/>
      <c r="C102" s="104"/>
      <c r="D102" s="75"/>
      <c r="E102" s="75"/>
      <c r="F102" s="75"/>
      <c r="G102" s="75"/>
      <c r="H102" s="75"/>
      <c r="I102" s="75"/>
    </row>
    <row r="103" spans="1:9" ht="27.75" customHeight="1" x14ac:dyDescent="0.3">
      <c r="A103" s="64">
        <v>2</v>
      </c>
      <c r="B103" s="65" t="s">
        <v>423</v>
      </c>
      <c r="C103" s="336" t="s">
        <v>424</v>
      </c>
      <c r="D103" s="336"/>
      <c r="E103" s="75"/>
      <c r="F103" s="75"/>
      <c r="G103" s="75"/>
      <c r="H103" s="75"/>
      <c r="I103" s="101"/>
    </row>
    <row r="104" spans="1:9" x14ac:dyDescent="0.25">
      <c r="A104" s="53"/>
      <c r="B104" s="67" t="s">
        <v>29</v>
      </c>
      <c r="C104" s="53"/>
      <c r="D104" s="57"/>
      <c r="E104" s="57"/>
      <c r="F104" s="57"/>
      <c r="G104" s="57"/>
      <c r="H104" s="57"/>
      <c r="I104" s="57"/>
    </row>
    <row r="105" spans="1:9" x14ac:dyDescent="0.25">
      <c r="A105" s="53"/>
      <c r="B105" s="68" t="s">
        <v>452</v>
      </c>
      <c r="C105" s="69" t="s">
        <v>453</v>
      </c>
      <c r="D105" s="57">
        <v>6268710</v>
      </c>
      <c r="E105" s="57">
        <v>180000</v>
      </c>
      <c r="F105" s="57">
        <v>0</v>
      </c>
      <c r="G105" s="57"/>
      <c r="H105" s="57"/>
      <c r="I105" s="57">
        <f>SUM(D105:H105)</f>
        <v>6448710</v>
      </c>
    </row>
    <row r="106" spans="1:9" x14ac:dyDescent="0.25">
      <c r="A106" s="53"/>
      <c r="B106" s="68"/>
      <c r="C106" s="69" t="s">
        <v>454</v>
      </c>
      <c r="D106" s="57">
        <v>1133857</v>
      </c>
      <c r="E106" s="57">
        <v>66972</v>
      </c>
      <c r="F106" s="57">
        <v>0</v>
      </c>
      <c r="G106" s="57"/>
      <c r="H106" s="57"/>
      <c r="I106" s="57">
        <f>SUM(D106:H106)</f>
        <v>1200829</v>
      </c>
    </row>
    <row r="107" spans="1:9" x14ac:dyDescent="0.25">
      <c r="A107" s="53"/>
      <c r="B107" s="68"/>
      <c r="C107" s="69" t="s">
        <v>455</v>
      </c>
      <c r="D107" s="57">
        <v>658546</v>
      </c>
      <c r="E107" s="57">
        <v>929400</v>
      </c>
      <c r="F107" s="57">
        <v>1317500</v>
      </c>
      <c r="G107" s="57">
        <v>1102650</v>
      </c>
      <c r="H107" s="57"/>
      <c r="I107" s="57">
        <f>SUM(D107:H107)</f>
        <v>4008096</v>
      </c>
    </row>
    <row r="108" spans="1:9" x14ac:dyDescent="0.25">
      <c r="A108" s="53"/>
      <c r="B108" s="68"/>
      <c r="C108" s="69" t="s">
        <v>456</v>
      </c>
      <c r="D108" s="57">
        <v>41880</v>
      </c>
      <c r="E108" s="57">
        <v>0</v>
      </c>
      <c r="F108" s="57">
        <v>0</v>
      </c>
      <c r="G108" s="57"/>
      <c r="H108" s="57"/>
      <c r="I108" s="57">
        <f>SUM(D108:H108)</f>
        <v>41880</v>
      </c>
    </row>
    <row r="109" spans="1:9" x14ac:dyDescent="0.25">
      <c r="A109" s="53"/>
      <c r="B109" s="68"/>
      <c r="C109" s="69" t="s">
        <v>457</v>
      </c>
      <c r="D109" s="57">
        <v>0</v>
      </c>
      <c r="E109" s="57">
        <v>0</v>
      </c>
      <c r="F109" s="57">
        <v>0</v>
      </c>
      <c r="G109" s="57"/>
      <c r="H109" s="57"/>
      <c r="I109" s="57">
        <f>SUM(D109:H109)</f>
        <v>0</v>
      </c>
    </row>
    <row r="110" spans="1:9" s="102" customFormat="1" ht="13.8" x14ac:dyDescent="0.3">
      <c r="A110" s="70"/>
      <c r="B110" s="71" t="s">
        <v>24</v>
      </c>
      <c r="C110" s="72"/>
      <c r="D110" s="73">
        <f>SUM(D105:D109)</f>
        <v>8102993</v>
      </c>
      <c r="E110" s="73">
        <f>SUM(E105:E109)</f>
        <v>1176372</v>
      </c>
      <c r="F110" s="73">
        <f>SUM(F105:F109)</f>
        <v>1317500</v>
      </c>
      <c r="G110" s="73">
        <f>SUM(G105:G109)</f>
        <v>1102650</v>
      </c>
      <c r="H110" s="73"/>
      <c r="I110" s="73">
        <f>SUM(I105:I109)</f>
        <v>11699515</v>
      </c>
    </row>
    <row r="111" spans="1:9" ht="13.8" x14ac:dyDescent="0.3">
      <c r="A111" s="62"/>
      <c r="B111" s="74"/>
      <c r="C111" s="104"/>
      <c r="D111" s="75"/>
      <c r="E111" s="75"/>
      <c r="F111" s="75"/>
      <c r="G111" s="75"/>
      <c r="H111" s="75"/>
      <c r="I111" s="75"/>
    </row>
    <row r="112" spans="1:9" ht="40.5" customHeight="1" x14ac:dyDescent="0.3">
      <c r="A112" s="64">
        <v>3</v>
      </c>
      <c r="B112" s="65" t="s">
        <v>425</v>
      </c>
      <c r="C112" s="336" t="s">
        <v>426</v>
      </c>
      <c r="D112" s="336"/>
      <c r="E112" s="75"/>
      <c r="F112" s="75"/>
      <c r="G112" s="75"/>
      <c r="H112" s="75"/>
      <c r="I112" s="101"/>
    </row>
    <row r="113" spans="1:9" x14ac:dyDescent="0.25">
      <c r="A113" s="53"/>
      <c r="B113" s="67" t="s">
        <v>29</v>
      </c>
      <c r="C113" s="53"/>
      <c r="D113" s="57"/>
      <c r="E113" s="57"/>
      <c r="F113" s="57"/>
      <c r="G113" s="57"/>
      <c r="H113" s="57"/>
      <c r="I113" s="57"/>
    </row>
    <row r="114" spans="1:9" x14ac:dyDescent="0.25">
      <c r="A114" s="53"/>
      <c r="B114" s="68" t="s">
        <v>452</v>
      </c>
      <c r="C114" s="69" t="s">
        <v>453</v>
      </c>
      <c r="D114" s="57">
        <v>10836404</v>
      </c>
      <c r="E114" s="57">
        <v>592500</v>
      </c>
      <c r="F114" s="57"/>
      <c r="G114" s="57"/>
      <c r="H114" s="57"/>
      <c r="I114" s="57">
        <f>SUM(D114:H114)</f>
        <v>11428904</v>
      </c>
    </row>
    <row r="115" spans="1:9" x14ac:dyDescent="0.25">
      <c r="A115" s="53"/>
      <c r="B115" s="68"/>
      <c r="C115" s="69" t="s">
        <v>454</v>
      </c>
      <c r="D115" s="57">
        <v>1982269</v>
      </c>
      <c r="E115" s="57">
        <v>78634</v>
      </c>
      <c r="F115" s="57"/>
      <c r="G115" s="57"/>
      <c r="H115" s="57"/>
      <c r="I115" s="57">
        <f>SUM(D115:H115)</f>
        <v>2060903</v>
      </c>
    </row>
    <row r="116" spans="1:9" x14ac:dyDescent="0.25">
      <c r="A116" s="53"/>
      <c r="B116" s="68"/>
      <c r="C116" s="69" t="s">
        <v>455</v>
      </c>
      <c r="D116" s="57">
        <v>6020051</v>
      </c>
      <c r="E116" s="57">
        <v>1464600</v>
      </c>
      <c r="F116" s="57">
        <v>1809050</v>
      </c>
      <c r="G116" s="57">
        <v>725610</v>
      </c>
      <c r="H116" s="57"/>
      <c r="I116" s="57">
        <f>SUM(D116:H116)</f>
        <v>10019311</v>
      </c>
    </row>
    <row r="117" spans="1:9" x14ac:dyDescent="0.25">
      <c r="A117" s="53"/>
      <c r="B117" s="68"/>
      <c r="C117" s="69" t="s">
        <v>456</v>
      </c>
      <c r="D117" s="57">
        <v>0</v>
      </c>
      <c r="E117" s="57">
        <v>323785</v>
      </c>
      <c r="F117" s="57"/>
      <c r="G117" s="57"/>
      <c r="H117" s="57"/>
      <c r="I117" s="57">
        <f>SUM(D117:H117)</f>
        <v>323785</v>
      </c>
    </row>
    <row r="118" spans="1:9" ht="13.8" x14ac:dyDescent="0.3">
      <c r="A118" s="70"/>
      <c r="B118" s="71" t="s">
        <v>24</v>
      </c>
      <c r="C118" s="72"/>
      <c r="D118" s="73">
        <f>SUM(D114:D117)</f>
        <v>18838724</v>
      </c>
      <c r="E118" s="73">
        <f>SUM(E114:E117)</f>
        <v>2459519</v>
      </c>
      <c r="F118" s="73">
        <f>SUM(F114:F117)</f>
        <v>1809050</v>
      </c>
      <c r="G118" s="73">
        <f>SUM(G114:G117)</f>
        <v>725610</v>
      </c>
      <c r="H118" s="73"/>
      <c r="I118" s="73">
        <f>SUM(I114:I117)</f>
        <v>23832903</v>
      </c>
    </row>
    <row r="119" spans="1:9" s="105" customFormat="1" ht="13.8" x14ac:dyDescent="0.3">
      <c r="A119" s="53"/>
      <c r="B119" s="74"/>
      <c r="C119" s="62"/>
      <c r="D119" s="75"/>
      <c r="E119" s="75"/>
      <c r="F119" s="75"/>
      <c r="G119" s="75"/>
      <c r="H119" s="75"/>
      <c r="I119" s="75"/>
    </row>
    <row r="120" spans="1:9" s="105" customFormat="1" ht="26.4" x14ac:dyDescent="0.3">
      <c r="A120" s="64">
        <v>4</v>
      </c>
      <c r="B120" s="65" t="s">
        <v>427</v>
      </c>
      <c r="C120" s="66" t="s">
        <v>428</v>
      </c>
      <c r="D120" s="75"/>
      <c r="E120" s="75"/>
      <c r="F120" s="75"/>
      <c r="G120" s="75"/>
      <c r="H120" s="75"/>
      <c r="I120" s="101"/>
    </row>
    <row r="121" spans="1:9" s="105" customFormat="1" x14ac:dyDescent="0.25">
      <c r="A121" s="53"/>
      <c r="B121" s="67" t="s">
        <v>29</v>
      </c>
      <c r="C121" s="53"/>
      <c r="D121" s="57"/>
      <c r="E121" s="57"/>
      <c r="F121" s="57"/>
      <c r="G121" s="57"/>
      <c r="H121" s="57"/>
      <c r="I121" s="57"/>
    </row>
    <row r="122" spans="1:9" s="105" customFormat="1" ht="26.25" customHeight="1" x14ac:dyDescent="0.25">
      <c r="A122" s="53"/>
      <c r="B122" s="68" t="s">
        <v>452</v>
      </c>
      <c r="C122" s="106" t="s">
        <v>459</v>
      </c>
      <c r="D122" s="57">
        <v>0</v>
      </c>
      <c r="E122" s="57">
        <v>0</v>
      </c>
      <c r="F122" s="2">
        <v>0</v>
      </c>
      <c r="G122" s="57">
        <f>238735365+231501549+9868106</f>
        <v>480105020</v>
      </c>
      <c r="H122" s="57"/>
      <c r="I122" s="57">
        <f>SUM(D122:H122)</f>
        <v>480105020</v>
      </c>
    </row>
    <row r="123" spans="1:9" s="105" customFormat="1" x14ac:dyDescent="0.25">
      <c r="A123" s="53"/>
      <c r="B123" s="68"/>
      <c r="C123" s="69" t="s">
        <v>455</v>
      </c>
      <c r="D123" s="57">
        <v>490000</v>
      </c>
      <c r="E123" s="57">
        <v>0</v>
      </c>
      <c r="F123" s="2">
        <v>0</v>
      </c>
      <c r="G123" s="57">
        <v>3844837</v>
      </c>
      <c r="H123" s="57"/>
      <c r="I123" s="57">
        <f>SUM(D123:H123)</f>
        <v>4334837</v>
      </c>
    </row>
    <row r="124" spans="1:9" s="105" customFormat="1" x14ac:dyDescent="0.25">
      <c r="A124" s="53"/>
      <c r="B124" s="68"/>
      <c r="C124" s="69" t="s">
        <v>457</v>
      </c>
      <c r="D124" s="2"/>
      <c r="E124" s="2"/>
      <c r="F124" s="2">
        <v>0</v>
      </c>
      <c r="G124" s="109">
        <v>0</v>
      </c>
      <c r="H124" s="57"/>
      <c r="I124" s="57">
        <f>SUM(D124:H124)</f>
        <v>0</v>
      </c>
    </row>
    <row r="125" spans="1:9" ht="13.8" x14ac:dyDescent="0.3">
      <c r="A125" s="92"/>
      <c r="B125" s="93" t="s">
        <v>24</v>
      </c>
      <c r="C125" s="94"/>
      <c r="D125" s="95">
        <f>SUM(D122:D124)</f>
        <v>490000</v>
      </c>
      <c r="E125" s="95">
        <f t="shared" ref="E125:G125" si="8">SUM(E122:E124)</f>
        <v>0</v>
      </c>
      <c r="F125" s="95">
        <f t="shared" si="8"/>
        <v>0</v>
      </c>
      <c r="G125" s="95">
        <f t="shared" si="8"/>
        <v>483949857</v>
      </c>
      <c r="H125" s="95"/>
      <c r="I125" s="95">
        <f>SUM(I122:I124)</f>
        <v>484439857</v>
      </c>
    </row>
    <row r="126" spans="1:9" ht="13.8" x14ac:dyDescent="0.3">
      <c r="A126" s="53"/>
      <c r="B126" s="74"/>
      <c r="C126" s="62"/>
      <c r="D126" s="75"/>
      <c r="E126" s="75"/>
      <c r="F126" s="75"/>
      <c r="G126" s="75"/>
      <c r="H126" s="75"/>
      <c r="I126" s="75"/>
    </row>
    <row r="127" spans="1:9" ht="13.8" x14ac:dyDescent="0.25">
      <c r="A127" s="64">
        <v>5</v>
      </c>
      <c r="B127" s="65" t="s">
        <v>429</v>
      </c>
      <c r="C127" s="66" t="s">
        <v>430</v>
      </c>
      <c r="D127" s="62"/>
      <c r="E127" s="62"/>
      <c r="F127" s="62"/>
      <c r="G127" s="62"/>
      <c r="H127" s="62"/>
      <c r="I127" s="63"/>
    </row>
    <row r="128" spans="1:9" ht="13.8" x14ac:dyDescent="0.25">
      <c r="A128" s="61"/>
      <c r="B128" s="67" t="s">
        <v>29</v>
      </c>
      <c r="C128" s="62"/>
      <c r="D128" s="62"/>
      <c r="E128" s="62"/>
      <c r="F128" s="62"/>
      <c r="G128" s="62"/>
      <c r="H128" s="62"/>
      <c r="I128" s="63"/>
    </row>
    <row r="129" spans="1:14" x14ac:dyDescent="0.25">
      <c r="A129" s="53"/>
      <c r="B129" s="68" t="s">
        <v>460</v>
      </c>
      <c r="C129" s="69" t="s">
        <v>455</v>
      </c>
      <c r="D129" s="57">
        <v>896750</v>
      </c>
      <c r="E129" s="57">
        <v>100000</v>
      </c>
      <c r="F129" s="57">
        <v>2167500</v>
      </c>
      <c r="G129" s="57">
        <v>6350</v>
      </c>
      <c r="H129" s="57"/>
      <c r="I129" s="57">
        <f>SUM(D129:H129)</f>
        <v>3170600</v>
      </c>
    </row>
    <row r="130" spans="1:14" ht="26.4" x14ac:dyDescent="0.25">
      <c r="A130" s="64"/>
      <c r="B130" s="65"/>
      <c r="C130" s="106" t="s">
        <v>459</v>
      </c>
      <c r="D130" s="57">
        <v>38845071</v>
      </c>
      <c r="E130" s="57">
        <v>1529080</v>
      </c>
      <c r="F130" s="57">
        <v>106387549</v>
      </c>
      <c r="G130" s="57"/>
      <c r="H130" s="57"/>
      <c r="I130" s="57">
        <f>SUM(D130:H130)</f>
        <v>146761700</v>
      </c>
    </row>
    <row r="131" spans="1:14" ht="13.8" x14ac:dyDescent="0.3">
      <c r="A131" s="78"/>
      <c r="B131" s="79" t="s">
        <v>24</v>
      </c>
      <c r="C131" s="103"/>
      <c r="D131" s="73">
        <f>SUM(D129:D130)</f>
        <v>39741821</v>
      </c>
      <c r="E131" s="73">
        <f>SUM(E129:E130)</f>
        <v>1629080</v>
      </c>
      <c r="F131" s="73">
        <f>SUM(F129:F130)</f>
        <v>108555049</v>
      </c>
      <c r="G131" s="73">
        <f>SUM(G129:G130)</f>
        <v>6350</v>
      </c>
      <c r="H131" s="73"/>
      <c r="I131" s="73">
        <f>SUM(I129:I130)</f>
        <v>149932300</v>
      </c>
    </row>
    <row r="132" spans="1:14" ht="13.8" x14ac:dyDescent="0.3">
      <c r="B132" s="80"/>
      <c r="C132" s="104"/>
      <c r="D132" s="75"/>
      <c r="E132" s="75"/>
      <c r="F132" s="75"/>
      <c r="G132" s="75"/>
      <c r="H132" s="75"/>
      <c r="I132" s="75"/>
    </row>
    <row r="133" spans="1:14" ht="26.4" x14ac:dyDescent="0.3">
      <c r="A133" s="64">
        <v>6</v>
      </c>
      <c r="B133" s="65" t="s">
        <v>433</v>
      </c>
      <c r="C133" s="66" t="s">
        <v>434</v>
      </c>
      <c r="D133" s="75"/>
      <c r="E133" s="75"/>
      <c r="F133" s="75"/>
      <c r="G133" s="75"/>
      <c r="H133" s="75"/>
      <c r="I133" s="101"/>
      <c r="J133" s="75"/>
      <c r="K133" s="75"/>
      <c r="L133" s="75"/>
      <c r="M133" s="75"/>
      <c r="N133" s="101"/>
    </row>
    <row r="134" spans="1:14" x14ac:dyDescent="0.25">
      <c r="A134" s="53"/>
      <c r="B134" s="67" t="s">
        <v>29</v>
      </c>
      <c r="C134" s="53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1:14" x14ac:dyDescent="0.25">
      <c r="A135" s="53"/>
      <c r="B135" s="68" t="s">
        <v>452</v>
      </c>
      <c r="C135" s="69" t="s">
        <v>455</v>
      </c>
      <c r="D135" s="57">
        <v>254840</v>
      </c>
      <c r="E135" s="57">
        <v>1600000</v>
      </c>
      <c r="F135" s="57"/>
      <c r="G135" s="57">
        <v>2493600</v>
      </c>
      <c r="H135" s="57"/>
      <c r="I135" s="57">
        <f>SUM(D135:H135)</f>
        <v>4348440</v>
      </c>
    </row>
    <row r="136" spans="1:14" ht="26.4" x14ac:dyDescent="0.25">
      <c r="A136" s="53"/>
      <c r="B136" s="68"/>
      <c r="C136" s="106" t="s">
        <v>459</v>
      </c>
      <c r="D136" s="57">
        <v>25127723</v>
      </c>
      <c r="E136" s="57">
        <f>67669517-4229438</f>
        <v>63440079</v>
      </c>
      <c r="F136" s="57">
        <f>88584481+176785317+16919249+962134+4229438</f>
        <v>287480619</v>
      </c>
      <c r="G136" s="57">
        <f>20442572+40796611+8421825+16297132+18834938+38098350</f>
        <v>142891428</v>
      </c>
      <c r="H136" s="57"/>
      <c r="I136" s="57">
        <f>SUM(D136:H136)</f>
        <v>518939849</v>
      </c>
    </row>
    <row r="137" spans="1:14" ht="13.8" x14ac:dyDescent="0.3">
      <c r="A137" s="72"/>
      <c r="B137" s="71" t="s">
        <v>24</v>
      </c>
      <c r="C137" s="103"/>
      <c r="D137" s="73">
        <f>SUM(D135:D136)</f>
        <v>25382563</v>
      </c>
      <c r="E137" s="73">
        <f>SUM(E135:E136)</f>
        <v>65040079</v>
      </c>
      <c r="F137" s="73">
        <f>SUM(F135:F136)</f>
        <v>287480619</v>
      </c>
      <c r="G137" s="73">
        <f>SUM(G135:G136)</f>
        <v>145385028</v>
      </c>
      <c r="H137" s="73"/>
      <c r="I137" s="73">
        <f>SUM(I135:I136)</f>
        <v>523288289</v>
      </c>
    </row>
    <row r="138" spans="1:14" ht="13.8" x14ac:dyDescent="0.3">
      <c r="B138" s="80"/>
      <c r="C138" s="62"/>
      <c r="D138" s="62"/>
      <c r="E138" s="62"/>
      <c r="F138" s="62"/>
      <c r="G138" s="62"/>
      <c r="H138" s="62"/>
      <c r="I138" s="63"/>
    </row>
    <row r="139" spans="1:14" ht="27.75" customHeight="1" x14ac:dyDescent="0.25">
      <c r="A139" s="64">
        <v>7</v>
      </c>
      <c r="B139" s="83" t="s">
        <v>435</v>
      </c>
      <c r="C139" s="336" t="s">
        <v>436</v>
      </c>
      <c r="D139" s="336"/>
      <c r="E139" s="62"/>
      <c r="F139" s="62"/>
      <c r="G139" s="62"/>
      <c r="H139" s="62"/>
      <c r="I139" s="63"/>
      <c r="K139" s="62"/>
      <c r="L139" s="62"/>
      <c r="M139" s="62"/>
      <c r="N139" s="63"/>
    </row>
    <row r="140" spans="1:14" ht="13.8" x14ac:dyDescent="0.25">
      <c r="A140" s="84"/>
      <c r="B140" s="86" t="s">
        <v>29</v>
      </c>
      <c r="C140" s="66"/>
      <c r="E140" s="62"/>
      <c r="F140" s="62"/>
      <c r="G140" s="62"/>
      <c r="H140" s="62"/>
      <c r="I140" s="63"/>
      <c r="K140" s="62"/>
      <c r="L140" s="62"/>
      <c r="M140" s="62"/>
      <c r="N140" s="63"/>
    </row>
    <row r="141" spans="1:14" x14ac:dyDescent="0.25">
      <c r="B141" s="68" t="s">
        <v>460</v>
      </c>
      <c r="C141" s="69" t="s">
        <v>455</v>
      </c>
      <c r="D141" s="57">
        <v>1127046</v>
      </c>
      <c r="E141" s="57">
        <v>887350</v>
      </c>
      <c r="F141" s="57">
        <v>75000</v>
      </c>
      <c r="G141" s="57">
        <f>2514600+406350</f>
        <v>2920950</v>
      </c>
      <c r="H141" s="57"/>
      <c r="I141" s="57">
        <f>SUM(D141:H141)</f>
        <v>5010346</v>
      </c>
    </row>
    <row r="142" spans="1:14" ht="26.4" x14ac:dyDescent="0.25">
      <c r="B142" s="65"/>
      <c r="C142" s="106" t="s">
        <v>459</v>
      </c>
      <c r="D142" s="57">
        <v>14356260</v>
      </c>
      <c r="E142" s="57">
        <v>46532450</v>
      </c>
      <c r="F142" s="57">
        <f>120022929+28642574</f>
        <v>148665503</v>
      </c>
      <c r="G142" s="57">
        <v>60920634</v>
      </c>
      <c r="H142" s="57"/>
      <c r="I142" s="57">
        <f>SUM(D142:H142)</f>
        <v>270474847</v>
      </c>
    </row>
    <row r="143" spans="1:14" x14ac:dyDescent="0.25">
      <c r="B143" s="65"/>
      <c r="C143" s="106" t="s">
        <v>461</v>
      </c>
      <c r="D143" s="57"/>
      <c r="E143" s="57">
        <v>15737360</v>
      </c>
      <c r="F143" s="57"/>
      <c r="G143" s="57"/>
      <c r="H143" s="57"/>
      <c r="I143" s="57">
        <f t="shared" ref="I143:I144" si="9">SUM(D143:G143)</f>
        <v>15737360</v>
      </c>
    </row>
    <row r="144" spans="1:14" ht="12.75" customHeight="1" x14ac:dyDescent="0.25">
      <c r="B144" s="87"/>
      <c r="C144" s="69" t="s">
        <v>457</v>
      </c>
      <c r="D144" s="57">
        <v>0</v>
      </c>
      <c r="F144" s="57"/>
      <c r="G144" s="57"/>
      <c r="H144" s="57"/>
      <c r="I144" s="57">
        <f t="shared" si="9"/>
        <v>0</v>
      </c>
    </row>
    <row r="145" spans="1:9" s="102" customFormat="1" ht="13.8" x14ac:dyDescent="0.3">
      <c r="A145" s="107"/>
      <c r="B145" s="79" t="s">
        <v>24</v>
      </c>
      <c r="C145" s="103"/>
      <c r="D145" s="73">
        <f>SUM(D141:D144)</f>
        <v>15483306</v>
      </c>
      <c r="E145" s="73">
        <f>SUM(E141:E144)</f>
        <v>63157160</v>
      </c>
      <c r="F145" s="73">
        <f>SUM(F141:F144)</f>
        <v>148740503</v>
      </c>
      <c r="G145" s="73">
        <f>SUM(G141:G144)</f>
        <v>63841584</v>
      </c>
      <c r="H145" s="73"/>
      <c r="I145" s="73">
        <f>SUM(I141:I144)</f>
        <v>291222553</v>
      </c>
    </row>
    <row r="146" spans="1:9" s="102" customFormat="1" ht="13.8" x14ac:dyDescent="0.3">
      <c r="A146" s="62"/>
      <c r="B146" s="74"/>
      <c r="C146" s="104"/>
      <c r="D146" s="75"/>
      <c r="E146" s="75"/>
      <c r="F146" s="75"/>
      <c r="G146" s="75"/>
      <c r="H146" s="75"/>
      <c r="I146" s="75"/>
    </row>
    <row r="147" spans="1:9" s="102" customFormat="1" ht="13.8" x14ac:dyDescent="0.25">
      <c r="A147" s="53">
        <v>8</v>
      </c>
      <c r="B147" s="65" t="s">
        <v>437</v>
      </c>
      <c r="C147" s="66" t="s">
        <v>438</v>
      </c>
      <c r="D147" s="2"/>
      <c r="E147" s="62"/>
      <c r="F147" s="62"/>
      <c r="G147" s="62"/>
      <c r="H147" s="62"/>
      <c r="I147" s="63"/>
    </row>
    <row r="148" spans="1:9" s="102" customFormat="1" ht="13.8" x14ac:dyDescent="0.25">
      <c r="A148" s="53"/>
      <c r="B148" s="86" t="s">
        <v>29</v>
      </c>
      <c r="C148" s="66"/>
      <c r="D148" s="2"/>
      <c r="E148" s="62"/>
      <c r="F148" s="62"/>
      <c r="G148" s="62"/>
      <c r="H148" s="62"/>
      <c r="I148" s="63"/>
    </row>
    <row r="149" spans="1:9" s="102" customFormat="1" x14ac:dyDescent="0.25">
      <c r="A149" s="53"/>
      <c r="B149" s="68" t="s">
        <v>460</v>
      </c>
      <c r="C149" s="69" t="s">
        <v>453</v>
      </c>
      <c r="D149" s="57">
        <v>0</v>
      </c>
      <c r="E149" s="57">
        <v>0</v>
      </c>
      <c r="F149" s="57"/>
      <c r="G149" s="57">
        <v>2845167</v>
      </c>
      <c r="H149" s="57"/>
      <c r="I149" s="57">
        <f>SUM(D149:H149)</f>
        <v>2845167</v>
      </c>
    </row>
    <row r="150" spans="1:9" s="102" customFormat="1" ht="13.8" x14ac:dyDescent="0.3">
      <c r="A150" s="53"/>
      <c r="B150" s="74"/>
      <c r="C150" s="69" t="s">
        <v>454</v>
      </c>
      <c r="D150" s="57">
        <v>0</v>
      </c>
      <c r="E150" s="57">
        <v>0</v>
      </c>
      <c r="F150" s="57"/>
      <c r="G150" s="57">
        <v>554814</v>
      </c>
      <c r="H150" s="57"/>
      <c r="I150" s="57">
        <f>SUM(D150:H150)</f>
        <v>554814</v>
      </c>
    </row>
    <row r="151" spans="1:9" s="102" customFormat="1" ht="13.8" x14ac:dyDescent="0.3">
      <c r="A151" s="53"/>
      <c r="B151" s="74"/>
      <c r="C151" s="69" t="s">
        <v>455</v>
      </c>
      <c r="D151" s="57">
        <v>0</v>
      </c>
      <c r="E151" s="57">
        <v>0</v>
      </c>
      <c r="F151" s="57"/>
      <c r="G151" s="57">
        <v>2537607</v>
      </c>
      <c r="H151" s="57"/>
      <c r="I151" s="57">
        <f>SUM(D151:H151)</f>
        <v>2537607</v>
      </c>
    </row>
    <row r="152" spans="1:9" s="102" customFormat="1" ht="26.4" x14ac:dyDescent="0.3">
      <c r="A152" s="53"/>
      <c r="B152" s="74"/>
      <c r="C152" s="106" t="s">
        <v>459</v>
      </c>
      <c r="D152" s="57">
        <v>8576498</v>
      </c>
      <c r="E152" s="57">
        <v>0</v>
      </c>
      <c r="F152" s="57">
        <v>8286500</v>
      </c>
      <c r="G152" s="57">
        <v>109275893</v>
      </c>
      <c r="H152" s="57"/>
      <c r="I152" s="57">
        <f>SUM(D152:H152)</f>
        <v>126138891</v>
      </c>
    </row>
    <row r="153" spans="1:9" s="102" customFormat="1" x14ac:dyDescent="0.25">
      <c r="A153" s="53"/>
      <c r="B153" s="87"/>
      <c r="C153" s="69" t="s">
        <v>457</v>
      </c>
      <c r="D153" s="57">
        <v>0</v>
      </c>
      <c r="E153" s="57"/>
      <c r="F153" s="57"/>
      <c r="G153" s="57">
        <v>5000000</v>
      </c>
      <c r="H153" s="57"/>
      <c r="I153" s="57">
        <f>SUM(D153:H153)</f>
        <v>5000000</v>
      </c>
    </row>
    <row r="154" spans="1:9" s="102" customFormat="1" ht="13.8" x14ac:dyDescent="0.3">
      <c r="A154" s="70"/>
      <c r="B154" s="79" t="s">
        <v>24</v>
      </c>
      <c r="C154" s="103"/>
      <c r="D154" s="73">
        <f>SUM(D149:D153)</f>
        <v>8576498</v>
      </c>
      <c r="E154" s="73">
        <f>SUM(E149:E153)</f>
        <v>0</v>
      </c>
      <c r="F154" s="73">
        <f>SUM(F149:F153)</f>
        <v>8286500</v>
      </c>
      <c r="G154" s="73">
        <f>SUM(G149:G153)</f>
        <v>120213481</v>
      </c>
      <c r="H154" s="73"/>
      <c r="I154" s="73">
        <f>SUM(I149:I153)</f>
        <v>137076479</v>
      </c>
    </row>
    <row r="155" spans="1:9" s="102" customFormat="1" ht="13.8" x14ac:dyDescent="0.3">
      <c r="A155" s="53"/>
      <c r="B155" s="74"/>
      <c r="C155" s="104"/>
      <c r="D155" s="75"/>
      <c r="E155" s="75"/>
      <c r="F155" s="75"/>
      <c r="G155" s="75"/>
      <c r="H155" s="75"/>
      <c r="I155" s="75"/>
    </row>
    <row r="156" spans="1:9" s="102" customFormat="1" ht="26.4" x14ac:dyDescent="0.3">
      <c r="A156" s="64">
        <v>9</v>
      </c>
      <c r="B156" s="65" t="s">
        <v>439</v>
      </c>
      <c r="C156" s="66" t="s">
        <v>440</v>
      </c>
      <c r="D156" s="75"/>
      <c r="E156" s="75"/>
      <c r="F156" s="75"/>
      <c r="G156" s="75"/>
      <c r="H156" s="75"/>
      <c r="I156" s="101"/>
    </row>
    <row r="157" spans="1:9" s="102" customFormat="1" x14ac:dyDescent="0.25">
      <c r="A157" s="53"/>
      <c r="B157" s="67" t="s">
        <v>29</v>
      </c>
      <c r="C157" s="53"/>
      <c r="D157" s="57"/>
      <c r="E157" s="57"/>
      <c r="F157" s="57"/>
      <c r="G157" s="57"/>
      <c r="H157" s="57"/>
      <c r="I157" s="57"/>
    </row>
    <row r="158" spans="1:9" s="102" customFormat="1" x14ac:dyDescent="0.25">
      <c r="A158" s="53"/>
      <c r="B158" s="68" t="s">
        <v>452</v>
      </c>
      <c r="C158" s="69" t="s">
        <v>455</v>
      </c>
      <c r="D158" s="57">
        <v>0</v>
      </c>
      <c r="E158" s="57"/>
      <c r="F158" s="57">
        <v>5424688</v>
      </c>
      <c r="G158" s="57">
        <v>3140522</v>
      </c>
      <c r="H158" s="57"/>
      <c r="I158" s="57">
        <f>SUM(D158:H158)</f>
        <v>8565210</v>
      </c>
    </row>
    <row r="159" spans="1:9" s="102" customFormat="1" ht="26.4" x14ac:dyDescent="0.25">
      <c r="A159" s="53"/>
      <c r="B159" s="68"/>
      <c r="C159" s="108" t="s">
        <v>459</v>
      </c>
      <c r="D159" s="57">
        <v>0</v>
      </c>
      <c r="E159" s="57"/>
      <c r="F159" s="57">
        <v>116108000</v>
      </c>
      <c r="G159" s="57">
        <v>187631273</v>
      </c>
      <c r="H159" s="57"/>
      <c r="I159" s="57">
        <f>SUM(D159:H159)</f>
        <v>303739273</v>
      </c>
    </row>
    <row r="160" spans="1:9" s="102" customFormat="1" ht="13.8" x14ac:dyDescent="0.3">
      <c r="A160" s="92"/>
      <c r="B160" s="93" t="s">
        <v>24</v>
      </c>
      <c r="C160" s="94"/>
      <c r="D160" s="95">
        <f>SUM(D158:D159)</f>
        <v>0</v>
      </c>
      <c r="E160" s="95">
        <f>SUM(E158:E159)</f>
        <v>0</v>
      </c>
      <c r="F160" s="95">
        <f>SUM(F158:F159)</f>
        <v>121532688</v>
      </c>
      <c r="G160" s="95">
        <f>SUM(G158:G159)</f>
        <v>190771795</v>
      </c>
      <c r="H160" s="95"/>
      <c r="I160" s="95">
        <f>SUM(I158:I159)</f>
        <v>312304483</v>
      </c>
    </row>
    <row r="161" spans="1:14" s="102" customFormat="1" ht="13.8" x14ac:dyDescent="0.3">
      <c r="A161" s="53"/>
      <c r="B161" s="74"/>
      <c r="C161" s="62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</row>
    <row r="162" spans="1:14" s="102" customFormat="1" ht="26.4" x14ac:dyDescent="0.3">
      <c r="A162" s="64">
        <v>10</v>
      </c>
      <c r="B162" s="65" t="s">
        <v>442</v>
      </c>
      <c r="C162" s="66" t="s">
        <v>443</v>
      </c>
      <c r="D162" s="75"/>
      <c r="E162" s="75"/>
      <c r="F162" s="75"/>
      <c r="G162" s="75"/>
      <c r="H162" s="75"/>
      <c r="I162" s="101"/>
      <c r="J162" s="75"/>
      <c r="K162" s="75"/>
      <c r="L162" s="75"/>
      <c r="M162" s="75"/>
      <c r="N162" s="101"/>
    </row>
    <row r="163" spans="1:14" s="102" customFormat="1" x14ac:dyDescent="0.25">
      <c r="A163" s="53"/>
      <c r="B163" s="67" t="s">
        <v>29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s="102" customFormat="1" x14ac:dyDescent="0.25">
      <c r="A164" s="53"/>
      <c r="B164" s="68" t="s">
        <v>452</v>
      </c>
      <c r="C164" s="53" t="s">
        <v>455</v>
      </c>
      <c r="D164" s="57">
        <v>0</v>
      </c>
      <c r="E164" s="57">
        <v>0</v>
      </c>
      <c r="F164" s="57">
        <v>3835400</v>
      </c>
      <c r="G164" s="57">
        <v>17898600</v>
      </c>
      <c r="H164" s="57"/>
      <c r="I164" s="57">
        <f>SUM(D164:G164)</f>
        <v>21734000</v>
      </c>
    </row>
    <row r="165" spans="1:14" s="102" customFormat="1" ht="26.4" x14ac:dyDescent="0.25">
      <c r="A165" s="53"/>
      <c r="B165" s="68"/>
      <c r="C165" s="106" t="s">
        <v>459</v>
      </c>
      <c r="D165" s="57">
        <v>0</v>
      </c>
      <c r="E165" s="57"/>
      <c r="F165" s="57">
        <v>0</v>
      </c>
      <c r="G165" s="57">
        <v>365965999</v>
      </c>
      <c r="H165" s="57"/>
      <c r="I165" s="57">
        <f>SUM(D165:G165)</f>
        <v>365965999</v>
      </c>
    </row>
    <row r="166" spans="1:14" s="102" customFormat="1" ht="13.8" x14ac:dyDescent="0.3">
      <c r="A166" s="92"/>
      <c r="B166" s="93" t="s">
        <v>24</v>
      </c>
      <c r="C166" s="94"/>
      <c r="D166" s="95">
        <f>SUM(D165:D165)</f>
        <v>0</v>
      </c>
      <c r="E166" s="95">
        <f>SUM(E164:E165)</f>
        <v>0</v>
      </c>
      <c r="F166" s="95">
        <f t="shared" ref="F166:I166" si="10">SUM(F164:F165)</f>
        <v>3835400</v>
      </c>
      <c r="G166" s="95">
        <f t="shared" si="10"/>
        <v>383864599</v>
      </c>
      <c r="H166" s="95"/>
      <c r="I166" s="95">
        <f t="shared" si="10"/>
        <v>387699999</v>
      </c>
    </row>
    <row r="167" spans="1:14" s="102" customFormat="1" ht="13.8" x14ac:dyDescent="0.3">
      <c r="A167" s="53"/>
      <c r="B167" s="74"/>
      <c r="C167" s="62"/>
      <c r="D167" s="75"/>
      <c r="E167" s="75"/>
      <c r="F167" s="75"/>
      <c r="G167" s="75"/>
      <c r="H167" s="75"/>
      <c r="I167" s="75"/>
    </row>
    <row r="168" spans="1:14" s="102" customFormat="1" ht="31.5" customHeight="1" x14ac:dyDescent="0.3">
      <c r="A168" s="64">
        <v>11</v>
      </c>
      <c r="B168" s="65" t="s">
        <v>444</v>
      </c>
      <c r="C168" s="66" t="s">
        <v>445</v>
      </c>
      <c r="D168" s="75"/>
      <c r="E168" s="75"/>
      <c r="F168" s="75"/>
      <c r="G168" s="75"/>
      <c r="H168" s="75"/>
      <c r="I168" s="101"/>
    </row>
    <row r="169" spans="1:14" s="102" customFormat="1" x14ac:dyDescent="0.25">
      <c r="A169" s="53"/>
      <c r="B169" s="67" t="s">
        <v>29</v>
      </c>
      <c r="C169" s="2"/>
      <c r="D169" s="2"/>
      <c r="E169" s="2"/>
      <c r="F169" s="2"/>
      <c r="G169" s="2"/>
      <c r="H169" s="2"/>
      <c r="I169" s="2"/>
    </row>
    <row r="170" spans="1:14" s="102" customFormat="1" x14ac:dyDescent="0.25">
      <c r="A170" s="53"/>
      <c r="B170" s="68" t="s">
        <v>452</v>
      </c>
      <c r="C170" s="53" t="s">
        <v>455</v>
      </c>
      <c r="D170" s="57">
        <v>0</v>
      </c>
      <c r="E170" s="57">
        <v>0</v>
      </c>
      <c r="F170" s="57">
        <v>4292600</v>
      </c>
      <c r="G170" s="57">
        <v>17441400</v>
      </c>
      <c r="H170" s="57"/>
      <c r="I170" s="57">
        <f>SUM(D170:G170)</f>
        <v>21734000</v>
      </c>
    </row>
    <row r="171" spans="1:14" s="102" customFormat="1" ht="26.4" x14ac:dyDescent="0.25">
      <c r="A171" s="53"/>
      <c r="B171" s="68"/>
      <c r="C171" s="106" t="s">
        <v>459</v>
      </c>
      <c r="D171" s="57">
        <v>0</v>
      </c>
      <c r="E171" s="57"/>
      <c r="F171" s="57">
        <v>0</v>
      </c>
      <c r="G171" s="57">
        <v>365965999</v>
      </c>
      <c r="H171" s="57"/>
      <c r="I171" s="57">
        <f>SUM(D171:G171)</f>
        <v>365965999</v>
      </c>
    </row>
    <row r="172" spans="1:14" s="102" customFormat="1" ht="13.8" x14ac:dyDescent="0.3">
      <c r="A172" s="92"/>
      <c r="B172" s="93" t="s">
        <v>24</v>
      </c>
      <c r="C172" s="94"/>
      <c r="D172" s="95">
        <f>SUM(D171:D171)</f>
        <v>0</v>
      </c>
      <c r="E172" s="95">
        <f>SUM(E170:E171)</f>
        <v>0</v>
      </c>
      <c r="F172" s="95">
        <v>4292600</v>
      </c>
      <c r="G172" s="95">
        <v>383407399</v>
      </c>
      <c r="H172" s="95"/>
      <c r="I172" s="95">
        <f t="shared" ref="I172" si="11">SUM(I170:I171)</f>
        <v>387699999</v>
      </c>
    </row>
    <row r="173" spans="1:14" s="102" customFormat="1" ht="13.8" x14ac:dyDescent="0.3">
      <c r="A173" s="53"/>
      <c r="B173" s="74"/>
      <c r="C173" s="62"/>
      <c r="D173" s="75"/>
      <c r="E173" s="75"/>
      <c r="F173" s="75"/>
      <c r="G173" s="75"/>
      <c r="H173" s="75"/>
      <c r="I173" s="75"/>
    </row>
    <row r="174" spans="1:14" s="102" customFormat="1" ht="26.4" x14ac:dyDescent="0.3">
      <c r="A174" s="64">
        <v>12</v>
      </c>
      <c r="B174" s="65" t="s">
        <v>446</v>
      </c>
      <c r="C174" s="66" t="s">
        <v>447</v>
      </c>
      <c r="D174" s="75"/>
      <c r="E174" s="75"/>
      <c r="F174" s="75"/>
      <c r="G174" s="75"/>
      <c r="H174" s="75"/>
      <c r="I174" s="101"/>
    </row>
    <row r="175" spans="1:14" s="102" customFormat="1" x14ac:dyDescent="0.25">
      <c r="A175" s="53"/>
      <c r="B175" s="67" t="s">
        <v>29</v>
      </c>
      <c r="C175" s="2"/>
      <c r="D175" s="2"/>
      <c r="E175" s="2"/>
      <c r="F175" s="2"/>
      <c r="G175" s="2"/>
      <c r="H175" s="2"/>
      <c r="I175" s="2"/>
    </row>
    <row r="176" spans="1:14" s="102" customFormat="1" x14ac:dyDescent="0.25">
      <c r="A176" s="53"/>
      <c r="B176" s="68" t="s">
        <v>452</v>
      </c>
      <c r="C176" s="53" t="s">
        <v>455</v>
      </c>
      <c r="D176" s="57">
        <v>0</v>
      </c>
      <c r="E176" s="57">
        <v>0</v>
      </c>
      <c r="F176" s="57">
        <v>5207000</v>
      </c>
      <c r="G176" s="57">
        <v>19067000</v>
      </c>
      <c r="H176" s="57"/>
      <c r="I176" s="57">
        <f>SUM(D176:H176)</f>
        <v>24274000</v>
      </c>
    </row>
    <row r="177" spans="1:9" s="102" customFormat="1" ht="26.4" x14ac:dyDescent="0.25">
      <c r="A177" s="53"/>
      <c r="B177" s="68"/>
      <c r="C177" s="106" t="s">
        <v>459</v>
      </c>
      <c r="D177" s="57">
        <v>0</v>
      </c>
      <c r="E177" s="57"/>
      <c r="F177" s="57">
        <v>0</v>
      </c>
      <c r="G177" s="57">
        <v>363425999</v>
      </c>
      <c r="H177" s="57"/>
      <c r="I177" s="57">
        <f>SUM(D177:H177)</f>
        <v>363425999</v>
      </c>
    </row>
    <row r="178" spans="1:9" s="102" customFormat="1" ht="13.8" x14ac:dyDescent="0.3">
      <c r="A178" s="92"/>
      <c r="B178" s="93" t="s">
        <v>24</v>
      </c>
      <c r="C178" s="94"/>
      <c r="D178" s="95">
        <f>SUM(D177:D177)</f>
        <v>0</v>
      </c>
      <c r="E178" s="95">
        <f>SUM(E176:E177)</f>
        <v>0</v>
      </c>
      <c r="F178" s="95">
        <f t="shared" ref="F178:I178" si="12">SUM(F176:F177)</f>
        <v>5207000</v>
      </c>
      <c r="G178" s="95">
        <f t="shared" si="12"/>
        <v>382492999</v>
      </c>
      <c r="H178" s="95"/>
      <c r="I178" s="95">
        <f t="shared" si="12"/>
        <v>387699999</v>
      </c>
    </row>
    <row r="179" spans="1:9" s="102" customFormat="1" ht="13.8" x14ac:dyDescent="0.3">
      <c r="A179" s="53"/>
      <c r="B179" s="55"/>
      <c r="C179" s="104"/>
      <c r="D179" s="75"/>
      <c r="E179" s="75"/>
      <c r="F179" s="75"/>
      <c r="G179" s="75"/>
      <c r="H179" s="75"/>
      <c r="I179" s="75"/>
    </row>
    <row r="180" spans="1:9" s="102" customFormat="1" ht="30.75" customHeight="1" x14ac:dyDescent="0.25">
      <c r="A180" s="53">
        <v>13</v>
      </c>
      <c r="B180" s="65" t="s">
        <v>448</v>
      </c>
      <c r="C180" s="336" t="s">
        <v>449</v>
      </c>
      <c r="D180" s="336"/>
      <c r="E180" s="62"/>
      <c r="F180" s="62"/>
      <c r="G180" s="62"/>
      <c r="H180" s="62"/>
      <c r="I180" s="63"/>
    </row>
    <row r="181" spans="1:9" s="102" customFormat="1" ht="13.8" x14ac:dyDescent="0.25">
      <c r="A181" s="62"/>
      <c r="B181" s="86" t="s">
        <v>29</v>
      </c>
      <c r="C181" s="66"/>
      <c r="D181" s="2"/>
      <c r="E181" s="62"/>
      <c r="F181" s="62"/>
      <c r="G181" s="62"/>
      <c r="H181" s="62"/>
      <c r="I181" s="63"/>
    </row>
    <row r="182" spans="1:9" s="102" customFormat="1" ht="13.8" x14ac:dyDescent="0.25">
      <c r="A182" s="62"/>
      <c r="B182" s="68" t="s">
        <v>460</v>
      </c>
      <c r="C182" s="69"/>
      <c r="D182" s="57"/>
      <c r="E182" s="57"/>
      <c r="F182" s="57"/>
      <c r="G182" s="57"/>
      <c r="H182" s="57"/>
      <c r="I182" s="57"/>
    </row>
    <row r="183" spans="1:9" s="102" customFormat="1" ht="13.8" x14ac:dyDescent="0.3">
      <c r="A183" s="62"/>
      <c r="B183" s="74"/>
      <c r="C183" s="69" t="s">
        <v>455</v>
      </c>
      <c r="D183" s="57"/>
      <c r="E183" s="57"/>
      <c r="F183" s="57">
        <v>9207500</v>
      </c>
      <c r="G183" s="57">
        <v>38626797</v>
      </c>
      <c r="H183" s="57">
        <v>32164200</v>
      </c>
      <c r="I183" s="57">
        <f>SUM(F183:H183)</f>
        <v>79998497</v>
      </c>
    </row>
    <row r="184" spans="1:9" s="102" customFormat="1" ht="13.8" x14ac:dyDescent="0.3">
      <c r="A184" s="72"/>
      <c r="B184" s="79" t="s">
        <v>24</v>
      </c>
      <c r="C184" s="103"/>
      <c r="D184" s="73">
        <f>SUM(D182:D183)</f>
        <v>0</v>
      </c>
      <c r="E184" s="73">
        <f>SUM(E182:E183)</f>
        <v>0</v>
      </c>
      <c r="F184" s="73">
        <f>SUM(F182:F183)</f>
        <v>9207500</v>
      </c>
      <c r="G184" s="73">
        <f>SUM(G183)</f>
        <v>38626797</v>
      </c>
      <c r="H184" s="73">
        <f>SUM(H183)</f>
        <v>32164200</v>
      </c>
      <c r="I184" s="73">
        <f>SUM(I182:I183)</f>
        <v>79998497</v>
      </c>
    </row>
    <row r="185" spans="1:9" s="102" customFormat="1" ht="13.8" x14ac:dyDescent="0.3">
      <c r="A185" s="53"/>
      <c r="B185" s="74"/>
      <c r="C185" s="62"/>
      <c r="D185" s="75"/>
      <c r="E185" s="75"/>
      <c r="F185" s="75"/>
      <c r="G185" s="75"/>
      <c r="H185" s="75"/>
      <c r="I185" s="75"/>
    </row>
    <row r="186" spans="1:9" ht="13.8" x14ac:dyDescent="0.3">
      <c r="A186" s="53"/>
      <c r="B186" s="74"/>
      <c r="C186" s="62"/>
      <c r="D186" s="75"/>
      <c r="E186" s="75"/>
      <c r="F186" s="75"/>
      <c r="G186" s="75"/>
      <c r="H186" s="75"/>
      <c r="I186" s="75"/>
    </row>
    <row r="187" spans="1:9" ht="15.6" x14ac:dyDescent="0.3">
      <c r="A187" s="337" t="s">
        <v>462</v>
      </c>
      <c r="B187" s="337"/>
      <c r="C187" s="337"/>
      <c r="D187" s="98">
        <f t="shared" ref="D187:I187" si="13">D101+D110+D118+D125+D131+D137+D145+D154+D160+D166+D172+D178+D184</f>
        <v>126286547</v>
      </c>
      <c r="E187" s="98">
        <f t="shared" si="13"/>
        <v>134318914</v>
      </c>
      <c r="F187" s="98">
        <f t="shared" si="13"/>
        <v>701085409</v>
      </c>
      <c r="G187" s="98">
        <f t="shared" si="13"/>
        <v>2195607925</v>
      </c>
      <c r="H187" s="98">
        <f t="shared" si="13"/>
        <v>32164200</v>
      </c>
      <c r="I187" s="98">
        <f t="shared" si="13"/>
        <v>3189462995</v>
      </c>
    </row>
    <row r="188" spans="1:9" x14ac:dyDescent="0.25">
      <c r="A188" s="53"/>
      <c r="B188" s="99"/>
      <c r="C188" s="53"/>
      <c r="D188" s="57"/>
      <c r="E188" s="57"/>
      <c r="F188" s="57"/>
      <c r="G188" s="57"/>
      <c r="H188" s="57"/>
      <c r="I188" s="57"/>
    </row>
    <row r="189" spans="1:9" x14ac:dyDescent="0.25">
      <c r="A189" s="53"/>
      <c r="B189" s="99"/>
      <c r="C189" s="53"/>
      <c r="D189" s="57"/>
      <c r="E189" s="57"/>
      <c r="F189" s="57"/>
      <c r="G189" s="57"/>
      <c r="H189" s="57"/>
      <c r="I189" s="57"/>
    </row>
    <row r="190" spans="1:9" x14ac:dyDescent="0.25">
      <c r="A190" s="53"/>
      <c r="B190" s="99"/>
      <c r="C190" s="53"/>
      <c r="D190" s="57"/>
      <c r="E190" s="57"/>
      <c r="F190" s="57"/>
      <c r="G190" s="57"/>
      <c r="H190" s="57"/>
      <c r="I190" s="57"/>
    </row>
  </sheetData>
  <mergeCells count="16">
    <mergeCell ref="C47:D47"/>
    <mergeCell ref="A4:I4"/>
    <mergeCell ref="A6:I6"/>
    <mergeCell ref="C11:D11"/>
    <mergeCell ref="C17:D17"/>
    <mergeCell ref="C23:D23"/>
    <mergeCell ref="C112:D112"/>
    <mergeCell ref="C139:D139"/>
    <mergeCell ref="C180:D180"/>
    <mergeCell ref="A187:C187"/>
    <mergeCell ref="C81:D81"/>
    <mergeCell ref="B86:C86"/>
    <mergeCell ref="A88:I88"/>
    <mergeCell ref="A89:I89"/>
    <mergeCell ref="C93:D93"/>
    <mergeCell ref="C103:D103"/>
  </mergeCells>
  <pageMargins left="0.70866141732283472" right="0.70866141732283472" top="0.35433070866141736" bottom="0.35433070866141736" header="0.31496062992125984" footer="0.31496062992125984"/>
  <pageSetup paperSize="9" scale="80" fitToHeight="0" orientation="landscape" r:id="rId1"/>
  <rowBreaks count="4" manualBreakCount="4">
    <brk id="45" max="8" man="1"/>
    <brk id="86" max="8" man="1"/>
    <brk id="126" max="8" man="1"/>
    <brk id="16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6</vt:i4>
      </vt:variant>
    </vt:vector>
  </HeadingPairs>
  <TitlesOfParts>
    <vt:vector size="11" baseType="lpstr">
      <vt:lpstr>1. melléklet</vt:lpstr>
      <vt:lpstr>2. mell. 1. pont</vt:lpstr>
      <vt:lpstr>2. mell. 2. pont</vt:lpstr>
      <vt:lpstr>4. melléklet</vt:lpstr>
      <vt:lpstr>11. melléklet EU-s</vt:lpstr>
      <vt:lpstr>'2. mell. 2. pont'!Nyomtatási_cím</vt:lpstr>
      <vt:lpstr>'1. melléklet'!Nyomtatási_terület</vt:lpstr>
      <vt:lpstr>'11. melléklet EU-s'!Nyomtatási_terület</vt:lpstr>
      <vt:lpstr>'2. mell. 1. pont'!Nyomtatási_terület</vt:lpstr>
      <vt:lpstr>'2. mell. 2. pont'!Nyomtatási_terület</vt:lpstr>
      <vt:lpstr>'4.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Gábor Viktória</cp:lastModifiedBy>
  <cp:lastPrinted>2024-01-24T14:18:47Z</cp:lastPrinted>
  <dcterms:created xsi:type="dcterms:W3CDTF">2009-01-15T09:14:34Z</dcterms:created>
  <dcterms:modified xsi:type="dcterms:W3CDTF">2024-01-26T11:55:36Z</dcterms:modified>
</cp:coreProperties>
</file>