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nkormanyzati-iroda\Új struktúra\Testületi gép 2021.02.08\Testület\2024. évi előterjesztések\2024.06.27 rendes\"/>
    </mc:Choice>
  </mc:AlternateContent>
  <xr:revisionPtr revIDLastSave="0" documentId="13_ncr:1_{0A403802-6719-4EEF-A575-90D496223E8A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1. melléklet" sheetId="280" r:id="rId1"/>
    <sheet name="2. mell. 1. pont" sheetId="277" r:id="rId2"/>
    <sheet name="2. mell. 2. pont" sheetId="281" r:id="rId3"/>
    <sheet name="4. melléklet" sheetId="270" r:id="rId4"/>
  </sheets>
  <definedNames>
    <definedName name="_xlnm.Print_Titles" localSheetId="2">'2. mell. 2. pont'!$6:$6</definedName>
    <definedName name="_xlnm.Print_Area" localSheetId="0">'1. melléklet'!$A$1:$O$184</definedName>
    <definedName name="_xlnm.Print_Area" localSheetId="1">'2. mell. 1. pont'!$A$1:$O$233</definedName>
    <definedName name="_xlnm.Print_Area" localSheetId="2">'2. mell. 2. pont'!$A$1:$S$13</definedName>
    <definedName name="_xlnm.Print_Area" localSheetId="3">'4. melléklet'!$A$1:$K$38</definedName>
  </definedNames>
  <calcPr calcId="181029"/>
</workbook>
</file>

<file path=xl/calcChain.xml><?xml version="1.0" encoding="utf-8"?>
<calcChain xmlns="http://schemas.openxmlformats.org/spreadsheetml/2006/main">
  <c r="O143" i="280" l="1"/>
  <c r="N143" i="280"/>
  <c r="M143" i="280"/>
  <c r="L143" i="280"/>
  <c r="O168" i="277"/>
  <c r="N168" i="277"/>
  <c r="M168" i="277"/>
  <c r="L168" i="277"/>
  <c r="H75" i="280"/>
  <c r="I75" i="280"/>
  <c r="O123" i="277"/>
  <c r="N123" i="277"/>
  <c r="M123" i="277"/>
  <c r="L123" i="277"/>
  <c r="O123" i="280"/>
  <c r="N123" i="280"/>
  <c r="M123" i="280"/>
  <c r="L123" i="280"/>
  <c r="O122" i="280"/>
  <c r="N122" i="280"/>
  <c r="M122" i="280"/>
  <c r="L122" i="280"/>
  <c r="L86" i="277" l="1"/>
  <c r="O27" i="280"/>
  <c r="N27" i="280"/>
  <c r="M27" i="280"/>
  <c r="L27" i="280"/>
  <c r="Q13" i="281" l="1"/>
  <c r="O13" i="281"/>
  <c r="M13" i="281"/>
  <c r="K13" i="281"/>
  <c r="I13" i="281"/>
  <c r="G13" i="281"/>
  <c r="E13" i="281"/>
  <c r="C13" i="281"/>
  <c r="R9" i="281"/>
  <c r="S9" i="281"/>
  <c r="S8" i="281"/>
  <c r="S10" i="281"/>
  <c r="S11" i="281"/>
  <c r="S12" i="281"/>
  <c r="S13" i="281" l="1"/>
  <c r="L12" i="277"/>
  <c r="O197" i="277"/>
  <c r="N197" i="277"/>
  <c r="M197" i="277"/>
  <c r="L197" i="277"/>
  <c r="O181" i="280" l="1"/>
  <c r="N181" i="280"/>
  <c r="M181" i="280"/>
  <c r="L181" i="280"/>
  <c r="E33" i="270" s="1"/>
  <c r="O153" i="277" l="1"/>
  <c r="N153" i="277"/>
  <c r="M153" i="277"/>
  <c r="L153" i="277"/>
  <c r="O196" i="277" l="1"/>
  <c r="N196" i="277"/>
  <c r="M196" i="277"/>
  <c r="L196" i="277"/>
  <c r="O195" i="277"/>
  <c r="N195" i="277"/>
  <c r="M195" i="277"/>
  <c r="L195" i="277"/>
  <c r="O194" i="277"/>
  <c r="N194" i="277"/>
  <c r="M194" i="277"/>
  <c r="L194" i="277"/>
  <c r="O207" i="277" l="1"/>
  <c r="N207" i="277"/>
  <c r="M207" i="277"/>
  <c r="L207" i="277"/>
  <c r="O198" i="277"/>
  <c r="N198" i="277"/>
  <c r="M198" i="277"/>
  <c r="L198" i="277"/>
  <c r="K200" i="277"/>
  <c r="J200" i="277"/>
  <c r="I200" i="277"/>
  <c r="H200" i="277"/>
  <c r="O151" i="277"/>
  <c r="N151" i="277"/>
  <c r="M151" i="277"/>
  <c r="L151" i="277"/>
  <c r="O150" i="277"/>
  <c r="N150" i="277"/>
  <c r="M150" i="277"/>
  <c r="L150" i="277"/>
  <c r="O193" i="277"/>
  <c r="N193" i="277"/>
  <c r="M193" i="277"/>
  <c r="L193" i="277"/>
  <c r="O192" i="277"/>
  <c r="N192" i="277"/>
  <c r="M192" i="277"/>
  <c r="L192" i="277"/>
  <c r="O191" i="277"/>
  <c r="N191" i="277"/>
  <c r="M191" i="277"/>
  <c r="L191" i="277"/>
  <c r="O152" i="277"/>
  <c r="N152" i="277"/>
  <c r="M152" i="277"/>
  <c r="L152" i="277"/>
  <c r="O86" i="280" l="1"/>
  <c r="N86" i="280"/>
  <c r="M86" i="280"/>
  <c r="L86" i="280"/>
  <c r="K88" i="280"/>
  <c r="O88" i="280" s="1"/>
  <c r="J88" i="280"/>
  <c r="N88" i="280" s="1"/>
  <c r="I88" i="280"/>
  <c r="M88" i="280" s="1"/>
  <c r="H88" i="280"/>
  <c r="L88" i="280" s="1"/>
  <c r="O144" i="280" l="1"/>
  <c r="N144" i="280"/>
  <c r="M144" i="280"/>
  <c r="L144" i="280"/>
  <c r="O122" i="277" l="1"/>
  <c r="N122" i="277"/>
  <c r="M122" i="277"/>
  <c r="L122" i="277"/>
  <c r="G83" i="280"/>
  <c r="F83" i="280"/>
  <c r="E83" i="280"/>
  <c r="D83" i="280"/>
  <c r="O81" i="280"/>
  <c r="N81" i="280"/>
  <c r="M81" i="280"/>
  <c r="L81" i="280"/>
  <c r="K83" i="280"/>
  <c r="J83" i="280"/>
  <c r="I83" i="280"/>
  <c r="H83" i="280"/>
  <c r="M83" i="280" l="1"/>
  <c r="O83" i="280"/>
  <c r="N83" i="280"/>
  <c r="L83" i="280"/>
  <c r="O121" i="280" l="1"/>
  <c r="N121" i="280"/>
  <c r="M121" i="280"/>
  <c r="L121" i="280"/>
  <c r="O121" i="277"/>
  <c r="N121" i="277"/>
  <c r="M121" i="277"/>
  <c r="L121" i="277"/>
  <c r="O178" i="280"/>
  <c r="N178" i="280"/>
  <c r="M178" i="280"/>
  <c r="L178" i="280"/>
  <c r="O177" i="280"/>
  <c r="N177" i="280"/>
  <c r="M177" i="280"/>
  <c r="L177" i="280"/>
  <c r="O176" i="280"/>
  <c r="N176" i="280"/>
  <c r="M176" i="280"/>
  <c r="L176" i="280"/>
  <c r="O175" i="280"/>
  <c r="N175" i="280"/>
  <c r="M175" i="280"/>
  <c r="L175" i="280"/>
  <c r="O162" i="280"/>
  <c r="N162" i="280"/>
  <c r="M162" i="280"/>
  <c r="L162" i="280"/>
  <c r="O157" i="280"/>
  <c r="N157" i="280"/>
  <c r="M157" i="280"/>
  <c r="L157" i="280"/>
  <c r="O149" i="280"/>
  <c r="N149" i="280"/>
  <c r="M149" i="280"/>
  <c r="L149" i="280"/>
  <c r="O142" i="280"/>
  <c r="N142" i="280"/>
  <c r="M142" i="280"/>
  <c r="L142" i="280"/>
  <c r="O141" i="280"/>
  <c r="N141" i="280"/>
  <c r="M141" i="280"/>
  <c r="L141" i="280"/>
  <c r="O133" i="280"/>
  <c r="N133" i="280"/>
  <c r="M133" i="280"/>
  <c r="L133" i="280"/>
  <c r="O132" i="280"/>
  <c r="N132" i="280"/>
  <c r="M132" i="280"/>
  <c r="L132" i="280"/>
  <c r="O131" i="280"/>
  <c r="N131" i="280"/>
  <c r="M131" i="280"/>
  <c r="L131" i="280"/>
  <c r="O130" i="280"/>
  <c r="N130" i="280"/>
  <c r="M130" i="280"/>
  <c r="L130" i="280"/>
  <c r="O129" i="280"/>
  <c r="N129" i="280"/>
  <c r="M129" i="280"/>
  <c r="L129" i="280"/>
  <c r="O128" i="280"/>
  <c r="N128" i="280"/>
  <c r="M128" i="280"/>
  <c r="L128" i="280"/>
  <c r="O120" i="280"/>
  <c r="N120" i="280"/>
  <c r="M120" i="280"/>
  <c r="L120" i="280"/>
  <c r="O119" i="280"/>
  <c r="N119" i="280"/>
  <c r="M119" i="280"/>
  <c r="L119" i="280"/>
  <c r="O118" i="280"/>
  <c r="N118" i="280"/>
  <c r="M118" i="280"/>
  <c r="L118" i="280"/>
  <c r="O117" i="280"/>
  <c r="N117" i="280"/>
  <c r="M117" i="280"/>
  <c r="L117" i="280"/>
  <c r="O116" i="280"/>
  <c r="N116" i="280"/>
  <c r="M116" i="280"/>
  <c r="L116" i="280"/>
  <c r="O115" i="280"/>
  <c r="N115" i="280"/>
  <c r="M115" i="280"/>
  <c r="L115" i="280"/>
  <c r="O114" i="280"/>
  <c r="N114" i="280"/>
  <c r="M114" i="280"/>
  <c r="L114" i="280"/>
  <c r="O113" i="280"/>
  <c r="N113" i="280"/>
  <c r="M113" i="280"/>
  <c r="L113" i="280"/>
  <c r="O112" i="280"/>
  <c r="N112" i="280"/>
  <c r="M112" i="280"/>
  <c r="L112" i="280"/>
  <c r="O111" i="280"/>
  <c r="N111" i="280"/>
  <c r="M111" i="280"/>
  <c r="L111" i="280"/>
  <c r="O110" i="280"/>
  <c r="N110" i="280"/>
  <c r="M110" i="280"/>
  <c r="L110" i="280"/>
  <c r="O109" i="280"/>
  <c r="N109" i="280"/>
  <c r="M109" i="280"/>
  <c r="L109" i="280"/>
  <c r="O108" i="280"/>
  <c r="N108" i="280"/>
  <c r="M108" i="280"/>
  <c r="L108" i="280"/>
  <c r="O107" i="280"/>
  <c r="N107" i="280"/>
  <c r="M107" i="280"/>
  <c r="L107" i="280"/>
  <c r="O105" i="280"/>
  <c r="N105" i="280"/>
  <c r="M105" i="280"/>
  <c r="L105" i="280"/>
  <c r="O104" i="280"/>
  <c r="N104" i="280"/>
  <c r="M104" i="280"/>
  <c r="L104" i="280"/>
  <c r="O98" i="280"/>
  <c r="N98" i="280"/>
  <c r="M98" i="280"/>
  <c r="L98" i="280"/>
  <c r="O97" i="280"/>
  <c r="N97" i="280"/>
  <c r="M97" i="280"/>
  <c r="L97" i="280"/>
  <c r="O94" i="280"/>
  <c r="N94" i="280"/>
  <c r="M94" i="280"/>
  <c r="L94" i="280"/>
  <c r="O76" i="280"/>
  <c r="N76" i="280"/>
  <c r="M76" i="280"/>
  <c r="L76" i="280"/>
  <c r="O75" i="280"/>
  <c r="N75" i="280"/>
  <c r="M75" i="280"/>
  <c r="L75" i="280"/>
  <c r="O74" i="280"/>
  <c r="N74" i="280"/>
  <c r="M74" i="280"/>
  <c r="L74" i="280"/>
  <c r="O73" i="280"/>
  <c r="N73" i="280"/>
  <c r="M73" i="280"/>
  <c r="L73" i="280"/>
  <c r="O72" i="280"/>
  <c r="N72" i="280"/>
  <c r="M72" i="280"/>
  <c r="L72" i="280"/>
  <c r="O71" i="280"/>
  <c r="N71" i="280"/>
  <c r="M71" i="280"/>
  <c r="L71" i="280"/>
  <c r="O70" i="280"/>
  <c r="N70" i="280"/>
  <c r="M70" i="280"/>
  <c r="L70" i="280"/>
  <c r="O69" i="280"/>
  <c r="N69" i="280"/>
  <c r="M69" i="280"/>
  <c r="L69" i="280"/>
  <c r="O62" i="280"/>
  <c r="N62" i="280"/>
  <c r="M62" i="280"/>
  <c r="L62" i="280"/>
  <c r="O61" i="280"/>
  <c r="N61" i="280"/>
  <c r="M61" i="280"/>
  <c r="L61" i="280"/>
  <c r="O57" i="280"/>
  <c r="N57" i="280"/>
  <c r="M57" i="280"/>
  <c r="L57" i="280"/>
  <c r="O56" i="280"/>
  <c r="N56" i="280"/>
  <c r="M56" i="280"/>
  <c r="L56" i="280"/>
  <c r="O55" i="280"/>
  <c r="N55" i="280"/>
  <c r="M55" i="280"/>
  <c r="L55" i="280"/>
  <c r="O54" i="280"/>
  <c r="N54" i="280"/>
  <c r="M54" i="280"/>
  <c r="L54" i="280"/>
  <c r="O48" i="280"/>
  <c r="N48" i="280"/>
  <c r="M48" i="280"/>
  <c r="L48" i="280"/>
  <c r="O47" i="280"/>
  <c r="N47" i="280"/>
  <c r="M47" i="280"/>
  <c r="L47" i="280"/>
  <c r="O46" i="280"/>
  <c r="N46" i="280"/>
  <c r="M46" i="280"/>
  <c r="L46" i="280"/>
  <c r="O45" i="280"/>
  <c r="N45" i="280"/>
  <c r="M45" i="280"/>
  <c r="L45" i="280"/>
  <c r="O44" i="280"/>
  <c r="N44" i="280"/>
  <c r="M44" i="280"/>
  <c r="L44" i="280"/>
  <c r="O43" i="280"/>
  <c r="N43" i="280"/>
  <c r="M43" i="280"/>
  <c r="L43" i="280"/>
  <c r="O42" i="280"/>
  <c r="N42" i="280"/>
  <c r="M42" i="280"/>
  <c r="L42" i="280"/>
  <c r="O41" i="280"/>
  <c r="N41" i="280"/>
  <c r="M41" i="280"/>
  <c r="L41" i="280"/>
  <c r="O40" i="280"/>
  <c r="N40" i="280"/>
  <c r="M40" i="280"/>
  <c r="L40" i="280"/>
  <c r="O39" i="280"/>
  <c r="N39" i="280"/>
  <c r="M39" i="280"/>
  <c r="L39" i="280"/>
  <c r="O38" i="280"/>
  <c r="N38" i="280"/>
  <c r="M38" i="280"/>
  <c r="L38" i="280"/>
  <c r="O37" i="280"/>
  <c r="N37" i="280"/>
  <c r="M37" i="280"/>
  <c r="L37" i="280"/>
  <c r="O36" i="280"/>
  <c r="N36" i="280"/>
  <c r="M36" i="280"/>
  <c r="L36" i="280"/>
  <c r="O24" i="280"/>
  <c r="N24" i="280"/>
  <c r="M24" i="280"/>
  <c r="L24" i="280"/>
  <c r="O23" i="280"/>
  <c r="N23" i="280"/>
  <c r="M23" i="280"/>
  <c r="L23" i="280"/>
  <c r="O17" i="280"/>
  <c r="N17" i="280"/>
  <c r="M17" i="280"/>
  <c r="L17" i="280"/>
  <c r="O11" i="280"/>
  <c r="N11" i="280"/>
  <c r="M11" i="280"/>
  <c r="L11" i="280"/>
  <c r="K179" i="280"/>
  <c r="J179" i="280"/>
  <c r="I179" i="280"/>
  <c r="H179" i="280"/>
  <c r="K164" i="280"/>
  <c r="J164" i="280"/>
  <c r="I164" i="280"/>
  <c r="H164" i="280"/>
  <c r="K159" i="280"/>
  <c r="J159" i="280"/>
  <c r="I159" i="280"/>
  <c r="H159" i="280"/>
  <c r="K151" i="280"/>
  <c r="J151" i="280"/>
  <c r="I151" i="280"/>
  <c r="H151" i="280"/>
  <c r="K146" i="280"/>
  <c r="K153" i="280" s="1"/>
  <c r="J146" i="280"/>
  <c r="J153" i="280" s="1"/>
  <c r="I146" i="280"/>
  <c r="I153" i="280" s="1"/>
  <c r="H146" i="280"/>
  <c r="K135" i="280"/>
  <c r="J135" i="280"/>
  <c r="I135" i="280"/>
  <c r="H135" i="280"/>
  <c r="K125" i="280"/>
  <c r="K137" i="280" s="1"/>
  <c r="J125" i="280"/>
  <c r="J137" i="280" s="1"/>
  <c r="I125" i="280"/>
  <c r="H125" i="280"/>
  <c r="K100" i="280"/>
  <c r="J100" i="280"/>
  <c r="I100" i="280"/>
  <c r="H100" i="280"/>
  <c r="K78" i="280"/>
  <c r="K90" i="280" s="1"/>
  <c r="J78" i="280"/>
  <c r="J90" i="280" s="1"/>
  <c r="I78" i="280"/>
  <c r="I90" i="280" s="1"/>
  <c r="H78" i="280"/>
  <c r="H90" i="280" s="1"/>
  <c r="K63" i="280"/>
  <c r="J63" i="280"/>
  <c r="I63" i="280"/>
  <c r="H63" i="280"/>
  <c r="K58" i="280"/>
  <c r="K65" i="280" s="1"/>
  <c r="J58" i="280"/>
  <c r="J65" i="280" s="1"/>
  <c r="I58" i="280"/>
  <c r="I65" i="280" s="1"/>
  <c r="H58" i="280"/>
  <c r="H65" i="280" s="1"/>
  <c r="K50" i="280"/>
  <c r="J50" i="280"/>
  <c r="I50" i="280"/>
  <c r="H50" i="280"/>
  <c r="K25" i="280"/>
  <c r="K29" i="280" s="1"/>
  <c r="J25" i="280"/>
  <c r="J29" i="280" s="1"/>
  <c r="I25" i="280"/>
  <c r="I29" i="280" s="1"/>
  <c r="H25" i="280"/>
  <c r="H29" i="280" s="1"/>
  <c r="K19" i="280"/>
  <c r="J19" i="280"/>
  <c r="I19" i="280"/>
  <c r="H19" i="280"/>
  <c r="K13" i="280"/>
  <c r="K31" i="280" s="1"/>
  <c r="J13" i="280"/>
  <c r="J31" i="280" s="1"/>
  <c r="I13" i="280"/>
  <c r="H13" i="280"/>
  <c r="O120" i="277"/>
  <c r="N120" i="277"/>
  <c r="M120" i="277"/>
  <c r="L120" i="277"/>
  <c r="I137" i="280" l="1"/>
  <c r="I31" i="280"/>
  <c r="I166" i="280"/>
  <c r="J166" i="280"/>
  <c r="H166" i="280"/>
  <c r="K166" i="280"/>
  <c r="H153" i="280"/>
  <c r="H137" i="280"/>
  <c r="H31" i="280"/>
  <c r="J168" i="280" l="1"/>
  <c r="J171" i="280" s="1"/>
  <c r="J183" i="280" s="1"/>
  <c r="K168" i="280"/>
  <c r="I168" i="280"/>
  <c r="H168" i="280"/>
  <c r="I171" i="280" l="1"/>
  <c r="I183" i="280" s="1"/>
  <c r="K171" i="280"/>
  <c r="K183" i="280" s="1"/>
  <c r="H171" i="280"/>
  <c r="H183" i="280" s="1"/>
  <c r="L169" i="277" l="1"/>
  <c r="M169" i="277"/>
  <c r="N169" i="277"/>
  <c r="O169" i="277"/>
  <c r="O230" i="277"/>
  <c r="N230" i="277"/>
  <c r="M230" i="277"/>
  <c r="L230" i="277"/>
  <c r="K33" i="270" s="1"/>
  <c r="O227" i="277"/>
  <c r="N227" i="277"/>
  <c r="M227" i="277"/>
  <c r="L227" i="277"/>
  <c r="K32" i="270" s="1"/>
  <c r="O226" i="277"/>
  <c r="N226" i="277"/>
  <c r="M226" i="277"/>
  <c r="L226" i="277"/>
  <c r="K34" i="270" s="1"/>
  <c r="O225" i="277"/>
  <c r="N225" i="277"/>
  <c r="M225" i="277"/>
  <c r="L225" i="277"/>
  <c r="O214" i="277"/>
  <c r="N214" i="277"/>
  <c r="M214" i="277"/>
  <c r="L214" i="277"/>
  <c r="O206" i="277"/>
  <c r="N206" i="277"/>
  <c r="M206" i="277"/>
  <c r="L206" i="277"/>
  <c r="O205" i="277"/>
  <c r="N205" i="277"/>
  <c r="M205" i="277"/>
  <c r="L205" i="277"/>
  <c r="O204" i="277"/>
  <c r="N204" i="277"/>
  <c r="M204" i="277"/>
  <c r="L204" i="277"/>
  <c r="O203" i="277"/>
  <c r="N203" i="277"/>
  <c r="O190" i="277"/>
  <c r="N190" i="277"/>
  <c r="M190" i="277"/>
  <c r="L190" i="277"/>
  <c r="O189" i="277"/>
  <c r="N189" i="277"/>
  <c r="M189" i="277"/>
  <c r="L189" i="277"/>
  <c r="O188" i="277"/>
  <c r="N188" i="277"/>
  <c r="M188" i="277"/>
  <c r="L188" i="277"/>
  <c r="O187" i="277"/>
  <c r="N187" i="277"/>
  <c r="M187" i="277"/>
  <c r="L187" i="277"/>
  <c r="O186" i="277"/>
  <c r="N186" i="277"/>
  <c r="M186" i="277"/>
  <c r="L186" i="277"/>
  <c r="O180" i="277"/>
  <c r="N180" i="277"/>
  <c r="M180" i="277"/>
  <c r="L180" i="277"/>
  <c r="O178" i="277"/>
  <c r="N178" i="277"/>
  <c r="M178" i="277"/>
  <c r="L178" i="277"/>
  <c r="O174" i="277"/>
  <c r="N174" i="277"/>
  <c r="M174" i="277"/>
  <c r="L174" i="277"/>
  <c r="O167" i="277"/>
  <c r="N167" i="277"/>
  <c r="M167" i="277"/>
  <c r="L167" i="277"/>
  <c r="O166" i="277"/>
  <c r="N166" i="277"/>
  <c r="M166" i="277"/>
  <c r="L166" i="277"/>
  <c r="O165" i="277"/>
  <c r="N165" i="277"/>
  <c r="M165" i="277"/>
  <c r="L165" i="277"/>
  <c r="O164" i="277"/>
  <c r="N164" i="277"/>
  <c r="M164" i="277"/>
  <c r="L164" i="277"/>
  <c r="O163" i="277"/>
  <c r="N163" i="277"/>
  <c r="M163" i="277"/>
  <c r="L163" i="277"/>
  <c r="O162" i="277"/>
  <c r="N162" i="277"/>
  <c r="M162" i="277"/>
  <c r="L162" i="277"/>
  <c r="O161" i="277"/>
  <c r="N161" i="277"/>
  <c r="M161" i="277"/>
  <c r="L161" i="277"/>
  <c r="O160" i="277"/>
  <c r="N160" i="277"/>
  <c r="M160" i="277"/>
  <c r="L160" i="277"/>
  <c r="O159" i="277"/>
  <c r="N159" i="277"/>
  <c r="M159" i="277"/>
  <c r="L159" i="277"/>
  <c r="O158" i="277"/>
  <c r="N158" i="277"/>
  <c r="M158" i="277"/>
  <c r="L158" i="277"/>
  <c r="O149" i="277"/>
  <c r="N149" i="277"/>
  <c r="M149" i="277"/>
  <c r="L149" i="277"/>
  <c r="O148" i="277"/>
  <c r="N148" i="277"/>
  <c r="M148" i="277"/>
  <c r="L148" i="277"/>
  <c r="O147" i="277"/>
  <c r="N147" i="277"/>
  <c r="M147" i="277"/>
  <c r="L147" i="277"/>
  <c r="O146" i="277"/>
  <c r="N146" i="277"/>
  <c r="M146" i="277"/>
  <c r="L146" i="277"/>
  <c r="O145" i="277"/>
  <c r="N145" i="277"/>
  <c r="M145" i="277"/>
  <c r="L145" i="277"/>
  <c r="O144" i="277"/>
  <c r="N144" i="277"/>
  <c r="M144" i="277"/>
  <c r="L144" i="277"/>
  <c r="O143" i="277"/>
  <c r="N143" i="277"/>
  <c r="M143" i="277"/>
  <c r="O137" i="277"/>
  <c r="N137" i="277"/>
  <c r="M137" i="277"/>
  <c r="L137" i="277"/>
  <c r="O136" i="277"/>
  <c r="N136" i="277"/>
  <c r="M136" i="277"/>
  <c r="L136" i="277"/>
  <c r="O135" i="277"/>
  <c r="N135" i="277"/>
  <c r="M135" i="277"/>
  <c r="L135" i="277"/>
  <c r="O134" i="277"/>
  <c r="N134" i="277"/>
  <c r="M134" i="277"/>
  <c r="L134" i="277"/>
  <c r="O133" i="277"/>
  <c r="N133" i="277"/>
  <c r="M133" i="277"/>
  <c r="L133" i="277"/>
  <c r="O132" i="277"/>
  <c r="N132" i="277"/>
  <c r="M132" i="277"/>
  <c r="L132" i="277"/>
  <c r="O131" i="277"/>
  <c r="N131" i="277"/>
  <c r="M131" i="277"/>
  <c r="L131" i="277"/>
  <c r="O130" i="277"/>
  <c r="N130" i="277"/>
  <c r="M130" i="277"/>
  <c r="L130" i="277"/>
  <c r="O129" i="277"/>
  <c r="N129" i="277"/>
  <c r="M129" i="277"/>
  <c r="L129" i="277"/>
  <c r="O119" i="277"/>
  <c r="N119" i="277"/>
  <c r="M119" i="277"/>
  <c r="L119" i="277"/>
  <c r="O118" i="277"/>
  <c r="N118" i="277"/>
  <c r="M118" i="277"/>
  <c r="L118" i="277"/>
  <c r="O117" i="277"/>
  <c r="N117" i="277"/>
  <c r="M117" i="277"/>
  <c r="L117" i="277"/>
  <c r="O116" i="277"/>
  <c r="N116" i="277"/>
  <c r="M116" i="277"/>
  <c r="L116" i="277"/>
  <c r="O115" i="277"/>
  <c r="N115" i="277"/>
  <c r="M115" i="277"/>
  <c r="L115" i="277"/>
  <c r="O114" i="277"/>
  <c r="N114" i="277"/>
  <c r="M114" i="277"/>
  <c r="L114" i="277"/>
  <c r="O113" i="277"/>
  <c r="N113" i="277"/>
  <c r="M113" i="277"/>
  <c r="L113" i="277"/>
  <c r="O112" i="277"/>
  <c r="N112" i="277"/>
  <c r="M112" i="277"/>
  <c r="L112" i="277"/>
  <c r="O111" i="277"/>
  <c r="N111" i="277"/>
  <c r="M111" i="277"/>
  <c r="L111" i="277"/>
  <c r="O110" i="277"/>
  <c r="N110" i="277"/>
  <c r="M110" i="277"/>
  <c r="L110" i="277"/>
  <c r="O109" i="277"/>
  <c r="N109" i="277"/>
  <c r="M109" i="277"/>
  <c r="L109" i="277"/>
  <c r="O108" i="277"/>
  <c r="N108" i="277"/>
  <c r="M108" i="277"/>
  <c r="L108" i="277"/>
  <c r="O107" i="277"/>
  <c r="N107" i="277"/>
  <c r="M107" i="277"/>
  <c r="L107" i="277"/>
  <c r="O106" i="277"/>
  <c r="N106" i="277"/>
  <c r="M106" i="277"/>
  <c r="L106" i="277"/>
  <c r="O105" i="277"/>
  <c r="N105" i="277"/>
  <c r="M105" i="277"/>
  <c r="L105" i="277"/>
  <c r="O104" i="277"/>
  <c r="N104" i="277"/>
  <c r="M104" i="277"/>
  <c r="L104" i="277"/>
  <c r="O103" i="277"/>
  <c r="N103" i="277"/>
  <c r="M103" i="277"/>
  <c r="L103" i="277"/>
  <c r="O102" i="277"/>
  <c r="N102" i="277"/>
  <c r="M102" i="277"/>
  <c r="L102" i="277"/>
  <c r="O101" i="277"/>
  <c r="N101" i="277"/>
  <c r="M101" i="277"/>
  <c r="L101" i="277"/>
  <c r="O100" i="277"/>
  <c r="N100" i="277"/>
  <c r="M100" i="277"/>
  <c r="L100" i="277"/>
  <c r="O99" i="277"/>
  <c r="N99" i="277"/>
  <c r="M99" i="277"/>
  <c r="L99" i="277"/>
  <c r="O97" i="277"/>
  <c r="N97" i="277"/>
  <c r="M97" i="277"/>
  <c r="L97" i="277"/>
  <c r="O96" i="277"/>
  <c r="N96" i="277"/>
  <c r="M96" i="277"/>
  <c r="L96" i="277"/>
  <c r="O95" i="277"/>
  <c r="N95" i="277"/>
  <c r="M95" i="277"/>
  <c r="L95" i="277"/>
  <c r="O94" i="277"/>
  <c r="N94" i="277"/>
  <c r="M94" i="277"/>
  <c r="L94" i="277"/>
  <c r="O93" i="277"/>
  <c r="N93" i="277"/>
  <c r="M93" i="277"/>
  <c r="L93" i="277"/>
  <c r="O92" i="277"/>
  <c r="N92" i="277"/>
  <c r="M92" i="277"/>
  <c r="L92" i="277"/>
  <c r="O90" i="277"/>
  <c r="N90" i="277"/>
  <c r="M90" i="277"/>
  <c r="L90" i="277"/>
  <c r="O89" i="277"/>
  <c r="N89" i="277"/>
  <c r="M89" i="277"/>
  <c r="L89" i="277"/>
  <c r="O88" i="277"/>
  <c r="N88" i="277"/>
  <c r="M88" i="277"/>
  <c r="L88" i="277"/>
  <c r="O87" i="277"/>
  <c r="N87" i="277"/>
  <c r="M87" i="277"/>
  <c r="L87" i="277"/>
  <c r="O86" i="277"/>
  <c r="N86" i="277"/>
  <c r="M86" i="277"/>
  <c r="O85" i="277"/>
  <c r="N85" i="277"/>
  <c r="M85" i="277"/>
  <c r="L85" i="277"/>
  <c r="O84" i="277"/>
  <c r="N84" i="277"/>
  <c r="M84" i="277"/>
  <c r="L84" i="277"/>
  <c r="O83" i="277"/>
  <c r="N83" i="277"/>
  <c r="M83" i="277"/>
  <c r="L83" i="277"/>
  <c r="O82" i="277"/>
  <c r="N82" i="277"/>
  <c r="M82" i="277"/>
  <c r="L82" i="277"/>
  <c r="O81" i="277"/>
  <c r="N81" i="277"/>
  <c r="M81" i="277"/>
  <c r="L81" i="277"/>
  <c r="O80" i="277"/>
  <c r="N80" i="277"/>
  <c r="M80" i="277"/>
  <c r="L80" i="277"/>
  <c r="O79" i="277"/>
  <c r="N79" i="277"/>
  <c r="M79" i="277"/>
  <c r="L79" i="277"/>
  <c r="O74" i="277"/>
  <c r="N74" i="277"/>
  <c r="M74" i="277"/>
  <c r="L74" i="277"/>
  <c r="O73" i="277"/>
  <c r="N73" i="277"/>
  <c r="M73" i="277"/>
  <c r="L73" i="277"/>
  <c r="O72" i="277"/>
  <c r="N72" i="277"/>
  <c r="M72" i="277"/>
  <c r="L72" i="277"/>
  <c r="O71" i="277"/>
  <c r="N71" i="277"/>
  <c r="M71" i="277"/>
  <c r="L71" i="277"/>
  <c r="O70" i="277"/>
  <c r="N70" i="277"/>
  <c r="M70" i="277"/>
  <c r="L70" i="277"/>
  <c r="O65" i="277"/>
  <c r="N65" i="277"/>
  <c r="M65" i="277"/>
  <c r="L65" i="277"/>
  <c r="O64" i="277"/>
  <c r="N64" i="277"/>
  <c r="M64" i="277"/>
  <c r="L64" i="277"/>
  <c r="O63" i="277"/>
  <c r="N63" i="277"/>
  <c r="M63" i="277"/>
  <c r="L63" i="277"/>
  <c r="O62" i="277"/>
  <c r="N62" i="277"/>
  <c r="M62" i="277"/>
  <c r="L62" i="277"/>
  <c r="O61" i="277"/>
  <c r="N61" i="277"/>
  <c r="M61" i="277"/>
  <c r="L61" i="277"/>
  <c r="O53" i="277"/>
  <c r="N53" i="277"/>
  <c r="M53" i="277"/>
  <c r="L53" i="277"/>
  <c r="O52" i="277"/>
  <c r="N52" i="277"/>
  <c r="M52" i="277"/>
  <c r="L52" i="277"/>
  <c r="O51" i="277"/>
  <c r="N51" i="277"/>
  <c r="M51" i="277"/>
  <c r="L51" i="277"/>
  <c r="O46" i="277"/>
  <c r="N46" i="277"/>
  <c r="M46" i="277"/>
  <c r="L46" i="277"/>
  <c r="O45" i="277"/>
  <c r="N45" i="277"/>
  <c r="M45" i="277"/>
  <c r="L45" i="277"/>
  <c r="O44" i="277"/>
  <c r="N44" i="277"/>
  <c r="M44" i="277"/>
  <c r="L44" i="277"/>
  <c r="M40" i="277"/>
  <c r="L40" i="277"/>
  <c r="O36" i="277"/>
  <c r="N36" i="277"/>
  <c r="M36" i="277"/>
  <c r="L36" i="277"/>
  <c r="O35" i="277"/>
  <c r="N35" i="277"/>
  <c r="M35" i="277"/>
  <c r="L35" i="277"/>
  <c r="O34" i="277"/>
  <c r="N34" i="277"/>
  <c r="M34" i="277"/>
  <c r="L34" i="277"/>
  <c r="O33" i="277"/>
  <c r="N33" i="277"/>
  <c r="M33" i="277"/>
  <c r="L33" i="277"/>
  <c r="O28" i="277"/>
  <c r="N28" i="277"/>
  <c r="M28" i="277"/>
  <c r="L28" i="277"/>
  <c r="O27" i="277"/>
  <c r="N27" i="277"/>
  <c r="M27" i="277"/>
  <c r="L27" i="277"/>
  <c r="O26" i="277"/>
  <c r="N26" i="277"/>
  <c r="M26" i="277"/>
  <c r="L26" i="277"/>
  <c r="O21" i="277"/>
  <c r="N21" i="277"/>
  <c r="M21" i="277"/>
  <c r="L21" i="277"/>
  <c r="O20" i="277"/>
  <c r="N20" i="277"/>
  <c r="M20" i="277"/>
  <c r="L20" i="277"/>
  <c r="O19" i="277"/>
  <c r="N19" i="277"/>
  <c r="M19" i="277"/>
  <c r="L19" i="277"/>
  <c r="O16" i="277"/>
  <c r="N16" i="277"/>
  <c r="M16" i="277"/>
  <c r="L16" i="277"/>
  <c r="O14" i="277"/>
  <c r="N14" i="277"/>
  <c r="M14" i="277"/>
  <c r="L14" i="277"/>
  <c r="O13" i="277"/>
  <c r="N13" i="277"/>
  <c r="M13" i="277"/>
  <c r="L13" i="277"/>
  <c r="O12" i="277"/>
  <c r="N12" i="277"/>
  <c r="M12" i="277"/>
  <c r="K36" i="270" l="1"/>
  <c r="K15" i="270"/>
  <c r="K228" i="277"/>
  <c r="J228" i="277"/>
  <c r="I228" i="277"/>
  <c r="H228" i="277"/>
  <c r="K216" i="277"/>
  <c r="K219" i="277" s="1"/>
  <c r="J216" i="277"/>
  <c r="J219" i="277" s="1"/>
  <c r="I216" i="277"/>
  <c r="I219" i="277" s="1"/>
  <c r="H216" i="277"/>
  <c r="H219" i="277" s="1"/>
  <c r="K209" i="277"/>
  <c r="J209" i="277"/>
  <c r="I209" i="277"/>
  <c r="K176" i="277"/>
  <c r="J176" i="277"/>
  <c r="I176" i="277"/>
  <c r="H176" i="277"/>
  <c r="K171" i="277"/>
  <c r="J171" i="277"/>
  <c r="I171" i="277"/>
  <c r="H171" i="277"/>
  <c r="K155" i="277"/>
  <c r="J155" i="277"/>
  <c r="I155" i="277"/>
  <c r="H155" i="277"/>
  <c r="K139" i="277"/>
  <c r="J139" i="277"/>
  <c r="I139" i="277"/>
  <c r="H139" i="277"/>
  <c r="K125" i="277"/>
  <c r="J125" i="277"/>
  <c r="I125" i="277"/>
  <c r="H125" i="277"/>
  <c r="K76" i="277"/>
  <c r="J76" i="277"/>
  <c r="I76" i="277"/>
  <c r="H76" i="277"/>
  <c r="K67" i="277"/>
  <c r="J67" i="277"/>
  <c r="I67" i="277"/>
  <c r="H67" i="277"/>
  <c r="K54" i="277"/>
  <c r="J54" i="277"/>
  <c r="I54" i="277"/>
  <c r="H54" i="277"/>
  <c r="K40" i="277"/>
  <c r="J40" i="277"/>
  <c r="K37" i="277"/>
  <c r="J37" i="277"/>
  <c r="I37" i="277"/>
  <c r="H37" i="277"/>
  <c r="K22" i="277"/>
  <c r="J22" i="277"/>
  <c r="I22" i="277"/>
  <c r="H22" i="277"/>
  <c r="K17" i="277"/>
  <c r="J17" i="277"/>
  <c r="I17" i="277"/>
  <c r="H17" i="277"/>
  <c r="K41" i="277" l="1"/>
  <c r="H209" i="277"/>
  <c r="J183" i="277"/>
  <c r="K183" i="277"/>
  <c r="H183" i="277"/>
  <c r="I183" i="277"/>
  <c r="K55" i="277"/>
  <c r="H55" i="277"/>
  <c r="I55" i="277"/>
  <c r="J55" i="277"/>
  <c r="I41" i="277"/>
  <c r="J41" i="277"/>
  <c r="H41" i="277"/>
  <c r="K23" i="277"/>
  <c r="I23" i="277"/>
  <c r="J23" i="277"/>
  <c r="H23" i="277"/>
  <c r="J57" i="277" l="1"/>
  <c r="H221" i="277"/>
  <c r="J221" i="277"/>
  <c r="I221" i="277"/>
  <c r="K221" i="277"/>
  <c r="I57" i="277"/>
  <c r="K57" i="277"/>
  <c r="H57" i="277"/>
  <c r="D143" i="277"/>
  <c r="L143" i="277" s="1"/>
  <c r="J232" i="277" l="1"/>
  <c r="H232" i="277"/>
  <c r="I232" i="277"/>
  <c r="K232" i="277"/>
  <c r="J15" i="270" l="1"/>
  <c r="G176" i="277"/>
  <c r="O176" i="277" s="1"/>
  <c r="F176" i="277"/>
  <c r="N176" i="277" s="1"/>
  <c r="E176" i="277"/>
  <c r="M176" i="277" s="1"/>
  <c r="D176" i="277"/>
  <c r="L176" i="277" s="1"/>
  <c r="G37" i="277" l="1"/>
  <c r="O37" i="277" s="1"/>
  <c r="F37" i="277"/>
  <c r="N37" i="277" s="1"/>
  <c r="E37" i="277"/>
  <c r="M37" i="277" s="1"/>
  <c r="D37" i="277"/>
  <c r="G22" i="277"/>
  <c r="O22" i="277" s="1"/>
  <c r="F22" i="277"/>
  <c r="N22" i="277" s="1"/>
  <c r="E22" i="277"/>
  <c r="M22" i="277" s="1"/>
  <c r="D22" i="277"/>
  <c r="G17" i="277"/>
  <c r="O17" i="277" s="1"/>
  <c r="F17" i="277"/>
  <c r="N17" i="277" s="1"/>
  <c r="E17" i="277"/>
  <c r="M17" i="277" s="1"/>
  <c r="D17" i="277"/>
  <c r="L37" i="277" l="1"/>
  <c r="L17" i="277"/>
  <c r="L22" i="277"/>
  <c r="J34" i="270"/>
  <c r="J33" i="270"/>
  <c r="J32" i="270"/>
  <c r="I24" i="270"/>
  <c r="H24" i="270"/>
  <c r="I16" i="270"/>
  <c r="H16" i="270"/>
  <c r="B24" i="270"/>
  <c r="B16" i="270"/>
  <c r="I36" i="270"/>
  <c r="H36" i="270"/>
  <c r="C36" i="270"/>
  <c r="B36" i="270"/>
  <c r="H25" i="270" l="1"/>
  <c r="H17" i="270"/>
  <c r="H27" i="270"/>
  <c r="H38" i="270" s="1"/>
  <c r="B27" i="270"/>
  <c r="B38" i="270" l="1"/>
  <c r="H29" i="270"/>
  <c r="E23" i="277" l="1"/>
  <c r="M23" i="277" s="1"/>
  <c r="D23" i="277"/>
  <c r="L23" i="277" s="1"/>
  <c r="D203" i="277"/>
  <c r="P13" i="281"/>
  <c r="N13" i="281"/>
  <c r="L13" i="281"/>
  <c r="J13" i="281"/>
  <c r="H13" i="281"/>
  <c r="F13" i="281"/>
  <c r="R12" i="281"/>
  <c r="R11" i="281"/>
  <c r="R10" i="281"/>
  <c r="D13" i="281"/>
  <c r="B13" i="281"/>
  <c r="E203" i="277" l="1"/>
  <c r="M203" i="277" s="1"/>
  <c r="L203" i="277"/>
  <c r="R8" i="281"/>
  <c r="R13" i="281" s="1"/>
  <c r="G54" i="277" l="1"/>
  <c r="O54" i="277" s="1"/>
  <c r="F54" i="277"/>
  <c r="N54" i="277" s="1"/>
  <c r="E54" i="277"/>
  <c r="M54" i="277" s="1"/>
  <c r="D54" i="277"/>
  <c r="L54" i="277" l="1"/>
  <c r="J36" i="270"/>
  <c r="E179" i="280" l="1"/>
  <c r="M179" i="280" s="1"/>
  <c r="D179" i="280"/>
  <c r="G19" i="280"/>
  <c r="O19" i="280" s="1"/>
  <c r="F19" i="280"/>
  <c r="N19" i="280" s="1"/>
  <c r="E19" i="280"/>
  <c r="M19" i="280" s="1"/>
  <c r="D19" i="280"/>
  <c r="L19" i="280" s="1"/>
  <c r="G13" i="280"/>
  <c r="O13" i="280" s="1"/>
  <c r="F13" i="280"/>
  <c r="N13" i="280" s="1"/>
  <c r="E13" i="280"/>
  <c r="M13" i="280" s="1"/>
  <c r="D13" i="280"/>
  <c r="L13" i="280" s="1"/>
  <c r="D31" i="270" l="1"/>
  <c r="D36" i="270" s="1"/>
  <c r="L179" i="280"/>
  <c r="E31" i="270" s="1"/>
  <c r="E36" i="270" s="1"/>
  <c r="G23" i="277"/>
  <c r="O23" i="277" s="1"/>
  <c r="F23" i="277"/>
  <c r="N23" i="277" s="1"/>
  <c r="G135" i="280" l="1"/>
  <c r="O135" i="280" s="1"/>
  <c r="F135" i="280"/>
  <c r="N135" i="280" s="1"/>
  <c r="E135" i="280"/>
  <c r="M135" i="280" s="1"/>
  <c r="D135" i="280"/>
  <c r="G100" i="280"/>
  <c r="O100" i="280" s="1"/>
  <c r="F100" i="280"/>
  <c r="N100" i="280" s="1"/>
  <c r="E100" i="280"/>
  <c r="M100" i="280" s="1"/>
  <c r="D100" i="280"/>
  <c r="G78" i="280"/>
  <c r="O78" i="280" s="1"/>
  <c r="F78" i="280"/>
  <c r="N78" i="280" s="1"/>
  <c r="E78" i="280"/>
  <c r="M78" i="280" s="1"/>
  <c r="D78" i="280"/>
  <c r="L78" i="280" s="1"/>
  <c r="D19" i="270" l="1"/>
  <c r="L100" i="280"/>
  <c r="E19" i="270" s="1"/>
  <c r="D21" i="270"/>
  <c r="L135" i="280"/>
  <c r="E21" i="270" s="1"/>
  <c r="D90" i="280"/>
  <c r="E90" i="280"/>
  <c r="M90" i="280" s="1"/>
  <c r="F90" i="280"/>
  <c r="N90" i="280" s="1"/>
  <c r="G90" i="280"/>
  <c r="O90" i="280" s="1"/>
  <c r="D11" i="270" l="1"/>
  <c r="L90" i="280"/>
  <c r="E11" i="270" s="1"/>
  <c r="G179" i="280"/>
  <c r="O179" i="280" s="1"/>
  <c r="F179" i="280"/>
  <c r="N179" i="280" s="1"/>
  <c r="G159" i="280"/>
  <c r="O159" i="280" s="1"/>
  <c r="F159" i="280"/>
  <c r="N159" i="280" s="1"/>
  <c r="E159" i="280"/>
  <c r="M159" i="280" s="1"/>
  <c r="D159" i="280"/>
  <c r="G151" i="280"/>
  <c r="O151" i="280" s="1"/>
  <c r="F151" i="280"/>
  <c r="N151" i="280" s="1"/>
  <c r="E151" i="280"/>
  <c r="M151" i="280" s="1"/>
  <c r="D151" i="280"/>
  <c r="G146" i="280"/>
  <c r="O146" i="280" s="1"/>
  <c r="F146" i="280"/>
  <c r="N146" i="280" s="1"/>
  <c r="E146" i="280"/>
  <c r="M146" i="280" s="1"/>
  <c r="D146" i="280"/>
  <c r="G125" i="280"/>
  <c r="O125" i="280" s="1"/>
  <c r="F125" i="280"/>
  <c r="N125" i="280" s="1"/>
  <c r="E125" i="280"/>
  <c r="M125" i="280" s="1"/>
  <c r="D125" i="280"/>
  <c r="G63" i="280"/>
  <c r="O63" i="280" s="1"/>
  <c r="F63" i="280"/>
  <c r="N63" i="280" s="1"/>
  <c r="E63" i="280"/>
  <c r="M63" i="280" s="1"/>
  <c r="D63" i="280"/>
  <c r="L63" i="280" s="1"/>
  <c r="G58" i="280"/>
  <c r="O58" i="280" s="1"/>
  <c r="F58" i="280"/>
  <c r="N58" i="280" s="1"/>
  <c r="E58" i="280"/>
  <c r="M58" i="280" s="1"/>
  <c r="D58" i="280"/>
  <c r="L58" i="280" s="1"/>
  <c r="G50" i="280"/>
  <c r="O50" i="280" s="1"/>
  <c r="F50" i="280"/>
  <c r="N50" i="280" s="1"/>
  <c r="E50" i="280"/>
  <c r="M50" i="280" s="1"/>
  <c r="D50" i="280"/>
  <c r="L50" i="280" s="1"/>
  <c r="G25" i="280"/>
  <c r="O25" i="280" s="1"/>
  <c r="F25" i="280"/>
  <c r="N25" i="280" s="1"/>
  <c r="E25" i="280"/>
  <c r="M25" i="280" s="1"/>
  <c r="D25" i="280"/>
  <c r="G228" i="277"/>
  <c r="O228" i="277" s="1"/>
  <c r="F228" i="277"/>
  <c r="N228" i="277" s="1"/>
  <c r="E228" i="277"/>
  <c r="M228" i="277" s="1"/>
  <c r="D228" i="277"/>
  <c r="L228" i="277" s="1"/>
  <c r="G216" i="277"/>
  <c r="F216" i="277"/>
  <c r="E216" i="277"/>
  <c r="D216" i="277"/>
  <c r="L216" i="277" s="1"/>
  <c r="K21" i="270" s="1"/>
  <c r="G209" i="277"/>
  <c r="O209" i="277" s="1"/>
  <c r="F209" i="277"/>
  <c r="N209" i="277" s="1"/>
  <c r="E209" i="277"/>
  <c r="M209" i="277" s="1"/>
  <c r="D209" i="277"/>
  <c r="G200" i="277"/>
  <c r="O200" i="277" s="1"/>
  <c r="F200" i="277"/>
  <c r="N200" i="277" s="1"/>
  <c r="E200" i="277"/>
  <c r="M200" i="277" s="1"/>
  <c r="D200" i="277"/>
  <c r="L200" i="277" s="1"/>
  <c r="K19" i="270" s="1"/>
  <c r="G155" i="277"/>
  <c r="O155" i="277" s="1"/>
  <c r="F155" i="277"/>
  <c r="N155" i="277" s="1"/>
  <c r="E155" i="277"/>
  <c r="M155" i="277" s="1"/>
  <c r="D155" i="277"/>
  <c r="L155" i="277" s="1"/>
  <c r="G139" i="277"/>
  <c r="O139" i="277" s="1"/>
  <c r="F139" i="277"/>
  <c r="N139" i="277" s="1"/>
  <c r="E139" i="277"/>
  <c r="M139" i="277" s="1"/>
  <c r="D139" i="277"/>
  <c r="G125" i="277"/>
  <c r="O125" i="277" s="1"/>
  <c r="F125" i="277"/>
  <c r="N125" i="277" s="1"/>
  <c r="E125" i="277"/>
  <c r="M125" i="277" s="1"/>
  <c r="D125" i="277"/>
  <c r="G76" i="277"/>
  <c r="O76" i="277" s="1"/>
  <c r="F76" i="277"/>
  <c r="N76" i="277" s="1"/>
  <c r="E76" i="277"/>
  <c r="M76" i="277" s="1"/>
  <c r="D76" i="277"/>
  <c r="G67" i="277"/>
  <c r="O67" i="277" s="1"/>
  <c r="F67" i="277"/>
  <c r="N67" i="277" s="1"/>
  <c r="E67" i="277"/>
  <c r="M67" i="277" s="1"/>
  <c r="D67" i="277"/>
  <c r="G55" i="277"/>
  <c r="O55" i="277" s="1"/>
  <c r="F55" i="277"/>
  <c r="N55" i="277" s="1"/>
  <c r="E55" i="277"/>
  <c r="M55" i="277" s="1"/>
  <c r="G40" i="277"/>
  <c r="O40" i="277" s="1"/>
  <c r="F40" i="277"/>
  <c r="N40" i="277" s="1"/>
  <c r="D22" i="270" l="1"/>
  <c r="L151" i="280"/>
  <c r="E22" i="270" s="1"/>
  <c r="L25" i="280"/>
  <c r="E9" i="270" s="1"/>
  <c r="D12" i="270"/>
  <c r="L125" i="280"/>
  <c r="E12" i="270" s="1"/>
  <c r="D13" i="270"/>
  <c r="L146" i="280"/>
  <c r="E13" i="270" s="1"/>
  <c r="D23" i="270"/>
  <c r="L159" i="280"/>
  <c r="E23" i="270" s="1"/>
  <c r="G219" i="277"/>
  <c r="O219" i="277" s="1"/>
  <c r="O216" i="277"/>
  <c r="F219" i="277"/>
  <c r="N219" i="277" s="1"/>
  <c r="N216" i="277"/>
  <c r="J9" i="270"/>
  <c r="L67" i="277"/>
  <c r="K9" i="270" s="1"/>
  <c r="J10" i="270"/>
  <c r="L76" i="277"/>
  <c r="K10" i="270" s="1"/>
  <c r="J11" i="270"/>
  <c r="L125" i="277"/>
  <c r="K11" i="270" s="1"/>
  <c r="J13" i="270"/>
  <c r="L139" i="277"/>
  <c r="K13" i="270" s="1"/>
  <c r="J20" i="270"/>
  <c r="L209" i="277"/>
  <c r="K20" i="270" s="1"/>
  <c r="K24" i="270" s="1"/>
  <c r="E219" i="277"/>
  <c r="M219" i="277" s="1"/>
  <c r="M216" i="277"/>
  <c r="D219" i="277"/>
  <c r="L219" i="277" s="1"/>
  <c r="J21" i="270"/>
  <c r="D9" i="270"/>
  <c r="J19" i="270"/>
  <c r="E41" i="277"/>
  <c r="F29" i="280"/>
  <c r="N29" i="280" s="1"/>
  <c r="F65" i="280"/>
  <c r="N65" i="280" s="1"/>
  <c r="F153" i="280"/>
  <c r="N153" i="280" s="1"/>
  <c r="G29" i="280"/>
  <c r="O29" i="280" s="1"/>
  <c r="G153" i="280"/>
  <c r="O153" i="280" s="1"/>
  <c r="E29" i="280"/>
  <c r="M29" i="280" s="1"/>
  <c r="E65" i="280"/>
  <c r="M65" i="280" s="1"/>
  <c r="E153" i="280"/>
  <c r="M153" i="280" s="1"/>
  <c r="D41" i="277"/>
  <c r="L41" i="277" s="1"/>
  <c r="D29" i="280"/>
  <c r="L29" i="280" s="1"/>
  <c r="D55" i="277"/>
  <c r="L55" i="277" s="1"/>
  <c r="D65" i="280"/>
  <c r="F41" i="277"/>
  <c r="N41" i="277" s="1"/>
  <c r="G41" i="277"/>
  <c r="O41" i="277" s="1"/>
  <c r="G137" i="280"/>
  <c r="O137" i="280" s="1"/>
  <c r="D137" i="280"/>
  <c r="L137" i="280" s="1"/>
  <c r="G65" i="280"/>
  <c r="O65" i="280" s="1"/>
  <c r="F137" i="280"/>
  <c r="N137" i="280" s="1"/>
  <c r="E137" i="280"/>
  <c r="M137" i="280" s="1"/>
  <c r="D153" i="280"/>
  <c r="L153" i="280" s="1"/>
  <c r="E24" i="270" l="1"/>
  <c r="K25" i="270" s="1"/>
  <c r="D10" i="270"/>
  <c r="L65" i="280"/>
  <c r="E10" i="270" s="1"/>
  <c r="E57" i="277"/>
  <c r="M57" i="277" s="1"/>
  <c r="M41" i="277"/>
  <c r="J24" i="270"/>
  <c r="D24" i="270"/>
  <c r="C24" i="270"/>
  <c r="I25" i="270" s="1"/>
  <c r="F57" i="277"/>
  <c r="N57" i="277" s="1"/>
  <c r="F31" i="280"/>
  <c r="N31" i="280" s="1"/>
  <c r="D31" i="280"/>
  <c r="L31" i="280" s="1"/>
  <c r="E31" i="280"/>
  <c r="M31" i="280" s="1"/>
  <c r="G31" i="280"/>
  <c r="O31" i="280" s="1"/>
  <c r="D57" i="277"/>
  <c r="L57" i="277" s="1"/>
  <c r="G57" i="277"/>
  <c r="O57" i="277" s="1"/>
  <c r="J25" i="270" l="1"/>
  <c r="G171" i="277"/>
  <c r="F171" i="277"/>
  <c r="E171" i="277"/>
  <c r="D171" i="277"/>
  <c r="L171" i="277" s="1"/>
  <c r="K12" i="270" s="1"/>
  <c r="K16" i="270" s="1"/>
  <c r="K27" i="270" l="1"/>
  <c r="E183" i="277"/>
  <c r="M183" i="277" s="1"/>
  <c r="M171" i="277"/>
  <c r="F183" i="277"/>
  <c r="N183" i="277" s="1"/>
  <c r="N171" i="277"/>
  <c r="G183" i="277"/>
  <c r="O183" i="277" s="1"/>
  <c r="O171" i="277"/>
  <c r="D183" i="277"/>
  <c r="L183" i="277" s="1"/>
  <c r="J12" i="270"/>
  <c r="J16" i="270" s="1"/>
  <c r="J27" i="270" s="1"/>
  <c r="J38" i="270" s="1"/>
  <c r="D164" i="280"/>
  <c r="L164" i="280" s="1"/>
  <c r="E14" i="270" s="1"/>
  <c r="E16" i="270" s="1"/>
  <c r="E27" i="270" s="1"/>
  <c r="E38" i="270" s="1"/>
  <c r="E164" i="280"/>
  <c r="M164" i="280" s="1"/>
  <c r="F164" i="280"/>
  <c r="N164" i="280" s="1"/>
  <c r="G164" i="280"/>
  <c r="O164" i="280" s="1"/>
  <c r="K17" i="270" l="1"/>
  <c r="K29" i="270"/>
  <c r="K38" i="270"/>
  <c r="D14" i="270"/>
  <c r="D16" i="270" s="1"/>
  <c r="J17" i="270" s="1"/>
  <c r="I27" i="270"/>
  <c r="I38" i="270" s="1"/>
  <c r="D221" i="277"/>
  <c r="L221" i="277" s="1"/>
  <c r="F221" i="277"/>
  <c r="N221" i="277" s="1"/>
  <c r="G221" i="277"/>
  <c r="O221" i="277" s="1"/>
  <c r="E221" i="277"/>
  <c r="M221" i="277" s="1"/>
  <c r="F166" i="280"/>
  <c r="N166" i="280" s="1"/>
  <c r="E166" i="280"/>
  <c r="M166" i="280" s="1"/>
  <c r="G166" i="280"/>
  <c r="O166" i="280" s="1"/>
  <c r="D166" i="280"/>
  <c r="L166" i="280" s="1"/>
  <c r="C16" i="270"/>
  <c r="D27" i="270" l="1"/>
  <c r="J29" i="270" s="1"/>
  <c r="C27" i="270"/>
  <c r="I17" i="270"/>
  <c r="E232" i="277"/>
  <c r="M232" i="277" s="1"/>
  <c r="F232" i="277"/>
  <c r="N232" i="277" s="1"/>
  <c r="G232" i="277"/>
  <c r="O232" i="277" s="1"/>
  <c r="D232" i="277"/>
  <c r="L232" i="277" s="1"/>
  <c r="D168" i="280"/>
  <c r="L168" i="280" s="1"/>
  <c r="E168" i="280"/>
  <c r="M168" i="280" s="1"/>
  <c r="G168" i="280"/>
  <c r="O168" i="280" s="1"/>
  <c r="F168" i="280"/>
  <c r="N168" i="280" s="1"/>
  <c r="D38" i="270" l="1"/>
  <c r="C38" i="270"/>
  <c r="I29" i="270"/>
  <c r="F171" i="280"/>
  <c r="E171" i="280"/>
  <c r="G171" i="280"/>
  <c r="D171" i="280"/>
  <c r="D183" i="280" l="1"/>
  <c r="L183" i="280" s="1"/>
  <c r="L171" i="280"/>
  <c r="E183" i="280"/>
  <c r="M183" i="280" s="1"/>
  <c r="M171" i="280"/>
  <c r="F183" i="280"/>
  <c r="N183" i="280" s="1"/>
  <c r="N171" i="280"/>
  <c r="G183" i="280"/>
  <c r="O183" i="280" s="1"/>
  <c r="O171" i="280"/>
</calcChain>
</file>

<file path=xl/sharedStrings.xml><?xml version="1.0" encoding="utf-8"?>
<sst xmlns="http://schemas.openxmlformats.org/spreadsheetml/2006/main" count="501" uniqueCount="340">
  <si>
    <t>1. Informatikai eszközök, szoftverek beszerzése</t>
  </si>
  <si>
    <t>Kölcsönök visszatérülése</t>
  </si>
  <si>
    <t xml:space="preserve">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</si>
  <si>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</si>
  <si>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</si>
  <si>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</si>
  <si>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</si>
  <si>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</si>
  <si>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</si>
  <si>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</si>
  <si>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II.</t>
  </si>
  <si>
    <t>III.</t>
  </si>
  <si>
    <t>1. Tárgyi eszköz, ingatlanértékesítés</t>
  </si>
  <si>
    <t>V.</t>
  </si>
  <si>
    <t>Mindösszesen:</t>
  </si>
  <si>
    <t>103. cím összesen:</t>
  </si>
  <si>
    <t>VI.</t>
  </si>
  <si>
    <t>Felújítások</t>
  </si>
  <si>
    <t>VII.</t>
  </si>
  <si>
    <t>Személyi juttatások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</si>
  <si>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</si>
  <si>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</si>
  <si>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</si>
  <si>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</si>
  <si>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</si>
  <si>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</si>
  <si>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</si>
  <si>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Önkormányzat</t>
  </si>
  <si>
    <t>1. Polgármesteri keret</t>
  </si>
  <si>
    <t>1. Helyi önkormányzat általános működésének és ágazati feladatainak támogatása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</si>
  <si>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</si>
  <si>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</si>
  <si>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</si>
  <si>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</si>
  <si>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</si>
  <si>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</si>
  <si>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</si>
  <si>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kötelező
feladat</t>
  </si>
  <si>
    <t>önként vállalt
feladat</t>
  </si>
  <si>
    <t>Dombóvári Közös Önkormányzati Hivatal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</si>
  <si>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</si>
  <si>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</si>
  <si>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</si>
  <si>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</si>
  <si>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</si>
  <si>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</si>
  <si>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</si>
  <si>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</si>
  <si>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</si>
  <si>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4. Általános tartalék</t>
  </si>
  <si>
    <t>Átvett pénzeszközök</t>
  </si>
  <si>
    <t>Közhatalmi bevételek</t>
  </si>
  <si>
    <t>1. Felhalmozási célú kölcsönök visszatérülése</t>
  </si>
  <si>
    <t>1. Helyi adók</t>
  </si>
  <si>
    <t>VI. alcím összesen</t>
  </si>
  <si>
    <t>IX.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</si>
  <si>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</si>
  <si>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</si>
  <si>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</si>
  <si>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</si>
  <si>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</si>
  <si>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</si>
  <si>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1. Működési célú átvett pénzeszközök államháztartáson kívülről</t>
  </si>
  <si>
    <t>2. Felhalmozási célú átvett pénzeszközök államháztartáson kívülről</t>
  </si>
  <si>
    <t>2. Működési célú kölcsönök visszatérülése</t>
  </si>
  <si>
    <t>1.1. Működési hitel</t>
  </si>
  <si>
    <t>1.2. Beruházási hitel</t>
  </si>
  <si>
    <t>1.3. Likvid hitel</t>
  </si>
  <si>
    <t>Finanszírozási kiadások</t>
  </si>
  <si>
    <t>1. Hitelek, kölcsönök törlesztése</t>
  </si>
  <si>
    <t>2. Államháztartáson belüli megelőlegezések visszafizetése</t>
  </si>
  <si>
    <t>2. Intézményi vagyonbiztosítás és felelősségbiztosítás</t>
  </si>
  <si>
    <t>1. Települési támogatás</t>
  </si>
  <si>
    <t>1.1. Lakhatáshoz kapcsolódó rendszeres kiadások viseléséhez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</si>
  <si>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</si>
  <si>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</si>
  <si>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</si>
  <si>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</si>
  <si>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</si>
  <si>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2. Önkormányzati vagyon bérbeadás</t>
  </si>
  <si>
    <t>2.1. Víziközmű bérleti díj</t>
  </si>
  <si>
    <t>2.1.1. Szennyvízhálózat</t>
  </si>
  <si>
    <t>2.1.2. Ivóvízhálózat</t>
  </si>
  <si>
    <t>1.1. Lakásszerzési támogatás, szociális kölcsön</t>
  </si>
  <si>
    <t>Működési és fejlesztési célú bevételek és kiadások mérlege</t>
  </si>
  <si>
    <t>Bevételek megnevezése</t>
  </si>
  <si>
    <t>Kiadások megnevezése</t>
  </si>
  <si>
    <t>Munkaadókat terh. jár. és szoc. hozzáj. adó</t>
  </si>
  <si>
    <t>Állami hozzájárulások és támogatások</t>
  </si>
  <si>
    <t>Működési célú kölcsönök visszatérülése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</si>
  <si>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</si>
  <si>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</si>
  <si>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</si>
  <si>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</si>
  <si>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</si>
  <si>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Felhalmozási célú támogatás államháztartáson belülről</t>
  </si>
  <si>
    <t>Felhalmozási célú kölcsönök visszatérülése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</si>
  <si>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</si>
  <si>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</si>
  <si>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</si>
  <si>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</si>
  <si>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Államháztartáson belüli megelőleg. visszafizetése</t>
  </si>
  <si>
    <t>Felújítások összesen:</t>
  </si>
  <si>
    <t>Felhalmozási célú hitel törlesztés</t>
  </si>
  <si>
    <t>1.1. Ingatlanok értékesítése</t>
  </si>
  <si>
    <t>1. Kisértékű tárgyi eszköz beszerzés</t>
  </si>
  <si>
    <t>Céltartalék (felhalmozási)</t>
  </si>
  <si>
    <t>Egyéb felhalmozási célú kiadások Áht-n belülre, Áht-n kívülre</t>
  </si>
  <si>
    <t>Egyéb működési célú kiadások Áht-n belülre, Áht-n kívülre</t>
  </si>
  <si>
    <t>1.1. Általános feladatok támogatása (B111)</t>
  </si>
  <si>
    <t>1.2. Egyes köznevelési feladatok támogatása (B112)</t>
  </si>
  <si>
    <t>Támogatások államháztartáson belülről</t>
  </si>
  <si>
    <t>1. Egyéb működési célú támogatások államháztartáson belülről</t>
  </si>
  <si>
    <t>2. Egyéb felhalmozási célú támogatások államháztartáson belülről</t>
  </si>
  <si>
    <t>1. Választott tisztségviselők juttatásai</t>
  </si>
  <si>
    <t>3. Farkas Attila Uszoda</t>
  </si>
  <si>
    <t>4. Egyéb foglalkoztatottak személyi juttatásai</t>
  </si>
  <si>
    <t>4. Egyéb foglalkoztatottak</t>
  </si>
  <si>
    <t>Működési célú támogatások államháztartáson belülről</t>
  </si>
  <si>
    <t>Dombóvári Művelődési Ház, Könyvtár és Helytörténeti Gyűjtemény</t>
  </si>
  <si>
    <t>1.2. Rendkívüli települési támogatás temetési költségek finanszírozásához</t>
  </si>
  <si>
    <t>1.3. Rendkívüli települési támogatás megélhetésre</t>
  </si>
  <si>
    <t>1.4. Iskolakezdési támogatás</t>
  </si>
  <si>
    <t>1.5. Utazási támogatás</t>
  </si>
  <si>
    <t>1.6. Gyermek születésének támogatása</t>
  </si>
  <si>
    <t>1.1. Dombóvári Szociális és Gyermekjóléti Intézményfenntartó Társulás működésre átadott pénzeszköz</t>
  </si>
  <si>
    <t>1.2. Dombóvári Illyés Gyula Gimnázium Tehetséggondozó Program támogatása</t>
  </si>
  <si>
    <t>1.4. Bursa Hungarica felsőoktatási ösztöndíj pályázat</t>
  </si>
  <si>
    <t>3. Lakásgazdálkodás, bérleményhasznosítás - bérleti díj bevételek</t>
  </si>
  <si>
    <t>4. Közterület használati díj</t>
  </si>
  <si>
    <t>5. Terület bérbeadás</t>
  </si>
  <si>
    <t>6. Távhő vagyon bérbeadásából származó bevételek</t>
  </si>
  <si>
    <t>7. Farkas Attila Uszoda bevétele</t>
  </si>
  <si>
    <t>8. Balatonfenyvesi Ifjúsági Tábor bérbeadása</t>
  </si>
  <si>
    <t>2. Egyéb közhatalmi bevételek</t>
  </si>
  <si>
    <t>2.1. pótlék, bírság</t>
  </si>
  <si>
    <t>2.2. talajterhelési díj</t>
  </si>
  <si>
    <t>2.1. Döbrököztől szennyvízcsatlakozáshoz hozzájárulás</t>
  </si>
  <si>
    <t>2.2. Farkas Attila Uszoda vizesblokk és öltöző felújítására</t>
  </si>
  <si>
    <t>9. Gunarasi gyerektábor</t>
  </si>
  <si>
    <t>1.3. Régészeti tárgyú pályázathoz önrész biztosítása</t>
  </si>
  <si>
    <t>2.1. Lakosságtól szennyvízhozzájárulás</t>
  </si>
  <si>
    <t>2. Sportpályák (Szuhay Sportcentrum)</t>
  </si>
  <si>
    <t>államig.
feladat</t>
  </si>
  <si>
    <t>1.1. Dombóvári HACS Egyesületnek nyújtott visszatérítendő támogatás</t>
  </si>
  <si>
    <t>2. Kisértékű tárgyi eszköz beszerzés</t>
  </si>
  <si>
    <t>1.7. Krízishelyzeti támogatás</t>
  </si>
  <si>
    <t>Felhalmozási célú átvett pénzeszközök</t>
  </si>
  <si>
    <t>Működési célú átvett pénzeszközök</t>
  </si>
  <si>
    <t>Eredeti előirányzat</t>
  </si>
  <si>
    <t>Felhalmozási célú önkormányzati támogatások</t>
  </si>
  <si>
    <t>3. Foglalkozás-egészségügyi szolgáltatás</t>
  </si>
  <si>
    <t>1.3. Egyes szociális és gyermekjóléti feladatok támogatása (B1131)</t>
  </si>
  <si>
    <t>1.4. Gyermekétkeztetési feladatainak támogatása (B1132)</t>
  </si>
  <si>
    <t>1.5. Kulturális feladatok támogatása (B114)</t>
  </si>
  <si>
    <t>103. cím összesen</t>
  </si>
  <si>
    <t>101-103. intézmények összesen</t>
  </si>
  <si>
    <t>102. cím összesen</t>
  </si>
  <si>
    <t>4. Város- és községgazdálkodás</t>
  </si>
  <si>
    <t>5. Helyi utak fenntartása</t>
  </si>
  <si>
    <t>6. Útburkolati jelek festése</t>
  </si>
  <si>
    <t>7. Belvízvédelem, települési vízellátás</t>
  </si>
  <si>
    <t>8. Ingatlanok üzemeltetése</t>
  </si>
  <si>
    <t>9. Köztisztaság, parkfenntartás</t>
  </si>
  <si>
    <t>10. Közterületen lévő fák, fasorok cseréje, telepítése, rendezése, nyesése, eseti fakivágások, növénybeszerzés</t>
  </si>
  <si>
    <t>11. Temetőfenntartás</t>
  </si>
  <si>
    <t>12. Közvilágítás - üzemeltetés, karbantartás, bérleti díj</t>
  </si>
  <si>
    <t>13. Kamatfizetés</t>
  </si>
  <si>
    <t>13.1. Működési hitel után</t>
  </si>
  <si>
    <t>13.2. Beruházási hitel után</t>
  </si>
  <si>
    <t>1.2. Dombóvári Művelődési Ház, Könyvtár és Helytörténeti Gyűjtemény</t>
  </si>
  <si>
    <t>1.3. Dombóvári Közös Önkormányzati Hivatal</t>
  </si>
  <si>
    <t>1.1. Dombóvári Szivárvány Óvoda és Bölcsőde</t>
  </si>
  <si>
    <t>1. Működési bevételek (segélyek visszafizetése, köztemetés, közig. bírság végrehajtásából, egyéb bevételek)</t>
  </si>
  <si>
    <t>2. Közvetített szolgáltatások ellenértéke (háziorvosi rendelők, tábor)</t>
  </si>
  <si>
    <t>10. Gyermekétkeztetés bevétele</t>
  </si>
  <si>
    <t>Dombóvári Szivárvány Óvoda és Bölcsőde</t>
  </si>
  <si>
    <t>1.4. Önkormányzat</t>
  </si>
  <si>
    <t>1.3.1. Szociális ágazati összevont pótlék kifizetéséhez támogatás</t>
  </si>
  <si>
    <t>1.3.2. Egészségügyi kiegészítő pótlék kifizetéséhez támogatás</t>
  </si>
  <si>
    <t>11. Általános forgalmi adó visszatérítése</t>
  </si>
  <si>
    <t>Egyéb működési célú kiadások összesen:</t>
  </si>
  <si>
    <t>2022. tény</t>
  </si>
  <si>
    <t>2023. mód. ei.</t>
  </si>
  <si>
    <t>1.2.1 Esélyteremtési illetményrész támogatása</t>
  </si>
  <si>
    <t>2. A Dombóvári Közös Önkormányzati Hivatal</t>
  </si>
  <si>
    <t>Munkaadókat terhelő járulékok és szociális hozzájárulási adó</t>
  </si>
  <si>
    <t>Kiadás összesen</t>
  </si>
  <si>
    <t>eredeti ei.</t>
  </si>
  <si>
    <t>KÖH Dombóvár</t>
  </si>
  <si>
    <t>KÖH Szakcsi Kirendeltsége</t>
  </si>
  <si>
    <t>KÖH Attalai Kirendeltsége</t>
  </si>
  <si>
    <t>KÖH Csikóstőttősi Kirendeltsége</t>
  </si>
  <si>
    <t>2024. eredeti</t>
  </si>
  <si>
    <t>Működési bevételek és működési kiadások egyenlege</t>
  </si>
  <si>
    <t>Felhalmozási bevételek és a felhalmozási kiadások egyenlege</t>
  </si>
  <si>
    <t>1. Előző év költségvetési maradványának igénybevétele (B8131)</t>
  </si>
  <si>
    <t>KÖLTSÉGVETÉSI BEVÉTELEK ÖSSZESEN</t>
  </si>
  <si>
    <t>KÖLTSÉGVETÉSI KIADÁSOK ÖSSZESEN</t>
  </si>
  <si>
    <t>Költségvetési egyenleg</t>
  </si>
  <si>
    <t xml:space="preserve">FINANSZÍROZÁSI BEVÉTELEK ÖSSZESEN: </t>
  </si>
  <si>
    <t xml:space="preserve">FINANSZÍROZÁSI KIADÁSOK ÖSSZESEN: </t>
  </si>
  <si>
    <t>BEVÉTELEK ÖSSZESEN</t>
  </si>
  <si>
    <t>KIADÁSOK ÖSSZESEN</t>
  </si>
  <si>
    <t>2022-2024. év</t>
  </si>
  <si>
    <t>Működési hitel/likvid hitel visszafizetése</t>
  </si>
  <si>
    <t>Működési hitel/likvid hitel felvétele</t>
  </si>
  <si>
    <t>Költségvetési maradvány igénybevétele</t>
  </si>
  <si>
    <t>2024. évi kiemelt kiadási előirányzata</t>
  </si>
  <si>
    <t>1. Szivárvány Óvoda udvar felújítása</t>
  </si>
  <si>
    <t>2. Százszorszép Óvoda udvar felújítása, vízelvezetés javítása</t>
  </si>
  <si>
    <t>2. Gépjármű vásárlás</t>
  </si>
  <si>
    <t>3. Betlehem</t>
  </si>
  <si>
    <t>4. Technikai eszközök vásárlása</t>
  </si>
  <si>
    <t>3.1. TOP_PLUSZ-1.3.1-21-TL1-2022-00005 FVS következő évi kiadások</t>
  </si>
  <si>
    <t>1.1. Nemzeti Egészségbiztosítási Alapkezelőtől finanszírozás (védőnői ellátás)</t>
  </si>
  <si>
    <t>1.2. Fogorvosi rendelő fenntartásához hozzájárulás</t>
  </si>
  <si>
    <t>1.3. Közös Önkormányzati Hivatal működtetéséhez hozzájárulás</t>
  </si>
  <si>
    <t>1.3.1. Közös Önkormányzati Hivatal működtetéséhez hozzájárulás Szakcs</t>
  </si>
  <si>
    <t>1.3.2. Közös Önkormányzati Hivatal működtetéséhez hozzájárulás Lápafő</t>
  </si>
  <si>
    <t>1.3.3. Közös Önkormányzati Hivatal működtetéséhez hozzájárulás Várong</t>
  </si>
  <si>
    <t>1.3.4. Közös Önkormányzati Hivatal működtetéséhez hozzájárulás Csikóstőttős</t>
  </si>
  <si>
    <t>1.3.5. Közös Önkormányzati Hivatal működtetéséhez hozzájárulás Attala</t>
  </si>
  <si>
    <t>1.5. Nyári diákmunka támogatása</t>
  </si>
  <si>
    <t>1.6. Kiegészítő gyermekvédelmi támogatás</t>
  </si>
  <si>
    <t>1.7. TOP-5.2.1-15-TL1-2016-00001 Mászlony</t>
  </si>
  <si>
    <t>1.8. TOP-5.2.1-15-TL1-2016-00002 Szigetsor</t>
  </si>
  <si>
    <t>1.9. TOP-5.2.1-15-TL1-2016-00003 Kakasdomb-Erzsébet utca</t>
  </si>
  <si>
    <t>1.10. Kaposmenti Társulástól kapott támogatás</t>
  </si>
  <si>
    <t>1.11. Társulás nettósítási különbözet</t>
  </si>
  <si>
    <t>2.1. Dombó-Land Kft. tagi kölcsön visszafizetés</t>
  </si>
  <si>
    <t>3. Fénymásoló beszerzés Szakcs</t>
  </si>
  <si>
    <t>5. Védőnő</t>
  </si>
  <si>
    <t>3. Bölcsőde tető felújítása</t>
  </si>
  <si>
    <t>14. Városi rendezvények</t>
  </si>
  <si>
    <t>15. Önkormányzati jogalkotás kiadásai</t>
  </si>
  <si>
    <t>16. Helyi tömegközlekedés biztosítása</t>
  </si>
  <si>
    <t>17. Városmarketing és kommunikációs feladatok</t>
  </si>
  <si>
    <t>18. Balatonfenyvesi és Gunarasi Ifjúsági Tábor üzemeltetése</t>
  </si>
  <si>
    <t>18.1. Balatonfenyves</t>
  </si>
  <si>
    <t>18.2. Gunaras</t>
  </si>
  <si>
    <t>19. ÁFA befizetés (építési telkek, víziközmű bérleti díj)</t>
  </si>
  <si>
    <t>20. Sportpályák üzemeltetése</t>
  </si>
  <si>
    <t>21. Településrendezési eszközök felülvizsgálata és módosítása</t>
  </si>
  <si>
    <t>22. TOP_PLUSZ-1.3.1-21-TL1-2022-00005 FVS</t>
  </si>
  <si>
    <t>23. Farkas Attila Uszoda üzemeltetése</t>
  </si>
  <si>
    <t>25. Szúnyoggyérítés Dombóvár város közigazgatási területén</t>
  </si>
  <si>
    <t>26. Tagdíj Kapos-menti Terület- és Vidékfejlesztési Társulásnak</t>
  </si>
  <si>
    <t>27. Gyermekétkeztetés kiadásai</t>
  </si>
  <si>
    <t>28. Szünidei étkeztetés kiadásai</t>
  </si>
  <si>
    <t>29. Dombóvári Városgazdálkodási Nkft.-nek közszolgáltatási szerződés alapján fizetendő</t>
  </si>
  <si>
    <t>30. Játszóterek felülvizsgálata, a szükséges és lehetséges javítási, karbantartási munkák elvégzése</t>
  </si>
  <si>
    <t>31. Iskola egészségügyi feladat</t>
  </si>
  <si>
    <t>32. Tanulmánytervek készítése</t>
  </si>
  <si>
    <t>33. Védőnőkkel kapcsolatos dologi kiadások</t>
  </si>
  <si>
    <t>34. Újdombóvári posta működtetésére</t>
  </si>
  <si>
    <t>35. Térfigyelő kamerarendszer üzemeltetése</t>
  </si>
  <si>
    <t>36. Karácsonyi díszkivilágítás</t>
  </si>
  <si>
    <t>37. Szőlőhegyi utcatáblázás</t>
  </si>
  <si>
    <t>1.6. TOP-4.3.1-15-TL1-2016-00004 projekt támogatás visszafizetése</t>
  </si>
  <si>
    <t>1.7. TOP-2.1.3-16-TL1-2021-00023 projekt támogatás visszafizetése</t>
  </si>
  <si>
    <t>2. Szigeterdei lakótorony lépcsője</t>
  </si>
  <si>
    <t>3. Kórházi parkoló felújítása</t>
  </si>
  <si>
    <t>4. Dombóvári Szivárvány Óvoda Zöld Liget Tagóvodája előtt bekötőút- és parkoló felújítása</t>
  </si>
  <si>
    <t>12. Kamatbevétel</t>
  </si>
  <si>
    <t>13. Tolna Vármegyei Kórház hozzájárulása védőnői szolgálat kiadásaihoz</t>
  </si>
  <si>
    <t>2.3. TOP-1.1.1-16-TL1-2017-00002  Tüskei iparterület fejlesztése és új iparterület kialakítása</t>
  </si>
  <si>
    <t>2.4. TOP-2.1.3-16-TL1-2021-00024 Dombóvár, Fő utca csapadékvíz-elvezető rendszer rekonstrukciója I. ütem – nyugati utcarész</t>
  </si>
  <si>
    <t>2.5. TOP-2.1.3-16-TL1-2021-00025 Dombóvár, Fő utca csapadékvíz-elvezető rendszer rekonstrukciója II. ütem – keleti utcarész</t>
  </si>
  <si>
    <t>2.6. TOP-4.1.1-15-TL1-2020-00028 - Szabadság utcai orvosi rendelő felújítása II. ütem</t>
  </si>
  <si>
    <t>24. Járda felújítás</t>
  </si>
  <si>
    <t>1. Közvilágítás bővítése, korszerűsítése, fejlesztése</t>
  </si>
  <si>
    <t>2. Térfigyelő kamerarendszer fejlesztése</t>
  </si>
  <si>
    <t>3. Új játszótér kialakítása</t>
  </si>
  <si>
    <t>4. Orvosi rendelő váró padok</t>
  </si>
  <si>
    <t>5. Tinódi Ház Nonprofit Kft. jegyzett tőkéjének felemelése</t>
  </si>
  <si>
    <t>2.1. Sporttámogatások sportszervezeteknek</t>
  </si>
  <si>
    <t>2.2. Mecsek Dráva Önkormányzati Társulás 2024. évi hozzájárulás</t>
  </si>
  <si>
    <t>2.3. Civil szervezetek támogatása</t>
  </si>
  <si>
    <t>2.4. Kapos Alapítvány támogatása</t>
  </si>
  <si>
    <t>2.5. Dombóvári Városszépítő és Városvédő Egyesület támogatása</t>
  </si>
  <si>
    <t>1.5. TOP-4.3.1-15-TL1-2016-00003 projekt támogatási önerő</t>
  </si>
  <si>
    <t>2.6. Dombóvári Polgárőr Egyesület támogatása</t>
  </si>
  <si>
    <t>2.7. Dombóvári Ifjúsági Fúvószenekar támogatása</t>
  </si>
  <si>
    <t>2.8. Dombóvári Városgazdálkodási Nkft. részére önerő közfoglalkoztatáshoz</t>
  </si>
  <si>
    <t>2.9. Szociális konyha szolgáltatás bevétellel nem fedezett kiadásaira Magyar Máltai Szeretetszolgálat Egyesületnek</t>
  </si>
  <si>
    <t>2.10. Dombóvár, Árnyas utca 29-31. szám alatti társasház részére visszatérítendő támogatás</t>
  </si>
  <si>
    <t>Az önkormányzat 2024. évi bevételei</t>
  </si>
  <si>
    <t>1. Az önkormányzat 2024. évi kiadásai</t>
  </si>
  <si>
    <t>Az önkormányzat és költségvetési szervei 2024. évi kiadásai</t>
  </si>
  <si>
    <t>1.4. Közfoglalkoztatás támogatás, EFOP támogatás</t>
  </si>
  <si>
    <t>1.12. Csikóstőttősi Tagóvoda 2024.évi működtetéséhez hozzájárulás</t>
  </si>
  <si>
    <t>Finanszírozási bevételek</t>
  </si>
  <si>
    <t>Módosítás</t>
  </si>
  <si>
    <t>Módosított előirányzat</t>
  </si>
  <si>
    <t>5. 2024. évi szolidaritási hozzájárulás</t>
  </si>
  <si>
    <t>1. Egyéb felhalmozási célú támogatások államháztartáson kívülre</t>
  </si>
  <si>
    <t>1.1. Helyi védelem alatt álló épületek felújítására</t>
  </si>
  <si>
    <t>38. Mobil emlőszűrő állomás kitelepülési költségeinek finanszírozása</t>
  </si>
  <si>
    <t>39. Kábítószerügyi Egyeztető Fórumok (KEF-ek) működési kiadásai</t>
  </si>
  <si>
    <t>1.13. Kábítószerügyi Egyeztető Fórumok (KEF-ek) működési feltételeinek
biztosítására támogatás</t>
  </si>
  <si>
    <t>2. Működési célú költségvetési támogatások és kiegészítő támogatások (B115)</t>
  </si>
  <si>
    <t>2.1. Az Ukrajnában kialakult fegyveres konfliktussal összefüggésben felmerült önkormányzati kiadások ellentételezése</t>
  </si>
  <si>
    <t>40. Ukrajnából érkezett menekültekkel kapcsolatos kiadások</t>
  </si>
  <si>
    <t>3. Elszámolásból származó bevételek (B116)</t>
  </si>
  <si>
    <t>3.1. 2023. évi elszámolás alapján keletkezett pótigény</t>
  </si>
  <si>
    <t>6. Apáczai Csere János Technikum és Kollégium belső udvar és sportpálya körüli terület megújítása térkővel</t>
  </si>
  <si>
    <t>7. Kisértékű tárgyi eszköz beszerzés</t>
  </si>
  <si>
    <t>8. TOP-2.1.3-16-TL1-2021-00023 konstruktív hulladékgyűjtő-kör, zsáktartós (20 db), konstruktív pad (14 db)</t>
  </si>
  <si>
    <t>1.8. TOP-1.1.1-16-TL1-2017-00002 projekt támogatás visszafizetése</t>
  </si>
  <si>
    <t>1.10. Dombóvári KÖH 2023. évi működéséhez biztosított hozzájárulás elszámolása önkormányzatokkal</t>
  </si>
  <si>
    <t>1.9. TOP-4.1.1-15-TL1-2020-00028 projekt támogatás visszafizetése</t>
  </si>
  <si>
    <t>5. Balatonfenyvesi Ifjúsági Tábor padlóburkolat cseréje, valamint külső faljavítási munkálatok</t>
  </si>
  <si>
    <t>9. Szőlőhegyi kerékpárút II. ütem tervezése</t>
  </si>
  <si>
    <t>10. Bérlakásokkal kapcsolatos beruházások</t>
  </si>
  <si>
    <t>11. TOP-1.1.1-16-TL1-2017-00002 KIF csatlakozás</t>
  </si>
  <si>
    <t>4. Államháztartáson belüli megelőlegezések (B814)</t>
  </si>
  <si>
    <t>12. Gunaras csapadékvíz-elvezető rendszerek felülvizsgálata és átalakítása tanulmánytervének elkészítéséhez szükséges geodéziai munkák</t>
  </si>
  <si>
    <t>EP és helyi önkormányzati választás</t>
  </si>
  <si>
    <t>mód. ei.</t>
  </si>
  <si>
    <t>1. EP és helyi önkormányzati választás</t>
  </si>
  <si>
    <t>2025. eredeti</t>
  </si>
  <si>
    <t>2024. mód.</t>
  </si>
  <si>
    <t>1.14. "Tisztítsuk meg az országot II." hulladékfelszámolási pályázat ILJ/190-1/2024</t>
  </si>
  <si>
    <t>1.15. KEHOP-5.4.1-16-2016-00131 támogatás</t>
  </si>
  <si>
    <t>1.4. 2023. évi Autómentes Nap támogatása</t>
  </si>
  <si>
    <t>2.11. Dombóvár, Bezerédj utca 22-26. szám alatti társasház részére visszatérítendő támogatás</t>
  </si>
  <si>
    <t>2.12. Tinódi Ház Nonprofit Kft. támogatása</t>
  </si>
  <si>
    <t>"4. melléklet az 5/2024. (II. 15.) önkormányzati rendelethez"</t>
  </si>
  <si>
    <t>3. melléklet az .../2024. (....) önkormányzati rendelethez</t>
  </si>
  <si>
    <t>"2. melléklet az 5/2024. (II. 15.) önkormányzati rendelethez"</t>
  </si>
  <si>
    <t>"2. melléklet az 5/2024. (II. 15. önkormányzati rendelethez"</t>
  </si>
  <si>
    <t>"1. melléklet az 5/2024. (II. 15.) önkormányzati rendelethez"</t>
  </si>
  <si>
    <t>2. melléklet az .../2024. (....) önkormányzati rendelethez</t>
  </si>
  <si>
    <t>1. melléklet az .../2024. (....) önkormányzati rendelethez</t>
  </si>
  <si>
    <t>1.3. Dombóvár, Bezerédj utca 22-26. szám alatti társasház részére nyújtott visszatérítendő támogatás visszafizetése</t>
  </si>
  <si>
    <t>1.2. Dombóvár, Árnyas utca 29-31. szám alatti társasház részére nyújtott visszatérítendő támogatás visszafizetése</t>
  </si>
  <si>
    <t>41. „Tisztítsuk meg az országot II.” hulladékfelszámolási pályázat kiadásai ILJ/190-1/2024</t>
  </si>
  <si>
    <t>13. Gunaras Park utcában kerékpáros híd telepítése</t>
  </si>
  <si>
    <t>1. Víziközmű fejlesztés (Kodály utca tervezés)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</si>
</sst>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&quot;Ft&quot;_-;\-* #,##0\ &quot;Ft&quot;_-;_-* &quot;-&quot;??\ &quot;Ft&quot;_-;_-@_-"/>
  </numFmts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5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10" fillId="0" borderId="0" applyBorder="0"/>
    <xf numFmtId="0" fontId="32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0" fontId="10" fillId="0" borderId="0"/>
    <xf numFmtId="9" fontId="9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4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38">
    <xf numFmtId="0" fontId="0" fillId="0" borderId="0" xfId="0"/>
    <xf numFmtId="0" fontId="31" fillId="0" borderId="0" xfId="53" applyFont="1" applyBorder="1" applyAlignment="1">
      <alignment horizontal="right"/>
    </xf>
    <xf numFmtId="0" fontId="9" fillId="0" borderId="0" xfId="51"/>
    <xf numFmtId="0" fontId="9" fillId="0" borderId="10" xfId="51" applyBorder="1"/>
    <xf numFmtId="0" fontId="34" fillId="0" borderId="0" xfId="53" applyFont="1" applyBorder="1" applyAlignment="1">
      <alignment horizontal="right"/>
    </xf>
    <xf numFmtId="0" fontId="40" fillId="0" borderId="0" xfId="59" applyFont="1" applyAlignment="1">
      <alignment wrapText="1"/>
    </xf>
    <xf numFmtId="0" fontId="42" fillId="0" borderId="10" xfId="59" applyFont="1" applyBorder="1" applyAlignment="1">
      <alignment wrapText="1"/>
    </xf>
    <xf numFmtId="0" fontId="42" fillId="0" borderId="10" xfId="59" applyFont="1" applyBorder="1" applyAlignment="1">
      <alignment vertical="center"/>
    </xf>
    <xf numFmtId="0" fontId="40" fillId="0" borderId="10" xfId="59" applyFont="1" applyBorder="1" applyAlignment="1">
      <alignment horizontal="center" vertical="center"/>
    </xf>
    <xf numFmtId="3" fontId="40" fillId="0" borderId="10" xfId="59" applyNumberFormat="1" applyFont="1" applyBorder="1" applyAlignment="1">
      <alignment horizontal="center"/>
    </xf>
    <xf numFmtId="0" fontId="40" fillId="0" borderId="10" xfId="59" applyFont="1" applyBorder="1" applyAlignment="1">
      <alignment wrapText="1"/>
    </xf>
    <xf numFmtId="3" fontId="40" fillId="0" borderId="10" xfId="51" applyNumberFormat="1" applyFont="1" applyBorder="1"/>
    <xf numFmtId="3" fontId="42" fillId="0" borderId="10" xfId="51" applyNumberFormat="1" applyFont="1" applyBorder="1"/>
    <xf numFmtId="0" fontId="41" fillId="0" borderId="10" xfId="59" applyFont="1" applyBorder="1" applyAlignment="1">
      <alignment wrapText="1"/>
    </xf>
    <xf numFmtId="3" fontId="41" fillId="0" borderId="10" xfId="51" applyNumberFormat="1" applyFont="1" applyBorder="1"/>
    <xf numFmtId="0" fontId="34" fillId="0" borderId="0" xfId="53" applyFont="1" applyBorder="1"/>
    <xf numFmtId="0" fontId="28" fillId="0" borderId="0" xfId="53" applyFont="1" applyBorder="1"/>
    <xf numFmtId="0" fontId="34" fillId="0" borderId="10" xfId="53" applyFont="1" applyBorder="1"/>
    <xf numFmtId="0" fontId="28" fillId="0" borderId="0" xfId="53" applyFont="1" applyBorder="1" applyAlignment="1">
      <alignment horizontal="right"/>
    </xf>
    <xf numFmtId="0" fontId="28" fillId="0" borderId="13" xfId="53" applyFont="1" applyBorder="1"/>
    <xf numFmtId="0" fontId="28" fillId="0" borderId="10" xfId="53" applyFont="1" applyBorder="1" applyAlignment="1">
      <alignment horizontal="right"/>
    </xf>
    <xf numFmtId="0" fontId="34" fillId="0" borderId="13" xfId="53" applyFont="1" applyBorder="1"/>
    <xf numFmtId="164" fontId="0" fillId="0" borderId="0" xfId="62" applyNumberFormat="1" applyFont="1" applyFill="1"/>
    <xf numFmtId="164" fontId="9" fillId="0" borderId="0" xfId="62" applyNumberFormat="1" applyFont="1" applyFill="1" applyAlignment="1">
      <alignment wrapText="1"/>
    </xf>
    <xf numFmtId="0" fontId="28" fillId="0" borderId="0" xfId="53" applyFont="1"/>
    <xf numFmtId="0" fontId="50" fillId="0" borderId="0" xfId="53" applyFont="1"/>
    <xf numFmtId="0" fontId="28" fillId="0" borderId="0" xfId="53" applyFont="1" applyAlignment="1">
      <alignment vertical="center"/>
    </xf>
    <xf numFmtId="0" fontId="30" fillId="0" borderId="0" xfId="53" applyFont="1"/>
    <xf numFmtId="0" fontId="53" fillId="0" borderId="10" xfId="0" applyFont="1" applyBorder="1"/>
    <xf numFmtId="0" fontId="40" fillId="0" borderId="0" xfId="59" applyFont="1"/>
    <xf numFmtId="0" fontId="40" fillId="0" borderId="0" xfId="51" applyFont="1"/>
    <xf numFmtId="3" fontId="42" fillId="0" borderId="10" xfId="59" applyNumberFormat="1" applyFont="1" applyBorder="1" applyAlignment="1">
      <alignment horizontal="right"/>
    </xf>
    <xf numFmtId="0" fontId="40" fillId="0" borderId="10" xfId="59" applyFont="1" applyBorder="1"/>
    <xf numFmtId="0" fontId="40" fillId="0" borderId="10" xfId="51" applyFont="1" applyBorder="1"/>
    <xf numFmtId="0" fontId="40" fillId="0" borderId="10" xfId="59" applyFont="1" applyBorder="1" applyAlignment="1">
      <alignment vertical="center"/>
    </xf>
    <xf numFmtId="0" fontId="40" fillId="0" borderId="10" xfId="59" applyFont="1" applyBorder="1" applyAlignment="1">
      <alignment horizontal="center"/>
    </xf>
    <xf numFmtId="0" fontId="40" fillId="0" borderId="10" xfId="59" applyFont="1" applyBorder="1" applyAlignment="1">
      <alignment horizontal="center" wrapText="1"/>
    </xf>
    <xf numFmtId="3" fontId="40" fillId="0" borderId="10" xfId="59" applyNumberFormat="1" applyFont="1" applyBorder="1"/>
    <xf numFmtId="0" fontId="40" fillId="0" borderId="10" xfId="59" applyFont="1" applyBorder="1" applyAlignment="1">
      <alignment vertical="center" wrapText="1"/>
    </xf>
    <xf numFmtId="3" fontId="42" fillId="0" borderId="10" xfId="59" applyNumberFormat="1" applyFont="1" applyBorder="1"/>
    <xf numFmtId="0" fontId="42" fillId="0" borderId="10" xfId="51" applyFont="1" applyBorder="1"/>
    <xf numFmtId="3" fontId="40" fillId="0" borderId="10" xfId="59" applyNumberFormat="1" applyFont="1" applyBorder="1" applyAlignment="1">
      <alignment vertical="center"/>
    </xf>
    <xf numFmtId="0" fontId="40" fillId="0" borderId="10" xfId="51" applyFont="1" applyBorder="1" applyAlignment="1">
      <alignment wrapText="1"/>
    </xf>
    <xf numFmtId="0" fontId="35" fillId="0" borderId="0" xfId="53" applyFont="1" applyBorder="1" applyAlignment="1">
      <alignment horizontal="right"/>
    </xf>
    <xf numFmtId="0" fontId="28" fillId="0" borderId="0" xfId="51" applyFont="1" applyAlignment="1">
      <alignment horizontal="right"/>
    </xf>
    <xf numFmtId="0" fontId="29" fillId="0" borderId="0" xfId="51" applyFont="1" applyAlignment="1">
      <alignment horizontal="right"/>
    </xf>
    <xf numFmtId="0" fontId="36" fillId="0" borderId="14" xfId="53" applyFont="1" applyBorder="1" applyAlignment="1">
      <alignment horizontal="center"/>
    </xf>
    <xf numFmtId="0" fontId="36" fillId="0" borderId="15" xfId="53" applyFont="1" applyBorder="1" applyAlignment="1">
      <alignment horizontal="center"/>
    </xf>
    <xf numFmtId="0" fontId="36" fillId="0" borderId="16" xfId="53" applyFont="1" applyBorder="1" applyAlignment="1">
      <alignment horizontal="center"/>
    </xf>
    <xf numFmtId="0" fontId="36" fillId="0" borderId="17" xfId="53" applyFont="1" applyBorder="1" applyAlignment="1">
      <alignment horizontal="center"/>
    </xf>
    <xf numFmtId="0" fontId="34" fillId="0" borderId="21" xfId="53" applyFont="1" applyBorder="1"/>
    <xf numFmtId="0" fontId="34" fillId="0" borderId="23" xfId="53" applyFont="1" applyBorder="1" applyAlignment="1">
      <alignment horizontal="right"/>
    </xf>
    <xf numFmtId="0" fontId="34" fillId="0" borderId="22" xfId="53" applyFont="1" applyBorder="1"/>
    <xf numFmtId="3" fontId="34" fillId="0" borderId="27" xfId="53" applyNumberFormat="1" applyFont="1" applyBorder="1" applyAlignment="1">
      <alignment horizontal="right"/>
    </xf>
    <xf numFmtId="3" fontId="34" fillId="0" borderId="28" xfId="53" applyNumberFormat="1" applyFont="1" applyBorder="1" applyAlignment="1">
      <alignment horizontal="center" wrapText="1"/>
    </xf>
    <xf numFmtId="0" fontId="34" fillId="0" borderId="28" xfId="53" applyFont="1" applyBorder="1" applyAlignment="1">
      <alignment horizontal="center" wrapText="1"/>
    </xf>
    <xf numFmtId="0" fontId="34" fillId="0" borderId="29" xfId="53" applyFont="1" applyBorder="1" applyAlignment="1">
      <alignment horizontal="center" wrapText="1"/>
    </xf>
    <xf numFmtId="0" fontId="48" fillId="0" borderId="0" xfId="53" applyFont="1" applyBorder="1"/>
    <xf numFmtId="0" fontId="33" fillId="0" borderId="0" xfId="52" applyFont="1"/>
    <xf numFmtId="0" fontId="9" fillId="0" borderId="0" xfId="52"/>
    <xf numFmtId="0" fontId="49" fillId="0" borderId="11" xfId="53" applyFont="1" applyBorder="1" applyAlignment="1">
      <alignment horizontal="center"/>
    </xf>
    <xf numFmtId="0" fontId="31" fillId="0" borderId="11" xfId="53" applyFont="1" applyBorder="1" applyAlignment="1">
      <alignment horizontal="right"/>
    </xf>
    <xf numFmtId="0" fontId="31" fillId="0" borderId="10" xfId="53" applyFont="1" applyBorder="1" applyAlignment="1">
      <alignment vertical="center" wrapText="1"/>
    </xf>
    <xf numFmtId="0" fontId="31" fillId="0" borderId="10" xfId="53" applyFont="1" applyBorder="1" applyAlignment="1">
      <alignment horizontal="center" vertical="center" wrapText="1"/>
    </xf>
    <xf numFmtId="3" fontId="31" fillId="0" borderId="10" xfId="53" applyNumberFormat="1" applyFont="1" applyBorder="1" applyAlignment="1">
      <alignment wrapText="1"/>
    </xf>
    <xf numFmtId="3" fontId="31" fillId="0" borderId="10" xfId="53" applyNumberFormat="1" applyFont="1" applyBorder="1"/>
    <xf numFmtId="3" fontId="51" fillId="0" borderId="10" xfId="53" applyNumberFormat="1" applyFont="1" applyBorder="1" applyAlignment="1">
      <alignment wrapText="1"/>
    </xf>
    <xf numFmtId="3" fontId="51" fillId="0" borderId="10" xfId="53" applyNumberFormat="1" applyFont="1" applyBorder="1"/>
    <xf numFmtId="0" fontId="28" fillId="0" borderId="0" xfId="53" applyFont="1" applyAlignment="1">
      <alignment wrapText="1"/>
    </xf>
    <xf numFmtId="0" fontId="31" fillId="0" borderId="0" xfId="53" applyFont="1"/>
    <xf numFmtId="0" fontId="36" fillId="0" borderId="0" xfId="53" applyFont="1" applyBorder="1" applyAlignment="1">
      <alignment horizontal="center"/>
    </xf>
    <xf numFmtId="0" fontId="29" fillId="0" borderId="0" xfId="53" applyFont="1" applyBorder="1" applyAlignment="1">
      <alignment horizontal="right"/>
    </xf>
    <xf numFmtId="3" fontId="36" fillId="0" borderId="14" xfId="53" applyNumberFormat="1" applyFont="1" applyBorder="1" applyAlignment="1">
      <alignment horizontal="center"/>
    </xf>
    <xf numFmtId="3" fontId="36" fillId="0" borderId="15" xfId="53" applyNumberFormat="1" applyFont="1" applyBorder="1" applyAlignment="1">
      <alignment horizontal="center"/>
    </xf>
    <xf numFmtId="3" fontId="36" fillId="0" borderId="16" xfId="53" applyNumberFormat="1" applyFont="1" applyBorder="1" applyAlignment="1">
      <alignment horizontal="center"/>
    </xf>
    <xf numFmtId="1" fontId="36" fillId="0" borderId="26" xfId="53" applyNumberFormat="1" applyFont="1" applyBorder="1" applyAlignment="1">
      <alignment horizontal="center" vertical="center"/>
    </xf>
    <xf numFmtId="0" fontId="36" fillId="0" borderId="21" xfId="53" applyFont="1" applyBorder="1" applyAlignment="1">
      <alignment horizontal="center" vertical="center"/>
    </xf>
    <xf numFmtId="0" fontId="34" fillId="0" borderId="23" xfId="53" applyFont="1" applyBorder="1" applyAlignment="1">
      <alignment horizontal="center" vertical="center"/>
    </xf>
    <xf numFmtId="0" fontId="36" fillId="0" borderId="32" xfId="53" applyFont="1" applyBorder="1" applyAlignment="1">
      <alignment horizontal="center" vertical="center"/>
    </xf>
    <xf numFmtId="3" fontId="34" fillId="0" borderId="36" xfId="53" applyNumberFormat="1" applyFont="1" applyBorder="1" applyAlignment="1">
      <alignment horizontal="right"/>
    </xf>
    <xf numFmtId="0" fontId="34" fillId="0" borderId="37" xfId="53" applyFont="1" applyBorder="1" applyAlignment="1">
      <alignment horizontal="center" wrapText="1"/>
    </xf>
    <xf numFmtId="0" fontId="36" fillId="0" borderId="24" xfId="53" applyFont="1" applyBorder="1" applyAlignment="1">
      <alignment horizontal="center"/>
    </xf>
    <xf numFmtId="0" fontId="36" fillId="0" borderId="25" xfId="53" applyFont="1" applyBorder="1" applyAlignment="1">
      <alignment horizontal="center"/>
    </xf>
    <xf numFmtId="0" fontId="36" fillId="0" borderId="26" xfId="53" applyFont="1" applyBorder="1"/>
    <xf numFmtId="3" fontId="36" fillId="0" borderId="41" xfId="53" applyNumberFormat="1" applyFont="1" applyBorder="1"/>
    <xf numFmtId="3" fontId="36" fillId="0" borderId="12" xfId="53" applyNumberFormat="1" applyFont="1" applyBorder="1"/>
    <xf numFmtId="3" fontId="36" fillId="0" borderId="44" xfId="53" applyNumberFormat="1" applyFont="1" applyBorder="1"/>
    <xf numFmtId="0" fontId="36" fillId="0" borderId="18" xfId="53" applyFont="1" applyBorder="1" applyAlignment="1">
      <alignment horizontal="center"/>
    </xf>
    <xf numFmtId="0" fontId="36" fillId="0" borderId="19" xfId="53" applyFont="1" applyBorder="1" applyAlignment="1">
      <alignment horizontal="center"/>
    </xf>
    <xf numFmtId="0" fontId="36" fillId="0" borderId="30" xfId="53" applyFont="1" applyBorder="1"/>
    <xf numFmtId="3" fontId="36" fillId="0" borderId="30" xfId="53" applyNumberFormat="1" applyFont="1" applyBorder="1"/>
    <xf numFmtId="3" fontId="36" fillId="0" borderId="10" xfId="53" applyNumberFormat="1" applyFont="1" applyBorder="1"/>
    <xf numFmtId="3" fontId="36" fillId="0" borderId="34" xfId="53" applyNumberFormat="1" applyFont="1" applyBorder="1"/>
    <xf numFmtId="0" fontId="36" fillId="0" borderId="34" xfId="53" applyFont="1" applyBorder="1" applyAlignment="1">
      <alignment horizontal="center"/>
    </xf>
    <xf numFmtId="0" fontId="36" fillId="0" borderId="20" xfId="53" applyFont="1" applyBorder="1" applyAlignment="1">
      <alignment wrapText="1"/>
    </xf>
    <xf numFmtId="0" fontId="34" fillId="0" borderId="18" xfId="53" applyFont="1" applyBorder="1"/>
    <xf numFmtId="0" fontId="34" fillId="0" borderId="33" xfId="53" applyFont="1" applyBorder="1" applyAlignment="1">
      <alignment horizontal="center"/>
    </xf>
    <xf numFmtId="0" fontId="34" fillId="0" borderId="30" xfId="53" applyFont="1" applyBorder="1"/>
    <xf numFmtId="3" fontId="34" fillId="0" borderId="30" xfId="53" applyNumberFormat="1" applyFont="1" applyBorder="1"/>
    <xf numFmtId="3" fontId="34" fillId="0" borderId="10" xfId="53" applyNumberFormat="1" applyFont="1" applyBorder="1"/>
    <xf numFmtId="3" fontId="34" fillId="0" borderId="34" xfId="53" applyNumberFormat="1" applyFont="1" applyBorder="1"/>
    <xf numFmtId="0" fontId="34" fillId="0" borderId="18" xfId="53" applyFont="1" applyBorder="1" applyAlignment="1">
      <alignment horizontal="center"/>
    </xf>
    <xf numFmtId="0" fontId="34" fillId="0" borderId="34" xfId="53" applyFont="1" applyBorder="1" applyAlignment="1">
      <alignment horizontal="center"/>
    </xf>
    <xf numFmtId="0" fontId="35" fillId="0" borderId="18" xfId="53" applyFont="1" applyBorder="1" applyAlignment="1">
      <alignment horizontal="center"/>
    </xf>
    <xf numFmtId="0" fontId="35" fillId="0" borderId="34" xfId="53" applyFont="1" applyBorder="1" applyAlignment="1">
      <alignment horizontal="center"/>
    </xf>
    <xf numFmtId="0" fontId="35" fillId="0" borderId="30" xfId="53" applyFont="1" applyBorder="1"/>
    <xf numFmtId="3" fontId="35" fillId="0" borderId="30" xfId="53" applyNumberFormat="1" applyFont="1" applyBorder="1"/>
    <xf numFmtId="3" fontId="35" fillId="0" borderId="10" xfId="53" applyNumberFormat="1" applyFont="1" applyBorder="1"/>
    <xf numFmtId="3" fontId="35" fillId="0" borderId="34" xfId="53" applyNumberFormat="1" applyFont="1" applyBorder="1"/>
    <xf numFmtId="3" fontId="36" fillId="0" borderId="30" xfId="53" applyNumberFormat="1" applyFont="1" applyBorder="1" applyAlignment="1">
      <alignment horizontal="right"/>
    </xf>
    <xf numFmtId="3" fontId="36" fillId="0" borderId="10" xfId="53" applyNumberFormat="1" applyFont="1" applyBorder="1" applyAlignment="1">
      <alignment horizontal="right"/>
    </xf>
    <xf numFmtId="3" fontId="36" fillId="0" borderId="34" xfId="53" applyNumberFormat="1" applyFont="1" applyBorder="1" applyAlignment="1">
      <alignment horizontal="right"/>
    </xf>
    <xf numFmtId="0" fontId="54" fillId="0" borderId="18" xfId="53" applyFont="1" applyBorder="1" applyAlignment="1">
      <alignment horizontal="center"/>
    </xf>
    <xf numFmtId="0" fontId="52" fillId="0" borderId="34" xfId="53" applyFont="1" applyBorder="1" applyAlignment="1">
      <alignment horizontal="center"/>
    </xf>
    <xf numFmtId="0" fontId="52" fillId="0" borderId="30" xfId="53" applyFont="1" applyBorder="1"/>
    <xf numFmtId="3" fontId="52" fillId="0" borderId="30" xfId="53" applyNumberFormat="1" applyFont="1" applyBorder="1"/>
    <xf numFmtId="3" fontId="52" fillId="0" borderId="10" xfId="53" applyNumberFormat="1" applyFont="1" applyBorder="1"/>
    <xf numFmtId="3" fontId="52" fillId="0" borderId="34" xfId="53" applyNumberFormat="1" applyFont="1" applyBorder="1"/>
    <xf numFmtId="0" fontId="47" fillId="0" borderId="0" xfId="0" applyFont="1"/>
    <xf numFmtId="0" fontId="33" fillId="0" borderId="0" xfId="0" applyFont="1"/>
    <xf numFmtId="0" fontId="34" fillId="0" borderId="33" xfId="53" applyFont="1" applyBorder="1"/>
    <xf numFmtId="0" fontId="37" fillId="0" borderId="30" xfId="53" applyFont="1" applyBorder="1"/>
    <xf numFmtId="3" fontId="37" fillId="0" borderId="30" xfId="53" applyNumberFormat="1" applyFont="1" applyBorder="1"/>
    <xf numFmtId="3" fontId="37" fillId="0" borderId="10" xfId="53" applyNumberFormat="1" applyFont="1" applyBorder="1"/>
    <xf numFmtId="3" fontId="37" fillId="0" borderId="34" xfId="53" applyNumberFormat="1" applyFont="1" applyBorder="1"/>
    <xf numFmtId="0" fontId="34" fillId="0" borderId="30" xfId="53" applyFont="1" applyBorder="1" applyAlignment="1">
      <alignment wrapText="1"/>
    </xf>
    <xf numFmtId="3" fontId="34" fillId="0" borderId="30" xfId="53" applyNumberFormat="1" applyFont="1" applyBorder="1" applyAlignment="1">
      <alignment wrapText="1"/>
    </xf>
    <xf numFmtId="3" fontId="34" fillId="0" borderId="10" xfId="53" applyNumberFormat="1" applyFont="1" applyBorder="1" applyAlignment="1">
      <alignment wrapText="1"/>
    </xf>
    <xf numFmtId="3" fontId="34" fillId="0" borderId="34" xfId="53" applyNumberFormat="1" applyFont="1" applyBorder="1" applyAlignment="1">
      <alignment wrapText="1"/>
    </xf>
    <xf numFmtId="3" fontId="28" fillId="0" borderId="30" xfId="53" applyNumberFormat="1" applyFont="1" applyBorder="1"/>
    <xf numFmtId="3" fontId="28" fillId="0" borderId="10" xfId="53" applyNumberFormat="1" applyFont="1" applyBorder="1"/>
    <xf numFmtId="3" fontId="28" fillId="0" borderId="34" xfId="53" applyNumberFormat="1" applyFont="1" applyBorder="1"/>
    <xf numFmtId="0" fontId="34" fillId="0" borderId="18" xfId="53" applyFont="1" applyBorder="1" applyAlignment="1">
      <alignment horizontal="center" wrapText="1"/>
    </xf>
    <xf numFmtId="16" fontId="34" fillId="0" borderId="30" xfId="53" applyNumberFormat="1" applyFont="1" applyBorder="1" applyAlignment="1">
      <alignment wrapText="1"/>
    </xf>
    <xf numFmtId="0" fontId="37" fillId="0" borderId="34" xfId="53" applyFont="1" applyBorder="1" applyAlignment="1">
      <alignment horizontal="center"/>
    </xf>
    <xf numFmtId="3" fontId="44" fillId="0" borderId="10" xfId="53" applyNumberFormat="1" applyFont="1" applyBorder="1"/>
    <xf numFmtId="3" fontId="44" fillId="0" borderId="34" xfId="53" applyNumberFormat="1" applyFont="1" applyBorder="1"/>
    <xf numFmtId="16" fontId="34" fillId="0" borderId="30" xfId="53" applyNumberFormat="1" applyFont="1" applyBorder="1"/>
    <xf numFmtId="0" fontId="52" fillId="0" borderId="18" xfId="53" applyFont="1" applyBorder="1" applyAlignment="1">
      <alignment horizontal="center"/>
    </xf>
    <xf numFmtId="0" fontId="52" fillId="0" borderId="18" xfId="53" applyFont="1" applyBorder="1"/>
    <xf numFmtId="0" fontId="52" fillId="0" borderId="33" xfId="53" applyFont="1" applyBorder="1"/>
    <xf numFmtId="0" fontId="36" fillId="0" borderId="18" xfId="53" applyFont="1" applyBorder="1"/>
    <xf numFmtId="0" fontId="34" fillId="0" borderId="34" xfId="53" applyFont="1" applyBorder="1" applyAlignment="1">
      <alignment horizontal="center" wrapText="1"/>
    </xf>
    <xf numFmtId="0" fontId="38" fillId="0" borderId="34" xfId="53" applyFont="1" applyBorder="1"/>
    <xf numFmtId="0" fontId="38" fillId="0" borderId="30" xfId="53" applyFont="1" applyBorder="1"/>
    <xf numFmtId="0" fontId="34" fillId="0" borderId="20" xfId="53" applyFont="1" applyBorder="1"/>
    <xf numFmtId="0" fontId="34" fillId="0" borderId="34" xfId="53" applyFont="1" applyBorder="1"/>
    <xf numFmtId="0" fontId="34" fillId="0" borderId="38" xfId="53" applyFont="1" applyBorder="1"/>
    <xf numFmtId="0" fontId="36" fillId="0" borderId="32" xfId="53" applyFont="1" applyBorder="1"/>
    <xf numFmtId="3" fontId="36" fillId="0" borderId="32" xfId="53" applyNumberFormat="1" applyFont="1" applyBorder="1"/>
    <xf numFmtId="3" fontId="36" fillId="0" borderId="39" xfId="53" applyNumberFormat="1" applyFont="1" applyBorder="1"/>
    <xf numFmtId="3" fontId="36" fillId="0" borderId="38" xfId="53" applyNumberFormat="1" applyFont="1" applyBorder="1"/>
    <xf numFmtId="0" fontId="34" fillId="0" borderId="42" xfId="53" applyFont="1" applyBorder="1"/>
    <xf numFmtId="0" fontId="34" fillId="0" borderId="43" xfId="53" applyFont="1" applyBorder="1"/>
    <xf numFmtId="0" fontId="28" fillId="0" borderId="42" xfId="53" applyFont="1" applyBorder="1"/>
    <xf numFmtId="3" fontId="34" fillId="0" borderId="0" xfId="53" applyNumberFormat="1" applyFont="1" applyBorder="1"/>
    <xf numFmtId="3" fontId="28" fillId="0" borderId="0" xfId="53" applyNumberFormat="1" applyFont="1" applyBorder="1"/>
    <xf numFmtId="0" fontId="9" fillId="0" borderId="0" xfId="0" applyFont="1"/>
    <xf numFmtId="0" fontId="36" fillId="0" borderId="15" xfId="53" applyFont="1" applyBorder="1"/>
    <xf numFmtId="0" fontId="36" fillId="0" borderId="16" xfId="53" applyFont="1" applyBorder="1" applyAlignment="1">
      <alignment horizontal="right"/>
    </xf>
    <xf numFmtId="0" fontId="36" fillId="0" borderId="17" xfId="53" applyFont="1" applyBorder="1"/>
    <xf numFmtId="0" fontId="36" fillId="0" borderId="31" xfId="53" applyFont="1" applyBorder="1"/>
    <xf numFmtId="0" fontId="36" fillId="0" borderId="16" xfId="53" applyFont="1" applyBorder="1"/>
    <xf numFmtId="0" fontId="34" fillId="0" borderId="34" xfId="53" applyFont="1" applyBorder="1" applyAlignment="1">
      <alignment horizontal="right"/>
    </xf>
    <xf numFmtId="3" fontId="34" fillId="0" borderId="18" xfId="53" applyNumberFormat="1" applyFont="1" applyBorder="1"/>
    <xf numFmtId="3" fontId="34" fillId="0" borderId="19" xfId="53" applyNumberFormat="1" applyFont="1" applyBorder="1"/>
    <xf numFmtId="3" fontId="36" fillId="0" borderId="19" xfId="53" applyNumberFormat="1" applyFont="1" applyBorder="1"/>
    <xf numFmtId="0" fontId="34" fillId="0" borderId="20" xfId="53" applyFont="1" applyBorder="1" applyAlignment="1">
      <alignment wrapText="1"/>
    </xf>
    <xf numFmtId="0" fontId="36" fillId="0" borderId="20" xfId="53" applyFont="1" applyBorder="1"/>
    <xf numFmtId="0" fontId="36" fillId="0" borderId="34" xfId="53" applyFont="1" applyBorder="1" applyAlignment="1">
      <alignment horizontal="right"/>
    </xf>
    <xf numFmtId="0" fontId="36" fillId="0" borderId="18" xfId="53" applyFont="1" applyBorder="1" applyAlignment="1">
      <alignment horizontal="right"/>
    </xf>
    <xf numFmtId="0" fontId="35" fillId="0" borderId="18" xfId="53" applyFont="1" applyBorder="1"/>
    <xf numFmtId="0" fontId="35" fillId="0" borderId="34" xfId="53" applyFont="1" applyBorder="1" applyAlignment="1">
      <alignment horizontal="right"/>
    </xf>
    <xf numFmtId="0" fontId="35" fillId="0" borderId="20" xfId="53" applyFont="1" applyBorder="1"/>
    <xf numFmtId="3" fontId="35" fillId="0" borderId="19" xfId="53" applyNumberFormat="1" applyFont="1" applyBorder="1"/>
    <xf numFmtId="3" fontId="35" fillId="0" borderId="35" xfId="53" applyNumberFormat="1" applyFont="1" applyBorder="1"/>
    <xf numFmtId="3" fontId="35" fillId="0" borderId="18" xfId="53" applyNumberFormat="1" applyFont="1" applyBorder="1"/>
    <xf numFmtId="3" fontId="35" fillId="0" borderId="33" xfId="53" applyNumberFormat="1" applyFont="1" applyBorder="1"/>
    <xf numFmtId="3" fontId="34" fillId="0" borderId="35" xfId="53" applyNumberFormat="1" applyFont="1" applyBorder="1"/>
    <xf numFmtId="3" fontId="34" fillId="0" borderId="33" xfId="53" applyNumberFormat="1" applyFont="1" applyBorder="1"/>
    <xf numFmtId="3" fontId="36" fillId="0" borderId="30" xfId="53" applyNumberFormat="1" applyFont="1" applyBorder="1" applyAlignment="1">
      <alignment wrapText="1"/>
    </xf>
    <xf numFmtId="3" fontId="36" fillId="0" borderId="10" xfId="53" applyNumberFormat="1" applyFont="1" applyBorder="1" applyAlignment="1">
      <alignment wrapText="1"/>
    </xf>
    <xf numFmtId="3" fontId="36" fillId="0" borderId="19" xfId="53" applyNumberFormat="1" applyFont="1" applyBorder="1" applyAlignment="1">
      <alignment wrapText="1"/>
    </xf>
    <xf numFmtId="3" fontId="34" fillId="0" borderId="19" xfId="53" applyNumberFormat="1" applyFont="1" applyBorder="1" applyAlignment="1">
      <alignment wrapText="1"/>
    </xf>
    <xf numFmtId="0" fontId="34" fillId="0" borderId="18" xfId="53" applyFont="1" applyBorder="1" applyAlignment="1">
      <alignment wrapText="1"/>
    </xf>
    <xf numFmtId="0" fontId="34" fillId="0" borderId="34" xfId="53" applyFont="1" applyBorder="1" applyAlignment="1">
      <alignment wrapText="1"/>
    </xf>
    <xf numFmtId="49" fontId="34" fillId="0" borderId="20" xfId="53" quotePrefix="1" applyNumberFormat="1" applyFont="1" applyBorder="1" applyAlignment="1">
      <alignment wrapText="1"/>
    </xf>
    <xf numFmtId="0" fontId="34" fillId="0" borderId="20" xfId="53" quotePrefix="1" applyFont="1" applyBorder="1" applyAlignment="1">
      <alignment wrapText="1"/>
    </xf>
    <xf numFmtId="0" fontId="37" fillId="0" borderId="20" xfId="53" applyFont="1" applyBorder="1" applyAlignment="1">
      <alignment wrapText="1"/>
    </xf>
    <xf numFmtId="3" fontId="37" fillId="0" borderId="30" xfId="53" applyNumberFormat="1" applyFont="1" applyBorder="1" applyAlignment="1">
      <alignment wrapText="1"/>
    </xf>
    <xf numFmtId="3" fontId="37" fillId="0" borderId="10" xfId="53" applyNumberFormat="1" applyFont="1" applyBorder="1" applyAlignment="1">
      <alignment wrapText="1"/>
    </xf>
    <xf numFmtId="3" fontId="37" fillId="0" borderId="19" xfId="53" applyNumberFormat="1" applyFont="1" applyBorder="1" applyAlignment="1">
      <alignment wrapText="1"/>
    </xf>
    <xf numFmtId="0" fontId="35" fillId="0" borderId="20" xfId="53" applyFont="1" applyBorder="1" applyAlignment="1">
      <alignment wrapText="1"/>
    </xf>
    <xf numFmtId="3" fontId="35" fillId="0" borderId="30" xfId="53" applyNumberFormat="1" applyFont="1" applyBorder="1" applyAlignment="1">
      <alignment wrapText="1"/>
    </xf>
    <xf numFmtId="3" fontId="35" fillId="0" borderId="10" xfId="53" applyNumberFormat="1" applyFont="1" applyBorder="1" applyAlignment="1">
      <alignment wrapText="1"/>
    </xf>
    <xf numFmtId="3" fontId="35" fillId="0" borderId="19" xfId="53" applyNumberFormat="1" applyFont="1" applyBorder="1" applyAlignment="1">
      <alignment wrapText="1"/>
    </xf>
    <xf numFmtId="0" fontId="37" fillId="0" borderId="18" xfId="53" applyFont="1" applyBorder="1"/>
    <xf numFmtId="0" fontId="28" fillId="0" borderId="13" xfId="53" applyFont="1" applyBorder="1" applyAlignment="1">
      <alignment horizontal="right"/>
    </xf>
    <xf numFmtId="0" fontId="37" fillId="0" borderId="18" xfId="53" applyFont="1" applyBorder="1" applyAlignment="1">
      <alignment wrapText="1"/>
    </xf>
    <xf numFmtId="0" fontId="37" fillId="0" borderId="34" xfId="53" applyFont="1" applyBorder="1" applyAlignment="1">
      <alignment wrapText="1"/>
    </xf>
    <xf numFmtId="0" fontId="34" fillId="0" borderId="34" xfId="53" applyFont="1" applyBorder="1" applyAlignment="1">
      <alignment horizontal="right" wrapText="1"/>
    </xf>
    <xf numFmtId="16" fontId="34" fillId="0" borderId="20" xfId="53" applyNumberFormat="1" applyFont="1" applyBorder="1" applyAlignment="1">
      <alignment wrapText="1"/>
    </xf>
    <xf numFmtId="3" fontId="35" fillId="0" borderId="34" xfId="53" applyNumberFormat="1" applyFont="1" applyBorder="1" applyAlignment="1">
      <alignment wrapText="1"/>
    </xf>
    <xf numFmtId="0" fontId="29" fillId="0" borderId="13" xfId="53" applyFont="1" applyBorder="1"/>
    <xf numFmtId="3" fontId="37" fillId="0" borderId="34" xfId="53" applyNumberFormat="1" applyFont="1" applyBorder="1" applyAlignment="1">
      <alignment wrapText="1"/>
    </xf>
    <xf numFmtId="0" fontId="37" fillId="0" borderId="34" xfId="53" applyFont="1" applyBorder="1" applyAlignment="1">
      <alignment horizontal="right"/>
    </xf>
    <xf numFmtId="0" fontId="30" fillId="0" borderId="18" xfId="53" applyFont="1" applyBorder="1"/>
    <xf numFmtId="0" fontId="36" fillId="0" borderId="33" xfId="53" applyFont="1" applyBorder="1" applyAlignment="1">
      <alignment horizontal="right"/>
    </xf>
    <xf numFmtId="0" fontId="28" fillId="0" borderId="18" xfId="53" applyFont="1" applyBorder="1"/>
    <xf numFmtId="0" fontId="34" fillId="0" borderId="19" xfId="53" applyFont="1" applyBorder="1"/>
    <xf numFmtId="3" fontId="36" fillId="0" borderId="34" xfId="53" applyNumberFormat="1" applyFont="1" applyBorder="1" applyAlignment="1">
      <alignment wrapText="1"/>
    </xf>
    <xf numFmtId="0" fontId="9" fillId="0" borderId="33" xfId="51" applyBorder="1"/>
    <xf numFmtId="0" fontId="9" fillId="0" borderId="34" xfId="51" applyBorder="1"/>
    <xf numFmtId="3" fontId="36" fillId="0" borderId="30" xfId="51" applyNumberFormat="1" applyFont="1" applyBorder="1"/>
    <xf numFmtId="3" fontId="36" fillId="0" borderId="10" xfId="51" applyNumberFormat="1" applyFont="1" applyBorder="1"/>
    <xf numFmtId="3" fontId="36" fillId="0" borderId="34" xfId="51" applyNumberFormat="1" applyFont="1" applyBorder="1"/>
    <xf numFmtId="0" fontId="36" fillId="0" borderId="19" xfId="53" applyFont="1" applyBorder="1" applyAlignment="1">
      <alignment horizontal="right"/>
    </xf>
    <xf numFmtId="0" fontId="34" fillId="0" borderId="19" xfId="53" applyFont="1" applyBorder="1" applyAlignment="1">
      <alignment horizontal="right" vertical="center"/>
    </xf>
    <xf numFmtId="0" fontId="34" fillId="0" borderId="20" xfId="53" applyFont="1" applyBorder="1" applyAlignment="1">
      <alignment vertical="top" wrapText="1"/>
    </xf>
    <xf numFmtId="3" fontId="34" fillId="0" borderId="30" xfId="53" applyNumberFormat="1" applyFont="1" applyBorder="1" applyAlignment="1">
      <alignment vertical="top" wrapText="1"/>
    </xf>
    <xf numFmtId="3" fontId="34" fillId="0" borderId="10" xfId="53" applyNumberFormat="1" applyFont="1" applyBorder="1" applyAlignment="1">
      <alignment vertical="top" wrapText="1"/>
    </xf>
    <xf numFmtId="3" fontId="34" fillId="0" borderId="34" xfId="53" applyNumberFormat="1" applyFont="1" applyBorder="1" applyAlignment="1">
      <alignment vertical="top" wrapText="1"/>
    </xf>
    <xf numFmtId="0" fontId="34" fillId="0" borderId="19" xfId="53" applyFont="1" applyBorder="1" applyAlignment="1">
      <alignment horizontal="right"/>
    </xf>
    <xf numFmtId="0" fontId="35" fillId="0" borderId="19" xfId="53" applyFont="1" applyBorder="1" applyAlignment="1">
      <alignment horizontal="right"/>
    </xf>
    <xf numFmtId="0" fontId="35" fillId="0" borderId="24" xfId="53" applyFont="1" applyBorder="1"/>
    <xf numFmtId="0" fontId="36" fillId="0" borderId="22" xfId="53" applyFont="1" applyBorder="1"/>
    <xf numFmtId="3" fontId="36" fillId="0" borderId="45" xfId="53" applyNumberFormat="1" applyFont="1" applyBorder="1"/>
    <xf numFmtId="0" fontId="28" fillId="0" borderId="42" xfId="53" applyFont="1" applyBorder="1" applyAlignment="1">
      <alignment horizontal="right"/>
    </xf>
    <xf numFmtId="1" fontId="36" fillId="0" borderId="40" xfId="53" applyNumberFormat="1" applyFont="1" applyBorder="1" applyAlignment="1">
      <alignment horizontal="center" wrapText="1"/>
    </xf>
    <xf numFmtId="0" fontId="9" fillId="0" borderId="40" xfId="51" applyBorder="1" applyAlignment="1">
      <alignment horizontal="center" wrapText="1"/>
    </xf>
    <xf numFmtId="0" fontId="36" fillId="0" borderId="0" xfId="53" applyFont="1" applyBorder="1" applyAlignment="1">
      <alignment horizontal="center"/>
    </xf>
    <xf numFmtId="0" fontId="49" fillId="0" borderId="0" xfId="53" applyFont="1" applyBorder="1" applyAlignment="1">
      <alignment horizontal="center" wrapText="1"/>
    </xf>
    <xf numFmtId="0" fontId="31" fillId="0" borderId="35" xfId="53" applyFont="1" applyBorder="1" applyAlignment="1">
      <alignment horizontal="center" vertical="center" wrapText="1"/>
    </xf>
    <xf numFmtId="0" fontId="31" fillId="0" borderId="13" xfId="53" applyFont="1" applyBorder="1" applyAlignment="1">
      <alignment horizontal="center" vertical="center" wrapText="1"/>
    </xf>
    <xf numFmtId="0" fontId="51" fillId="0" borderId="35" xfId="53" applyFont="1" applyBorder="1" applyAlignment="1">
      <alignment horizontal="center" vertical="center" wrapText="1"/>
    </xf>
    <xf numFmtId="0" fontId="51" fillId="0" borderId="13" xfId="53" applyFont="1" applyBorder="1" applyAlignment="1">
      <alignment horizontal="center" vertical="center" wrapText="1"/>
    </xf>
    <xf numFmtId="0" fontId="41" fillId="0" borderId="0" xfId="59" applyFont="1" applyAlignment="1">
      <alignment horizontal="center" wrapText="1"/>
    </xf>
    <xf numFmtId="0" fontId="41" fillId="0" borderId="0" xfId="59" applyFont="1" applyAlignment="1">
      <alignment horizontal="center" vertical="center" wrapText="1"/>
    </xf>
  </cellXfs>
  <cellStyles count="72">
    <cellStyle name="20% - 1. jelölőszín" xfId="1" builtinId="30" customBuiltin="1"/>
    <cellStyle name="20% - 1. jelölőszín 2" xfId="2" xr:uid="{00000000-0005-0000-0000-000001000000}"/>
    <cellStyle name="20% - 2. jelölőszín" xfId="3" builtinId="34" customBuiltin="1"/>
    <cellStyle name="20% - 2. jelölőszín 2" xfId="4" xr:uid="{00000000-0005-0000-0000-000003000000}"/>
    <cellStyle name="20% - 3. jelölőszín" xfId="5" builtinId="38" customBuiltin="1"/>
    <cellStyle name="20% - 3. jelölőszín 2" xfId="6" xr:uid="{00000000-0005-0000-0000-000005000000}"/>
    <cellStyle name="20% - 4. jelölőszín" xfId="7" builtinId="42" customBuiltin="1"/>
    <cellStyle name="20% - 4. jelölőszín 2" xfId="8" xr:uid="{00000000-0005-0000-0000-000007000000}"/>
    <cellStyle name="20% - 5. jelölőszín" xfId="9" builtinId="46" customBuiltin="1"/>
    <cellStyle name="20% - 5. jelölőszín 2" xfId="10" xr:uid="{00000000-0005-0000-0000-000009000000}"/>
    <cellStyle name="20% - 6. jelölőszín" xfId="11" builtinId="50" customBuiltin="1"/>
    <cellStyle name="20% - 6. jelölőszín 2" xfId="12" xr:uid="{00000000-0005-0000-0000-00000B000000}"/>
    <cellStyle name="40% - 1. jelölőszín" xfId="13" builtinId="31" customBuiltin="1"/>
    <cellStyle name="40% - 1. jelölőszín 2" xfId="14" xr:uid="{00000000-0005-0000-0000-00000D000000}"/>
    <cellStyle name="40% - 2. jelölőszín" xfId="15" builtinId="35" customBuiltin="1"/>
    <cellStyle name="40% - 2. jelölőszín 2" xfId="16" xr:uid="{00000000-0005-0000-0000-00000F000000}"/>
    <cellStyle name="40% - 3. jelölőszín" xfId="17" builtinId="39" customBuiltin="1"/>
    <cellStyle name="40% - 3. jelölőszín 2" xfId="18" xr:uid="{00000000-0005-0000-0000-000011000000}"/>
    <cellStyle name="40% - 4. jelölőszín" xfId="19" builtinId="43" customBuiltin="1"/>
    <cellStyle name="40% - 4. jelölőszín 2" xfId="20" xr:uid="{00000000-0005-0000-0000-000013000000}"/>
    <cellStyle name="40% - 5. jelölőszín" xfId="21" builtinId="47" customBuiltin="1"/>
    <cellStyle name="40% - 5. jelölőszín 2" xfId="22" xr:uid="{00000000-0005-0000-0000-000015000000}"/>
    <cellStyle name="40% - 6. jelölőszín" xfId="23" builtinId="51" customBuiltin="1"/>
    <cellStyle name="40% - 6. jelölőszín 2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Ezres 2" xfId="63" xr:uid="{DBEA88C1-A741-4FA8-BA78-29E5B1D27846}"/>
    <cellStyle name="Ezres 2 2" xfId="68" xr:uid="{FC5E8906-CF2A-4774-8B03-5105B75B0654}"/>
    <cellStyle name="Ezres 2 2 2" xfId="69" xr:uid="{CABF0C46-85E9-49BF-B1BC-6AD6E989D17C}"/>
    <cellStyle name="Figyelmeztetés" xfId="38" builtinId="11" customBuiltin="1"/>
    <cellStyle name="Hivatkozás 2" xfId="66" xr:uid="{6AABA3DC-1978-4578-8EFA-35F0EFB8793C}"/>
    <cellStyle name="Hivatkozott cella" xfId="39" builtinId="24" customBuiltin="1"/>
    <cellStyle name="Jegyzet" xfId="40" builtinId="10" customBuiltin="1"/>
    <cellStyle name="Jelölőszín 1" xfId="41" builtinId="29" customBuiltin="1"/>
    <cellStyle name="Jelölőszín 2" xfId="42" builtinId="33" customBuiltin="1"/>
    <cellStyle name="Jelölőszín 3" xfId="43" builtinId="37" customBuiltin="1"/>
    <cellStyle name="Jelölőszín 4" xfId="44" builtinId="41" customBuiltin="1"/>
    <cellStyle name="Jelölőszín 5" xfId="45" builtinId="45" customBuiltin="1"/>
    <cellStyle name="Jelölőszín 6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 xr:uid="{00000000-0005-0000-0000-000033000000}"/>
    <cellStyle name="Normál 2 2" xfId="51" xr:uid="{00000000-0005-0000-0000-000034000000}"/>
    <cellStyle name="Normál 3" xfId="52" xr:uid="{00000000-0005-0000-0000-000035000000}"/>
    <cellStyle name="Normál 4" xfId="61" xr:uid="{00000000-0005-0000-0000-000036000000}"/>
    <cellStyle name="Normál 4 2" xfId="64" xr:uid="{EC972123-2987-46FC-8607-96D9209D7C41}"/>
    <cellStyle name="Normál 4 3" xfId="67" xr:uid="{2BA35C5F-D19C-40F0-9315-E7C4787DBC5D}"/>
    <cellStyle name="Normál 4 3 2" xfId="71" xr:uid="{E0EC5A7C-1E2D-4F14-87EF-4FF679FFB089}"/>
    <cellStyle name="Normál 5" xfId="70" xr:uid="{625E5C49-D454-4715-A821-FBEC2854A02F}"/>
    <cellStyle name="Normál_2005. 4. számú melléklet" xfId="59" xr:uid="{00000000-0005-0000-0000-000037000000}"/>
    <cellStyle name="Normál_2009. ktv.rendelet" xfId="53" xr:uid="{00000000-0005-0000-0000-00003B000000}"/>
    <cellStyle name="Normal_KTRSZJ" xfId="54" xr:uid="{00000000-0005-0000-0000-000040000000}"/>
    <cellStyle name="Összesen" xfId="55" builtinId="25" customBuiltin="1"/>
    <cellStyle name="Pénznem 2" xfId="62" xr:uid="{00000000-0005-0000-0000-000043000000}"/>
    <cellStyle name="Pénznem 3" xfId="65" xr:uid="{064FD446-604F-4AE4-BFA8-C40527429D16}"/>
    <cellStyle name="Rossz" xfId="56" builtinId="27" customBuiltin="1"/>
    <cellStyle name="Semleges" xfId="57" builtinId="28" customBuiltin="1"/>
    <cellStyle name="Számítás" xfId="58" builtinId="22" customBuiltin="1"/>
    <cellStyle name="Százalék 2" xfId="6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E8AA-5B7C-4ACE-92A1-EAA79713FB2C}">
  <sheetPr>
    <pageSetUpPr fitToPage="1"/>
  </sheetPr>
  <dimension ref="A1:O241"/>
  <sheetViews>
    <sheetView tabSelected="1" view="pageBreakPreview" zoomScaleNormal="100" zoomScaleSheetLayoutView="100" workbookViewId="0">
      <selection activeCell="C2" sqref="C2"/>
    </sheetView>
  </sheetViews>
  <sheetFormatPr defaultColWidth="8.85546875" defaultRowHeight="16.5" x14ac:dyDescent="0.25"/>
  <cols>
    <col min="1" max="1" width="5.42578125" style="19" customWidth="1"/>
    <col min="2" max="2" width="7.28515625" style="20" customWidth="1"/>
    <col min="3" max="3" width="64.5703125" style="17" customWidth="1"/>
    <col min="4" max="5" width="10.7109375" style="16" bestFit="1" customWidth="1"/>
    <col min="6" max="7" width="8.85546875" style="16"/>
    <col min="8" max="9" width="10.7109375" bestFit="1" customWidth="1"/>
    <col min="10" max="10" width="7.85546875" bestFit="1" customWidth="1"/>
    <col min="12" max="13" width="10.7109375" bestFit="1" customWidth="1"/>
  </cols>
  <sheetData>
    <row r="1" spans="1:15" x14ac:dyDescent="0.25">
      <c r="A1" s="16"/>
      <c r="B1" s="18"/>
      <c r="C1" s="15"/>
      <c r="D1" s="44"/>
      <c r="E1" s="44"/>
      <c r="F1" s="44"/>
      <c r="G1" s="44"/>
      <c r="O1" s="4" t="s">
        <v>334</v>
      </c>
    </row>
    <row r="2" spans="1:15" x14ac:dyDescent="0.25">
      <c r="A2" s="16"/>
      <c r="B2" s="18"/>
      <c r="C2" s="15"/>
      <c r="D2" s="44"/>
      <c r="E2" s="44"/>
      <c r="F2" s="44"/>
      <c r="G2" s="44"/>
      <c r="O2" s="45" t="s">
        <v>332</v>
      </c>
    </row>
    <row r="3" spans="1:15" x14ac:dyDescent="0.25">
      <c r="A3" s="16"/>
      <c r="B3" s="15"/>
      <c r="C3" s="15"/>
      <c r="D3" s="45"/>
      <c r="E3" s="45"/>
      <c r="F3" s="45"/>
      <c r="G3" s="45"/>
    </row>
    <row r="4" spans="1:15" ht="16.5" customHeight="1" x14ac:dyDescent="0.2">
      <c r="A4" s="230" t="s">
        <v>287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17.25" thickBot="1" x14ac:dyDescent="0.3">
      <c r="A5" s="46"/>
      <c r="B5" s="46"/>
      <c r="C5" s="46"/>
    </row>
    <row r="6" spans="1:15" ht="15" thickBot="1" x14ac:dyDescent="0.25">
      <c r="A6" s="47"/>
      <c r="B6" s="48"/>
      <c r="C6" s="49"/>
      <c r="D6" s="228" t="s">
        <v>149</v>
      </c>
      <c r="E6" s="229"/>
      <c r="F6" s="229"/>
      <c r="G6" s="229"/>
      <c r="H6" s="228" t="s">
        <v>293</v>
      </c>
      <c r="I6" s="229"/>
      <c r="J6" s="229"/>
      <c r="K6" s="229"/>
      <c r="L6" s="228" t="s">
        <v>294</v>
      </c>
      <c r="M6" s="229"/>
      <c r="N6" s="229"/>
      <c r="O6" s="229"/>
    </row>
    <row r="7" spans="1:15" ht="45.75" thickBot="1" x14ac:dyDescent="0.3">
      <c r="A7" s="50"/>
      <c r="B7" s="51"/>
      <c r="C7" s="52"/>
      <c r="D7" s="53" t="s">
        <v>21</v>
      </c>
      <c r="E7" s="54" t="s">
        <v>37</v>
      </c>
      <c r="F7" s="55" t="s">
        <v>38</v>
      </c>
      <c r="G7" s="56" t="s">
        <v>143</v>
      </c>
      <c r="H7" s="53" t="s">
        <v>21</v>
      </c>
      <c r="I7" s="54" t="s">
        <v>37</v>
      </c>
      <c r="J7" s="55" t="s">
        <v>38</v>
      </c>
      <c r="K7" s="56" t="s">
        <v>143</v>
      </c>
      <c r="L7" s="53" t="s">
        <v>21</v>
      </c>
      <c r="M7" s="54" t="s">
        <v>37</v>
      </c>
      <c r="N7" s="55" t="s">
        <v>38</v>
      </c>
      <c r="O7" s="56" t="s">
        <v>143</v>
      </c>
    </row>
    <row r="8" spans="1:15" ht="14.25" x14ac:dyDescent="0.2">
      <c r="A8" s="158" t="s">
        <v>3</v>
      </c>
      <c r="B8" s="159" t="s">
        <v>4</v>
      </c>
      <c r="C8" s="160" t="s">
        <v>5</v>
      </c>
      <c r="D8" s="158"/>
      <c r="E8" s="161"/>
      <c r="F8" s="161"/>
      <c r="G8" s="162"/>
      <c r="H8" s="158"/>
      <c r="I8" s="161"/>
      <c r="J8" s="161"/>
      <c r="K8" s="162"/>
      <c r="L8" s="158"/>
      <c r="M8" s="161"/>
      <c r="N8" s="161"/>
      <c r="O8" s="162"/>
    </row>
    <row r="9" spans="1:15" ht="15" x14ac:dyDescent="0.25">
      <c r="A9" s="95"/>
      <c r="B9" s="163"/>
      <c r="C9" s="145"/>
      <c r="D9" s="164"/>
      <c r="E9" s="99"/>
      <c r="F9" s="99"/>
      <c r="G9" s="165"/>
      <c r="H9" s="164"/>
      <c r="I9" s="99"/>
      <c r="J9" s="99"/>
      <c r="K9" s="165"/>
      <c r="L9" s="164"/>
      <c r="M9" s="99"/>
      <c r="N9" s="99"/>
      <c r="O9" s="165"/>
    </row>
    <row r="10" spans="1:15" ht="15" x14ac:dyDescent="0.25">
      <c r="A10" s="141">
        <v>101</v>
      </c>
      <c r="B10" s="163"/>
      <c r="C10" s="94" t="s">
        <v>176</v>
      </c>
      <c r="D10" s="90"/>
      <c r="E10" s="91"/>
      <c r="F10" s="91"/>
      <c r="G10" s="166"/>
      <c r="H10" s="90"/>
      <c r="I10" s="91"/>
      <c r="J10" s="91"/>
      <c r="K10" s="166"/>
      <c r="L10" s="90"/>
      <c r="M10" s="91"/>
      <c r="N10" s="91"/>
      <c r="O10" s="166"/>
    </row>
    <row r="11" spans="1:15" ht="15" x14ac:dyDescent="0.25">
      <c r="A11" s="141"/>
      <c r="B11" s="163" t="s">
        <v>6</v>
      </c>
      <c r="C11" s="145" t="s">
        <v>76</v>
      </c>
      <c r="D11" s="98">
        <v>18674</v>
      </c>
      <c r="E11" s="99">
        <v>18674</v>
      </c>
      <c r="F11" s="99">
        <v>0</v>
      </c>
      <c r="G11" s="165">
        <v>0</v>
      </c>
      <c r="H11" s="98"/>
      <c r="I11" s="99"/>
      <c r="J11" s="99"/>
      <c r="K11" s="165"/>
      <c r="L11" s="98">
        <f>D11+H11</f>
        <v>18674</v>
      </c>
      <c r="M11" s="99">
        <f t="shared" ref="M11:O11" si="0">E11+I11</f>
        <v>18674</v>
      </c>
      <c r="N11" s="99">
        <f t="shared" si="0"/>
        <v>0</v>
      </c>
      <c r="O11" s="165">
        <f t="shared" si="0"/>
        <v>0</v>
      </c>
    </row>
    <row r="12" spans="1:15" ht="15" x14ac:dyDescent="0.25">
      <c r="A12" s="141"/>
      <c r="B12" s="163"/>
      <c r="C12" s="167"/>
      <c r="D12" s="98"/>
      <c r="E12" s="99"/>
      <c r="F12" s="99"/>
      <c r="G12" s="165"/>
      <c r="H12" s="98"/>
      <c r="I12" s="99"/>
      <c r="J12" s="99"/>
      <c r="K12" s="165"/>
      <c r="L12" s="98"/>
      <c r="M12" s="99"/>
      <c r="N12" s="99"/>
      <c r="O12" s="165"/>
    </row>
    <row r="13" spans="1:15" ht="15" x14ac:dyDescent="0.25">
      <c r="A13" s="95"/>
      <c r="B13" s="163"/>
      <c r="C13" s="168" t="s">
        <v>8</v>
      </c>
      <c r="D13" s="90">
        <f>D11</f>
        <v>18674</v>
      </c>
      <c r="E13" s="91">
        <f t="shared" ref="E13:G13" si="1">E11</f>
        <v>18674</v>
      </c>
      <c r="F13" s="91">
        <f t="shared" si="1"/>
        <v>0</v>
      </c>
      <c r="G13" s="166">
        <f t="shared" si="1"/>
        <v>0</v>
      </c>
      <c r="H13" s="90">
        <f>H11</f>
        <v>0</v>
      </c>
      <c r="I13" s="91">
        <f t="shared" ref="I13:K13" si="2">I11</f>
        <v>0</v>
      </c>
      <c r="J13" s="91">
        <f t="shared" si="2"/>
        <v>0</v>
      </c>
      <c r="K13" s="166">
        <f t="shared" si="2"/>
        <v>0</v>
      </c>
      <c r="L13" s="90">
        <f>D13+H13</f>
        <v>18674</v>
      </c>
      <c r="M13" s="91">
        <f t="shared" ref="M13" si="3">E13+I13</f>
        <v>18674</v>
      </c>
      <c r="N13" s="91">
        <f t="shared" ref="N13" si="4">F13+J13</f>
        <v>0</v>
      </c>
      <c r="O13" s="166">
        <f t="shared" ref="O13" si="5">G13+K13</f>
        <v>0</v>
      </c>
    </row>
    <row r="14" spans="1:15" ht="15" x14ac:dyDescent="0.25">
      <c r="A14" s="95"/>
      <c r="B14" s="163"/>
      <c r="C14" s="168"/>
      <c r="D14" s="90"/>
      <c r="E14" s="91"/>
      <c r="F14" s="91"/>
      <c r="G14" s="166"/>
      <c r="H14" s="90"/>
      <c r="I14" s="91"/>
      <c r="J14" s="91"/>
      <c r="K14" s="166"/>
      <c r="L14" s="90"/>
      <c r="M14" s="91"/>
      <c r="N14" s="91"/>
      <c r="O14" s="166"/>
    </row>
    <row r="15" spans="1:15" ht="15" x14ac:dyDescent="0.25">
      <c r="A15" s="95"/>
      <c r="B15" s="169"/>
      <c r="C15" s="145" t="s">
        <v>2</v>
      </c>
      <c r="D15" s="98"/>
      <c r="E15" s="99"/>
      <c r="F15" s="99"/>
      <c r="G15" s="165"/>
      <c r="H15" s="98"/>
      <c r="I15" s="99"/>
      <c r="J15" s="99"/>
      <c r="K15" s="165"/>
      <c r="L15" s="98"/>
      <c r="M15" s="99"/>
      <c r="N15" s="99"/>
      <c r="O15" s="165"/>
    </row>
    <row r="16" spans="1:15" ht="15" x14ac:dyDescent="0.25">
      <c r="A16" s="141">
        <v>102</v>
      </c>
      <c r="B16" s="163"/>
      <c r="C16" s="89" t="s">
        <v>119</v>
      </c>
      <c r="D16" s="90"/>
      <c r="E16" s="91"/>
      <c r="F16" s="91"/>
      <c r="G16" s="166"/>
      <c r="H16" s="90"/>
      <c r="I16" s="91"/>
      <c r="J16" s="91"/>
      <c r="K16" s="166"/>
      <c r="L16" s="90"/>
      <c r="M16" s="91"/>
      <c r="N16" s="91"/>
      <c r="O16" s="166"/>
    </row>
    <row r="17" spans="1:15" ht="15" x14ac:dyDescent="0.25">
      <c r="A17" s="95"/>
      <c r="B17" s="163" t="s">
        <v>6</v>
      </c>
      <c r="C17" s="145" t="s">
        <v>76</v>
      </c>
      <c r="D17" s="98">
        <v>31000</v>
      </c>
      <c r="E17" s="99">
        <v>31000</v>
      </c>
      <c r="F17" s="99">
        <v>0</v>
      </c>
      <c r="G17" s="165">
        <v>0</v>
      </c>
      <c r="H17" s="98"/>
      <c r="I17" s="99"/>
      <c r="J17" s="99"/>
      <c r="K17" s="165"/>
      <c r="L17" s="98">
        <f>D17+H17</f>
        <v>31000</v>
      </c>
      <c r="M17" s="99">
        <f t="shared" ref="M17" si="6">E17+I17</f>
        <v>31000</v>
      </c>
      <c r="N17" s="99">
        <f t="shared" ref="N17" si="7">F17+J17</f>
        <v>0</v>
      </c>
      <c r="O17" s="165">
        <f t="shared" ref="O17" si="8">G17+K17</f>
        <v>0</v>
      </c>
    </row>
    <row r="18" spans="1:15" ht="15" x14ac:dyDescent="0.25">
      <c r="A18" s="95"/>
      <c r="B18" s="163"/>
      <c r="C18" s="145"/>
      <c r="D18" s="98"/>
      <c r="E18" s="99"/>
      <c r="F18" s="99"/>
      <c r="G18" s="165"/>
      <c r="H18" s="98"/>
      <c r="I18" s="99"/>
      <c r="J18" s="99"/>
      <c r="K18" s="165"/>
      <c r="L18" s="98"/>
      <c r="M18" s="99"/>
      <c r="N18" s="99"/>
      <c r="O18" s="165"/>
    </row>
    <row r="19" spans="1:15" ht="15" x14ac:dyDescent="0.25">
      <c r="A19" s="95"/>
      <c r="B19" s="163"/>
      <c r="C19" s="168" t="s">
        <v>26</v>
      </c>
      <c r="D19" s="90">
        <f t="shared" ref="D19:K19" si="9">D17</f>
        <v>31000</v>
      </c>
      <c r="E19" s="91">
        <f t="shared" si="9"/>
        <v>31000</v>
      </c>
      <c r="F19" s="91">
        <f t="shared" si="9"/>
        <v>0</v>
      </c>
      <c r="G19" s="166">
        <f t="shared" si="9"/>
        <v>0</v>
      </c>
      <c r="H19" s="90">
        <f t="shared" si="9"/>
        <v>0</v>
      </c>
      <c r="I19" s="91">
        <f t="shared" si="9"/>
        <v>0</v>
      </c>
      <c r="J19" s="91">
        <f t="shared" si="9"/>
        <v>0</v>
      </c>
      <c r="K19" s="166">
        <f t="shared" si="9"/>
        <v>0</v>
      </c>
      <c r="L19" s="90">
        <f>D19+H19</f>
        <v>31000</v>
      </c>
      <c r="M19" s="91">
        <f t="shared" ref="M19" si="10">E19+I19</f>
        <v>31000</v>
      </c>
      <c r="N19" s="91">
        <f t="shared" ref="N19" si="11">F19+J19</f>
        <v>0</v>
      </c>
      <c r="O19" s="166">
        <f t="shared" ref="O19" si="12">G19+K19</f>
        <v>0</v>
      </c>
    </row>
    <row r="20" spans="1:15" ht="15" x14ac:dyDescent="0.25">
      <c r="A20" s="95"/>
      <c r="B20" s="163"/>
      <c r="C20" s="145"/>
      <c r="D20" s="98"/>
      <c r="E20" s="99"/>
      <c r="F20" s="99"/>
      <c r="G20" s="165"/>
      <c r="H20" s="98"/>
      <c r="I20" s="99"/>
      <c r="J20" s="99"/>
      <c r="K20" s="165"/>
      <c r="L20" s="98"/>
      <c r="M20" s="99"/>
      <c r="N20" s="99"/>
      <c r="O20" s="165"/>
    </row>
    <row r="21" spans="1:15" ht="15" x14ac:dyDescent="0.25">
      <c r="A21" s="170">
        <v>103</v>
      </c>
      <c r="B21" s="102"/>
      <c r="C21" s="168" t="s">
        <v>39</v>
      </c>
      <c r="D21" s="90"/>
      <c r="E21" s="91"/>
      <c r="F21" s="91"/>
      <c r="G21" s="166"/>
      <c r="H21" s="90"/>
      <c r="I21" s="91"/>
      <c r="J21" s="91"/>
      <c r="K21" s="166"/>
      <c r="L21" s="90"/>
      <c r="M21" s="91"/>
      <c r="N21" s="91"/>
      <c r="O21" s="166"/>
    </row>
    <row r="22" spans="1:15" ht="15" x14ac:dyDescent="0.25">
      <c r="A22" s="141"/>
      <c r="B22" s="163" t="s">
        <v>6</v>
      </c>
      <c r="C22" s="145" t="s">
        <v>76</v>
      </c>
      <c r="D22" s="98"/>
      <c r="E22" s="99"/>
      <c r="F22" s="99"/>
      <c r="G22" s="165"/>
      <c r="H22" s="98"/>
      <c r="I22" s="99"/>
      <c r="J22" s="99"/>
      <c r="K22" s="165"/>
      <c r="L22" s="98"/>
      <c r="M22" s="99"/>
      <c r="N22" s="99"/>
      <c r="O22" s="165"/>
    </row>
    <row r="23" spans="1:15" ht="15" x14ac:dyDescent="0.25">
      <c r="A23" s="141"/>
      <c r="B23" s="163"/>
      <c r="C23" s="145" t="s">
        <v>77</v>
      </c>
      <c r="D23" s="98">
        <v>7000</v>
      </c>
      <c r="E23" s="99">
        <v>7000</v>
      </c>
      <c r="F23" s="99">
        <v>0</v>
      </c>
      <c r="G23" s="165">
        <v>0</v>
      </c>
      <c r="H23" s="98"/>
      <c r="I23" s="99"/>
      <c r="J23" s="99"/>
      <c r="K23" s="165"/>
      <c r="L23" s="98">
        <f t="shared" ref="L23:L25" si="13">D23+H23</f>
        <v>7000</v>
      </c>
      <c r="M23" s="99">
        <f t="shared" ref="M23:M25" si="14">E23+I23</f>
        <v>7000</v>
      </c>
      <c r="N23" s="99">
        <f t="shared" ref="N23:N25" si="15">F23+J23</f>
        <v>0</v>
      </c>
      <c r="O23" s="165">
        <f t="shared" ref="O23:O25" si="16">G23+K23</f>
        <v>0</v>
      </c>
    </row>
    <row r="24" spans="1:15" ht="15" x14ac:dyDescent="0.25">
      <c r="A24" s="141"/>
      <c r="B24" s="163"/>
      <c r="C24" s="145" t="s">
        <v>78</v>
      </c>
      <c r="D24" s="98">
        <v>0</v>
      </c>
      <c r="E24" s="99">
        <v>0</v>
      </c>
      <c r="F24" s="99">
        <v>0</v>
      </c>
      <c r="G24" s="165">
        <v>0</v>
      </c>
      <c r="H24" s="98"/>
      <c r="I24" s="99"/>
      <c r="J24" s="99"/>
      <c r="K24" s="165"/>
      <c r="L24" s="98">
        <f t="shared" si="13"/>
        <v>0</v>
      </c>
      <c r="M24" s="99">
        <f t="shared" si="14"/>
        <v>0</v>
      </c>
      <c r="N24" s="99">
        <f t="shared" si="15"/>
        <v>0</v>
      </c>
      <c r="O24" s="165">
        <f t="shared" si="16"/>
        <v>0</v>
      </c>
    </row>
    <row r="25" spans="1:15" ht="15" x14ac:dyDescent="0.25">
      <c r="A25" s="171"/>
      <c r="B25" s="172"/>
      <c r="C25" s="173" t="s">
        <v>22</v>
      </c>
      <c r="D25" s="106">
        <f t="shared" ref="D25:G25" si="17">SUM(D23:D24)</f>
        <v>7000</v>
      </c>
      <c r="E25" s="107">
        <f t="shared" si="17"/>
        <v>7000</v>
      </c>
      <c r="F25" s="107">
        <f t="shared" si="17"/>
        <v>0</v>
      </c>
      <c r="G25" s="174">
        <f t="shared" si="17"/>
        <v>0</v>
      </c>
      <c r="H25" s="106">
        <f t="shared" ref="H25:K25" si="18">SUM(H23:H24)</f>
        <v>0</v>
      </c>
      <c r="I25" s="107">
        <f t="shared" si="18"/>
        <v>0</v>
      </c>
      <c r="J25" s="107">
        <f t="shared" si="18"/>
        <v>0</v>
      </c>
      <c r="K25" s="174">
        <f t="shared" si="18"/>
        <v>0</v>
      </c>
      <c r="L25" s="106">
        <f t="shared" si="13"/>
        <v>7000</v>
      </c>
      <c r="M25" s="107">
        <f t="shared" si="14"/>
        <v>7000</v>
      </c>
      <c r="N25" s="107">
        <f t="shared" si="15"/>
        <v>0</v>
      </c>
      <c r="O25" s="174">
        <f t="shared" si="16"/>
        <v>0</v>
      </c>
    </row>
    <row r="26" spans="1:15" ht="15" x14ac:dyDescent="0.25">
      <c r="A26" s="171"/>
      <c r="B26" s="163" t="s">
        <v>13</v>
      </c>
      <c r="C26" s="167" t="s">
        <v>111</v>
      </c>
      <c r="D26" s="106"/>
      <c r="E26" s="107"/>
      <c r="F26" s="107"/>
      <c r="G26" s="175"/>
      <c r="H26" s="176"/>
      <c r="I26" s="107"/>
      <c r="J26" s="107"/>
      <c r="K26" s="174"/>
      <c r="L26" s="177"/>
      <c r="M26" s="107"/>
      <c r="N26" s="107"/>
      <c r="O26" s="174"/>
    </row>
    <row r="27" spans="1:15" ht="15" x14ac:dyDescent="0.25">
      <c r="A27" s="171"/>
      <c r="B27" s="163"/>
      <c r="C27" s="167" t="s">
        <v>320</v>
      </c>
      <c r="D27" s="98"/>
      <c r="E27" s="99"/>
      <c r="F27" s="99"/>
      <c r="G27" s="178"/>
      <c r="H27" s="164">
        <v>19755</v>
      </c>
      <c r="I27" s="99">
        <v>19755</v>
      </c>
      <c r="J27" s="99">
        <v>0</v>
      </c>
      <c r="K27" s="165">
        <v>0</v>
      </c>
      <c r="L27" s="179">
        <f t="shared" ref="L27" si="19">D27+H27</f>
        <v>19755</v>
      </c>
      <c r="M27" s="99">
        <f t="shared" ref="M27" si="20">E27+I27</f>
        <v>19755</v>
      </c>
      <c r="N27" s="99">
        <f t="shared" ref="N27" si="21">F27+J27</f>
        <v>0</v>
      </c>
      <c r="O27" s="165">
        <f t="shared" ref="O27" si="22">G27+K27</f>
        <v>0</v>
      </c>
    </row>
    <row r="28" spans="1:15" ht="15" x14ac:dyDescent="0.25">
      <c r="A28" s="171"/>
      <c r="B28" s="163"/>
      <c r="C28" s="167"/>
      <c r="D28" s="106"/>
      <c r="E28" s="107"/>
      <c r="F28" s="107"/>
      <c r="G28" s="174"/>
      <c r="H28" s="106"/>
      <c r="I28" s="107"/>
      <c r="J28" s="107"/>
      <c r="K28" s="174"/>
      <c r="L28" s="106"/>
      <c r="M28" s="107"/>
      <c r="N28" s="107"/>
      <c r="O28" s="174"/>
    </row>
    <row r="29" spans="1:15" ht="15" x14ac:dyDescent="0.25">
      <c r="A29" s="141"/>
      <c r="B29" s="163"/>
      <c r="C29" s="168" t="s">
        <v>155</v>
      </c>
      <c r="D29" s="90">
        <f>D25</f>
        <v>7000</v>
      </c>
      <c r="E29" s="91">
        <f>E25</f>
        <v>7000</v>
      </c>
      <c r="F29" s="91">
        <f>F25</f>
        <v>0</v>
      </c>
      <c r="G29" s="166">
        <f>G25</f>
        <v>0</v>
      </c>
      <c r="H29" s="90">
        <f>H25+H27</f>
        <v>19755</v>
      </c>
      <c r="I29" s="91">
        <f t="shared" ref="I29:K29" si="23">I25+I27</f>
        <v>19755</v>
      </c>
      <c r="J29" s="91">
        <f t="shared" si="23"/>
        <v>0</v>
      </c>
      <c r="K29" s="166">
        <f t="shared" si="23"/>
        <v>0</v>
      </c>
      <c r="L29" s="90">
        <f>D29+H29</f>
        <v>26755</v>
      </c>
      <c r="M29" s="91">
        <f t="shared" ref="M29" si="24">E29+I29</f>
        <v>26755</v>
      </c>
      <c r="N29" s="91">
        <f t="shared" ref="N29" si="25">F29+J29</f>
        <v>0</v>
      </c>
      <c r="O29" s="166">
        <f t="shared" ref="O29" si="26">G29+K29</f>
        <v>0</v>
      </c>
    </row>
    <row r="30" spans="1:15" ht="15" x14ac:dyDescent="0.25">
      <c r="A30" s="141"/>
      <c r="B30" s="163"/>
      <c r="C30" s="168"/>
      <c r="D30" s="90"/>
      <c r="E30" s="91"/>
      <c r="F30" s="91"/>
      <c r="G30" s="166"/>
      <c r="H30" s="90"/>
      <c r="I30" s="91"/>
      <c r="J30" s="91"/>
      <c r="K30" s="166"/>
      <c r="L30" s="90"/>
      <c r="M30" s="91"/>
      <c r="N30" s="91"/>
      <c r="O30" s="166"/>
    </row>
    <row r="31" spans="1:15" ht="15" x14ac:dyDescent="0.25">
      <c r="A31" s="141"/>
      <c r="B31" s="163"/>
      <c r="C31" s="168" t="s">
        <v>156</v>
      </c>
      <c r="D31" s="90">
        <f t="shared" ref="D31:K31" si="27">D13+D19+D29</f>
        <v>56674</v>
      </c>
      <c r="E31" s="91">
        <f t="shared" si="27"/>
        <v>56674</v>
      </c>
      <c r="F31" s="91">
        <f t="shared" si="27"/>
        <v>0</v>
      </c>
      <c r="G31" s="166">
        <f t="shared" si="27"/>
        <v>0</v>
      </c>
      <c r="H31" s="90">
        <f t="shared" si="27"/>
        <v>19755</v>
      </c>
      <c r="I31" s="91">
        <f t="shared" si="27"/>
        <v>19755</v>
      </c>
      <c r="J31" s="91">
        <f t="shared" si="27"/>
        <v>0</v>
      </c>
      <c r="K31" s="166">
        <f t="shared" si="27"/>
        <v>0</v>
      </c>
      <c r="L31" s="90">
        <f>D31+H31</f>
        <v>76429</v>
      </c>
      <c r="M31" s="91">
        <f t="shared" ref="M31" si="28">E31+I31</f>
        <v>76429</v>
      </c>
      <c r="N31" s="91">
        <f t="shared" ref="N31" si="29">F31+J31</f>
        <v>0</v>
      </c>
      <c r="O31" s="166">
        <f t="shared" ref="O31" si="30">G31+K31</f>
        <v>0</v>
      </c>
    </row>
    <row r="32" spans="1:15" ht="15" x14ac:dyDescent="0.25">
      <c r="A32" s="141"/>
      <c r="B32" s="163"/>
      <c r="C32" s="168"/>
      <c r="D32" s="90"/>
      <c r="E32" s="91"/>
      <c r="F32" s="91"/>
      <c r="G32" s="166"/>
      <c r="H32" s="90"/>
      <c r="I32" s="91"/>
      <c r="J32" s="91"/>
      <c r="K32" s="166"/>
      <c r="L32" s="90"/>
      <c r="M32" s="91"/>
      <c r="N32" s="91"/>
      <c r="O32" s="166"/>
    </row>
    <row r="33" spans="1:15" ht="15" x14ac:dyDescent="0.25">
      <c r="A33" s="95"/>
      <c r="B33" s="163"/>
      <c r="C33" s="145"/>
      <c r="D33" s="98"/>
      <c r="E33" s="99"/>
      <c r="F33" s="99"/>
      <c r="G33" s="165"/>
      <c r="H33" s="98"/>
      <c r="I33" s="99"/>
      <c r="J33" s="99"/>
      <c r="K33" s="165"/>
      <c r="L33" s="98"/>
      <c r="M33" s="99"/>
      <c r="N33" s="99"/>
      <c r="O33" s="165"/>
    </row>
    <row r="34" spans="1:15" ht="14.25" x14ac:dyDescent="0.2">
      <c r="A34" s="141">
        <v>104</v>
      </c>
      <c r="B34" s="169"/>
      <c r="C34" s="94" t="s">
        <v>27</v>
      </c>
      <c r="D34" s="180"/>
      <c r="E34" s="181"/>
      <c r="F34" s="181"/>
      <c r="G34" s="182"/>
      <c r="H34" s="180"/>
      <c r="I34" s="181"/>
      <c r="J34" s="181"/>
      <c r="K34" s="182"/>
      <c r="L34" s="180"/>
      <c r="M34" s="181"/>
      <c r="N34" s="181"/>
      <c r="O34" s="182"/>
    </row>
    <row r="35" spans="1:15" ht="15" x14ac:dyDescent="0.25">
      <c r="A35" s="95"/>
      <c r="B35" s="163" t="s">
        <v>6</v>
      </c>
      <c r="C35" s="145" t="s">
        <v>76</v>
      </c>
      <c r="D35" s="126"/>
      <c r="E35" s="127"/>
      <c r="F35" s="127"/>
      <c r="G35" s="183"/>
      <c r="H35" s="126"/>
      <c r="I35" s="127"/>
      <c r="J35" s="127"/>
      <c r="K35" s="183"/>
      <c r="L35" s="126"/>
      <c r="M35" s="127"/>
      <c r="N35" s="127"/>
      <c r="O35" s="183"/>
    </row>
    <row r="36" spans="1:15" ht="30" x14ac:dyDescent="0.25">
      <c r="A36" s="95"/>
      <c r="B36" s="163"/>
      <c r="C36" s="167" t="s">
        <v>173</v>
      </c>
      <c r="D36" s="126">
        <v>10000</v>
      </c>
      <c r="E36" s="127">
        <v>10000</v>
      </c>
      <c r="F36" s="127">
        <v>0</v>
      </c>
      <c r="G36" s="183">
        <v>0</v>
      </c>
      <c r="H36" s="126"/>
      <c r="I36" s="127"/>
      <c r="J36" s="127"/>
      <c r="K36" s="183"/>
      <c r="L36" s="126">
        <f t="shared" ref="L36:L48" si="31">D36+H36</f>
        <v>10000</v>
      </c>
      <c r="M36" s="127">
        <f t="shared" ref="M36:M48" si="32">E36+I36</f>
        <v>10000</v>
      </c>
      <c r="N36" s="127">
        <f t="shared" ref="N36:N48" si="33">F36+J36</f>
        <v>0</v>
      </c>
      <c r="O36" s="183">
        <f t="shared" ref="O36:O48" si="34">G36+K36</f>
        <v>0</v>
      </c>
    </row>
    <row r="37" spans="1:15" ht="15" x14ac:dyDescent="0.25">
      <c r="A37" s="184"/>
      <c r="B37" s="185"/>
      <c r="C37" s="167" t="s">
        <v>174</v>
      </c>
      <c r="D37" s="126">
        <v>6000</v>
      </c>
      <c r="E37" s="127">
        <v>6000</v>
      </c>
      <c r="F37" s="127">
        <v>0</v>
      </c>
      <c r="G37" s="183">
        <v>0</v>
      </c>
      <c r="H37" s="126"/>
      <c r="I37" s="127"/>
      <c r="J37" s="127"/>
      <c r="K37" s="183"/>
      <c r="L37" s="126">
        <f t="shared" si="31"/>
        <v>6000</v>
      </c>
      <c r="M37" s="127">
        <f t="shared" si="32"/>
        <v>6000</v>
      </c>
      <c r="N37" s="127">
        <f t="shared" si="33"/>
        <v>0</v>
      </c>
      <c r="O37" s="183">
        <f t="shared" si="34"/>
        <v>0</v>
      </c>
    </row>
    <row r="38" spans="1:15" ht="15" x14ac:dyDescent="0.25">
      <c r="A38" s="95"/>
      <c r="B38" s="172"/>
      <c r="C38" s="167" t="s">
        <v>128</v>
      </c>
      <c r="D38" s="126">
        <v>65000</v>
      </c>
      <c r="E38" s="127">
        <v>65000</v>
      </c>
      <c r="F38" s="127">
        <v>0</v>
      </c>
      <c r="G38" s="183">
        <v>0</v>
      </c>
      <c r="H38" s="126"/>
      <c r="I38" s="127"/>
      <c r="J38" s="127"/>
      <c r="K38" s="183"/>
      <c r="L38" s="126">
        <f t="shared" si="31"/>
        <v>65000</v>
      </c>
      <c r="M38" s="127">
        <f t="shared" si="32"/>
        <v>65000</v>
      </c>
      <c r="N38" s="127">
        <f t="shared" si="33"/>
        <v>0</v>
      </c>
      <c r="O38" s="183">
        <f t="shared" si="34"/>
        <v>0</v>
      </c>
    </row>
    <row r="39" spans="1:15" ht="15" x14ac:dyDescent="0.25">
      <c r="A39" s="95"/>
      <c r="B39" s="172"/>
      <c r="C39" s="186" t="s">
        <v>129</v>
      </c>
      <c r="D39" s="126">
        <v>5800</v>
      </c>
      <c r="E39" s="127">
        <v>5800</v>
      </c>
      <c r="F39" s="127">
        <v>0</v>
      </c>
      <c r="G39" s="183">
        <v>0</v>
      </c>
      <c r="H39" s="126"/>
      <c r="I39" s="127"/>
      <c r="J39" s="127"/>
      <c r="K39" s="183"/>
      <c r="L39" s="126">
        <f t="shared" si="31"/>
        <v>5800</v>
      </c>
      <c r="M39" s="127">
        <f t="shared" si="32"/>
        <v>5800</v>
      </c>
      <c r="N39" s="127">
        <f t="shared" si="33"/>
        <v>0</v>
      </c>
      <c r="O39" s="183">
        <f t="shared" si="34"/>
        <v>0</v>
      </c>
    </row>
    <row r="40" spans="1:15" ht="15" x14ac:dyDescent="0.25">
      <c r="A40" s="95"/>
      <c r="B40" s="172"/>
      <c r="C40" s="187" t="s">
        <v>130</v>
      </c>
      <c r="D40" s="126">
        <v>4500</v>
      </c>
      <c r="E40" s="127">
        <v>4500</v>
      </c>
      <c r="F40" s="127">
        <v>0</v>
      </c>
      <c r="G40" s="183">
        <v>0</v>
      </c>
      <c r="H40" s="126"/>
      <c r="I40" s="127"/>
      <c r="J40" s="127"/>
      <c r="K40" s="183"/>
      <c r="L40" s="126">
        <f t="shared" si="31"/>
        <v>4500</v>
      </c>
      <c r="M40" s="127">
        <f t="shared" si="32"/>
        <v>4500</v>
      </c>
      <c r="N40" s="127">
        <f t="shared" si="33"/>
        <v>0</v>
      </c>
      <c r="O40" s="183">
        <f t="shared" si="34"/>
        <v>0</v>
      </c>
    </row>
    <row r="41" spans="1:15" ht="15" x14ac:dyDescent="0.25">
      <c r="A41" s="95"/>
      <c r="B41" s="172"/>
      <c r="C41" s="187" t="s">
        <v>131</v>
      </c>
      <c r="D41" s="126">
        <v>29592</v>
      </c>
      <c r="E41" s="127">
        <v>29592</v>
      </c>
      <c r="F41" s="127">
        <v>0</v>
      </c>
      <c r="G41" s="183">
        <v>0</v>
      </c>
      <c r="H41" s="126"/>
      <c r="I41" s="127"/>
      <c r="J41" s="127"/>
      <c r="K41" s="183"/>
      <c r="L41" s="126">
        <f t="shared" si="31"/>
        <v>29592</v>
      </c>
      <c r="M41" s="127">
        <f t="shared" si="32"/>
        <v>29592</v>
      </c>
      <c r="N41" s="127">
        <f t="shared" si="33"/>
        <v>0</v>
      </c>
      <c r="O41" s="183">
        <f t="shared" si="34"/>
        <v>0</v>
      </c>
    </row>
    <row r="42" spans="1:15" ht="15" x14ac:dyDescent="0.25">
      <c r="A42" s="95"/>
      <c r="B42" s="172"/>
      <c r="C42" s="187" t="s">
        <v>132</v>
      </c>
      <c r="D42" s="126">
        <v>11000</v>
      </c>
      <c r="E42" s="127">
        <v>0</v>
      </c>
      <c r="F42" s="127">
        <v>11000</v>
      </c>
      <c r="G42" s="183">
        <v>0</v>
      </c>
      <c r="H42" s="126"/>
      <c r="I42" s="127"/>
      <c r="J42" s="127"/>
      <c r="K42" s="183"/>
      <c r="L42" s="126">
        <f t="shared" si="31"/>
        <v>11000</v>
      </c>
      <c r="M42" s="127">
        <f t="shared" si="32"/>
        <v>0</v>
      </c>
      <c r="N42" s="127">
        <f t="shared" si="33"/>
        <v>11000</v>
      </c>
      <c r="O42" s="183">
        <f t="shared" si="34"/>
        <v>0</v>
      </c>
    </row>
    <row r="43" spans="1:15" ht="15" x14ac:dyDescent="0.25">
      <c r="A43" s="184"/>
      <c r="B43" s="185"/>
      <c r="C43" s="167" t="s">
        <v>133</v>
      </c>
      <c r="D43" s="126">
        <v>1350</v>
      </c>
      <c r="E43" s="127">
        <v>0</v>
      </c>
      <c r="F43" s="127">
        <v>1350</v>
      </c>
      <c r="G43" s="183">
        <v>0</v>
      </c>
      <c r="H43" s="126"/>
      <c r="I43" s="127"/>
      <c r="J43" s="127"/>
      <c r="K43" s="183"/>
      <c r="L43" s="126">
        <f t="shared" si="31"/>
        <v>1350</v>
      </c>
      <c r="M43" s="127">
        <f t="shared" si="32"/>
        <v>0</v>
      </c>
      <c r="N43" s="127">
        <f t="shared" si="33"/>
        <v>1350</v>
      </c>
      <c r="O43" s="183">
        <f t="shared" si="34"/>
        <v>0</v>
      </c>
    </row>
    <row r="44" spans="1:15" ht="15" x14ac:dyDescent="0.25">
      <c r="A44" s="184"/>
      <c r="B44" s="185"/>
      <c r="C44" s="167" t="s">
        <v>139</v>
      </c>
      <c r="D44" s="126">
        <v>5000</v>
      </c>
      <c r="E44" s="127">
        <v>0</v>
      </c>
      <c r="F44" s="127">
        <v>5000</v>
      </c>
      <c r="G44" s="183">
        <v>0</v>
      </c>
      <c r="H44" s="126"/>
      <c r="I44" s="127"/>
      <c r="J44" s="127"/>
      <c r="K44" s="183"/>
      <c r="L44" s="126">
        <f t="shared" si="31"/>
        <v>5000</v>
      </c>
      <c r="M44" s="127">
        <f t="shared" si="32"/>
        <v>0</v>
      </c>
      <c r="N44" s="127">
        <f t="shared" si="33"/>
        <v>5000</v>
      </c>
      <c r="O44" s="183">
        <f t="shared" si="34"/>
        <v>0</v>
      </c>
    </row>
    <row r="45" spans="1:15" ht="15" x14ac:dyDescent="0.25">
      <c r="A45" s="184"/>
      <c r="B45" s="185"/>
      <c r="C45" s="167" t="s">
        <v>175</v>
      </c>
      <c r="D45" s="126">
        <v>57783</v>
      </c>
      <c r="E45" s="127">
        <v>57783</v>
      </c>
      <c r="F45" s="127">
        <v>0</v>
      </c>
      <c r="G45" s="183">
        <v>0</v>
      </c>
      <c r="H45" s="126"/>
      <c r="I45" s="127"/>
      <c r="J45" s="127"/>
      <c r="K45" s="183"/>
      <c r="L45" s="126">
        <f t="shared" si="31"/>
        <v>57783</v>
      </c>
      <c r="M45" s="127">
        <f t="shared" si="32"/>
        <v>57783</v>
      </c>
      <c r="N45" s="127">
        <f t="shared" si="33"/>
        <v>0</v>
      </c>
      <c r="O45" s="183">
        <f t="shared" si="34"/>
        <v>0</v>
      </c>
    </row>
    <row r="46" spans="1:15" ht="15" x14ac:dyDescent="0.25">
      <c r="A46" s="184"/>
      <c r="B46" s="185"/>
      <c r="C46" s="167" t="s">
        <v>180</v>
      </c>
      <c r="D46" s="126">
        <v>15601</v>
      </c>
      <c r="E46" s="127">
        <v>15601</v>
      </c>
      <c r="F46" s="127"/>
      <c r="G46" s="183"/>
      <c r="H46" s="126">
        <v>11989</v>
      </c>
      <c r="I46" s="127">
        <v>11989</v>
      </c>
      <c r="J46" s="127">
        <v>0</v>
      </c>
      <c r="K46" s="183">
        <v>0</v>
      </c>
      <c r="L46" s="126">
        <f t="shared" si="31"/>
        <v>27590</v>
      </c>
      <c r="M46" s="127">
        <f t="shared" si="32"/>
        <v>27590</v>
      </c>
      <c r="N46" s="127">
        <f t="shared" si="33"/>
        <v>0</v>
      </c>
      <c r="O46" s="183">
        <f t="shared" si="34"/>
        <v>0</v>
      </c>
    </row>
    <row r="47" spans="1:15" ht="15" x14ac:dyDescent="0.25">
      <c r="A47" s="184"/>
      <c r="B47" s="185"/>
      <c r="C47" s="167" t="s">
        <v>264</v>
      </c>
      <c r="D47" s="126">
        <v>20000</v>
      </c>
      <c r="E47" s="127">
        <v>20000</v>
      </c>
      <c r="F47" s="127"/>
      <c r="G47" s="183"/>
      <c r="H47" s="126"/>
      <c r="I47" s="127"/>
      <c r="J47" s="127"/>
      <c r="K47" s="183"/>
      <c r="L47" s="126">
        <f t="shared" si="31"/>
        <v>20000</v>
      </c>
      <c r="M47" s="127">
        <f t="shared" si="32"/>
        <v>20000</v>
      </c>
      <c r="N47" s="127">
        <f t="shared" si="33"/>
        <v>0</v>
      </c>
      <c r="O47" s="183">
        <f t="shared" si="34"/>
        <v>0</v>
      </c>
    </row>
    <row r="48" spans="1:15" ht="15" x14ac:dyDescent="0.25">
      <c r="A48" s="184"/>
      <c r="B48" s="185"/>
      <c r="C48" s="167" t="s">
        <v>265</v>
      </c>
      <c r="D48" s="126">
        <v>1948</v>
      </c>
      <c r="E48" s="127">
        <v>1948</v>
      </c>
      <c r="F48" s="127">
        <v>0</v>
      </c>
      <c r="G48" s="183">
        <v>0</v>
      </c>
      <c r="H48" s="126">
        <v>1000</v>
      </c>
      <c r="I48" s="127">
        <v>1000</v>
      </c>
      <c r="J48" s="127"/>
      <c r="K48" s="183"/>
      <c r="L48" s="126">
        <f t="shared" si="31"/>
        <v>2948</v>
      </c>
      <c r="M48" s="127">
        <f t="shared" si="32"/>
        <v>2948</v>
      </c>
      <c r="N48" s="127">
        <f t="shared" si="33"/>
        <v>0</v>
      </c>
      <c r="O48" s="183">
        <f t="shared" si="34"/>
        <v>0</v>
      </c>
    </row>
    <row r="49" spans="1:15" ht="15" x14ac:dyDescent="0.25">
      <c r="A49" s="95"/>
      <c r="B49" s="172"/>
      <c r="C49" s="187"/>
      <c r="D49" s="126"/>
      <c r="E49" s="127"/>
      <c r="F49" s="127"/>
      <c r="G49" s="183"/>
      <c r="H49" s="126"/>
      <c r="I49" s="127"/>
      <c r="J49" s="127"/>
      <c r="K49" s="183"/>
      <c r="L49" s="126"/>
      <c r="M49" s="127"/>
      <c r="N49" s="127"/>
      <c r="O49" s="183"/>
    </row>
    <row r="50" spans="1:15" ht="15" x14ac:dyDescent="0.25">
      <c r="A50" s="95"/>
      <c r="B50" s="163"/>
      <c r="C50" s="188" t="s">
        <v>30</v>
      </c>
      <c r="D50" s="189">
        <f t="shared" ref="D50:K50" si="35">SUM(D36:D49)</f>
        <v>233574</v>
      </c>
      <c r="E50" s="190">
        <f t="shared" si="35"/>
        <v>216224</v>
      </c>
      <c r="F50" s="190">
        <f t="shared" si="35"/>
        <v>17350</v>
      </c>
      <c r="G50" s="191">
        <f t="shared" si="35"/>
        <v>0</v>
      </c>
      <c r="H50" s="189">
        <f t="shared" si="35"/>
        <v>12989</v>
      </c>
      <c r="I50" s="190">
        <f t="shared" si="35"/>
        <v>12989</v>
      </c>
      <c r="J50" s="190">
        <f t="shared" si="35"/>
        <v>0</v>
      </c>
      <c r="K50" s="191">
        <f t="shared" si="35"/>
        <v>0</v>
      </c>
      <c r="L50" s="189">
        <f>D50+H50</f>
        <v>246563</v>
      </c>
      <c r="M50" s="190">
        <f t="shared" ref="M50" si="36">E50+I50</f>
        <v>229213</v>
      </c>
      <c r="N50" s="190">
        <f t="shared" ref="N50" si="37">F50+J50</f>
        <v>17350</v>
      </c>
      <c r="O50" s="191">
        <f t="shared" ref="O50" si="38">G50+K50</f>
        <v>0</v>
      </c>
    </row>
    <row r="51" spans="1:15" ht="15" x14ac:dyDescent="0.25">
      <c r="A51" s="95"/>
      <c r="B51" s="163"/>
      <c r="C51" s="167"/>
      <c r="D51" s="126"/>
      <c r="E51" s="127"/>
      <c r="F51" s="127"/>
      <c r="G51" s="183"/>
      <c r="H51" s="126"/>
      <c r="I51" s="127"/>
      <c r="J51" s="127"/>
      <c r="K51" s="183"/>
      <c r="L51" s="126"/>
      <c r="M51" s="127"/>
      <c r="N51" s="127"/>
      <c r="O51" s="183"/>
    </row>
    <row r="52" spans="1:15" ht="15" x14ac:dyDescent="0.25">
      <c r="A52" s="95"/>
      <c r="B52" s="163" t="s">
        <v>10</v>
      </c>
      <c r="C52" s="167" t="s">
        <v>51</v>
      </c>
      <c r="D52" s="126"/>
      <c r="E52" s="127"/>
      <c r="F52" s="127"/>
      <c r="G52" s="183"/>
      <c r="H52" s="126"/>
      <c r="I52" s="127"/>
      <c r="J52" s="127"/>
      <c r="K52" s="183"/>
      <c r="L52" s="126"/>
      <c r="M52" s="127"/>
      <c r="N52" s="127"/>
      <c r="O52" s="183"/>
    </row>
    <row r="53" spans="1:15" ht="15" x14ac:dyDescent="0.25">
      <c r="A53" s="95"/>
      <c r="B53" s="163"/>
      <c r="C53" s="167" t="s">
        <v>53</v>
      </c>
      <c r="D53" s="126"/>
      <c r="E53" s="127"/>
      <c r="F53" s="127"/>
      <c r="G53" s="183"/>
      <c r="H53" s="126"/>
      <c r="I53" s="127"/>
      <c r="J53" s="127"/>
      <c r="K53" s="183"/>
      <c r="L53" s="126"/>
      <c r="M53" s="127"/>
      <c r="N53" s="127"/>
      <c r="O53" s="183"/>
    </row>
    <row r="54" spans="1:15" ht="15" x14ac:dyDescent="0.25">
      <c r="A54" s="95"/>
      <c r="B54" s="163"/>
      <c r="C54" s="167" t="s">
        <v>60</v>
      </c>
      <c r="D54" s="126">
        <v>69000</v>
      </c>
      <c r="E54" s="127">
        <v>69000</v>
      </c>
      <c r="F54" s="127">
        <v>0</v>
      </c>
      <c r="G54" s="183">
        <v>0</v>
      </c>
      <c r="H54" s="126"/>
      <c r="I54" s="127"/>
      <c r="J54" s="127"/>
      <c r="K54" s="183"/>
      <c r="L54" s="126">
        <f t="shared" ref="L54:L58" si="39">D54+H54</f>
        <v>69000</v>
      </c>
      <c r="M54" s="127">
        <f t="shared" ref="M54:M58" si="40">E54+I54</f>
        <v>69000</v>
      </c>
      <c r="N54" s="127">
        <f t="shared" ref="N54:N58" si="41">F54+J54</f>
        <v>0</v>
      </c>
      <c r="O54" s="183">
        <f t="shared" ref="O54:O58" si="42">G54+K54</f>
        <v>0</v>
      </c>
    </row>
    <row r="55" spans="1:15" ht="15" x14ac:dyDescent="0.25">
      <c r="A55" s="95"/>
      <c r="B55" s="163"/>
      <c r="C55" s="167" t="s">
        <v>58</v>
      </c>
      <c r="D55" s="126">
        <v>134000</v>
      </c>
      <c r="E55" s="127">
        <v>134000</v>
      </c>
      <c r="F55" s="127">
        <v>0</v>
      </c>
      <c r="G55" s="183">
        <v>0</v>
      </c>
      <c r="H55" s="126"/>
      <c r="I55" s="127"/>
      <c r="J55" s="127"/>
      <c r="K55" s="183"/>
      <c r="L55" s="126">
        <f t="shared" si="39"/>
        <v>134000</v>
      </c>
      <c r="M55" s="127">
        <f t="shared" si="40"/>
        <v>134000</v>
      </c>
      <c r="N55" s="127">
        <f t="shared" si="41"/>
        <v>0</v>
      </c>
      <c r="O55" s="183">
        <f t="shared" si="42"/>
        <v>0</v>
      </c>
    </row>
    <row r="56" spans="1:15" ht="15" x14ac:dyDescent="0.25">
      <c r="A56" s="184"/>
      <c r="B56" s="185"/>
      <c r="C56" s="167" t="s">
        <v>59</v>
      </c>
      <c r="D56" s="126">
        <v>12000</v>
      </c>
      <c r="E56" s="127">
        <v>12000</v>
      </c>
      <c r="F56" s="127">
        <v>0</v>
      </c>
      <c r="G56" s="183">
        <v>0</v>
      </c>
      <c r="H56" s="126"/>
      <c r="I56" s="127"/>
      <c r="J56" s="127"/>
      <c r="K56" s="183"/>
      <c r="L56" s="126">
        <f t="shared" si="39"/>
        <v>12000</v>
      </c>
      <c r="M56" s="127">
        <f t="shared" si="40"/>
        <v>12000</v>
      </c>
      <c r="N56" s="127">
        <f t="shared" si="41"/>
        <v>0</v>
      </c>
      <c r="O56" s="183">
        <f t="shared" si="42"/>
        <v>0</v>
      </c>
    </row>
    <row r="57" spans="1:15" ht="15" x14ac:dyDescent="0.25">
      <c r="A57" s="184"/>
      <c r="B57" s="185"/>
      <c r="C57" s="167" t="s">
        <v>61</v>
      </c>
      <c r="D57" s="126">
        <v>1016000</v>
      </c>
      <c r="E57" s="127">
        <v>1016000</v>
      </c>
      <c r="F57" s="127">
        <v>0</v>
      </c>
      <c r="G57" s="183">
        <v>0</v>
      </c>
      <c r="H57" s="126"/>
      <c r="I57" s="127"/>
      <c r="J57" s="127"/>
      <c r="K57" s="183"/>
      <c r="L57" s="126">
        <f t="shared" si="39"/>
        <v>1016000</v>
      </c>
      <c r="M57" s="127">
        <f t="shared" si="40"/>
        <v>1016000</v>
      </c>
      <c r="N57" s="127">
        <f t="shared" si="41"/>
        <v>0</v>
      </c>
      <c r="O57" s="183">
        <f t="shared" si="42"/>
        <v>0</v>
      </c>
    </row>
    <row r="58" spans="1:15" ht="15" x14ac:dyDescent="0.25">
      <c r="A58" s="95"/>
      <c r="B58" s="163"/>
      <c r="C58" s="192" t="s">
        <v>22</v>
      </c>
      <c r="D58" s="189">
        <f t="shared" ref="D58:G58" si="43">SUM(D54:D57)</f>
        <v>1231000</v>
      </c>
      <c r="E58" s="190">
        <f t="shared" si="43"/>
        <v>1231000</v>
      </c>
      <c r="F58" s="190">
        <f t="shared" si="43"/>
        <v>0</v>
      </c>
      <c r="G58" s="191">
        <f t="shared" si="43"/>
        <v>0</v>
      </c>
      <c r="H58" s="189">
        <f t="shared" ref="H58:K58" si="44">SUM(H54:H57)</f>
        <v>0</v>
      </c>
      <c r="I58" s="190">
        <f t="shared" si="44"/>
        <v>0</v>
      </c>
      <c r="J58" s="190">
        <f t="shared" si="44"/>
        <v>0</v>
      </c>
      <c r="K58" s="191">
        <f t="shared" si="44"/>
        <v>0</v>
      </c>
      <c r="L58" s="189">
        <f t="shared" si="39"/>
        <v>1231000</v>
      </c>
      <c r="M58" s="190">
        <f t="shared" si="40"/>
        <v>1231000</v>
      </c>
      <c r="N58" s="190">
        <f t="shared" si="41"/>
        <v>0</v>
      </c>
      <c r="O58" s="191">
        <f t="shared" si="42"/>
        <v>0</v>
      </c>
    </row>
    <row r="59" spans="1:15" ht="15" x14ac:dyDescent="0.25">
      <c r="A59" s="95"/>
      <c r="B59" s="163"/>
      <c r="C59" s="192"/>
      <c r="D59" s="193"/>
      <c r="E59" s="194"/>
      <c r="F59" s="194"/>
      <c r="G59" s="195"/>
      <c r="H59" s="193"/>
      <c r="I59" s="194"/>
      <c r="J59" s="194"/>
      <c r="K59" s="195"/>
      <c r="L59" s="193"/>
      <c r="M59" s="194"/>
      <c r="N59" s="194"/>
      <c r="O59" s="195"/>
    </row>
    <row r="60" spans="1:15" ht="15" x14ac:dyDescent="0.25">
      <c r="A60" s="171"/>
      <c r="B60" s="172"/>
      <c r="C60" s="167" t="s">
        <v>134</v>
      </c>
      <c r="D60" s="126"/>
      <c r="E60" s="127"/>
      <c r="F60" s="127"/>
      <c r="G60" s="183"/>
      <c r="H60" s="126"/>
      <c r="I60" s="127"/>
      <c r="J60" s="127"/>
      <c r="K60" s="183"/>
      <c r="L60" s="126"/>
      <c r="M60" s="127"/>
      <c r="N60" s="127"/>
      <c r="O60" s="183"/>
    </row>
    <row r="61" spans="1:15" ht="15" x14ac:dyDescent="0.25">
      <c r="A61" s="184"/>
      <c r="B61" s="185"/>
      <c r="C61" s="167" t="s">
        <v>135</v>
      </c>
      <c r="D61" s="126">
        <v>10000</v>
      </c>
      <c r="E61" s="127">
        <v>10000</v>
      </c>
      <c r="F61" s="127">
        <v>0</v>
      </c>
      <c r="G61" s="183">
        <v>0</v>
      </c>
      <c r="H61" s="126"/>
      <c r="I61" s="127"/>
      <c r="J61" s="127"/>
      <c r="K61" s="183"/>
      <c r="L61" s="126">
        <f t="shared" ref="L61:L63" si="45">D61+H61</f>
        <v>10000</v>
      </c>
      <c r="M61" s="127">
        <f t="shared" ref="M61:M63" si="46">E61+I61</f>
        <v>10000</v>
      </c>
      <c r="N61" s="127">
        <f t="shared" ref="N61:N63" si="47">F61+J61</f>
        <v>0</v>
      </c>
      <c r="O61" s="183">
        <f t="shared" ref="O61:O63" si="48">G61+K61</f>
        <v>0</v>
      </c>
    </row>
    <row r="62" spans="1:15" ht="15" x14ac:dyDescent="0.25">
      <c r="A62" s="171"/>
      <c r="B62" s="172"/>
      <c r="C62" s="187" t="s">
        <v>136</v>
      </c>
      <c r="D62" s="126">
        <v>6000</v>
      </c>
      <c r="E62" s="127">
        <v>6000</v>
      </c>
      <c r="F62" s="127">
        <v>0</v>
      </c>
      <c r="G62" s="183">
        <v>0</v>
      </c>
      <c r="H62" s="126"/>
      <c r="I62" s="127"/>
      <c r="J62" s="127"/>
      <c r="K62" s="183"/>
      <c r="L62" s="126">
        <f t="shared" si="45"/>
        <v>6000</v>
      </c>
      <c r="M62" s="127">
        <f t="shared" si="46"/>
        <v>6000</v>
      </c>
      <c r="N62" s="127">
        <f t="shared" si="47"/>
        <v>0</v>
      </c>
      <c r="O62" s="183">
        <f t="shared" si="48"/>
        <v>0</v>
      </c>
    </row>
    <row r="63" spans="1:15" ht="15" x14ac:dyDescent="0.25">
      <c r="A63" s="196"/>
      <c r="B63" s="172"/>
      <c r="C63" s="192" t="s">
        <v>22</v>
      </c>
      <c r="D63" s="193">
        <f t="shared" ref="D63:G63" si="49">SUM(D61:D62)</f>
        <v>16000</v>
      </c>
      <c r="E63" s="194">
        <f t="shared" si="49"/>
        <v>16000</v>
      </c>
      <c r="F63" s="194">
        <f t="shared" si="49"/>
        <v>0</v>
      </c>
      <c r="G63" s="195">
        <f t="shared" si="49"/>
        <v>0</v>
      </c>
      <c r="H63" s="193">
        <f t="shared" ref="H63:K63" si="50">SUM(H61:H62)</f>
        <v>0</v>
      </c>
      <c r="I63" s="194">
        <f t="shared" si="50"/>
        <v>0</v>
      </c>
      <c r="J63" s="194">
        <f t="shared" si="50"/>
        <v>0</v>
      </c>
      <c r="K63" s="195">
        <f t="shared" si="50"/>
        <v>0</v>
      </c>
      <c r="L63" s="193">
        <f t="shared" si="45"/>
        <v>16000</v>
      </c>
      <c r="M63" s="194">
        <f t="shared" si="46"/>
        <v>16000</v>
      </c>
      <c r="N63" s="194">
        <f t="shared" si="47"/>
        <v>0</v>
      </c>
      <c r="O63" s="195">
        <f t="shared" si="48"/>
        <v>0</v>
      </c>
    </row>
    <row r="64" spans="1:15" ht="15" x14ac:dyDescent="0.25">
      <c r="A64" s="196"/>
      <c r="B64" s="172"/>
      <c r="C64" s="192"/>
      <c r="D64" s="193"/>
      <c r="E64" s="194"/>
      <c r="F64" s="194"/>
      <c r="G64" s="195"/>
      <c r="H64" s="193"/>
      <c r="I64" s="194"/>
      <c r="J64" s="194"/>
      <c r="K64" s="195"/>
      <c r="L64" s="193"/>
      <c r="M64" s="194"/>
      <c r="N64" s="194"/>
      <c r="O64" s="195"/>
    </row>
    <row r="65" spans="1:15" ht="15" x14ac:dyDescent="0.25">
      <c r="A65" s="95"/>
      <c r="B65" s="163"/>
      <c r="C65" s="188" t="s">
        <v>31</v>
      </c>
      <c r="D65" s="189">
        <f>D58+D63</f>
        <v>1247000</v>
      </c>
      <c r="E65" s="190">
        <f t="shared" ref="E65:G65" si="51">E58+E63</f>
        <v>1247000</v>
      </c>
      <c r="F65" s="190">
        <f t="shared" si="51"/>
        <v>0</v>
      </c>
      <c r="G65" s="191">
        <f t="shared" si="51"/>
        <v>0</v>
      </c>
      <c r="H65" s="189">
        <f>H58+H63</f>
        <v>0</v>
      </c>
      <c r="I65" s="190">
        <f t="shared" ref="I65:K65" si="52">I58+I63</f>
        <v>0</v>
      </c>
      <c r="J65" s="190">
        <f t="shared" si="52"/>
        <v>0</v>
      </c>
      <c r="K65" s="191">
        <f t="shared" si="52"/>
        <v>0</v>
      </c>
      <c r="L65" s="189">
        <f>D65+H65</f>
        <v>1247000</v>
      </c>
      <c r="M65" s="190">
        <f t="shared" ref="M65" si="53">E65+I65</f>
        <v>1247000</v>
      </c>
      <c r="N65" s="190">
        <f t="shared" ref="N65" si="54">F65+J65</f>
        <v>0</v>
      </c>
      <c r="O65" s="191">
        <f t="shared" ref="O65" si="55">G65+K65</f>
        <v>0</v>
      </c>
    </row>
    <row r="66" spans="1:15" x14ac:dyDescent="0.25">
      <c r="A66" s="95"/>
      <c r="B66" s="197"/>
      <c r="C66" s="167"/>
      <c r="D66" s="126"/>
      <c r="E66" s="127"/>
      <c r="F66" s="127"/>
      <c r="G66" s="183"/>
      <c r="H66" s="126"/>
      <c r="I66" s="127"/>
      <c r="J66" s="127"/>
      <c r="K66" s="183"/>
      <c r="L66" s="126"/>
      <c r="M66" s="127"/>
      <c r="N66" s="127"/>
      <c r="O66" s="183"/>
    </row>
    <row r="67" spans="1:15" ht="15" x14ac:dyDescent="0.25">
      <c r="A67" s="95"/>
      <c r="B67" s="163" t="s">
        <v>11</v>
      </c>
      <c r="C67" s="167" t="s">
        <v>24</v>
      </c>
      <c r="D67" s="126"/>
      <c r="E67" s="127"/>
      <c r="F67" s="127"/>
      <c r="G67" s="183"/>
      <c r="H67" s="126"/>
      <c r="I67" s="127"/>
      <c r="J67" s="127"/>
      <c r="K67" s="183"/>
      <c r="L67" s="126"/>
      <c r="M67" s="127"/>
      <c r="N67" s="127"/>
      <c r="O67" s="183"/>
    </row>
    <row r="68" spans="1:15" ht="30" x14ac:dyDescent="0.25">
      <c r="A68" s="95"/>
      <c r="B68" s="163"/>
      <c r="C68" s="167" t="s">
        <v>29</v>
      </c>
      <c r="D68" s="98"/>
      <c r="E68" s="99"/>
      <c r="F68" s="99"/>
      <c r="G68" s="165"/>
      <c r="H68" s="98"/>
      <c r="I68" s="99"/>
      <c r="J68" s="99"/>
      <c r="K68" s="165"/>
      <c r="L68" s="98"/>
      <c r="M68" s="99"/>
      <c r="N68" s="99"/>
      <c r="O68" s="165"/>
    </row>
    <row r="69" spans="1:15" ht="15" x14ac:dyDescent="0.25">
      <c r="A69" s="95"/>
      <c r="B69" s="163"/>
      <c r="C69" s="167" t="s">
        <v>109</v>
      </c>
      <c r="D69" s="98">
        <v>518910</v>
      </c>
      <c r="E69" s="99">
        <v>518910</v>
      </c>
      <c r="F69" s="99">
        <v>0</v>
      </c>
      <c r="G69" s="165">
        <v>0</v>
      </c>
      <c r="H69" s="98"/>
      <c r="I69" s="99"/>
      <c r="J69" s="99"/>
      <c r="K69" s="165"/>
      <c r="L69" s="98">
        <f t="shared" ref="L69:L76" si="56">D69+H69</f>
        <v>518910</v>
      </c>
      <c r="M69" s="99">
        <f t="shared" ref="M69:M76" si="57">E69+I69</f>
        <v>518910</v>
      </c>
      <c r="N69" s="99">
        <f t="shared" ref="N69:N76" si="58">F69+J69</f>
        <v>0</v>
      </c>
      <c r="O69" s="165">
        <f t="shared" ref="O69:O76" si="59">G69+K69</f>
        <v>0</v>
      </c>
    </row>
    <row r="70" spans="1:15" ht="15" x14ac:dyDescent="0.25">
      <c r="A70" s="184"/>
      <c r="B70" s="185"/>
      <c r="C70" s="167" t="s">
        <v>110</v>
      </c>
      <c r="D70" s="98">
        <v>502086</v>
      </c>
      <c r="E70" s="99">
        <v>502086</v>
      </c>
      <c r="F70" s="127">
        <v>0</v>
      </c>
      <c r="G70" s="183">
        <v>0</v>
      </c>
      <c r="H70" s="98">
        <v>-9582</v>
      </c>
      <c r="I70" s="99">
        <v>-9582</v>
      </c>
      <c r="J70" s="127">
        <v>0</v>
      </c>
      <c r="K70" s="183">
        <v>0</v>
      </c>
      <c r="L70" s="98">
        <f t="shared" si="56"/>
        <v>492504</v>
      </c>
      <c r="M70" s="99">
        <f t="shared" si="57"/>
        <v>492504</v>
      </c>
      <c r="N70" s="127">
        <f t="shared" si="58"/>
        <v>0</v>
      </c>
      <c r="O70" s="183">
        <f t="shared" si="59"/>
        <v>0</v>
      </c>
    </row>
    <row r="71" spans="1:15" ht="15" x14ac:dyDescent="0.25">
      <c r="A71" s="184"/>
      <c r="B71" s="185"/>
      <c r="C71" s="167" t="s">
        <v>184</v>
      </c>
      <c r="D71" s="98">
        <v>0</v>
      </c>
      <c r="E71" s="99">
        <v>0</v>
      </c>
      <c r="F71" s="127">
        <v>0</v>
      </c>
      <c r="G71" s="183">
        <v>0</v>
      </c>
      <c r="H71" s="98">
        <v>20445</v>
      </c>
      <c r="I71" s="99">
        <v>20445</v>
      </c>
      <c r="J71" s="127">
        <v>0</v>
      </c>
      <c r="K71" s="183">
        <v>0</v>
      </c>
      <c r="L71" s="98">
        <f t="shared" si="56"/>
        <v>20445</v>
      </c>
      <c r="M71" s="99">
        <f t="shared" si="57"/>
        <v>20445</v>
      </c>
      <c r="N71" s="127">
        <f t="shared" si="58"/>
        <v>0</v>
      </c>
      <c r="O71" s="183">
        <f t="shared" si="59"/>
        <v>0</v>
      </c>
    </row>
    <row r="72" spans="1:15" ht="15" x14ac:dyDescent="0.25">
      <c r="A72" s="184"/>
      <c r="B72" s="185"/>
      <c r="C72" s="167" t="s">
        <v>152</v>
      </c>
      <c r="D72" s="98">
        <v>570462</v>
      </c>
      <c r="E72" s="99">
        <v>570462</v>
      </c>
      <c r="F72" s="99">
        <v>0</v>
      </c>
      <c r="G72" s="183">
        <v>0</v>
      </c>
      <c r="H72" s="98">
        <v>6669</v>
      </c>
      <c r="I72" s="99">
        <v>6669</v>
      </c>
      <c r="J72" s="99">
        <v>0</v>
      </c>
      <c r="K72" s="183">
        <v>0</v>
      </c>
      <c r="L72" s="98">
        <f t="shared" si="56"/>
        <v>577131</v>
      </c>
      <c r="M72" s="99">
        <f t="shared" si="57"/>
        <v>577131</v>
      </c>
      <c r="N72" s="99">
        <f t="shared" si="58"/>
        <v>0</v>
      </c>
      <c r="O72" s="183">
        <f t="shared" si="59"/>
        <v>0</v>
      </c>
    </row>
    <row r="73" spans="1:15" ht="15" x14ac:dyDescent="0.25">
      <c r="A73" s="184"/>
      <c r="B73" s="185"/>
      <c r="C73" s="167" t="s">
        <v>178</v>
      </c>
      <c r="D73" s="98">
        <v>0</v>
      </c>
      <c r="E73" s="99">
        <v>0</v>
      </c>
      <c r="F73" s="99">
        <v>0</v>
      </c>
      <c r="G73" s="183">
        <v>0</v>
      </c>
      <c r="H73" s="98">
        <v>43355</v>
      </c>
      <c r="I73" s="99">
        <v>43355</v>
      </c>
      <c r="J73" s="99">
        <v>0</v>
      </c>
      <c r="K73" s="183">
        <v>0</v>
      </c>
      <c r="L73" s="98">
        <f t="shared" si="56"/>
        <v>43355</v>
      </c>
      <c r="M73" s="99">
        <f t="shared" si="57"/>
        <v>43355</v>
      </c>
      <c r="N73" s="99">
        <f t="shared" si="58"/>
        <v>0</v>
      </c>
      <c r="O73" s="183">
        <f t="shared" si="59"/>
        <v>0</v>
      </c>
    </row>
    <row r="74" spans="1:15" ht="15" x14ac:dyDescent="0.25">
      <c r="A74" s="184"/>
      <c r="B74" s="185"/>
      <c r="C74" s="167" t="s">
        <v>179</v>
      </c>
      <c r="D74" s="98">
        <v>0</v>
      </c>
      <c r="E74" s="99">
        <v>0</v>
      </c>
      <c r="F74" s="99">
        <v>0</v>
      </c>
      <c r="G74" s="183">
        <v>0</v>
      </c>
      <c r="H74" s="98">
        <v>3340</v>
      </c>
      <c r="I74" s="99">
        <v>3340</v>
      </c>
      <c r="J74" s="99">
        <v>0</v>
      </c>
      <c r="K74" s="183">
        <v>0</v>
      </c>
      <c r="L74" s="98">
        <f t="shared" si="56"/>
        <v>3340</v>
      </c>
      <c r="M74" s="99">
        <f t="shared" si="57"/>
        <v>3340</v>
      </c>
      <c r="N74" s="99">
        <f t="shared" si="58"/>
        <v>0</v>
      </c>
      <c r="O74" s="183">
        <f t="shared" si="59"/>
        <v>0</v>
      </c>
    </row>
    <row r="75" spans="1:15" ht="15" x14ac:dyDescent="0.25">
      <c r="A75" s="184"/>
      <c r="B75" s="185"/>
      <c r="C75" s="167" t="s">
        <v>153</v>
      </c>
      <c r="D75" s="98">
        <v>211728</v>
      </c>
      <c r="E75" s="99">
        <v>211728</v>
      </c>
      <c r="F75" s="99">
        <v>0</v>
      </c>
      <c r="G75" s="183">
        <v>0</v>
      </c>
      <c r="H75" s="98">
        <f>3257</f>
        <v>3257</v>
      </c>
      <c r="I75" s="99">
        <f>H75</f>
        <v>3257</v>
      </c>
      <c r="J75" s="99">
        <v>0</v>
      </c>
      <c r="K75" s="183">
        <v>0</v>
      </c>
      <c r="L75" s="98">
        <f t="shared" si="56"/>
        <v>214985</v>
      </c>
      <c r="M75" s="99">
        <f t="shared" si="57"/>
        <v>214985</v>
      </c>
      <c r="N75" s="99">
        <f t="shared" si="58"/>
        <v>0</v>
      </c>
      <c r="O75" s="183">
        <f t="shared" si="59"/>
        <v>0</v>
      </c>
    </row>
    <row r="76" spans="1:15" ht="15" x14ac:dyDescent="0.25">
      <c r="A76" s="184"/>
      <c r="B76" s="185"/>
      <c r="C76" s="167" t="s">
        <v>154</v>
      </c>
      <c r="D76" s="98">
        <v>57399</v>
      </c>
      <c r="E76" s="99">
        <v>57399</v>
      </c>
      <c r="F76" s="127">
        <v>0</v>
      </c>
      <c r="G76" s="183">
        <v>0</v>
      </c>
      <c r="H76" s="98"/>
      <c r="I76" s="99"/>
      <c r="J76" s="127"/>
      <c r="K76" s="183"/>
      <c r="L76" s="98">
        <f t="shared" si="56"/>
        <v>57399</v>
      </c>
      <c r="M76" s="99">
        <f t="shared" si="57"/>
        <v>57399</v>
      </c>
      <c r="N76" s="127">
        <f t="shared" si="58"/>
        <v>0</v>
      </c>
      <c r="O76" s="183">
        <f t="shared" si="59"/>
        <v>0</v>
      </c>
    </row>
    <row r="77" spans="1:15" ht="15" x14ac:dyDescent="0.25">
      <c r="A77" s="184"/>
      <c r="B77" s="185"/>
      <c r="C77" s="167"/>
      <c r="D77" s="126"/>
      <c r="E77" s="127"/>
      <c r="F77" s="127"/>
      <c r="G77" s="183"/>
      <c r="H77" s="126"/>
      <c r="I77" s="127"/>
      <c r="J77" s="127"/>
      <c r="K77" s="183"/>
      <c r="L77" s="126"/>
      <c r="M77" s="127"/>
      <c r="N77" s="127"/>
      <c r="O77" s="183"/>
    </row>
    <row r="78" spans="1:15" ht="15" x14ac:dyDescent="0.25">
      <c r="A78" s="95"/>
      <c r="B78" s="163"/>
      <c r="C78" s="192" t="s">
        <v>22</v>
      </c>
      <c r="D78" s="106">
        <f t="shared" ref="D78:K78" si="60">SUM(D69:D77)</f>
        <v>1860585</v>
      </c>
      <c r="E78" s="107">
        <f t="shared" si="60"/>
        <v>1860585</v>
      </c>
      <c r="F78" s="107">
        <f t="shared" si="60"/>
        <v>0</v>
      </c>
      <c r="G78" s="174">
        <f t="shared" si="60"/>
        <v>0</v>
      </c>
      <c r="H78" s="106">
        <f t="shared" si="60"/>
        <v>67484</v>
      </c>
      <c r="I78" s="107">
        <f t="shared" si="60"/>
        <v>67484</v>
      </c>
      <c r="J78" s="107">
        <f t="shared" si="60"/>
        <v>0</v>
      </c>
      <c r="K78" s="174">
        <f t="shared" si="60"/>
        <v>0</v>
      </c>
      <c r="L78" s="106">
        <f>D78+H78</f>
        <v>1928069</v>
      </c>
      <c r="M78" s="107">
        <f t="shared" ref="M78" si="61">E78+I78</f>
        <v>1928069</v>
      </c>
      <c r="N78" s="107">
        <f t="shared" ref="N78" si="62">F78+J78</f>
        <v>0</v>
      </c>
      <c r="O78" s="174">
        <f t="shared" ref="O78" si="63">G78+K78</f>
        <v>0</v>
      </c>
    </row>
    <row r="79" spans="1:15" ht="15" x14ac:dyDescent="0.25">
      <c r="A79" s="95"/>
      <c r="B79" s="163"/>
      <c r="C79" s="192"/>
      <c r="D79" s="106"/>
      <c r="E79" s="107"/>
      <c r="F79" s="107"/>
      <c r="G79" s="174"/>
      <c r="H79" s="106"/>
      <c r="I79" s="107"/>
      <c r="J79" s="107"/>
      <c r="K79" s="174"/>
      <c r="L79" s="106"/>
      <c r="M79" s="107"/>
      <c r="N79" s="107"/>
      <c r="O79" s="174"/>
    </row>
    <row r="80" spans="1:15" ht="15" x14ac:dyDescent="0.25">
      <c r="A80" s="95"/>
      <c r="B80" s="163"/>
      <c r="C80" s="145" t="s">
        <v>301</v>
      </c>
      <c r="D80" s="106"/>
      <c r="E80" s="107"/>
      <c r="F80" s="107"/>
      <c r="G80" s="174"/>
      <c r="H80" s="106"/>
      <c r="I80" s="107"/>
      <c r="J80" s="107"/>
      <c r="K80" s="174"/>
      <c r="L80" s="106"/>
      <c r="M80" s="107"/>
      <c r="N80" s="107"/>
      <c r="O80" s="174"/>
    </row>
    <row r="81" spans="1:15" ht="30" x14ac:dyDescent="0.25">
      <c r="A81" s="95"/>
      <c r="B81" s="163"/>
      <c r="C81" s="167" t="s">
        <v>302</v>
      </c>
      <c r="D81" s="98">
        <v>0</v>
      </c>
      <c r="E81" s="99">
        <v>0</v>
      </c>
      <c r="F81" s="99">
        <v>0</v>
      </c>
      <c r="G81" s="165">
        <v>0</v>
      </c>
      <c r="H81" s="98">
        <v>3760</v>
      </c>
      <c r="I81" s="99">
        <v>3760</v>
      </c>
      <c r="J81" s="99">
        <v>0</v>
      </c>
      <c r="K81" s="165">
        <v>0</v>
      </c>
      <c r="L81" s="98">
        <f t="shared" ref="L81:O81" si="64">D81+H81</f>
        <v>3760</v>
      </c>
      <c r="M81" s="99">
        <f t="shared" si="64"/>
        <v>3760</v>
      </c>
      <c r="N81" s="99">
        <f t="shared" si="64"/>
        <v>0</v>
      </c>
      <c r="O81" s="165">
        <f t="shared" si="64"/>
        <v>0</v>
      </c>
    </row>
    <row r="82" spans="1:15" ht="15" x14ac:dyDescent="0.25">
      <c r="A82" s="95"/>
      <c r="B82" s="163"/>
      <c r="C82" s="167"/>
      <c r="D82" s="106"/>
      <c r="E82" s="107"/>
      <c r="F82" s="107"/>
      <c r="G82" s="174"/>
      <c r="H82" s="106"/>
      <c r="I82" s="107"/>
      <c r="J82" s="107"/>
      <c r="K82" s="174"/>
      <c r="L82" s="106"/>
      <c r="M82" s="107"/>
      <c r="N82" s="107"/>
      <c r="O82" s="174"/>
    </row>
    <row r="83" spans="1:15" ht="15" x14ac:dyDescent="0.25">
      <c r="A83" s="95"/>
      <c r="B83" s="163"/>
      <c r="C83" s="192" t="s">
        <v>22</v>
      </c>
      <c r="D83" s="106">
        <f t="shared" ref="D83:G83" si="65">SUM(D81:D82)</f>
        <v>0</v>
      </c>
      <c r="E83" s="107">
        <f t="shared" si="65"/>
        <v>0</v>
      </c>
      <c r="F83" s="107">
        <f t="shared" si="65"/>
        <v>0</v>
      </c>
      <c r="G83" s="174">
        <f t="shared" si="65"/>
        <v>0</v>
      </c>
      <c r="H83" s="106">
        <f>SUM(H81:H82)</f>
        <v>3760</v>
      </c>
      <c r="I83" s="107">
        <f t="shared" ref="I83:K83" si="66">SUM(I81:I82)</f>
        <v>3760</v>
      </c>
      <c r="J83" s="107">
        <f t="shared" si="66"/>
        <v>0</v>
      </c>
      <c r="K83" s="174">
        <f t="shared" si="66"/>
        <v>0</v>
      </c>
      <c r="L83" s="106">
        <f t="shared" ref="L83:O83" si="67">D83+H83</f>
        <v>3760</v>
      </c>
      <c r="M83" s="107">
        <f t="shared" si="67"/>
        <v>3760</v>
      </c>
      <c r="N83" s="107">
        <f t="shared" si="67"/>
        <v>0</v>
      </c>
      <c r="O83" s="174">
        <f t="shared" si="67"/>
        <v>0</v>
      </c>
    </row>
    <row r="84" spans="1:15" ht="15" x14ac:dyDescent="0.25">
      <c r="A84" s="95"/>
      <c r="B84" s="163"/>
      <c r="C84" s="192"/>
      <c r="D84" s="106"/>
      <c r="E84" s="107"/>
      <c r="F84" s="107"/>
      <c r="G84" s="174"/>
      <c r="H84" s="106"/>
      <c r="I84" s="107"/>
      <c r="J84" s="107"/>
      <c r="K84" s="174"/>
      <c r="L84" s="106"/>
      <c r="M84" s="107"/>
      <c r="N84" s="107"/>
      <c r="O84" s="174"/>
    </row>
    <row r="85" spans="1:15" ht="15" x14ac:dyDescent="0.25">
      <c r="A85" s="95"/>
      <c r="B85" s="163"/>
      <c r="C85" s="167" t="s">
        <v>304</v>
      </c>
      <c r="D85" s="106"/>
      <c r="E85" s="107"/>
      <c r="F85" s="107"/>
      <c r="G85" s="174"/>
      <c r="H85" s="106"/>
      <c r="I85" s="107"/>
      <c r="J85" s="107"/>
      <c r="K85" s="174"/>
      <c r="L85" s="106"/>
      <c r="M85" s="107"/>
      <c r="N85" s="107"/>
      <c r="O85" s="174"/>
    </row>
    <row r="86" spans="1:15" ht="15" x14ac:dyDescent="0.25">
      <c r="A86" s="95"/>
      <c r="B86" s="163"/>
      <c r="C86" s="167" t="s">
        <v>305</v>
      </c>
      <c r="D86" s="98"/>
      <c r="E86" s="99"/>
      <c r="F86" s="99"/>
      <c r="G86" s="165"/>
      <c r="H86" s="98">
        <v>4694</v>
      </c>
      <c r="I86" s="99">
        <v>4694</v>
      </c>
      <c r="J86" s="99">
        <v>0</v>
      </c>
      <c r="K86" s="165">
        <v>0</v>
      </c>
      <c r="L86" s="98">
        <f t="shared" ref="L86" si="68">D86+H86</f>
        <v>4694</v>
      </c>
      <c r="M86" s="99">
        <f t="shared" ref="M86" si="69">E86+I86</f>
        <v>4694</v>
      </c>
      <c r="N86" s="99">
        <f t="shared" ref="N86" si="70">F86+J86</f>
        <v>0</v>
      </c>
      <c r="O86" s="165">
        <f t="shared" ref="O86" si="71">G86+K86</f>
        <v>0</v>
      </c>
    </row>
    <row r="87" spans="1:15" ht="15" x14ac:dyDescent="0.25">
      <c r="A87" s="95"/>
      <c r="B87" s="163"/>
      <c r="C87" s="192"/>
      <c r="D87" s="106"/>
      <c r="E87" s="107"/>
      <c r="F87" s="107"/>
      <c r="G87" s="174"/>
      <c r="H87" s="106"/>
      <c r="I87" s="107"/>
      <c r="J87" s="107"/>
      <c r="K87" s="174"/>
      <c r="L87" s="106"/>
      <c r="M87" s="107"/>
      <c r="N87" s="107"/>
      <c r="O87" s="174"/>
    </row>
    <row r="88" spans="1:15" ht="15" x14ac:dyDescent="0.25">
      <c r="A88" s="95"/>
      <c r="B88" s="163"/>
      <c r="C88" s="192" t="s">
        <v>22</v>
      </c>
      <c r="D88" s="106"/>
      <c r="E88" s="107"/>
      <c r="F88" s="107"/>
      <c r="G88" s="174"/>
      <c r="H88" s="106">
        <f>SUM(H86:H87)</f>
        <v>4694</v>
      </c>
      <c r="I88" s="107">
        <f t="shared" ref="I88:K88" si="72">SUM(I86:I87)</f>
        <v>4694</v>
      </c>
      <c r="J88" s="107">
        <f t="shared" si="72"/>
        <v>0</v>
      </c>
      <c r="K88" s="174">
        <f t="shared" si="72"/>
        <v>0</v>
      </c>
      <c r="L88" s="106">
        <f t="shared" ref="L88" si="73">D88+H88</f>
        <v>4694</v>
      </c>
      <c r="M88" s="107">
        <f t="shared" ref="M88" si="74">E88+I88</f>
        <v>4694</v>
      </c>
      <c r="N88" s="107">
        <f t="shared" ref="N88" si="75">F88+J88</f>
        <v>0</v>
      </c>
      <c r="O88" s="174">
        <f t="shared" ref="O88" si="76">G88+K88</f>
        <v>0</v>
      </c>
    </row>
    <row r="89" spans="1:15" ht="15" x14ac:dyDescent="0.25">
      <c r="A89" s="95"/>
      <c r="B89" s="163"/>
      <c r="C89" s="167"/>
      <c r="D89" s="98"/>
      <c r="E89" s="99"/>
      <c r="F89" s="99"/>
      <c r="G89" s="165"/>
      <c r="H89" s="98"/>
      <c r="I89" s="99"/>
      <c r="J89" s="99"/>
      <c r="K89" s="165"/>
      <c r="L89" s="98"/>
      <c r="M89" s="99"/>
      <c r="N89" s="99"/>
      <c r="O89" s="165"/>
    </row>
    <row r="90" spans="1:15" ht="15" x14ac:dyDescent="0.25">
      <c r="A90" s="95"/>
      <c r="B90" s="163"/>
      <c r="C90" s="188" t="s">
        <v>32</v>
      </c>
      <c r="D90" s="189">
        <f t="shared" ref="D90:G90" si="77">D78</f>
        <v>1860585</v>
      </c>
      <c r="E90" s="190">
        <f t="shared" si="77"/>
        <v>1860585</v>
      </c>
      <c r="F90" s="190">
        <f t="shared" si="77"/>
        <v>0</v>
      </c>
      <c r="G90" s="191">
        <f t="shared" si="77"/>
        <v>0</v>
      </c>
      <c r="H90" s="189">
        <f>SUM(H78,H83,H88)</f>
        <v>75938</v>
      </c>
      <c r="I90" s="190">
        <f t="shared" ref="I90:K90" si="78">SUM(I78,I83,I88)</f>
        <v>75938</v>
      </c>
      <c r="J90" s="190">
        <f t="shared" si="78"/>
        <v>0</v>
      </c>
      <c r="K90" s="191">
        <f t="shared" si="78"/>
        <v>0</v>
      </c>
      <c r="L90" s="189">
        <f>D90+H90</f>
        <v>1936523</v>
      </c>
      <c r="M90" s="190">
        <f t="shared" ref="M90" si="79">E90+I90</f>
        <v>1936523</v>
      </c>
      <c r="N90" s="190">
        <f t="shared" ref="N90" si="80">F90+J90</f>
        <v>0</v>
      </c>
      <c r="O90" s="191">
        <f t="shared" ref="O90" si="81">G90+K90</f>
        <v>0</v>
      </c>
    </row>
    <row r="91" spans="1:15" ht="15" x14ac:dyDescent="0.25">
      <c r="A91" s="95"/>
      <c r="B91" s="163"/>
      <c r="C91" s="167"/>
      <c r="D91" s="126"/>
      <c r="E91" s="127"/>
      <c r="F91" s="127"/>
      <c r="G91" s="183"/>
      <c r="H91" s="126"/>
      <c r="I91" s="127"/>
      <c r="J91" s="127"/>
      <c r="K91" s="183"/>
      <c r="L91" s="126"/>
      <c r="M91" s="127"/>
      <c r="N91" s="127"/>
      <c r="O91" s="183"/>
    </row>
    <row r="92" spans="1:15" ht="15" x14ac:dyDescent="0.25">
      <c r="A92" s="95"/>
      <c r="B92" s="163" t="s">
        <v>7</v>
      </c>
      <c r="C92" s="167" t="s">
        <v>57</v>
      </c>
      <c r="D92" s="126"/>
      <c r="E92" s="127"/>
      <c r="F92" s="127"/>
      <c r="G92" s="183"/>
      <c r="H92" s="126"/>
      <c r="I92" s="127"/>
      <c r="J92" s="127"/>
      <c r="K92" s="183"/>
      <c r="L92" s="126"/>
      <c r="M92" s="127"/>
      <c r="N92" s="127"/>
      <c r="O92" s="183"/>
    </row>
    <row r="93" spans="1:15" ht="15" x14ac:dyDescent="0.25">
      <c r="A93" s="95"/>
      <c r="B93" s="163"/>
      <c r="C93" s="167" t="s">
        <v>12</v>
      </c>
      <c r="D93" s="126"/>
      <c r="E93" s="127"/>
      <c r="F93" s="127"/>
      <c r="G93" s="183"/>
      <c r="H93" s="126"/>
      <c r="I93" s="127"/>
      <c r="J93" s="127"/>
      <c r="K93" s="183"/>
      <c r="L93" s="126"/>
      <c r="M93" s="127"/>
      <c r="N93" s="127"/>
      <c r="O93" s="183"/>
    </row>
    <row r="94" spans="1:15" ht="15" x14ac:dyDescent="0.25">
      <c r="A94" s="184"/>
      <c r="B94" s="185"/>
      <c r="C94" s="167" t="s">
        <v>104</v>
      </c>
      <c r="D94" s="99">
        <v>290560</v>
      </c>
      <c r="E94" s="99">
        <v>290560</v>
      </c>
      <c r="F94" s="127">
        <v>0</v>
      </c>
      <c r="G94" s="183">
        <v>0</v>
      </c>
      <c r="H94" s="99"/>
      <c r="I94" s="99"/>
      <c r="J94" s="127"/>
      <c r="K94" s="183"/>
      <c r="L94" s="99">
        <f>D94+H94</f>
        <v>290560</v>
      </c>
      <c r="M94" s="99">
        <f t="shared" ref="M94" si="82">E94+I94</f>
        <v>290560</v>
      </c>
      <c r="N94" s="127">
        <f t="shared" ref="N94" si="83">F94+J94</f>
        <v>0</v>
      </c>
      <c r="O94" s="183">
        <f t="shared" ref="O94" si="84">G94+K94</f>
        <v>0</v>
      </c>
    </row>
    <row r="95" spans="1:15" ht="15" x14ac:dyDescent="0.25">
      <c r="A95" s="184"/>
      <c r="B95" s="185"/>
      <c r="C95" s="167" t="s">
        <v>79</v>
      </c>
      <c r="D95" s="99"/>
      <c r="E95" s="99"/>
      <c r="F95" s="127"/>
      <c r="G95" s="183"/>
      <c r="H95" s="99"/>
      <c r="I95" s="99"/>
      <c r="J95" s="127"/>
      <c r="K95" s="183"/>
      <c r="L95" s="99"/>
      <c r="M95" s="99"/>
      <c r="N95" s="127"/>
      <c r="O95" s="183"/>
    </row>
    <row r="96" spans="1:15" ht="15" x14ac:dyDescent="0.25">
      <c r="A96" s="184"/>
      <c r="B96" s="185"/>
      <c r="C96" s="167" t="s">
        <v>80</v>
      </c>
      <c r="D96" s="99"/>
      <c r="E96" s="99"/>
      <c r="F96" s="127"/>
      <c r="G96" s="183"/>
      <c r="H96" s="99"/>
      <c r="I96" s="99"/>
      <c r="J96" s="127"/>
      <c r="K96" s="183"/>
      <c r="L96" s="99"/>
      <c r="M96" s="99"/>
      <c r="N96" s="127"/>
      <c r="O96" s="183"/>
    </row>
    <row r="97" spans="1:15" ht="15" x14ac:dyDescent="0.25">
      <c r="A97" s="184"/>
      <c r="B97" s="185"/>
      <c r="C97" s="167" t="s">
        <v>81</v>
      </c>
      <c r="D97" s="99">
        <v>27050</v>
      </c>
      <c r="E97" s="99">
        <v>27050</v>
      </c>
      <c r="F97" s="127">
        <v>0</v>
      </c>
      <c r="G97" s="183">
        <v>0</v>
      </c>
      <c r="H97" s="99"/>
      <c r="I97" s="99"/>
      <c r="J97" s="127"/>
      <c r="K97" s="183"/>
      <c r="L97" s="99">
        <f t="shared" ref="L97:L98" si="85">D97+H97</f>
        <v>27050</v>
      </c>
      <c r="M97" s="99">
        <f t="shared" ref="M97:M98" si="86">E97+I97</f>
        <v>27050</v>
      </c>
      <c r="N97" s="127">
        <f t="shared" ref="N97:N98" si="87">F97+J97</f>
        <v>0</v>
      </c>
      <c r="O97" s="183">
        <f t="shared" ref="O97:O98" si="88">G97+K97</f>
        <v>0</v>
      </c>
    </row>
    <row r="98" spans="1:15" ht="15" x14ac:dyDescent="0.25">
      <c r="A98" s="184"/>
      <c r="B98" s="185"/>
      <c r="C98" s="167" t="s">
        <v>82</v>
      </c>
      <c r="D98" s="99">
        <v>56892</v>
      </c>
      <c r="E98" s="99">
        <v>56892</v>
      </c>
      <c r="F98" s="127">
        <v>0</v>
      </c>
      <c r="G98" s="183">
        <v>0</v>
      </c>
      <c r="H98" s="99"/>
      <c r="I98" s="99"/>
      <c r="J98" s="127"/>
      <c r="K98" s="183"/>
      <c r="L98" s="99">
        <f t="shared" si="85"/>
        <v>56892</v>
      </c>
      <c r="M98" s="99">
        <f t="shared" si="86"/>
        <v>56892</v>
      </c>
      <c r="N98" s="127">
        <f t="shared" si="87"/>
        <v>0</v>
      </c>
      <c r="O98" s="183">
        <f t="shared" si="88"/>
        <v>0</v>
      </c>
    </row>
    <row r="99" spans="1:15" ht="15" x14ac:dyDescent="0.25">
      <c r="A99" s="184"/>
      <c r="B99" s="185"/>
      <c r="C99" s="167"/>
      <c r="D99" s="99"/>
      <c r="E99" s="99"/>
      <c r="F99" s="127"/>
      <c r="G99" s="183"/>
      <c r="H99" s="99"/>
      <c r="I99" s="99"/>
      <c r="J99" s="127"/>
      <c r="K99" s="183"/>
      <c r="L99" s="99"/>
      <c r="M99" s="99"/>
      <c r="N99" s="127"/>
      <c r="O99" s="183"/>
    </row>
    <row r="100" spans="1:15" ht="15" x14ac:dyDescent="0.25">
      <c r="A100" s="198"/>
      <c r="B100" s="199"/>
      <c r="C100" s="188" t="s">
        <v>33</v>
      </c>
      <c r="D100" s="123">
        <f>SUM(D94:D99)</f>
        <v>374502</v>
      </c>
      <c r="E100" s="123">
        <f t="shared" ref="E100:G100" si="89">SUM(E94:E99)</f>
        <v>374502</v>
      </c>
      <c r="F100" s="190">
        <f t="shared" si="89"/>
        <v>0</v>
      </c>
      <c r="G100" s="191">
        <f t="shared" si="89"/>
        <v>0</v>
      </c>
      <c r="H100" s="123">
        <f>SUM(H94:H99)</f>
        <v>0</v>
      </c>
      <c r="I100" s="123">
        <f t="shared" ref="I100:K100" si="90">SUM(I94:I99)</f>
        <v>0</v>
      </c>
      <c r="J100" s="190">
        <f t="shared" si="90"/>
        <v>0</v>
      </c>
      <c r="K100" s="191">
        <f t="shared" si="90"/>
        <v>0</v>
      </c>
      <c r="L100" s="123">
        <f>D100+H100</f>
        <v>374502</v>
      </c>
      <c r="M100" s="123">
        <f t="shared" ref="M100" si="91">E100+I100</f>
        <v>374502</v>
      </c>
      <c r="N100" s="190">
        <f t="shared" ref="N100" si="92">F100+J100</f>
        <v>0</v>
      </c>
      <c r="O100" s="191">
        <f t="shared" ref="O100" si="93">G100+K100</f>
        <v>0</v>
      </c>
    </row>
    <row r="101" spans="1:15" ht="15" x14ac:dyDescent="0.25">
      <c r="A101" s="184"/>
      <c r="B101" s="185"/>
      <c r="C101" s="167"/>
      <c r="D101" s="126"/>
      <c r="E101" s="127"/>
      <c r="F101" s="127"/>
      <c r="G101" s="183"/>
      <c r="H101" s="126"/>
      <c r="I101" s="127"/>
      <c r="J101" s="127"/>
      <c r="K101" s="183"/>
      <c r="L101" s="126"/>
      <c r="M101" s="127"/>
      <c r="N101" s="127"/>
      <c r="O101" s="183"/>
    </row>
    <row r="102" spans="1:15" ht="15" x14ac:dyDescent="0.25">
      <c r="A102" s="184"/>
      <c r="B102" s="200" t="s">
        <v>13</v>
      </c>
      <c r="C102" s="167" t="s">
        <v>111</v>
      </c>
      <c r="D102" s="126"/>
      <c r="E102" s="127"/>
      <c r="F102" s="127"/>
      <c r="G102" s="183"/>
      <c r="H102" s="126"/>
      <c r="I102" s="127"/>
      <c r="J102" s="127"/>
      <c r="K102" s="183"/>
      <c r="L102" s="126"/>
      <c r="M102" s="127"/>
      <c r="N102" s="127"/>
      <c r="O102" s="183"/>
    </row>
    <row r="103" spans="1:15" ht="15" x14ac:dyDescent="0.25">
      <c r="A103" s="184"/>
      <c r="B103" s="185"/>
      <c r="C103" s="167" t="s">
        <v>112</v>
      </c>
      <c r="D103" s="126"/>
      <c r="E103" s="127"/>
      <c r="F103" s="127"/>
      <c r="G103" s="183"/>
      <c r="H103" s="126"/>
      <c r="I103" s="127"/>
      <c r="J103" s="127"/>
      <c r="K103" s="183"/>
      <c r="L103" s="126"/>
      <c r="M103" s="127"/>
      <c r="N103" s="127"/>
      <c r="O103" s="183"/>
    </row>
    <row r="104" spans="1:15" ht="30" x14ac:dyDescent="0.25">
      <c r="A104" s="184"/>
      <c r="B104" s="185"/>
      <c r="C104" s="167" t="s">
        <v>215</v>
      </c>
      <c r="D104" s="99">
        <v>5574</v>
      </c>
      <c r="E104" s="99">
        <v>5574</v>
      </c>
      <c r="F104" s="127">
        <v>0</v>
      </c>
      <c r="G104" s="183">
        <v>0</v>
      </c>
      <c r="H104" s="99"/>
      <c r="I104" s="99"/>
      <c r="J104" s="127"/>
      <c r="K104" s="183"/>
      <c r="L104" s="99">
        <f t="shared" ref="L104:L105" si="94">D104+H104</f>
        <v>5574</v>
      </c>
      <c r="M104" s="99">
        <f t="shared" ref="M104:M105" si="95">E104+I104</f>
        <v>5574</v>
      </c>
      <c r="N104" s="127">
        <f t="shared" ref="N104:N105" si="96">F104+J104</f>
        <v>0</v>
      </c>
      <c r="O104" s="183">
        <f t="shared" ref="O104:O105" si="97">G104+K104</f>
        <v>0</v>
      </c>
    </row>
    <row r="105" spans="1:15" ht="15" x14ac:dyDescent="0.25">
      <c r="A105" s="196"/>
      <c r="B105" s="163"/>
      <c r="C105" s="167" t="s">
        <v>216</v>
      </c>
      <c r="D105" s="126">
        <v>405</v>
      </c>
      <c r="E105" s="127">
        <v>405</v>
      </c>
      <c r="F105" s="127">
        <v>0</v>
      </c>
      <c r="G105" s="183">
        <v>0</v>
      </c>
      <c r="H105" s="126"/>
      <c r="I105" s="127"/>
      <c r="J105" s="127"/>
      <c r="K105" s="183"/>
      <c r="L105" s="126">
        <f t="shared" si="94"/>
        <v>405</v>
      </c>
      <c r="M105" s="127">
        <f t="shared" si="95"/>
        <v>405</v>
      </c>
      <c r="N105" s="127">
        <f t="shared" si="96"/>
        <v>0</v>
      </c>
      <c r="O105" s="183">
        <f t="shared" si="97"/>
        <v>0</v>
      </c>
    </row>
    <row r="106" spans="1:15" ht="15" x14ac:dyDescent="0.25">
      <c r="A106" s="196"/>
      <c r="B106" s="163"/>
      <c r="C106" s="167" t="s">
        <v>217</v>
      </c>
      <c r="D106" s="126"/>
      <c r="E106" s="127"/>
      <c r="F106" s="127"/>
      <c r="G106" s="183"/>
      <c r="H106" s="126"/>
      <c r="I106" s="127"/>
      <c r="J106" s="127"/>
      <c r="K106" s="183"/>
      <c r="L106" s="126"/>
      <c r="M106" s="127"/>
      <c r="N106" s="127"/>
      <c r="O106" s="183"/>
    </row>
    <row r="107" spans="1:15" ht="15" x14ac:dyDescent="0.25">
      <c r="A107" s="196"/>
      <c r="B107" s="163"/>
      <c r="C107" s="167" t="s">
        <v>218</v>
      </c>
      <c r="D107" s="126">
        <v>15779</v>
      </c>
      <c r="E107" s="127">
        <v>15779</v>
      </c>
      <c r="F107" s="127">
        <v>0</v>
      </c>
      <c r="G107" s="183">
        <v>0</v>
      </c>
      <c r="H107" s="126">
        <v>450</v>
      </c>
      <c r="I107" s="127">
        <v>450</v>
      </c>
      <c r="J107" s="127">
        <v>0</v>
      </c>
      <c r="K107" s="183">
        <v>0</v>
      </c>
      <c r="L107" s="126">
        <f t="shared" ref="L107:L120" si="98">D107+H107</f>
        <v>16229</v>
      </c>
      <c r="M107" s="127">
        <f t="shared" ref="M107:M120" si="99">E107+I107</f>
        <v>16229</v>
      </c>
      <c r="N107" s="127">
        <f t="shared" ref="N107:N120" si="100">F107+J107</f>
        <v>0</v>
      </c>
      <c r="O107" s="183">
        <f t="shared" ref="O107:O120" si="101">G107+K107</f>
        <v>0</v>
      </c>
    </row>
    <row r="108" spans="1:15" ht="15" x14ac:dyDescent="0.25">
      <c r="A108" s="196"/>
      <c r="B108" s="163"/>
      <c r="C108" s="167" t="s">
        <v>219</v>
      </c>
      <c r="D108" s="126">
        <v>2986</v>
      </c>
      <c r="E108" s="127">
        <v>2986</v>
      </c>
      <c r="F108" s="127">
        <v>0</v>
      </c>
      <c r="G108" s="183">
        <v>0</v>
      </c>
      <c r="H108" s="126">
        <v>686</v>
      </c>
      <c r="I108" s="127">
        <v>686</v>
      </c>
      <c r="J108" s="127">
        <v>0</v>
      </c>
      <c r="K108" s="183">
        <v>0</v>
      </c>
      <c r="L108" s="126">
        <f t="shared" si="98"/>
        <v>3672</v>
      </c>
      <c r="M108" s="127">
        <f t="shared" si="99"/>
        <v>3672</v>
      </c>
      <c r="N108" s="127">
        <f t="shared" si="100"/>
        <v>0</v>
      </c>
      <c r="O108" s="183">
        <f t="shared" si="101"/>
        <v>0</v>
      </c>
    </row>
    <row r="109" spans="1:15" ht="15" x14ac:dyDescent="0.25">
      <c r="A109" s="196"/>
      <c r="B109" s="163"/>
      <c r="C109" s="145" t="s">
        <v>220</v>
      </c>
      <c r="D109" s="126">
        <v>2507</v>
      </c>
      <c r="E109" s="127">
        <v>2507</v>
      </c>
      <c r="F109" s="127">
        <v>0</v>
      </c>
      <c r="G109" s="183">
        <v>0</v>
      </c>
      <c r="H109" s="126"/>
      <c r="I109" s="127"/>
      <c r="J109" s="127"/>
      <c r="K109" s="183"/>
      <c r="L109" s="126">
        <f t="shared" si="98"/>
        <v>2507</v>
      </c>
      <c r="M109" s="127">
        <f t="shared" si="99"/>
        <v>2507</v>
      </c>
      <c r="N109" s="127">
        <f t="shared" si="100"/>
        <v>0</v>
      </c>
      <c r="O109" s="183">
        <f t="shared" si="101"/>
        <v>0</v>
      </c>
    </row>
    <row r="110" spans="1:15" ht="30" x14ac:dyDescent="0.25">
      <c r="A110" s="196"/>
      <c r="B110" s="163"/>
      <c r="C110" s="167" t="s">
        <v>221</v>
      </c>
      <c r="D110" s="126">
        <v>1478</v>
      </c>
      <c r="E110" s="127">
        <v>1478</v>
      </c>
      <c r="F110" s="127">
        <v>0</v>
      </c>
      <c r="G110" s="183">
        <v>0</v>
      </c>
      <c r="H110" s="126"/>
      <c r="I110" s="127"/>
      <c r="J110" s="127"/>
      <c r="K110" s="183"/>
      <c r="L110" s="126">
        <f t="shared" si="98"/>
        <v>1478</v>
      </c>
      <c r="M110" s="127">
        <f t="shared" si="99"/>
        <v>1478</v>
      </c>
      <c r="N110" s="127">
        <f t="shared" si="100"/>
        <v>0</v>
      </c>
      <c r="O110" s="183">
        <f t="shared" si="101"/>
        <v>0</v>
      </c>
    </row>
    <row r="111" spans="1:15" ht="15" x14ac:dyDescent="0.25">
      <c r="A111" s="196"/>
      <c r="B111" s="163"/>
      <c r="C111" s="145" t="s">
        <v>222</v>
      </c>
      <c r="D111" s="126">
        <v>1838</v>
      </c>
      <c r="E111" s="127">
        <v>1838</v>
      </c>
      <c r="F111" s="127">
        <v>0</v>
      </c>
      <c r="G111" s="183">
        <v>0</v>
      </c>
      <c r="H111" s="126"/>
      <c r="I111" s="127"/>
      <c r="J111" s="127"/>
      <c r="K111" s="183"/>
      <c r="L111" s="126">
        <f t="shared" si="98"/>
        <v>1838</v>
      </c>
      <c r="M111" s="127">
        <f t="shared" si="99"/>
        <v>1838</v>
      </c>
      <c r="N111" s="127">
        <f t="shared" si="100"/>
        <v>0</v>
      </c>
      <c r="O111" s="183">
        <f t="shared" si="101"/>
        <v>0</v>
      </c>
    </row>
    <row r="112" spans="1:15" ht="15" x14ac:dyDescent="0.25">
      <c r="A112" s="196"/>
      <c r="B112" s="163"/>
      <c r="C112" s="201" t="s">
        <v>290</v>
      </c>
      <c r="D112" s="126">
        <v>1278</v>
      </c>
      <c r="E112" s="127">
        <v>0</v>
      </c>
      <c r="F112" s="127">
        <v>1278</v>
      </c>
      <c r="G112" s="183">
        <v>0</v>
      </c>
      <c r="H112" s="126"/>
      <c r="I112" s="127"/>
      <c r="J112" s="127"/>
      <c r="K112" s="183"/>
      <c r="L112" s="126">
        <f t="shared" si="98"/>
        <v>1278</v>
      </c>
      <c r="M112" s="127">
        <f t="shared" si="99"/>
        <v>0</v>
      </c>
      <c r="N112" s="127">
        <f t="shared" si="100"/>
        <v>1278</v>
      </c>
      <c r="O112" s="183">
        <f t="shared" si="101"/>
        <v>0</v>
      </c>
    </row>
    <row r="113" spans="1:15" ht="15" x14ac:dyDescent="0.25">
      <c r="A113" s="196"/>
      <c r="B113" s="163"/>
      <c r="C113" s="167" t="s">
        <v>223</v>
      </c>
      <c r="D113" s="126">
        <v>7204</v>
      </c>
      <c r="E113" s="127">
        <v>0</v>
      </c>
      <c r="F113" s="127">
        <v>7204</v>
      </c>
      <c r="G113" s="183">
        <v>0</v>
      </c>
      <c r="H113" s="126"/>
      <c r="I113" s="127"/>
      <c r="J113" s="127"/>
      <c r="K113" s="183"/>
      <c r="L113" s="126">
        <f t="shared" si="98"/>
        <v>7204</v>
      </c>
      <c r="M113" s="127">
        <f t="shared" si="99"/>
        <v>0</v>
      </c>
      <c r="N113" s="127">
        <f t="shared" si="100"/>
        <v>7204</v>
      </c>
      <c r="O113" s="183">
        <f t="shared" si="101"/>
        <v>0</v>
      </c>
    </row>
    <row r="114" spans="1:15" ht="15" x14ac:dyDescent="0.25">
      <c r="A114" s="184"/>
      <c r="B114" s="185"/>
      <c r="C114" s="167" t="s">
        <v>224</v>
      </c>
      <c r="D114" s="126">
        <v>500</v>
      </c>
      <c r="E114" s="127">
        <v>0</v>
      </c>
      <c r="F114" s="127">
        <v>0</v>
      </c>
      <c r="G114" s="183">
        <v>500</v>
      </c>
      <c r="H114" s="126"/>
      <c r="I114" s="127"/>
      <c r="J114" s="127"/>
      <c r="K114" s="183"/>
      <c r="L114" s="126">
        <f t="shared" si="98"/>
        <v>500</v>
      </c>
      <c r="M114" s="127">
        <f t="shared" si="99"/>
        <v>0</v>
      </c>
      <c r="N114" s="127">
        <f t="shared" si="100"/>
        <v>0</v>
      </c>
      <c r="O114" s="183">
        <f t="shared" si="101"/>
        <v>500</v>
      </c>
    </row>
    <row r="115" spans="1:15" ht="15" x14ac:dyDescent="0.25">
      <c r="A115" s="184"/>
      <c r="B115" s="185"/>
      <c r="C115" s="167" t="s">
        <v>225</v>
      </c>
      <c r="D115" s="126">
        <v>70</v>
      </c>
      <c r="E115" s="127">
        <v>70</v>
      </c>
      <c r="F115" s="127">
        <v>0</v>
      </c>
      <c r="G115" s="128">
        <v>0</v>
      </c>
      <c r="H115" s="126"/>
      <c r="I115" s="127"/>
      <c r="J115" s="127"/>
      <c r="K115" s="128"/>
      <c r="L115" s="126">
        <f t="shared" si="98"/>
        <v>70</v>
      </c>
      <c r="M115" s="127">
        <f t="shared" si="99"/>
        <v>70</v>
      </c>
      <c r="N115" s="127">
        <f t="shared" si="100"/>
        <v>0</v>
      </c>
      <c r="O115" s="128">
        <f t="shared" si="101"/>
        <v>0</v>
      </c>
    </row>
    <row r="116" spans="1:15" ht="15" x14ac:dyDescent="0.25">
      <c r="A116" s="196"/>
      <c r="B116" s="163"/>
      <c r="C116" s="167" t="s">
        <v>226</v>
      </c>
      <c r="D116" s="126">
        <v>565</v>
      </c>
      <c r="E116" s="127">
        <v>565</v>
      </c>
      <c r="F116" s="127">
        <v>0</v>
      </c>
      <c r="G116" s="128">
        <v>0</v>
      </c>
      <c r="H116" s="126"/>
      <c r="I116" s="127"/>
      <c r="J116" s="127"/>
      <c r="K116" s="128"/>
      <c r="L116" s="126">
        <f t="shared" si="98"/>
        <v>565</v>
      </c>
      <c r="M116" s="127">
        <f t="shared" si="99"/>
        <v>565</v>
      </c>
      <c r="N116" s="127">
        <f t="shared" si="100"/>
        <v>0</v>
      </c>
      <c r="O116" s="128">
        <f t="shared" si="101"/>
        <v>0</v>
      </c>
    </row>
    <row r="117" spans="1:15" ht="15" x14ac:dyDescent="0.25">
      <c r="A117" s="196"/>
      <c r="B117" s="163"/>
      <c r="C117" s="167" t="s">
        <v>227</v>
      </c>
      <c r="D117" s="126">
        <v>1421</v>
      </c>
      <c r="E117" s="127">
        <v>1421</v>
      </c>
      <c r="F117" s="127">
        <v>0</v>
      </c>
      <c r="G117" s="128">
        <v>0</v>
      </c>
      <c r="H117" s="126"/>
      <c r="I117" s="127"/>
      <c r="J117" s="127"/>
      <c r="K117" s="128"/>
      <c r="L117" s="126">
        <f t="shared" si="98"/>
        <v>1421</v>
      </c>
      <c r="M117" s="127">
        <f t="shared" si="99"/>
        <v>1421</v>
      </c>
      <c r="N117" s="127">
        <f t="shared" si="100"/>
        <v>0</v>
      </c>
      <c r="O117" s="128">
        <f t="shared" si="101"/>
        <v>0</v>
      </c>
    </row>
    <row r="118" spans="1:15" ht="15" x14ac:dyDescent="0.25">
      <c r="A118" s="196"/>
      <c r="B118" s="163"/>
      <c r="C118" s="201" t="s">
        <v>228</v>
      </c>
      <c r="D118" s="126">
        <v>4000</v>
      </c>
      <c r="E118" s="127">
        <v>4000</v>
      </c>
      <c r="F118" s="127">
        <v>0</v>
      </c>
      <c r="G118" s="128">
        <v>0</v>
      </c>
      <c r="H118" s="126"/>
      <c r="I118" s="127"/>
      <c r="J118" s="127"/>
      <c r="K118" s="128"/>
      <c r="L118" s="126">
        <f t="shared" si="98"/>
        <v>4000</v>
      </c>
      <c r="M118" s="127">
        <f t="shared" si="99"/>
        <v>4000</v>
      </c>
      <c r="N118" s="127">
        <f t="shared" si="100"/>
        <v>0</v>
      </c>
      <c r="O118" s="128">
        <f t="shared" si="101"/>
        <v>0</v>
      </c>
    </row>
    <row r="119" spans="1:15" ht="15" x14ac:dyDescent="0.25">
      <c r="A119" s="196"/>
      <c r="B119" s="163"/>
      <c r="C119" s="201" t="s">
        <v>229</v>
      </c>
      <c r="D119" s="126">
        <v>2209</v>
      </c>
      <c r="E119" s="127">
        <v>2209</v>
      </c>
      <c r="F119" s="127">
        <v>0</v>
      </c>
      <c r="G119" s="128">
        <v>0</v>
      </c>
      <c r="H119" s="126">
        <v>2452</v>
      </c>
      <c r="I119" s="127">
        <v>2452</v>
      </c>
      <c r="J119" s="127">
        <v>0</v>
      </c>
      <c r="K119" s="128">
        <v>0</v>
      </c>
      <c r="L119" s="126">
        <f t="shared" si="98"/>
        <v>4661</v>
      </c>
      <c r="M119" s="127">
        <f t="shared" si="99"/>
        <v>4661</v>
      </c>
      <c r="N119" s="127">
        <f t="shared" si="100"/>
        <v>0</v>
      </c>
      <c r="O119" s="128">
        <f t="shared" si="101"/>
        <v>0</v>
      </c>
    </row>
    <row r="120" spans="1:15" ht="15" x14ac:dyDescent="0.25">
      <c r="A120" s="196"/>
      <c r="B120" s="163"/>
      <c r="C120" s="201" t="s">
        <v>291</v>
      </c>
      <c r="D120" s="126">
        <v>3601</v>
      </c>
      <c r="E120" s="127">
        <v>3601</v>
      </c>
      <c r="F120" s="127">
        <v>0</v>
      </c>
      <c r="G120" s="128">
        <v>0</v>
      </c>
      <c r="H120" s="126"/>
      <c r="I120" s="127"/>
      <c r="J120" s="127"/>
      <c r="K120" s="128"/>
      <c r="L120" s="126">
        <f t="shared" si="98"/>
        <v>3601</v>
      </c>
      <c r="M120" s="127">
        <f t="shared" si="99"/>
        <v>3601</v>
      </c>
      <c r="N120" s="127">
        <f t="shared" si="100"/>
        <v>0</v>
      </c>
      <c r="O120" s="128">
        <f t="shared" si="101"/>
        <v>0</v>
      </c>
    </row>
    <row r="121" spans="1:15" ht="30" x14ac:dyDescent="0.25">
      <c r="A121" s="196"/>
      <c r="B121" s="163"/>
      <c r="C121" s="201" t="s">
        <v>300</v>
      </c>
      <c r="D121" s="126"/>
      <c r="E121" s="127"/>
      <c r="F121" s="127"/>
      <c r="G121" s="128"/>
      <c r="H121" s="126">
        <v>450</v>
      </c>
      <c r="I121" s="127">
        <v>450</v>
      </c>
      <c r="J121" s="127">
        <v>0</v>
      </c>
      <c r="K121" s="128">
        <v>0</v>
      </c>
      <c r="L121" s="126">
        <f t="shared" ref="L121:L123" si="102">D121+H121</f>
        <v>450</v>
      </c>
      <c r="M121" s="127">
        <f t="shared" ref="M121:M123" si="103">E121+I121</f>
        <v>450</v>
      </c>
      <c r="N121" s="127">
        <f t="shared" ref="N121:N123" si="104">F121+J121</f>
        <v>0</v>
      </c>
      <c r="O121" s="128">
        <f t="shared" ref="O121:O123" si="105">G121+K121</f>
        <v>0</v>
      </c>
    </row>
    <row r="122" spans="1:15" ht="30" x14ac:dyDescent="0.25">
      <c r="A122" s="196"/>
      <c r="B122" s="163"/>
      <c r="C122" s="201" t="s">
        <v>323</v>
      </c>
      <c r="D122" s="126"/>
      <c r="E122" s="127"/>
      <c r="F122" s="127"/>
      <c r="G122" s="128"/>
      <c r="H122" s="126">
        <v>20169</v>
      </c>
      <c r="I122" s="127">
        <v>20169</v>
      </c>
      <c r="J122" s="127">
        <v>0</v>
      </c>
      <c r="K122" s="128">
        <v>0</v>
      </c>
      <c r="L122" s="126">
        <f t="shared" si="102"/>
        <v>20169</v>
      </c>
      <c r="M122" s="127">
        <f t="shared" si="103"/>
        <v>20169</v>
      </c>
      <c r="N122" s="127">
        <f t="shared" si="104"/>
        <v>0</v>
      </c>
      <c r="O122" s="128">
        <f t="shared" si="105"/>
        <v>0</v>
      </c>
    </row>
    <row r="123" spans="1:15" ht="15" x14ac:dyDescent="0.25">
      <c r="A123" s="196"/>
      <c r="B123" s="163"/>
      <c r="C123" s="167" t="s">
        <v>324</v>
      </c>
      <c r="D123" s="126"/>
      <c r="E123" s="127"/>
      <c r="F123" s="127"/>
      <c r="G123" s="128"/>
      <c r="H123" s="126">
        <v>556</v>
      </c>
      <c r="I123" s="127">
        <v>556</v>
      </c>
      <c r="J123" s="127">
        <v>0</v>
      </c>
      <c r="K123" s="128">
        <v>0</v>
      </c>
      <c r="L123" s="126">
        <f t="shared" si="102"/>
        <v>556</v>
      </c>
      <c r="M123" s="127">
        <f t="shared" si="103"/>
        <v>556</v>
      </c>
      <c r="N123" s="127">
        <f t="shared" si="104"/>
        <v>0</v>
      </c>
      <c r="O123" s="128">
        <f t="shared" si="105"/>
        <v>0</v>
      </c>
    </row>
    <row r="124" spans="1:15" ht="15" x14ac:dyDescent="0.25">
      <c r="A124" s="196"/>
      <c r="B124" s="163"/>
      <c r="C124" s="167"/>
      <c r="D124" s="126"/>
      <c r="E124" s="127"/>
      <c r="F124" s="127"/>
      <c r="G124" s="128"/>
      <c r="H124" s="126"/>
      <c r="I124" s="127"/>
      <c r="J124" s="127"/>
      <c r="K124" s="128"/>
      <c r="L124" s="126"/>
      <c r="M124" s="127"/>
      <c r="N124" s="127"/>
      <c r="O124" s="128"/>
    </row>
    <row r="125" spans="1:15" ht="15" x14ac:dyDescent="0.25">
      <c r="A125" s="196"/>
      <c r="B125" s="163"/>
      <c r="C125" s="192" t="s">
        <v>22</v>
      </c>
      <c r="D125" s="106">
        <f t="shared" ref="D125:K125" si="106">SUM(D104:D124)</f>
        <v>51415</v>
      </c>
      <c r="E125" s="107">
        <f t="shared" si="106"/>
        <v>42433</v>
      </c>
      <c r="F125" s="107">
        <f t="shared" si="106"/>
        <v>8482</v>
      </c>
      <c r="G125" s="108">
        <f t="shared" si="106"/>
        <v>500</v>
      </c>
      <c r="H125" s="106">
        <f t="shared" si="106"/>
        <v>24763</v>
      </c>
      <c r="I125" s="107">
        <f t="shared" si="106"/>
        <v>24763</v>
      </c>
      <c r="J125" s="107">
        <f t="shared" si="106"/>
        <v>0</v>
      </c>
      <c r="K125" s="108">
        <f t="shared" si="106"/>
        <v>0</v>
      </c>
      <c r="L125" s="106">
        <f t="shared" ref="L125" si="107">D125+H125</f>
        <v>76178</v>
      </c>
      <c r="M125" s="107">
        <f t="shared" ref="M125" si="108">E125+I125</f>
        <v>67196</v>
      </c>
      <c r="N125" s="107">
        <f t="shared" ref="N125" si="109">F125+J125</f>
        <v>8482</v>
      </c>
      <c r="O125" s="108">
        <f t="shared" ref="O125" si="110">G125+K125</f>
        <v>500</v>
      </c>
    </row>
    <row r="126" spans="1:15" ht="15" x14ac:dyDescent="0.25">
      <c r="A126" s="196"/>
      <c r="B126" s="172"/>
      <c r="C126" s="192"/>
      <c r="D126" s="193"/>
      <c r="E126" s="194"/>
      <c r="F126" s="194"/>
      <c r="G126" s="202"/>
      <c r="H126" s="193"/>
      <c r="I126" s="194"/>
      <c r="J126" s="194"/>
      <c r="K126" s="202"/>
      <c r="L126" s="193"/>
      <c r="M126" s="194"/>
      <c r="N126" s="194"/>
      <c r="O126" s="202"/>
    </row>
    <row r="127" spans="1:15" x14ac:dyDescent="0.25">
      <c r="A127" s="196"/>
      <c r="B127" s="203"/>
      <c r="C127" s="167" t="s">
        <v>113</v>
      </c>
      <c r="D127" s="126"/>
      <c r="E127" s="127"/>
      <c r="F127" s="127"/>
      <c r="G127" s="128"/>
      <c r="H127" s="126"/>
      <c r="I127" s="127"/>
      <c r="J127" s="127"/>
      <c r="K127" s="128"/>
      <c r="L127" s="126"/>
      <c r="M127" s="127"/>
      <c r="N127" s="127"/>
      <c r="O127" s="128"/>
    </row>
    <row r="128" spans="1:15" ht="15" x14ac:dyDescent="0.25">
      <c r="A128" s="95"/>
      <c r="B128" s="172"/>
      <c r="C128" s="167" t="s">
        <v>137</v>
      </c>
      <c r="D128" s="98">
        <v>5000</v>
      </c>
      <c r="E128" s="99">
        <v>5000</v>
      </c>
      <c r="F128" s="99">
        <v>0</v>
      </c>
      <c r="G128" s="100">
        <v>0</v>
      </c>
      <c r="H128" s="98"/>
      <c r="I128" s="99"/>
      <c r="J128" s="99"/>
      <c r="K128" s="100"/>
      <c r="L128" s="98">
        <f t="shared" ref="L128:L133" si="111">D128+H128</f>
        <v>5000</v>
      </c>
      <c r="M128" s="99">
        <f t="shared" ref="M128:M133" si="112">E128+I128</f>
        <v>5000</v>
      </c>
      <c r="N128" s="99">
        <f t="shared" ref="N128:N133" si="113">F128+J128</f>
        <v>0</v>
      </c>
      <c r="O128" s="100">
        <f t="shared" ref="O128:O133" si="114">G128+K128</f>
        <v>0</v>
      </c>
    </row>
    <row r="129" spans="1:15" ht="15" x14ac:dyDescent="0.25">
      <c r="A129" s="95"/>
      <c r="B129" s="172"/>
      <c r="C129" s="167" t="s">
        <v>138</v>
      </c>
      <c r="D129" s="98">
        <v>11000</v>
      </c>
      <c r="E129" s="99">
        <v>11000</v>
      </c>
      <c r="F129" s="99">
        <v>0</v>
      </c>
      <c r="G129" s="100">
        <v>0</v>
      </c>
      <c r="H129" s="98"/>
      <c r="I129" s="99"/>
      <c r="J129" s="99"/>
      <c r="K129" s="100"/>
      <c r="L129" s="98">
        <f t="shared" si="111"/>
        <v>11000</v>
      </c>
      <c r="M129" s="99">
        <f t="shared" si="112"/>
        <v>11000</v>
      </c>
      <c r="N129" s="99">
        <f t="shared" si="113"/>
        <v>0</v>
      </c>
      <c r="O129" s="100">
        <f t="shared" si="114"/>
        <v>0</v>
      </c>
    </row>
    <row r="130" spans="1:15" ht="30" x14ac:dyDescent="0.25">
      <c r="A130" s="95"/>
      <c r="B130" s="172"/>
      <c r="C130" s="167" t="s">
        <v>266</v>
      </c>
      <c r="D130" s="126">
        <v>245065</v>
      </c>
      <c r="E130" s="127">
        <v>245065</v>
      </c>
      <c r="F130" s="127">
        <v>0</v>
      </c>
      <c r="G130" s="128">
        <v>0</v>
      </c>
      <c r="H130" s="126"/>
      <c r="I130" s="127"/>
      <c r="J130" s="127"/>
      <c r="K130" s="128"/>
      <c r="L130" s="126">
        <f t="shared" si="111"/>
        <v>245065</v>
      </c>
      <c r="M130" s="127">
        <f t="shared" si="112"/>
        <v>245065</v>
      </c>
      <c r="N130" s="127">
        <f t="shared" si="113"/>
        <v>0</v>
      </c>
      <c r="O130" s="128">
        <f t="shared" si="114"/>
        <v>0</v>
      </c>
    </row>
    <row r="131" spans="1:15" ht="30" x14ac:dyDescent="0.25">
      <c r="A131" s="95"/>
      <c r="B131" s="172"/>
      <c r="C131" s="167" t="s">
        <v>267</v>
      </c>
      <c r="D131" s="126">
        <v>20566</v>
      </c>
      <c r="E131" s="127">
        <v>20566</v>
      </c>
      <c r="F131" s="127">
        <v>0</v>
      </c>
      <c r="G131" s="128">
        <v>0</v>
      </c>
      <c r="H131" s="126"/>
      <c r="I131" s="127"/>
      <c r="J131" s="127"/>
      <c r="K131" s="128"/>
      <c r="L131" s="126">
        <f t="shared" si="111"/>
        <v>20566</v>
      </c>
      <c r="M131" s="127">
        <f t="shared" si="112"/>
        <v>20566</v>
      </c>
      <c r="N131" s="127">
        <f t="shared" si="113"/>
        <v>0</v>
      </c>
      <c r="O131" s="128">
        <f t="shared" si="114"/>
        <v>0</v>
      </c>
    </row>
    <row r="132" spans="1:15" ht="30" x14ac:dyDescent="0.25">
      <c r="A132" s="95"/>
      <c r="B132" s="172"/>
      <c r="C132" s="167" t="s">
        <v>268</v>
      </c>
      <c r="D132" s="126">
        <v>22374</v>
      </c>
      <c r="E132" s="127">
        <v>22374</v>
      </c>
      <c r="F132" s="127">
        <v>0</v>
      </c>
      <c r="G132" s="128">
        <v>0</v>
      </c>
      <c r="H132" s="126"/>
      <c r="I132" s="127"/>
      <c r="J132" s="127"/>
      <c r="K132" s="128"/>
      <c r="L132" s="126">
        <f t="shared" si="111"/>
        <v>22374</v>
      </c>
      <c r="M132" s="127">
        <f t="shared" si="112"/>
        <v>22374</v>
      </c>
      <c r="N132" s="127">
        <f t="shared" si="113"/>
        <v>0</v>
      </c>
      <c r="O132" s="128">
        <f t="shared" si="114"/>
        <v>0</v>
      </c>
    </row>
    <row r="133" spans="1:15" ht="30" x14ac:dyDescent="0.25">
      <c r="A133" s="95"/>
      <c r="B133" s="172"/>
      <c r="C133" s="167" t="s">
        <v>269</v>
      </c>
      <c r="D133" s="126">
        <v>1197</v>
      </c>
      <c r="E133" s="127">
        <v>1197</v>
      </c>
      <c r="F133" s="127">
        <v>0</v>
      </c>
      <c r="G133" s="128">
        <v>0</v>
      </c>
      <c r="H133" s="126"/>
      <c r="I133" s="127"/>
      <c r="J133" s="127"/>
      <c r="K133" s="128"/>
      <c r="L133" s="126">
        <f t="shared" si="111"/>
        <v>1197</v>
      </c>
      <c r="M133" s="127">
        <f t="shared" si="112"/>
        <v>1197</v>
      </c>
      <c r="N133" s="127">
        <f t="shared" si="113"/>
        <v>0</v>
      </c>
      <c r="O133" s="128">
        <f t="shared" si="114"/>
        <v>0</v>
      </c>
    </row>
    <row r="134" spans="1:15" ht="15" x14ac:dyDescent="0.25">
      <c r="A134" s="95"/>
      <c r="B134" s="172"/>
      <c r="C134" s="167"/>
      <c r="D134" s="98"/>
      <c r="E134" s="99"/>
      <c r="F134" s="99"/>
      <c r="G134" s="100"/>
      <c r="H134" s="98"/>
      <c r="I134" s="99"/>
      <c r="J134" s="99"/>
      <c r="K134" s="100"/>
      <c r="L134" s="98"/>
      <c r="M134" s="99"/>
      <c r="N134" s="99"/>
      <c r="O134" s="100"/>
    </row>
    <row r="135" spans="1:15" ht="15" x14ac:dyDescent="0.25">
      <c r="A135" s="95"/>
      <c r="B135" s="172"/>
      <c r="C135" s="192" t="s">
        <v>22</v>
      </c>
      <c r="D135" s="193">
        <f t="shared" ref="D135:K135" si="115">SUM(D128:D134)</f>
        <v>305202</v>
      </c>
      <c r="E135" s="194">
        <f t="shared" si="115"/>
        <v>305202</v>
      </c>
      <c r="F135" s="194">
        <f t="shared" si="115"/>
        <v>0</v>
      </c>
      <c r="G135" s="202">
        <f t="shared" si="115"/>
        <v>0</v>
      </c>
      <c r="H135" s="193">
        <f t="shared" si="115"/>
        <v>0</v>
      </c>
      <c r="I135" s="194">
        <f t="shared" si="115"/>
        <v>0</v>
      </c>
      <c r="J135" s="194">
        <f t="shared" si="115"/>
        <v>0</v>
      </c>
      <c r="K135" s="202">
        <f t="shared" si="115"/>
        <v>0</v>
      </c>
      <c r="L135" s="193">
        <f t="shared" ref="L135" si="116">D135+H135</f>
        <v>305202</v>
      </c>
      <c r="M135" s="194">
        <f t="shared" ref="M135" si="117">E135+I135</f>
        <v>305202</v>
      </c>
      <c r="N135" s="194">
        <f t="shared" ref="N135" si="118">F135+J135</f>
        <v>0</v>
      </c>
      <c r="O135" s="202">
        <f t="shared" ref="O135" si="119">G135+K135</f>
        <v>0</v>
      </c>
    </row>
    <row r="136" spans="1:15" ht="15" x14ac:dyDescent="0.25">
      <c r="A136" s="95"/>
      <c r="B136" s="172"/>
      <c r="C136" s="192"/>
      <c r="D136" s="193"/>
      <c r="E136" s="194"/>
      <c r="F136" s="194"/>
      <c r="G136" s="202"/>
      <c r="H136" s="193"/>
      <c r="I136" s="194"/>
      <c r="J136" s="194"/>
      <c r="K136" s="202"/>
      <c r="L136" s="193"/>
      <c r="M136" s="194"/>
      <c r="N136" s="194"/>
      <c r="O136" s="202"/>
    </row>
    <row r="137" spans="1:15" ht="15" x14ac:dyDescent="0.25">
      <c r="A137" s="196"/>
      <c r="B137" s="172"/>
      <c r="C137" s="188" t="s">
        <v>48</v>
      </c>
      <c r="D137" s="189">
        <f t="shared" ref="D137:K137" si="120">D125+D135</f>
        <v>356617</v>
      </c>
      <c r="E137" s="190">
        <f t="shared" si="120"/>
        <v>347635</v>
      </c>
      <c r="F137" s="190">
        <f t="shared" si="120"/>
        <v>8482</v>
      </c>
      <c r="G137" s="204">
        <f t="shared" si="120"/>
        <v>500</v>
      </c>
      <c r="H137" s="189">
        <f t="shared" si="120"/>
        <v>24763</v>
      </c>
      <c r="I137" s="190">
        <f t="shared" si="120"/>
        <v>24763</v>
      </c>
      <c r="J137" s="190">
        <f t="shared" si="120"/>
        <v>0</v>
      </c>
      <c r="K137" s="204">
        <f t="shared" si="120"/>
        <v>0</v>
      </c>
      <c r="L137" s="189">
        <f t="shared" ref="L137" si="121">D137+H137</f>
        <v>381380</v>
      </c>
      <c r="M137" s="190">
        <f t="shared" ref="M137" si="122">E137+I137</f>
        <v>372398</v>
      </c>
      <c r="N137" s="190">
        <f t="shared" ref="N137" si="123">F137+J137</f>
        <v>8482</v>
      </c>
      <c r="O137" s="204">
        <f t="shared" ref="O137" si="124">G137+K137</f>
        <v>500</v>
      </c>
    </row>
    <row r="138" spans="1:15" ht="15" x14ac:dyDescent="0.25">
      <c r="A138" s="196"/>
      <c r="B138" s="172"/>
      <c r="C138" s="188"/>
      <c r="D138" s="189"/>
      <c r="E138" s="190"/>
      <c r="F138" s="190"/>
      <c r="G138" s="204"/>
      <c r="H138" s="189"/>
      <c r="I138" s="190"/>
      <c r="J138" s="190"/>
      <c r="K138" s="204"/>
      <c r="L138" s="189"/>
      <c r="M138" s="190"/>
      <c r="N138" s="190"/>
      <c r="O138" s="204"/>
    </row>
    <row r="139" spans="1:15" ht="15" x14ac:dyDescent="0.25">
      <c r="A139" s="196"/>
      <c r="B139" s="163" t="s">
        <v>16</v>
      </c>
      <c r="C139" s="167" t="s">
        <v>50</v>
      </c>
      <c r="D139" s="126"/>
      <c r="E139" s="127"/>
      <c r="F139" s="127"/>
      <c r="G139" s="128"/>
      <c r="H139" s="126"/>
      <c r="I139" s="127"/>
      <c r="J139" s="127"/>
      <c r="K139" s="128"/>
      <c r="L139" s="126"/>
      <c r="M139" s="127"/>
      <c r="N139" s="127"/>
      <c r="O139" s="128"/>
    </row>
    <row r="140" spans="1:15" ht="15" x14ac:dyDescent="0.25">
      <c r="A140" s="196"/>
      <c r="B140" s="205"/>
      <c r="C140" s="167" t="s">
        <v>62</v>
      </c>
      <c r="D140" s="126"/>
      <c r="E140" s="127"/>
      <c r="F140" s="127"/>
      <c r="G140" s="128"/>
      <c r="H140" s="126"/>
      <c r="I140" s="127"/>
      <c r="J140" s="127"/>
      <c r="K140" s="128"/>
      <c r="L140" s="126"/>
      <c r="M140" s="127"/>
      <c r="N140" s="127"/>
      <c r="O140" s="128"/>
    </row>
    <row r="141" spans="1:15" ht="15" x14ac:dyDescent="0.25">
      <c r="A141" s="196"/>
      <c r="B141" s="205"/>
      <c r="C141" s="201" t="s">
        <v>144</v>
      </c>
      <c r="D141" s="126">
        <v>3700</v>
      </c>
      <c r="E141" s="127">
        <v>3700</v>
      </c>
      <c r="F141" s="127">
        <v>0</v>
      </c>
      <c r="G141" s="128">
        <v>0</v>
      </c>
      <c r="H141" s="126"/>
      <c r="I141" s="127"/>
      <c r="J141" s="127"/>
      <c r="K141" s="128"/>
      <c r="L141" s="126">
        <f t="shared" ref="L141:L143" si="125">D141+H141</f>
        <v>3700</v>
      </c>
      <c r="M141" s="127">
        <f t="shared" ref="M141:M143" si="126">E141+I141</f>
        <v>3700</v>
      </c>
      <c r="N141" s="127">
        <f t="shared" ref="N141:N143" si="127">F141+J141</f>
        <v>0</v>
      </c>
      <c r="O141" s="128">
        <f t="shared" ref="O141:O143" si="128">G141+K141</f>
        <v>0</v>
      </c>
    </row>
    <row r="142" spans="1:15" s="157" customFormat="1" ht="30" x14ac:dyDescent="0.25">
      <c r="A142" s="196"/>
      <c r="B142" s="205"/>
      <c r="C142" s="201" t="s">
        <v>336</v>
      </c>
      <c r="D142" s="126">
        <v>10000</v>
      </c>
      <c r="E142" s="127">
        <v>10000</v>
      </c>
      <c r="F142" s="127">
        <v>0</v>
      </c>
      <c r="G142" s="128">
        <v>0</v>
      </c>
      <c r="H142" s="126"/>
      <c r="I142" s="127"/>
      <c r="J142" s="127"/>
      <c r="K142" s="128"/>
      <c r="L142" s="126">
        <f t="shared" si="125"/>
        <v>10000</v>
      </c>
      <c r="M142" s="127">
        <f t="shared" si="126"/>
        <v>10000</v>
      </c>
      <c r="N142" s="127">
        <f t="shared" si="127"/>
        <v>0</v>
      </c>
      <c r="O142" s="128">
        <f t="shared" si="128"/>
        <v>0</v>
      </c>
    </row>
    <row r="143" spans="1:15" s="157" customFormat="1" ht="30" x14ac:dyDescent="0.25">
      <c r="A143" s="196"/>
      <c r="B143" s="205"/>
      <c r="C143" s="201" t="s">
        <v>335</v>
      </c>
      <c r="D143" s="126"/>
      <c r="E143" s="127"/>
      <c r="F143" s="127"/>
      <c r="G143" s="128"/>
      <c r="H143" s="126">
        <v>25000</v>
      </c>
      <c r="I143" s="127">
        <v>25000</v>
      </c>
      <c r="J143" s="127">
        <v>0</v>
      </c>
      <c r="K143" s="128">
        <v>0</v>
      </c>
      <c r="L143" s="126">
        <f t="shared" si="125"/>
        <v>25000</v>
      </c>
      <c r="M143" s="127">
        <f t="shared" si="126"/>
        <v>25000</v>
      </c>
      <c r="N143" s="127">
        <f t="shared" si="127"/>
        <v>0</v>
      </c>
      <c r="O143" s="128">
        <f t="shared" si="128"/>
        <v>0</v>
      </c>
    </row>
    <row r="144" spans="1:15" ht="15" x14ac:dyDescent="0.25">
      <c r="A144" s="196"/>
      <c r="B144" s="205"/>
      <c r="C144" s="201" t="s">
        <v>325</v>
      </c>
      <c r="D144" s="126"/>
      <c r="E144" s="127"/>
      <c r="F144" s="127"/>
      <c r="G144" s="128"/>
      <c r="H144" s="126">
        <v>1500</v>
      </c>
      <c r="I144" s="127">
        <v>1500</v>
      </c>
      <c r="J144" s="127">
        <v>0</v>
      </c>
      <c r="K144" s="128">
        <v>0</v>
      </c>
      <c r="L144" s="126">
        <f t="shared" ref="L144" si="129">D144+H144</f>
        <v>1500</v>
      </c>
      <c r="M144" s="127">
        <f t="shared" ref="M144" si="130">E144+I144</f>
        <v>1500</v>
      </c>
      <c r="N144" s="127">
        <f t="shared" ref="N144" si="131">F144+J144</f>
        <v>0</v>
      </c>
      <c r="O144" s="128">
        <f t="shared" ref="O144" si="132">G144+K144</f>
        <v>0</v>
      </c>
    </row>
    <row r="145" spans="1:15" ht="15" x14ac:dyDescent="0.25">
      <c r="A145" s="196"/>
      <c r="B145" s="205"/>
      <c r="C145" s="167"/>
      <c r="D145" s="98"/>
      <c r="E145" s="99"/>
      <c r="F145" s="127"/>
      <c r="G145" s="128"/>
      <c r="H145" s="98"/>
      <c r="I145" s="99"/>
      <c r="J145" s="127"/>
      <c r="K145" s="128"/>
      <c r="L145" s="98"/>
      <c r="M145" s="99"/>
      <c r="N145" s="127"/>
      <c r="O145" s="128"/>
    </row>
    <row r="146" spans="1:15" ht="17.25" x14ac:dyDescent="0.3">
      <c r="A146" s="206"/>
      <c r="B146" s="172"/>
      <c r="C146" s="192" t="s">
        <v>22</v>
      </c>
      <c r="D146" s="193">
        <f t="shared" ref="D146:K146" si="133">SUM(D141:D145)</f>
        <v>13700</v>
      </c>
      <c r="E146" s="194">
        <f t="shared" si="133"/>
        <v>13700</v>
      </c>
      <c r="F146" s="194">
        <f t="shared" si="133"/>
        <v>0</v>
      </c>
      <c r="G146" s="202">
        <f t="shared" si="133"/>
        <v>0</v>
      </c>
      <c r="H146" s="193">
        <f t="shared" si="133"/>
        <v>26500</v>
      </c>
      <c r="I146" s="194">
        <f t="shared" si="133"/>
        <v>26500</v>
      </c>
      <c r="J146" s="194">
        <f t="shared" si="133"/>
        <v>0</v>
      </c>
      <c r="K146" s="202">
        <f t="shared" si="133"/>
        <v>0</v>
      </c>
      <c r="L146" s="193">
        <f t="shared" ref="L146" si="134">D146+H146</f>
        <v>40200</v>
      </c>
      <c r="M146" s="194">
        <f t="shared" ref="M146" si="135">E146+I146</f>
        <v>40200</v>
      </c>
      <c r="N146" s="194">
        <f t="shared" ref="N146" si="136">F146+J146</f>
        <v>0</v>
      </c>
      <c r="O146" s="202">
        <f t="shared" ref="O146" si="137">G146+K146</f>
        <v>0</v>
      </c>
    </row>
    <row r="147" spans="1:15" ht="15" x14ac:dyDescent="0.25">
      <c r="A147" s="141"/>
      <c r="B147" s="163"/>
      <c r="C147" s="167"/>
      <c r="D147" s="126"/>
      <c r="E147" s="127"/>
      <c r="F147" s="127"/>
      <c r="G147" s="128"/>
      <c r="H147" s="126"/>
      <c r="I147" s="127"/>
      <c r="J147" s="127"/>
      <c r="K147" s="128"/>
      <c r="L147" s="126"/>
      <c r="M147" s="127"/>
      <c r="N147" s="127"/>
      <c r="O147" s="128"/>
    </row>
    <row r="148" spans="1:15" ht="15" x14ac:dyDescent="0.25">
      <c r="A148" s="141"/>
      <c r="B148" s="163"/>
      <c r="C148" s="167" t="s">
        <v>63</v>
      </c>
      <c r="D148" s="126"/>
      <c r="E148" s="127"/>
      <c r="F148" s="127"/>
      <c r="G148" s="128"/>
      <c r="H148" s="126"/>
      <c r="I148" s="127"/>
      <c r="J148" s="127"/>
      <c r="K148" s="128"/>
      <c r="L148" s="126"/>
      <c r="M148" s="127"/>
      <c r="N148" s="127"/>
      <c r="O148" s="128"/>
    </row>
    <row r="149" spans="1:15" ht="15" x14ac:dyDescent="0.25">
      <c r="A149" s="141"/>
      <c r="B149" s="163"/>
      <c r="C149" s="167" t="s">
        <v>141</v>
      </c>
      <c r="D149" s="126">
        <v>400</v>
      </c>
      <c r="E149" s="127">
        <v>400</v>
      </c>
      <c r="F149" s="127">
        <v>0</v>
      </c>
      <c r="G149" s="128">
        <v>0</v>
      </c>
      <c r="H149" s="126"/>
      <c r="I149" s="127"/>
      <c r="J149" s="127"/>
      <c r="K149" s="128"/>
      <c r="L149" s="126">
        <f t="shared" ref="L149" si="138">D149+H149</f>
        <v>400</v>
      </c>
      <c r="M149" s="127">
        <f t="shared" ref="M149" si="139">E149+I149</f>
        <v>400</v>
      </c>
      <c r="N149" s="127">
        <f t="shared" ref="N149" si="140">F149+J149</f>
        <v>0</v>
      </c>
      <c r="O149" s="128">
        <f t="shared" ref="O149" si="141">G149+K149</f>
        <v>0</v>
      </c>
    </row>
    <row r="150" spans="1:15" ht="15" x14ac:dyDescent="0.25">
      <c r="A150" s="95"/>
      <c r="B150" s="205"/>
      <c r="C150" s="167"/>
      <c r="D150" s="126"/>
      <c r="E150" s="127"/>
      <c r="F150" s="127"/>
      <c r="G150" s="128"/>
      <c r="H150" s="126"/>
      <c r="I150" s="127"/>
      <c r="J150" s="127"/>
      <c r="K150" s="128"/>
      <c r="L150" s="126"/>
      <c r="M150" s="127"/>
      <c r="N150" s="127"/>
      <c r="O150" s="128"/>
    </row>
    <row r="151" spans="1:15" ht="15" x14ac:dyDescent="0.25">
      <c r="A151" s="95"/>
      <c r="B151" s="169"/>
      <c r="C151" s="192" t="s">
        <v>22</v>
      </c>
      <c r="D151" s="193">
        <f t="shared" ref="D151:G151" si="142">SUM(D149:D150)</f>
        <v>400</v>
      </c>
      <c r="E151" s="194">
        <f t="shared" si="142"/>
        <v>400</v>
      </c>
      <c r="F151" s="194">
        <f t="shared" si="142"/>
        <v>0</v>
      </c>
      <c r="G151" s="202">
        <f t="shared" si="142"/>
        <v>0</v>
      </c>
      <c r="H151" s="193">
        <f t="shared" ref="H151:K151" si="143">SUM(H149:H150)</f>
        <v>0</v>
      </c>
      <c r="I151" s="194">
        <f t="shared" si="143"/>
        <v>0</v>
      </c>
      <c r="J151" s="194">
        <f t="shared" si="143"/>
        <v>0</v>
      </c>
      <c r="K151" s="202">
        <f t="shared" si="143"/>
        <v>0</v>
      </c>
      <c r="L151" s="193">
        <f t="shared" ref="L151" si="144">D151+H151</f>
        <v>400</v>
      </c>
      <c r="M151" s="194">
        <f t="shared" ref="M151" si="145">E151+I151</f>
        <v>400</v>
      </c>
      <c r="N151" s="194">
        <f t="shared" ref="N151" si="146">F151+J151</f>
        <v>0</v>
      </c>
      <c r="O151" s="202">
        <f t="shared" ref="O151" si="147">G151+K151</f>
        <v>0</v>
      </c>
    </row>
    <row r="152" spans="1:15" ht="15" x14ac:dyDescent="0.25">
      <c r="A152" s="95"/>
      <c r="B152" s="169"/>
      <c r="C152" s="192"/>
      <c r="D152" s="193"/>
      <c r="E152" s="194"/>
      <c r="F152" s="194"/>
      <c r="G152" s="202"/>
      <c r="H152" s="193"/>
      <c r="I152" s="194"/>
      <c r="J152" s="194"/>
      <c r="K152" s="202"/>
      <c r="L152" s="193"/>
      <c r="M152" s="194"/>
      <c r="N152" s="194"/>
      <c r="O152" s="202"/>
    </row>
    <row r="153" spans="1:15" ht="15" x14ac:dyDescent="0.25">
      <c r="A153" s="95"/>
      <c r="B153" s="169"/>
      <c r="C153" s="188" t="s">
        <v>54</v>
      </c>
      <c r="D153" s="189">
        <f t="shared" ref="D153:G153" si="148">D146+D151</f>
        <v>14100</v>
      </c>
      <c r="E153" s="190">
        <f t="shared" si="148"/>
        <v>14100</v>
      </c>
      <c r="F153" s="190">
        <f t="shared" si="148"/>
        <v>0</v>
      </c>
      <c r="G153" s="204">
        <f t="shared" si="148"/>
        <v>0</v>
      </c>
      <c r="H153" s="189">
        <f t="shared" ref="H153:K153" si="149">H146+H151</f>
        <v>26500</v>
      </c>
      <c r="I153" s="190">
        <f t="shared" si="149"/>
        <v>26500</v>
      </c>
      <c r="J153" s="190">
        <f t="shared" si="149"/>
        <v>0</v>
      </c>
      <c r="K153" s="204">
        <f t="shared" si="149"/>
        <v>0</v>
      </c>
      <c r="L153" s="189">
        <f t="shared" ref="L153" si="150">D153+H153</f>
        <v>40600</v>
      </c>
      <c r="M153" s="190">
        <f t="shared" ref="M153" si="151">E153+I153</f>
        <v>40600</v>
      </c>
      <c r="N153" s="190">
        <f t="shared" ref="N153" si="152">F153+J153</f>
        <v>0</v>
      </c>
      <c r="O153" s="204">
        <f t="shared" ref="O153" si="153">G153+K153</f>
        <v>0</v>
      </c>
    </row>
    <row r="154" spans="1:15" ht="15" x14ac:dyDescent="0.25">
      <c r="A154" s="95"/>
      <c r="B154" s="169"/>
      <c r="C154" s="192"/>
      <c r="D154" s="193"/>
      <c r="E154" s="194"/>
      <c r="F154" s="194"/>
      <c r="G154" s="202"/>
      <c r="H154" s="193"/>
      <c r="I154" s="194"/>
      <c r="J154" s="194"/>
      <c r="K154" s="202"/>
      <c r="L154" s="193"/>
      <c r="M154" s="194"/>
      <c r="N154" s="194"/>
      <c r="O154" s="202"/>
    </row>
    <row r="155" spans="1:15" ht="15" x14ac:dyDescent="0.25">
      <c r="A155" s="95"/>
      <c r="B155" s="163" t="s">
        <v>18</v>
      </c>
      <c r="C155" s="167" t="s">
        <v>1</v>
      </c>
      <c r="D155" s="126"/>
      <c r="E155" s="127"/>
      <c r="F155" s="127"/>
      <c r="G155" s="128"/>
      <c r="H155" s="126"/>
      <c r="I155" s="127"/>
      <c r="J155" s="127"/>
      <c r="K155" s="128"/>
      <c r="L155" s="126"/>
      <c r="M155" s="127"/>
      <c r="N155" s="127"/>
      <c r="O155" s="128"/>
    </row>
    <row r="156" spans="1:15" ht="15" x14ac:dyDescent="0.25">
      <c r="A156" s="95"/>
      <c r="B156" s="169"/>
      <c r="C156" s="167" t="s">
        <v>52</v>
      </c>
      <c r="D156" s="126"/>
      <c r="E156" s="127"/>
      <c r="F156" s="127"/>
      <c r="G156" s="128"/>
      <c r="H156" s="126"/>
      <c r="I156" s="127"/>
      <c r="J156" s="127"/>
      <c r="K156" s="128"/>
      <c r="L156" s="126"/>
      <c r="M156" s="127"/>
      <c r="N156" s="127"/>
      <c r="O156" s="128"/>
    </row>
    <row r="157" spans="1:15" ht="15" x14ac:dyDescent="0.25">
      <c r="A157" s="95"/>
      <c r="B157" s="169"/>
      <c r="C157" s="167" t="s">
        <v>83</v>
      </c>
      <c r="D157" s="126">
        <v>300</v>
      </c>
      <c r="E157" s="127">
        <v>300</v>
      </c>
      <c r="F157" s="127">
        <v>0</v>
      </c>
      <c r="G157" s="128">
        <v>0</v>
      </c>
      <c r="H157" s="126"/>
      <c r="I157" s="127"/>
      <c r="J157" s="127"/>
      <c r="K157" s="128"/>
      <c r="L157" s="126">
        <f t="shared" ref="L157" si="154">D157+H157</f>
        <v>300</v>
      </c>
      <c r="M157" s="127">
        <f t="shared" ref="M157" si="155">E157+I157</f>
        <v>300</v>
      </c>
      <c r="N157" s="127">
        <f t="shared" ref="N157" si="156">F157+J157</f>
        <v>0</v>
      </c>
      <c r="O157" s="128">
        <f t="shared" ref="O157" si="157">G157+K157</f>
        <v>0</v>
      </c>
    </row>
    <row r="158" spans="1:15" ht="15" x14ac:dyDescent="0.25">
      <c r="A158" s="95"/>
      <c r="B158" s="207"/>
      <c r="C158" s="167"/>
      <c r="D158" s="126"/>
      <c r="E158" s="127"/>
      <c r="F158" s="127"/>
      <c r="G158" s="128"/>
      <c r="H158" s="126"/>
      <c r="I158" s="127"/>
      <c r="J158" s="127"/>
      <c r="K158" s="128"/>
      <c r="L158" s="126"/>
      <c r="M158" s="127"/>
      <c r="N158" s="127"/>
      <c r="O158" s="128"/>
    </row>
    <row r="159" spans="1:15" ht="15" x14ac:dyDescent="0.25">
      <c r="A159" s="95"/>
      <c r="B159" s="207"/>
      <c r="C159" s="192" t="s">
        <v>22</v>
      </c>
      <c r="D159" s="193">
        <f>SUM(D157:D158)</f>
        <v>300</v>
      </c>
      <c r="E159" s="194">
        <f>SUM(E157:E158)</f>
        <v>300</v>
      </c>
      <c r="F159" s="194">
        <f>SUM(F157:F157)</f>
        <v>0</v>
      </c>
      <c r="G159" s="202">
        <f>SUM(G157:G157)</f>
        <v>0</v>
      </c>
      <c r="H159" s="193">
        <f>SUM(H157:H158)</f>
        <v>0</v>
      </c>
      <c r="I159" s="194">
        <f>SUM(I157:I158)</f>
        <v>0</v>
      </c>
      <c r="J159" s="194">
        <f>SUM(J157:J157)</f>
        <v>0</v>
      </c>
      <c r="K159" s="202">
        <f>SUM(K157:K157)</f>
        <v>0</v>
      </c>
      <c r="L159" s="193">
        <f t="shared" ref="L159" si="158">D159+H159</f>
        <v>300</v>
      </c>
      <c r="M159" s="194">
        <f t="shared" ref="M159" si="159">E159+I159</f>
        <v>300</v>
      </c>
      <c r="N159" s="194">
        <f t="shared" ref="N159" si="160">F159+J159</f>
        <v>0</v>
      </c>
      <c r="O159" s="202">
        <f t="shared" ref="O159" si="161">G159+K159</f>
        <v>0</v>
      </c>
    </row>
    <row r="160" spans="1:15" x14ac:dyDescent="0.25">
      <c r="A160" s="208"/>
      <c r="B160" s="197"/>
      <c r="C160" s="209"/>
      <c r="D160" s="129"/>
      <c r="E160" s="130"/>
      <c r="F160" s="130"/>
      <c r="G160" s="131"/>
      <c r="H160" s="129"/>
      <c r="I160" s="130"/>
      <c r="J160" s="130"/>
      <c r="K160" s="131"/>
      <c r="L160" s="129"/>
      <c r="M160" s="130"/>
      <c r="N160" s="130"/>
      <c r="O160" s="131"/>
    </row>
    <row r="161" spans="1:15" ht="15" x14ac:dyDescent="0.25">
      <c r="A161" s="95"/>
      <c r="B161" s="169"/>
      <c r="C161" s="167" t="s">
        <v>64</v>
      </c>
      <c r="D161" s="126"/>
      <c r="E161" s="127"/>
      <c r="F161" s="127"/>
      <c r="G161" s="128"/>
      <c r="H161" s="126"/>
      <c r="I161" s="127"/>
      <c r="J161" s="127"/>
      <c r="K161" s="128"/>
      <c r="L161" s="126"/>
      <c r="M161" s="127"/>
      <c r="N161" s="127"/>
      <c r="O161" s="128"/>
    </row>
    <row r="162" spans="1:15" ht="15" x14ac:dyDescent="0.25">
      <c r="A162" s="95"/>
      <c r="B162" s="169"/>
      <c r="C162" s="167" t="s">
        <v>230</v>
      </c>
      <c r="D162" s="126">
        <v>19000</v>
      </c>
      <c r="E162" s="127">
        <v>19000</v>
      </c>
      <c r="F162" s="127">
        <v>0</v>
      </c>
      <c r="G162" s="128">
        <v>0</v>
      </c>
      <c r="H162" s="126"/>
      <c r="I162" s="127"/>
      <c r="J162" s="127"/>
      <c r="K162" s="128"/>
      <c r="L162" s="126">
        <f t="shared" ref="L162" si="162">D162+H162</f>
        <v>19000</v>
      </c>
      <c r="M162" s="127">
        <f t="shared" ref="M162" si="163">E162+I162</f>
        <v>19000</v>
      </c>
      <c r="N162" s="127">
        <f t="shared" ref="N162" si="164">F162+J162</f>
        <v>0</v>
      </c>
      <c r="O162" s="128">
        <f t="shared" ref="O162" si="165">G162+K162</f>
        <v>0</v>
      </c>
    </row>
    <row r="163" spans="1:15" ht="15" x14ac:dyDescent="0.25">
      <c r="A163" s="95"/>
      <c r="B163" s="169"/>
      <c r="C163" s="167"/>
      <c r="D163" s="126"/>
      <c r="E163" s="127"/>
      <c r="F163" s="127"/>
      <c r="G163" s="128"/>
      <c r="H163" s="126"/>
      <c r="I163" s="127"/>
      <c r="J163" s="127"/>
      <c r="K163" s="128"/>
      <c r="L163" s="126"/>
      <c r="M163" s="127"/>
      <c r="N163" s="127"/>
      <c r="O163" s="128"/>
    </row>
    <row r="164" spans="1:15" ht="15" x14ac:dyDescent="0.25">
      <c r="A164" s="95"/>
      <c r="B164" s="169"/>
      <c r="C164" s="192" t="s">
        <v>22</v>
      </c>
      <c r="D164" s="193">
        <f t="shared" ref="D164:K164" si="166">SUM(D162:D163)</f>
        <v>19000</v>
      </c>
      <c r="E164" s="194">
        <f t="shared" si="166"/>
        <v>19000</v>
      </c>
      <c r="F164" s="194">
        <f t="shared" si="166"/>
        <v>0</v>
      </c>
      <c r="G164" s="202">
        <f t="shared" si="166"/>
        <v>0</v>
      </c>
      <c r="H164" s="193">
        <f t="shared" si="166"/>
        <v>0</v>
      </c>
      <c r="I164" s="194">
        <f t="shared" si="166"/>
        <v>0</v>
      </c>
      <c r="J164" s="194">
        <f t="shared" si="166"/>
        <v>0</v>
      </c>
      <c r="K164" s="202">
        <f t="shared" si="166"/>
        <v>0</v>
      </c>
      <c r="L164" s="193">
        <f t="shared" ref="L164" si="167">D164+H164</f>
        <v>19000</v>
      </c>
      <c r="M164" s="194">
        <f t="shared" ref="M164" si="168">E164+I164</f>
        <v>19000</v>
      </c>
      <c r="N164" s="194">
        <f t="shared" ref="N164" si="169">F164+J164</f>
        <v>0</v>
      </c>
      <c r="O164" s="202">
        <f t="shared" ref="O164" si="170">G164+K164</f>
        <v>0</v>
      </c>
    </row>
    <row r="165" spans="1:15" ht="15" x14ac:dyDescent="0.25">
      <c r="A165" s="95"/>
      <c r="B165" s="169"/>
      <c r="C165" s="192"/>
      <c r="D165" s="193"/>
      <c r="E165" s="194"/>
      <c r="F165" s="194"/>
      <c r="G165" s="202"/>
      <c r="H165" s="193"/>
      <c r="I165" s="194"/>
      <c r="J165" s="194"/>
      <c r="K165" s="202"/>
      <c r="L165" s="193"/>
      <c r="M165" s="194"/>
      <c r="N165" s="194"/>
      <c r="O165" s="202"/>
    </row>
    <row r="166" spans="1:15" ht="15" x14ac:dyDescent="0.25">
      <c r="A166" s="95"/>
      <c r="B166" s="169"/>
      <c r="C166" s="188" t="s">
        <v>35</v>
      </c>
      <c r="D166" s="189">
        <f t="shared" ref="D166:K166" si="171">D164+D159</f>
        <v>19300</v>
      </c>
      <c r="E166" s="190">
        <f t="shared" si="171"/>
        <v>19300</v>
      </c>
      <c r="F166" s="190">
        <f t="shared" si="171"/>
        <v>0</v>
      </c>
      <c r="G166" s="204">
        <f t="shared" si="171"/>
        <v>0</v>
      </c>
      <c r="H166" s="189">
        <f t="shared" si="171"/>
        <v>0</v>
      </c>
      <c r="I166" s="190">
        <f t="shared" si="171"/>
        <v>0</v>
      </c>
      <c r="J166" s="190">
        <f t="shared" si="171"/>
        <v>0</v>
      </c>
      <c r="K166" s="204">
        <f t="shared" si="171"/>
        <v>0</v>
      </c>
      <c r="L166" s="189">
        <f t="shared" ref="L166" si="172">D166+H166</f>
        <v>19300</v>
      </c>
      <c r="M166" s="190">
        <f t="shared" ref="M166" si="173">E166+I166</f>
        <v>19300</v>
      </c>
      <c r="N166" s="190">
        <f t="shared" ref="N166" si="174">F166+J166</f>
        <v>0</v>
      </c>
      <c r="O166" s="204">
        <f t="shared" ref="O166" si="175">G166+K166</f>
        <v>0</v>
      </c>
    </row>
    <row r="167" spans="1:15" ht="15" x14ac:dyDescent="0.25">
      <c r="A167" s="95"/>
      <c r="B167" s="169"/>
      <c r="C167" s="167"/>
      <c r="D167" s="126"/>
      <c r="E167" s="127"/>
      <c r="F167" s="127"/>
      <c r="G167" s="128"/>
      <c r="H167" s="126"/>
      <c r="I167" s="127"/>
      <c r="J167" s="127"/>
      <c r="K167" s="128"/>
      <c r="L167" s="126"/>
      <c r="M167" s="127"/>
      <c r="N167" s="127"/>
      <c r="O167" s="128"/>
    </row>
    <row r="168" spans="1:15" ht="15" x14ac:dyDescent="0.25">
      <c r="A168" s="95"/>
      <c r="B168" s="169"/>
      <c r="C168" s="94" t="s">
        <v>9</v>
      </c>
      <c r="D168" s="180">
        <f t="shared" ref="D168:K168" si="176">D50+D65+D90+D100+D137+D153+D166</f>
        <v>4105678</v>
      </c>
      <c r="E168" s="181">
        <f t="shared" si="176"/>
        <v>4079346</v>
      </c>
      <c r="F168" s="181">
        <f t="shared" si="176"/>
        <v>25832</v>
      </c>
      <c r="G168" s="210">
        <f t="shared" si="176"/>
        <v>500</v>
      </c>
      <c r="H168" s="180">
        <f t="shared" si="176"/>
        <v>140190</v>
      </c>
      <c r="I168" s="181">
        <f t="shared" si="176"/>
        <v>140190</v>
      </c>
      <c r="J168" s="181">
        <f t="shared" si="176"/>
        <v>0</v>
      </c>
      <c r="K168" s="210">
        <f t="shared" si="176"/>
        <v>0</v>
      </c>
      <c r="L168" s="180">
        <f t="shared" ref="L168" si="177">D168+H168</f>
        <v>4245868</v>
      </c>
      <c r="M168" s="181">
        <f t="shared" ref="M168" si="178">E168+I168</f>
        <v>4219536</v>
      </c>
      <c r="N168" s="181">
        <f t="shared" ref="N168" si="179">F168+J168</f>
        <v>25832</v>
      </c>
      <c r="O168" s="210">
        <f t="shared" ref="O168" si="180">G168+K168</f>
        <v>500</v>
      </c>
    </row>
    <row r="169" spans="1:15" ht="15" x14ac:dyDescent="0.25">
      <c r="A169" s="95"/>
      <c r="B169" s="169"/>
      <c r="C169" s="168"/>
      <c r="D169" s="90"/>
      <c r="E169" s="91"/>
      <c r="F169" s="91"/>
      <c r="G169" s="92"/>
      <c r="H169" s="90"/>
      <c r="I169" s="91"/>
      <c r="J169" s="91"/>
      <c r="K169" s="92"/>
      <c r="L169" s="90"/>
      <c r="M169" s="91"/>
      <c r="N169" s="91"/>
      <c r="O169" s="92"/>
    </row>
    <row r="170" spans="1:15" ht="15" x14ac:dyDescent="0.25">
      <c r="A170" s="95"/>
      <c r="B170" s="169"/>
      <c r="C170" s="168"/>
      <c r="D170" s="90"/>
      <c r="E170" s="91"/>
      <c r="F170" s="91"/>
      <c r="G170" s="92"/>
      <c r="H170" s="90"/>
      <c r="I170" s="91"/>
      <c r="J170" s="91"/>
      <c r="K170" s="92"/>
      <c r="L170" s="90"/>
      <c r="M170" s="91"/>
      <c r="N170" s="91"/>
      <c r="O170" s="92"/>
    </row>
    <row r="171" spans="1:15" ht="14.25" x14ac:dyDescent="0.2">
      <c r="A171" s="89" t="s">
        <v>14</v>
      </c>
      <c r="B171" s="211"/>
      <c r="C171" s="212"/>
      <c r="D171" s="213">
        <f t="shared" ref="D171:K171" si="181">D31+D168</f>
        <v>4162352</v>
      </c>
      <c r="E171" s="214">
        <f t="shared" si="181"/>
        <v>4136020</v>
      </c>
      <c r="F171" s="214">
        <f t="shared" si="181"/>
        <v>25832</v>
      </c>
      <c r="G171" s="215">
        <f t="shared" si="181"/>
        <v>500</v>
      </c>
      <c r="H171" s="213">
        <f t="shared" si="181"/>
        <v>159945</v>
      </c>
      <c r="I171" s="214">
        <f t="shared" si="181"/>
        <v>159945</v>
      </c>
      <c r="J171" s="214">
        <f t="shared" si="181"/>
        <v>0</v>
      </c>
      <c r="K171" s="215">
        <f t="shared" si="181"/>
        <v>0</v>
      </c>
      <c r="L171" s="213">
        <f t="shared" ref="L171" si="182">D171+H171</f>
        <v>4322297</v>
      </c>
      <c r="M171" s="214">
        <f t="shared" ref="M171" si="183">E171+I171</f>
        <v>4295965</v>
      </c>
      <c r="N171" s="214">
        <f t="shared" ref="N171" si="184">F171+J171</f>
        <v>25832</v>
      </c>
      <c r="O171" s="215">
        <f t="shared" ref="O171" si="185">G171+K171</f>
        <v>500</v>
      </c>
    </row>
    <row r="172" spans="1:15" ht="15" x14ac:dyDescent="0.25">
      <c r="A172" s="95"/>
      <c r="B172" s="216"/>
      <c r="C172" s="168"/>
      <c r="D172" s="90"/>
      <c r="E172" s="91"/>
      <c r="F172" s="91"/>
      <c r="G172" s="92"/>
      <c r="H172" s="90"/>
      <c r="I172" s="91"/>
      <c r="J172" s="91"/>
      <c r="K172" s="92"/>
      <c r="L172" s="90"/>
      <c r="M172" s="91"/>
      <c r="N172" s="91"/>
      <c r="O172" s="92"/>
    </row>
    <row r="173" spans="1:15" ht="15" x14ac:dyDescent="0.25">
      <c r="A173" s="95"/>
      <c r="B173" s="217" t="s">
        <v>25</v>
      </c>
      <c r="C173" s="218" t="s">
        <v>292</v>
      </c>
      <c r="D173" s="219"/>
      <c r="E173" s="220"/>
      <c r="F173" s="220"/>
      <c r="G173" s="221"/>
      <c r="H173" s="219"/>
      <c r="I173" s="220"/>
      <c r="J173" s="220"/>
      <c r="K173" s="221"/>
      <c r="L173" s="219"/>
      <c r="M173" s="220"/>
      <c r="N173" s="220"/>
      <c r="O173" s="221"/>
    </row>
    <row r="174" spans="1:15" ht="15" x14ac:dyDescent="0.25">
      <c r="A174" s="95"/>
      <c r="B174" s="222"/>
      <c r="C174" s="145" t="s">
        <v>196</v>
      </c>
      <c r="D174" s="98"/>
      <c r="E174" s="99"/>
      <c r="F174" s="99"/>
      <c r="G174" s="100"/>
      <c r="H174" s="98"/>
      <c r="I174" s="99"/>
      <c r="J174" s="99"/>
      <c r="K174" s="100"/>
      <c r="L174" s="98"/>
      <c r="M174" s="99"/>
      <c r="N174" s="99"/>
      <c r="O174" s="100"/>
    </row>
    <row r="175" spans="1:15" ht="15" x14ac:dyDescent="0.25">
      <c r="A175" s="171"/>
      <c r="B175" s="223"/>
      <c r="C175" s="145" t="s">
        <v>172</v>
      </c>
      <c r="D175" s="98">
        <v>368</v>
      </c>
      <c r="E175" s="99">
        <v>368</v>
      </c>
      <c r="F175" s="99">
        <v>0</v>
      </c>
      <c r="G175" s="100">
        <v>0</v>
      </c>
      <c r="H175" s="98"/>
      <c r="I175" s="99"/>
      <c r="J175" s="99"/>
      <c r="K175" s="100"/>
      <c r="L175" s="98">
        <f t="shared" ref="L175:L179" si="186">D175+H175</f>
        <v>368</v>
      </c>
      <c r="M175" s="99">
        <f t="shared" ref="M175:M179" si="187">E175+I175</f>
        <v>368</v>
      </c>
      <c r="N175" s="99">
        <f t="shared" ref="N175:N179" si="188">F175+J175</f>
        <v>0</v>
      </c>
      <c r="O175" s="100">
        <f t="shared" ref="O175:O179" si="189">G175+K175</f>
        <v>0</v>
      </c>
    </row>
    <row r="176" spans="1:15" ht="15" x14ac:dyDescent="0.25">
      <c r="A176" s="224"/>
      <c r="B176" s="223"/>
      <c r="C176" s="145" t="s">
        <v>170</v>
      </c>
      <c r="D176" s="98">
        <v>445</v>
      </c>
      <c r="E176" s="99">
        <v>445</v>
      </c>
      <c r="F176" s="99">
        <v>0</v>
      </c>
      <c r="G176" s="100">
        <v>0</v>
      </c>
      <c r="H176" s="98"/>
      <c r="I176" s="99"/>
      <c r="J176" s="99"/>
      <c r="K176" s="100"/>
      <c r="L176" s="98">
        <f t="shared" si="186"/>
        <v>445</v>
      </c>
      <c r="M176" s="99">
        <f t="shared" si="187"/>
        <v>445</v>
      </c>
      <c r="N176" s="99">
        <f t="shared" si="188"/>
        <v>0</v>
      </c>
      <c r="O176" s="100">
        <f t="shared" si="189"/>
        <v>0</v>
      </c>
    </row>
    <row r="177" spans="1:15" ht="15" x14ac:dyDescent="0.25">
      <c r="A177" s="171"/>
      <c r="B177" s="223"/>
      <c r="C177" s="145" t="s">
        <v>171</v>
      </c>
      <c r="D177" s="98">
        <v>561</v>
      </c>
      <c r="E177" s="99">
        <v>561</v>
      </c>
      <c r="F177" s="99">
        <v>0</v>
      </c>
      <c r="G177" s="100">
        <v>0</v>
      </c>
      <c r="H177" s="98"/>
      <c r="I177" s="99"/>
      <c r="J177" s="99"/>
      <c r="K177" s="100"/>
      <c r="L177" s="98">
        <f t="shared" si="186"/>
        <v>561</v>
      </c>
      <c r="M177" s="99">
        <f t="shared" si="187"/>
        <v>561</v>
      </c>
      <c r="N177" s="99">
        <f t="shared" si="188"/>
        <v>0</v>
      </c>
      <c r="O177" s="100">
        <f t="shared" si="189"/>
        <v>0</v>
      </c>
    </row>
    <row r="178" spans="1:15" ht="15" x14ac:dyDescent="0.25">
      <c r="A178" s="95"/>
      <c r="B178" s="222"/>
      <c r="C178" s="145" t="s">
        <v>177</v>
      </c>
      <c r="D178" s="98">
        <v>195074</v>
      </c>
      <c r="E178" s="99">
        <v>195074</v>
      </c>
      <c r="F178" s="99">
        <v>0</v>
      </c>
      <c r="G178" s="100">
        <v>0</v>
      </c>
      <c r="H178" s="98">
        <v>-279</v>
      </c>
      <c r="I178" s="99">
        <v>-279</v>
      </c>
      <c r="J178" s="99">
        <v>0</v>
      </c>
      <c r="K178" s="100">
        <v>0</v>
      </c>
      <c r="L178" s="98">
        <f t="shared" si="186"/>
        <v>194795</v>
      </c>
      <c r="M178" s="99">
        <f t="shared" si="187"/>
        <v>194795</v>
      </c>
      <c r="N178" s="99">
        <f t="shared" si="188"/>
        <v>0</v>
      </c>
      <c r="O178" s="100">
        <f t="shared" si="189"/>
        <v>0</v>
      </c>
    </row>
    <row r="179" spans="1:15" ht="15" x14ac:dyDescent="0.25">
      <c r="A179" s="171"/>
      <c r="B179" s="223"/>
      <c r="C179" s="173" t="s">
        <v>20</v>
      </c>
      <c r="D179" s="106">
        <f t="shared" ref="D179:G179" si="190">SUM(D175:D178)</f>
        <v>196448</v>
      </c>
      <c r="E179" s="107">
        <f t="shared" si="190"/>
        <v>196448</v>
      </c>
      <c r="F179" s="107">
        <f t="shared" si="190"/>
        <v>0</v>
      </c>
      <c r="G179" s="108">
        <f t="shared" si="190"/>
        <v>0</v>
      </c>
      <c r="H179" s="106">
        <f t="shared" ref="H179:K179" si="191">SUM(H175:H178)</f>
        <v>-279</v>
      </c>
      <c r="I179" s="107">
        <f t="shared" si="191"/>
        <v>-279</v>
      </c>
      <c r="J179" s="107">
        <f t="shared" si="191"/>
        <v>0</v>
      </c>
      <c r="K179" s="108">
        <f t="shared" si="191"/>
        <v>0</v>
      </c>
      <c r="L179" s="106">
        <f t="shared" si="186"/>
        <v>196169</v>
      </c>
      <c r="M179" s="107">
        <f t="shared" si="187"/>
        <v>196169</v>
      </c>
      <c r="N179" s="107">
        <f t="shared" si="188"/>
        <v>0</v>
      </c>
      <c r="O179" s="108">
        <f t="shared" si="189"/>
        <v>0</v>
      </c>
    </row>
    <row r="180" spans="1:15" ht="15" x14ac:dyDescent="0.25">
      <c r="A180" s="171"/>
      <c r="B180" s="223"/>
      <c r="C180" s="173"/>
      <c r="D180" s="106"/>
      <c r="E180" s="107"/>
      <c r="F180" s="107"/>
      <c r="G180" s="108"/>
      <c r="H180" s="106"/>
      <c r="I180" s="107"/>
      <c r="J180" s="107"/>
      <c r="K180" s="108"/>
      <c r="L180" s="106"/>
      <c r="M180" s="107"/>
      <c r="N180" s="107"/>
      <c r="O180" s="108"/>
    </row>
    <row r="181" spans="1:15" s="157" customFormat="1" ht="15" x14ac:dyDescent="0.25">
      <c r="A181" s="95"/>
      <c r="B181" s="222"/>
      <c r="C181" s="145" t="s">
        <v>316</v>
      </c>
      <c r="D181" s="98">
        <v>0</v>
      </c>
      <c r="E181" s="99">
        <v>0</v>
      </c>
      <c r="F181" s="99">
        <v>0</v>
      </c>
      <c r="G181" s="100">
        <v>0</v>
      </c>
      <c r="H181" s="98">
        <v>924</v>
      </c>
      <c r="I181" s="99">
        <v>924</v>
      </c>
      <c r="J181" s="99">
        <v>0</v>
      </c>
      <c r="K181" s="100">
        <v>0</v>
      </c>
      <c r="L181" s="98">
        <f t="shared" ref="L181" si="192">D181+H181</f>
        <v>924</v>
      </c>
      <c r="M181" s="99">
        <f t="shared" ref="M181" si="193">E181+I181</f>
        <v>924</v>
      </c>
      <c r="N181" s="99">
        <f t="shared" ref="N181" si="194">F181+J181</f>
        <v>0</v>
      </c>
      <c r="O181" s="100">
        <f t="shared" ref="O181" si="195">G181+K181</f>
        <v>0</v>
      </c>
    </row>
    <row r="182" spans="1:15" ht="15" x14ac:dyDescent="0.25">
      <c r="A182" s="95"/>
      <c r="B182" s="222"/>
      <c r="C182" s="145"/>
      <c r="D182" s="98"/>
      <c r="E182" s="99"/>
      <c r="F182" s="99"/>
      <c r="G182" s="100"/>
      <c r="H182" s="98"/>
      <c r="I182" s="99"/>
      <c r="J182" s="99"/>
      <c r="K182" s="100"/>
      <c r="L182" s="98"/>
      <c r="M182" s="99"/>
      <c r="N182" s="99"/>
      <c r="O182" s="100"/>
    </row>
    <row r="183" spans="1:15" ht="15.75" thickBot="1" x14ac:dyDescent="0.3">
      <c r="A183" s="50"/>
      <c r="B183" s="51"/>
      <c r="C183" s="225" t="s">
        <v>14</v>
      </c>
      <c r="D183" s="149">
        <f>D171+D179</f>
        <v>4358800</v>
      </c>
      <c r="E183" s="150">
        <f t="shared" ref="E183:G183" si="196">E171+E179</f>
        <v>4332468</v>
      </c>
      <c r="F183" s="150">
        <f t="shared" si="196"/>
        <v>25832</v>
      </c>
      <c r="G183" s="226">
        <f t="shared" si="196"/>
        <v>500</v>
      </c>
      <c r="H183" s="149">
        <f>H171+H179+H181</f>
        <v>160590</v>
      </c>
      <c r="I183" s="150">
        <f t="shared" ref="I183:K183" si="197">I171+I179+I181</f>
        <v>160590</v>
      </c>
      <c r="J183" s="150">
        <f t="shared" si="197"/>
        <v>0</v>
      </c>
      <c r="K183" s="226">
        <f t="shared" si="197"/>
        <v>0</v>
      </c>
      <c r="L183" s="149">
        <f t="shared" ref="L183" si="198">D183+H183</f>
        <v>4519390</v>
      </c>
      <c r="M183" s="150">
        <f t="shared" ref="M183" si="199">E183+I183</f>
        <v>4493058</v>
      </c>
      <c r="N183" s="150">
        <f t="shared" ref="N183" si="200">F183+J183</f>
        <v>25832</v>
      </c>
      <c r="O183" s="226">
        <f t="shared" ref="O183" si="201">G183+K183</f>
        <v>500</v>
      </c>
    </row>
    <row r="184" spans="1:15" x14ac:dyDescent="0.25">
      <c r="A184" s="16"/>
      <c r="B184" s="227"/>
      <c r="C184" s="152"/>
      <c r="D184" s="154"/>
    </row>
    <row r="185" spans="1:15" x14ac:dyDescent="0.25">
      <c r="A185" s="16"/>
      <c r="B185" s="18"/>
      <c r="C185" s="15"/>
    </row>
    <row r="186" spans="1:15" x14ac:dyDescent="0.25">
      <c r="A186" s="16"/>
      <c r="B186" s="18"/>
      <c r="C186" s="15"/>
    </row>
    <row r="187" spans="1:15" x14ac:dyDescent="0.25">
      <c r="A187" s="16"/>
      <c r="B187" s="18"/>
      <c r="C187" s="15"/>
    </row>
    <row r="188" spans="1:15" x14ac:dyDescent="0.25">
      <c r="A188" s="16"/>
      <c r="B188" s="18"/>
      <c r="C188" s="15"/>
    </row>
    <row r="189" spans="1:15" x14ac:dyDescent="0.25">
      <c r="A189" s="16"/>
      <c r="B189" s="18"/>
      <c r="C189" s="15"/>
    </row>
    <row r="190" spans="1:15" x14ac:dyDescent="0.25">
      <c r="A190" s="16"/>
      <c r="B190" s="18"/>
      <c r="C190" s="15"/>
    </row>
    <row r="191" spans="1:15" x14ac:dyDescent="0.25">
      <c r="A191" s="16"/>
      <c r="B191" s="18"/>
      <c r="C191" s="15"/>
    </row>
    <row r="192" spans="1:15" x14ac:dyDescent="0.25">
      <c r="A192" s="16"/>
      <c r="B192" s="18"/>
      <c r="C192" s="15"/>
    </row>
    <row r="193" spans="1:3" x14ac:dyDescent="0.25">
      <c r="A193" s="16"/>
      <c r="B193" s="18"/>
      <c r="C193" s="15"/>
    </row>
    <row r="194" spans="1:3" x14ac:dyDescent="0.25">
      <c r="A194" s="16"/>
      <c r="B194" s="18"/>
      <c r="C194" s="15"/>
    </row>
    <row r="195" spans="1:3" x14ac:dyDescent="0.25">
      <c r="A195" s="16"/>
      <c r="B195" s="18"/>
      <c r="C195" s="15"/>
    </row>
    <row r="196" spans="1:3" x14ac:dyDescent="0.25">
      <c r="A196" s="16"/>
      <c r="B196" s="16"/>
      <c r="C196" s="16"/>
    </row>
    <row r="197" spans="1:3" x14ac:dyDescent="0.25">
      <c r="A197" s="16"/>
      <c r="B197" s="16"/>
      <c r="C197" s="16"/>
    </row>
    <row r="198" spans="1:3" x14ac:dyDescent="0.25">
      <c r="A198" s="16"/>
      <c r="B198" s="16"/>
      <c r="C198" s="16"/>
    </row>
    <row r="199" spans="1:3" x14ac:dyDescent="0.25">
      <c r="A199" s="16"/>
      <c r="B199" s="16"/>
      <c r="C199" s="16"/>
    </row>
    <row r="200" spans="1:3" x14ac:dyDescent="0.25">
      <c r="A200" s="16"/>
      <c r="B200" s="16"/>
      <c r="C200" s="16"/>
    </row>
    <row r="201" spans="1:3" x14ac:dyDescent="0.25">
      <c r="A201" s="16"/>
      <c r="B201" s="16"/>
      <c r="C201" s="16"/>
    </row>
    <row r="202" spans="1:3" x14ac:dyDescent="0.25">
      <c r="A202" s="16"/>
      <c r="B202" s="16"/>
      <c r="C202" s="16"/>
    </row>
    <row r="203" spans="1:3" x14ac:dyDescent="0.25">
      <c r="A203" s="16"/>
      <c r="B203" s="16"/>
      <c r="C203" s="16"/>
    </row>
    <row r="204" spans="1:3" x14ac:dyDescent="0.25">
      <c r="A204" s="16"/>
      <c r="B204" s="16"/>
      <c r="C204" s="16"/>
    </row>
    <row r="205" spans="1:3" x14ac:dyDescent="0.25">
      <c r="A205" s="16"/>
      <c r="B205" s="16"/>
      <c r="C205" s="16"/>
    </row>
    <row r="206" spans="1:3" x14ac:dyDescent="0.25">
      <c r="A206" s="16"/>
      <c r="B206" s="16"/>
      <c r="C206" s="16"/>
    </row>
    <row r="207" spans="1:3" x14ac:dyDescent="0.25">
      <c r="A207" s="16"/>
      <c r="B207" s="16"/>
      <c r="C207" s="16"/>
    </row>
    <row r="208" spans="1:3" x14ac:dyDescent="0.25">
      <c r="A208" s="16"/>
      <c r="B208" s="16"/>
      <c r="C208" s="16"/>
    </row>
    <row r="209" spans="1:3" x14ac:dyDescent="0.25">
      <c r="A209" s="16"/>
      <c r="B209" s="16"/>
      <c r="C209" s="16"/>
    </row>
    <row r="210" spans="1:3" x14ac:dyDescent="0.25">
      <c r="A210" s="16"/>
      <c r="B210" s="16"/>
      <c r="C210" s="16"/>
    </row>
    <row r="211" spans="1:3" x14ac:dyDescent="0.25">
      <c r="A211" s="16"/>
      <c r="B211" s="16"/>
      <c r="C211" s="16"/>
    </row>
    <row r="212" spans="1:3" x14ac:dyDescent="0.25">
      <c r="A212" s="16"/>
      <c r="B212" s="16"/>
      <c r="C212" s="16"/>
    </row>
    <row r="213" spans="1:3" x14ac:dyDescent="0.25">
      <c r="A213" s="16"/>
      <c r="B213" s="16"/>
      <c r="C213" s="16"/>
    </row>
    <row r="214" spans="1:3" x14ac:dyDescent="0.25">
      <c r="A214" s="16"/>
      <c r="B214" s="16"/>
      <c r="C214" s="16"/>
    </row>
    <row r="215" spans="1:3" x14ac:dyDescent="0.25">
      <c r="A215" s="16"/>
      <c r="B215" s="16"/>
      <c r="C215" s="16"/>
    </row>
    <row r="216" spans="1:3" x14ac:dyDescent="0.25">
      <c r="A216" s="16"/>
      <c r="B216" s="16"/>
      <c r="C216" s="16"/>
    </row>
    <row r="217" spans="1:3" x14ac:dyDescent="0.25">
      <c r="A217" s="16"/>
      <c r="B217" s="16"/>
      <c r="C217" s="16"/>
    </row>
    <row r="218" spans="1:3" x14ac:dyDescent="0.25">
      <c r="A218" s="16"/>
      <c r="B218" s="16"/>
      <c r="C218" s="16"/>
    </row>
    <row r="219" spans="1:3" x14ac:dyDescent="0.25">
      <c r="A219" s="16"/>
      <c r="B219" s="16"/>
      <c r="C219" s="16"/>
    </row>
    <row r="220" spans="1:3" x14ac:dyDescent="0.25">
      <c r="A220" s="16"/>
      <c r="B220" s="16"/>
      <c r="C220" s="16"/>
    </row>
    <row r="221" spans="1:3" x14ac:dyDescent="0.25">
      <c r="A221" s="16"/>
      <c r="B221" s="16"/>
      <c r="C221" s="16"/>
    </row>
    <row r="222" spans="1:3" x14ac:dyDescent="0.25">
      <c r="A222" s="16"/>
      <c r="B222" s="16"/>
      <c r="C222" s="16"/>
    </row>
    <row r="223" spans="1:3" x14ac:dyDescent="0.25">
      <c r="A223" s="16"/>
      <c r="B223" s="16"/>
      <c r="C223" s="16"/>
    </row>
    <row r="224" spans="1:3" x14ac:dyDescent="0.25">
      <c r="A224" s="16"/>
      <c r="B224" s="16"/>
      <c r="C224" s="16"/>
    </row>
    <row r="225" spans="1:3" x14ac:dyDescent="0.25">
      <c r="A225" s="16"/>
      <c r="B225" s="16"/>
      <c r="C225" s="16"/>
    </row>
    <row r="226" spans="1:3" x14ac:dyDescent="0.25">
      <c r="A226" s="16"/>
      <c r="B226" s="16"/>
      <c r="C226" s="16"/>
    </row>
    <row r="227" spans="1:3" x14ac:dyDescent="0.25">
      <c r="A227" s="16"/>
      <c r="B227" s="16"/>
      <c r="C227" s="16"/>
    </row>
    <row r="228" spans="1:3" x14ac:dyDescent="0.25">
      <c r="A228" s="16"/>
      <c r="B228" s="16"/>
      <c r="C228" s="16"/>
    </row>
    <row r="229" spans="1:3" x14ac:dyDescent="0.25">
      <c r="A229" s="16"/>
      <c r="B229" s="16"/>
      <c r="C229" s="16"/>
    </row>
    <row r="230" spans="1:3" x14ac:dyDescent="0.25">
      <c r="A230" s="16"/>
      <c r="B230" s="16"/>
      <c r="C230" s="16"/>
    </row>
    <row r="231" spans="1:3" x14ac:dyDescent="0.25">
      <c r="A231" s="16"/>
      <c r="B231" s="16"/>
      <c r="C231" s="16"/>
    </row>
    <row r="232" spans="1:3" x14ac:dyDescent="0.25">
      <c r="A232" s="16"/>
      <c r="B232" s="16"/>
      <c r="C232" s="16"/>
    </row>
    <row r="233" spans="1:3" x14ac:dyDescent="0.25">
      <c r="A233" s="16"/>
      <c r="B233" s="16"/>
      <c r="C233" s="16"/>
    </row>
    <row r="234" spans="1:3" x14ac:dyDescent="0.25">
      <c r="A234" s="16"/>
      <c r="B234" s="16"/>
      <c r="C234" s="16"/>
    </row>
    <row r="235" spans="1:3" x14ac:dyDescent="0.25">
      <c r="A235" s="16"/>
      <c r="B235" s="16"/>
      <c r="C235" s="16"/>
    </row>
    <row r="236" spans="1:3" x14ac:dyDescent="0.25">
      <c r="A236" s="16"/>
      <c r="B236" s="16"/>
      <c r="C236" s="16"/>
    </row>
    <row r="237" spans="1:3" x14ac:dyDescent="0.25">
      <c r="A237" s="16"/>
      <c r="B237" s="16"/>
      <c r="C237" s="16"/>
    </row>
    <row r="238" spans="1:3" x14ac:dyDescent="0.25">
      <c r="A238" s="16"/>
      <c r="B238" s="18"/>
      <c r="C238" s="15"/>
    </row>
    <row r="239" spans="1:3" x14ac:dyDescent="0.25">
      <c r="A239" s="16"/>
      <c r="B239" s="18"/>
      <c r="C239" s="15"/>
    </row>
    <row r="240" spans="1:3" x14ac:dyDescent="0.25">
      <c r="A240" s="16"/>
      <c r="B240" s="18"/>
      <c r="C240" s="15"/>
    </row>
    <row r="241" spans="1:3" x14ac:dyDescent="0.25">
      <c r="A241" s="16"/>
      <c r="B241" s="18"/>
      <c r="C241" s="15"/>
    </row>
  </sheetData>
  <mergeCells count="4">
    <mergeCell ref="D6:G6"/>
    <mergeCell ref="H6:K6"/>
    <mergeCell ref="L6:O6"/>
    <mergeCell ref="A4:O4"/>
  </mergeCells>
  <phoneticPr fontId="45" type="noConversion"/>
  <pageMargins left="1" right="1" top="1" bottom="1" header="0.5" footer="0.5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31F1-3DCC-4AE2-B734-6C9949154C8F}">
  <sheetPr>
    <pageSetUpPr fitToPage="1"/>
  </sheetPr>
  <dimension ref="A1:O276"/>
  <sheetViews>
    <sheetView view="pageBreakPreview" topLeftCell="A219" zoomScaleNormal="100" zoomScaleSheetLayoutView="100" workbookViewId="0">
      <selection activeCell="C204" sqref="C204"/>
    </sheetView>
  </sheetViews>
  <sheetFormatPr defaultColWidth="8.85546875" defaultRowHeight="16.5" x14ac:dyDescent="0.25"/>
  <cols>
    <col min="1" max="1" width="5.85546875" style="21" customWidth="1"/>
    <col min="2" max="2" width="7.7109375" style="17" customWidth="1"/>
    <col min="3" max="3" width="65.42578125" style="17" customWidth="1"/>
    <col min="4" max="4" width="11.140625" style="16" customWidth="1"/>
    <col min="5" max="5" width="10.140625" style="16" customWidth="1"/>
    <col min="6" max="6" width="9.85546875" style="16" customWidth="1"/>
    <col min="7" max="7" width="7.85546875" style="16" customWidth="1"/>
    <col min="8" max="8" width="13" style="22" customWidth="1"/>
    <col min="9" max="9" width="10.7109375" bestFit="1" customWidth="1"/>
    <col min="12" max="13" width="10.7109375" bestFit="1" customWidth="1"/>
  </cols>
  <sheetData>
    <row r="1" spans="1:15" x14ac:dyDescent="0.25">
      <c r="A1" s="15"/>
      <c r="B1" s="15"/>
      <c r="C1" s="15"/>
      <c r="D1" s="44"/>
      <c r="E1" s="44"/>
      <c r="F1" s="44"/>
      <c r="G1" s="44"/>
      <c r="O1" s="4" t="s">
        <v>333</v>
      </c>
    </row>
    <row r="2" spans="1:15" x14ac:dyDescent="0.25">
      <c r="A2" s="15"/>
      <c r="B2" s="15"/>
      <c r="C2" s="15"/>
      <c r="D2" s="44"/>
      <c r="E2" s="44"/>
      <c r="F2" s="44"/>
      <c r="G2" s="44"/>
      <c r="O2" s="45" t="s">
        <v>331</v>
      </c>
    </row>
    <row r="3" spans="1:15" ht="16.5" customHeight="1" x14ac:dyDescent="0.25">
      <c r="A3" s="15"/>
      <c r="B3" s="230" t="s">
        <v>289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x14ac:dyDescent="0.25">
      <c r="A4" s="15"/>
      <c r="B4" s="15"/>
      <c r="C4" s="15"/>
      <c r="D4" s="71"/>
      <c r="E4" s="71"/>
      <c r="F4" s="71"/>
      <c r="G4" s="71"/>
    </row>
    <row r="5" spans="1:15" ht="16.5" customHeight="1" x14ac:dyDescent="0.2">
      <c r="A5" s="70"/>
      <c r="B5" s="230" t="s">
        <v>288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ht="17.25" thickBot="1" x14ac:dyDescent="0.3">
      <c r="A6" s="72"/>
      <c r="B6" s="72"/>
      <c r="C6" s="72"/>
      <c r="H6" s="23"/>
    </row>
    <row r="7" spans="1:15" ht="15" customHeight="1" thickBot="1" x14ac:dyDescent="0.25">
      <c r="A7" s="73"/>
      <c r="B7" s="74"/>
      <c r="C7" s="75"/>
      <c r="D7" s="228" t="s">
        <v>149</v>
      </c>
      <c r="E7" s="229"/>
      <c r="F7" s="229"/>
      <c r="G7" s="229"/>
      <c r="H7" s="228" t="s">
        <v>293</v>
      </c>
      <c r="I7" s="229"/>
      <c r="J7" s="229"/>
      <c r="K7" s="229"/>
      <c r="L7" s="228" t="s">
        <v>294</v>
      </c>
      <c r="M7" s="229"/>
      <c r="N7" s="229"/>
      <c r="O7" s="229"/>
    </row>
    <row r="8" spans="1:15" ht="45.75" thickBot="1" x14ac:dyDescent="0.3">
      <c r="A8" s="76"/>
      <c r="B8" s="77"/>
      <c r="C8" s="78"/>
      <c r="D8" s="79" t="s">
        <v>21</v>
      </c>
      <c r="E8" s="54" t="s">
        <v>37</v>
      </c>
      <c r="F8" s="55" t="s">
        <v>38</v>
      </c>
      <c r="G8" s="80" t="s">
        <v>143</v>
      </c>
      <c r="H8" s="79" t="s">
        <v>21</v>
      </c>
      <c r="I8" s="54" t="s">
        <v>37</v>
      </c>
      <c r="J8" s="55" t="s">
        <v>38</v>
      </c>
      <c r="K8" s="80" t="s">
        <v>143</v>
      </c>
      <c r="L8" s="79" t="s">
        <v>21</v>
      </c>
      <c r="M8" s="54" t="s">
        <v>37</v>
      </c>
      <c r="N8" s="55" t="s">
        <v>38</v>
      </c>
      <c r="O8" s="80" t="s">
        <v>143</v>
      </c>
    </row>
    <row r="9" spans="1:15" ht="14.25" x14ac:dyDescent="0.2">
      <c r="A9" s="81" t="s">
        <v>3</v>
      </c>
      <c r="B9" s="82" t="s">
        <v>4</v>
      </c>
      <c r="C9" s="83" t="s">
        <v>5</v>
      </c>
      <c r="D9" s="84"/>
      <c r="E9" s="85"/>
      <c r="F9" s="85"/>
      <c r="G9" s="86"/>
      <c r="H9" s="84"/>
      <c r="I9" s="85"/>
      <c r="J9" s="85"/>
      <c r="K9" s="86"/>
      <c r="L9" s="84"/>
      <c r="M9" s="85"/>
      <c r="N9" s="85"/>
      <c r="O9" s="86"/>
    </row>
    <row r="10" spans="1:15" ht="14.25" x14ac:dyDescent="0.2">
      <c r="A10" s="87"/>
      <c r="B10" s="88"/>
      <c r="C10" s="89"/>
      <c r="D10" s="90"/>
      <c r="E10" s="91"/>
      <c r="F10" s="91"/>
      <c r="G10" s="92"/>
      <c r="H10" s="90"/>
      <c r="I10" s="91"/>
      <c r="J10" s="91"/>
      <c r="K10" s="92"/>
      <c r="L10" s="90"/>
      <c r="M10" s="91"/>
      <c r="N10" s="91"/>
      <c r="O10" s="92"/>
    </row>
    <row r="11" spans="1:15" ht="14.25" x14ac:dyDescent="0.2">
      <c r="A11" s="87">
        <v>101</v>
      </c>
      <c r="B11" s="93"/>
      <c r="C11" s="94" t="s">
        <v>176</v>
      </c>
      <c r="D11" s="90"/>
      <c r="E11" s="91"/>
      <c r="F11" s="91"/>
      <c r="G11" s="92"/>
      <c r="H11" s="90"/>
      <c r="I11" s="91"/>
      <c r="J11" s="91"/>
      <c r="K11" s="92"/>
      <c r="L11" s="90"/>
      <c r="M11" s="91"/>
      <c r="N11" s="91"/>
      <c r="O11" s="92"/>
    </row>
    <row r="12" spans="1:15" ht="15" x14ac:dyDescent="0.25">
      <c r="A12" s="95"/>
      <c r="B12" s="96" t="s">
        <v>6</v>
      </c>
      <c r="C12" s="97" t="s">
        <v>19</v>
      </c>
      <c r="D12" s="98">
        <v>508790</v>
      </c>
      <c r="E12" s="99">
        <v>508790</v>
      </c>
      <c r="F12" s="99">
        <v>0</v>
      </c>
      <c r="G12" s="100">
        <v>0</v>
      </c>
      <c r="H12" s="98">
        <v>18093</v>
      </c>
      <c r="I12" s="99">
        <v>18093</v>
      </c>
      <c r="J12" s="99">
        <v>0</v>
      </c>
      <c r="K12" s="100">
        <v>0</v>
      </c>
      <c r="L12" s="98">
        <f>D12+H12</f>
        <v>526883</v>
      </c>
      <c r="M12" s="99">
        <f t="shared" ref="M12:O12" si="0">E12+I12</f>
        <v>526883</v>
      </c>
      <c r="N12" s="99">
        <f t="shared" si="0"/>
        <v>0</v>
      </c>
      <c r="O12" s="100">
        <f t="shared" si="0"/>
        <v>0</v>
      </c>
    </row>
    <row r="13" spans="1:15" ht="15" x14ac:dyDescent="0.25">
      <c r="A13" s="95"/>
      <c r="B13" s="96" t="s">
        <v>10</v>
      </c>
      <c r="C13" s="97" t="s">
        <v>47</v>
      </c>
      <c r="D13" s="98">
        <v>64332</v>
      </c>
      <c r="E13" s="99">
        <v>64332</v>
      </c>
      <c r="F13" s="99">
        <v>0</v>
      </c>
      <c r="G13" s="100">
        <v>0</v>
      </c>
      <c r="H13" s="98">
        <v>2352</v>
      </c>
      <c r="I13" s="99">
        <v>2352</v>
      </c>
      <c r="J13" s="99">
        <v>0</v>
      </c>
      <c r="K13" s="100">
        <v>0</v>
      </c>
      <c r="L13" s="98">
        <f t="shared" ref="L13:L14" si="1">D13+H13</f>
        <v>66684</v>
      </c>
      <c r="M13" s="99">
        <f t="shared" ref="M13:M14" si="2">E13+I13</f>
        <v>66684</v>
      </c>
      <c r="N13" s="99">
        <f t="shared" ref="N13:N14" si="3">F13+J13</f>
        <v>0</v>
      </c>
      <c r="O13" s="100">
        <f t="shared" ref="O13:O14" si="4">G13+K13</f>
        <v>0</v>
      </c>
    </row>
    <row r="14" spans="1:15" ht="15" x14ac:dyDescent="0.25">
      <c r="A14" s="95"/>
      <c r="B14" s="96" t="s">
        <v>11</v>
      </c>
      <c r="C14" s="97" t="s">
        <v>23</v>
      </c>
      <c r="D14" s="98">
        <v>77521</v>
      </c>
      <c r="E14" s="99">
        <v>77521</v>
      </c>
      <c r="F14" s="99">
        <v>0</v>
      </c>
      <c r="G14" s="100">
        <v>0</v>
      </c>
      <c r="H14" s="98"/>
      <c r="I14" s="99"/>
      <c r="J14" s="99"/>
      <c r="K14" s="100"/>
      <c r="L14" s="98">
        <f t="shared" si="1"/>
        <v>77521</v>
      </c>
      <c r="M14" s="99">
        <f t="shared" si="2"/>
        <v>77521</v>
      </c>
      <c r="N14" s="99">
        <f t="shared" si="3"/>
        <v>0</v>
      </c>
      <c r="O14" s="100">
        <f t="shared" si="4"/>
        <v>0</v>
      </c>
    </row>
    <row r="15" spans="1:15" ht="15" x14ac:dyDescent="0.25">
      <c r="A15" s="101"/>
      <c r="B15" s="102" t="s">
        <v>16</v>
      </c>
      <c r="C15" s="97" t="s">
        <v>42</v>
      </c>
      <c r="D15" s="98"/>
      <c r="E15" s="99"/>
      <c r="F15" s="99"/>
      <c r="G15" s="100"/>
      <c r="H15" s="98"/>
      <c r="I15" s="99"/>
      <c r="J15" s="99"/>
      <c r="K15" s="100"/>
      <c r="L15" s="98"/>
      <c r="M15" s="99"/>
      <c r="N15" s="99"/>
      <c r="O15" s="100"/>
    </row>
    <row r="16" spans="1:15" ht="15" x14ac:dyDescent="0.25">
      <c r="A16" s="101"/>
      <c r="B16" s="102"/>
      <c r="C16" s="97" t="s">
        <v>105</v>
      </c>
      <c r="D16" s="98">
        <v>3156</v>
      </c>
      <c r="E16" s="99">
        <v>3156</v>
      </c>
      <c r="F16" s="99">
        <v>0</v>
      </c>
      <c r="G16" s="100">
        <v>0</v>
      </c>
      <c r="H16" s="98"/>
      <c r="I16" s="99"/>
      <c r="J16" s="99"/>
      <c r="K16" s="100"/>
      <c r="L16" s="98">
        <f t="shared" ref="L16:L17" si="5">D16+H16</f>
        <v>3156</v>
      </c>
      <c r="M16" s="99">
        <f t="shared" ref="M16:M17" si="6">E16+I16</f>
        <v>3156</v>
      </c>
      <c r="N16" s="99">
        <f t="shared" ref="N16:N17" si="7">F16+J16</f>
        <v>0</v>
      </c>
      <c r="O16" s="100">
        <f t="shared" ref="O16:O17" si="8">G16+K16</f>
        <v>0</v>
      </c>
    </row>
    <row r="17" spans="1:15" ht="15" x14ac:dyDescent="0.25">
      <c r="A17" s="103"/>
      <c r="B17" s="104"/>
      <c r="C17" s="105" t="s">
        <v>44</v>
      </c>
      <c r="D17" s="106">
        <f t="shared" ref="D17:K17" si="9">SUM(D16:D16)</f>
        <v>3156</v>
      </c>
      <c r="E17" s="107">
        <f t="shared" si="9"/>
        <v>3156</v>
      </c>
      <c r="F17" s="107">
        <f t="shared" si="9"/>
        <v>0</v>
      </c>
      <c r="G17" s="108">
        <f t="shared" si="9"/>
        <v>0</v>
      </c>
      <c r="H17" s="106">
        <f t="shared" si="9"/>
        <v>0</v>
      </c>
      <c r="I17" s="107">
        <f t="shared" si="9"/>
        <v>0</v>
      </c>
      <c r="J17" s="107">
        <f t="shared" si="9"/>
        <v>0</v>
      </c>
      <c r="K17" s="108">
        <f t="shared" si="9"/>
        <v>0</v>
      </c>
      <c r="L17" s="106">
        <f t="shared" si="5"/>
        <v>3156</v>
      </c>
      <c r="M17" s="107">
        <f t="shared" si="6"/>
        <v>3156</v>
      </c>
      <c r="N17" s="107">
        <f t="shared" si="7"/>
        <v>0</v>
      </c>
      <c r="O17" s="108">
        <f t="shared" si="8"/>
        <v>0</v>
      </c>
    </row>
    <row r="18" spans="1:15" ht="15" x14ac:dyDescent="0.25">
      <c r="A18" s="103"/>
      <c r="B18" s="102" t="s">
        <v>18</v>
      </c>
      <c r="C18" s="97" t="s">
        <v>17</v>
      </c>
      <c r="D18" s="106"/>
      <c r="E18" s="107"/>
      <c r="F18" s="107"/>
      <c r="G18" s="108"/>
      <c r="H18" s="106"/>
      <c r="I18" s="107"/>
      <c r="J18" s="107"/>
      <c r="K18" s="108"/>
      <c r="L18" s="106"/>
      <c r="M18" s="107"/>
      <c r="N18" s="107"/>
      <c r="O18" s="108"/>
    </row>
    <row r="19" spans="1:15" ht="15" x14ac:dyDescent="0.25">
      <c r="A19" s="103"/>
      <c r="B19" s="102"/>
      <c r="C19" s="97" t="s">
        <v>209</v>
      </c>
      <c r="D19" s="98">
        <v>1500</v>
      </c>
      <c r="E19" s="99">
        <v>1500</v>
      </c>
      <c r="F19" s="99">
        <v>0</v>
      </c>
      <c r="G19" s="100">
        <v>0</v>
      </c>
      <c r="H19" s="98"/>
      <c r="I19" s="99"/>
      <c r="J19" s="99"/>
      <c r="K19" s="100"/>
      <c r="L19" s="98">
        <f t="shared" ref="L19:L23" si="10">D19+H19</f>
        <v>1500</v>
      </c>
      <c r="M19" s="99">
        <f t="shared" ref="M19:M23" si="11">E19+I19</f>
        <v>1500</v>
      </c>
      <c r="N19" s="99">
        <f t="shared" ref="N19:N23" si="12">F19+J19</f>
        <v>0</v>
      </c>
      <c r="O19" s="100">
        <f t="shared" ref="O19:O23" si="13">G19+K19</f>
        <v>0</v>
      </c>
    </row>
    <row r="20" spans="1:15" ht="15" x14ac:dyDescent="0.25">
      <c r="A20" s="103"/>
      <c r="B20" s="102"/>
      <c r="C20" s="97" t="s">
        <v>210</v>
      </c>
      <c r="D20" s="98">
        <v>1270</v>
      </c>
      <c r="E20" s="99">
        <v>1270</v>
      </c>
      <c r="F20" s="99">
        <v>0</v>
      </c>
      <c r="G20" s="100">
        <v>0</v>
      </c>
      <c r="H20" s="98"/>
      <c r="I20" s="99"/>
      <c r="J20" s="99"/>
      <c r="K20" s="100"/>
      <c r="L20" s="98">
        <f t="shared" si="10"/>
        <v>1270</v>
      </c>
      <c r="M20" s="99">
        <f t="shared" si="11"/>
        <v>1270</v>
      </c>
      <c r="N20" s="99">
        <f t="shared" si="12"/>
        <v>0</v>
      </c>
      <c r="O20" s="100">
        <f t="shared" si="13"/>
        <v>0</v>
      </c>
    </row>
    <row r="21" spans="1:15" ht="15" x14ac:dyDescent="0.25">
      <c r="A21" s="103"/>
      <c r="B21" s="102"/>
      <c r="C21" s="97" t="s">
        <v>233</v>
      </c>
      <c r="D21" s="98">
        <v>2600</v>
      </c>
      <c r="E21" s="99">
        <v>2600</v>
      </c>
      <c r="F21" s="99">
        <v>0</v>
      </c>
      <c r="G21" s="100">
        <v>0</v>
      </c>
      <c r="H21" s="98"/>
      <c r="I21" s="99"/>
      <c r="J21" s="99"/>
      <c r="K21" s="100"/>
      <c r="L21" s="98">
        <f t="shared" si="10"/>
        <v>2600</v>
      </c>
      <c r="M21" s="99">
        <f t="shared" si="11"/>
        <v>2600</v>
      </c>
      <c r="N21" s="99">
        <f t="shared" si="12"/>
        <v>0</v>
      </c>
      <c r="O21" s="100">
        <f t="shared" si="13"/>
        <v>0</v>
      </c>
    </row>
    <row r="22" spans="1:15" ht="15" x14ac:dyDescent="0.25">
      <c r="A22" s="103"/>
      <c r="B22" s="102"/>
      <c r="C22" s="105" t="s">
        <v>102</v>
      </c>
      <c r="D22" s="106">
        <f t="shared" ref="D22:K22" si="14">SUM(D19:D21)</f>
        <v>5370</v>
      </c>
      <c r="E22" s="107">
        <f t="shared" si="14"/>
        <v>5370</v>
      </c>
      <c r="F22" s="107">
        <f t="shared" si="14"/>
        <v>0</v>
      </c>
      <c r="G22" s="108">
        <f t="shared" si="14"/>
        <v>0</v>
      </c>
      <c r="H22" s="106">
        <f t="shared" si="14"/>
        <v>0</v>
      </c>
      <c r="I22" s="107">
        <f t="shared" si="14"/>
        <v>0</v>
      </c>
      <c r="J22" s="107">
        <f t="shared" si="14"/>
        <v>0</v>
      </c>
      <c r="K22" s="108">
        <f t="shared" si="14"/>
        <v>0</v>
      </c>
      <c r="L22" s="106">
        <f t="shared" si="10"/>
        <v>5370</v>
      </c>
      <c r="M22" s="107">
        <f t="shared" si="11"/>
        <v>5370</v>
      </c>
      <c r="N22" s="107">
        <f t="shared" si="12"/>
        <v>0</v>
      </c>
      <c r="O22" s="108">
        <f t="shared" si="13"/>
        <v>0</v>
      </c>
    </row>
    <row r="23" spans="1:15" ht="15" x14ac:dyDescent="0.25">
      <c r="A23" s="101"/>
      <c r="B23" s="102"/>
      <c r="C23" s="89" t="s">
        <v>8</v>
      </c>
      <c r="D23" s="109">
        <f t="shared" ref="D23:K23" si="15">D12+D13+D14+D17+D22</f>
        <v>659169</v>
      </c>
      <c r="E23" s="110">
        <f t="shared" si="15"/>
        <v>659169</v>
      </c>
      <c r="F23" s="110">
        <f t="shared" si="15"/>
        <v>0</v>
      </c>
      <c r="G23" s="111">
        <f t="shared" si="15"/>
        <v>0</v>
      </c>
      <c r="H23" s="109">
        <f t="shared" si="15"/>
        <v>20445</v>
      </c>
      <c r="I23" s="110">
        <f t="shared" si="15"/>
        <v>20445</v>
      </c>
      <c r="J23" s="110">
        <f t="shared" si="15"/>
        <v>0</v>
      </c>
      <c r="K23" s="111">
        <f t="shared" si="15"/>
        <v>0</v>
      </c>
      <c r="L23" s="109">
        <f t="shared" si="10"/>
        <v>679614</v>
      </c>
      <c r="M23" s="110">
        <f t="shared" si="11"/>
        <v>679614</v>
      </c>
      <c r="N23" s="110">
        <f t="shared" si="12"/>
        <v>0</v>
      </c>
      <c r="O23" s="111">
        <f t="shared" si="13"/>
        <v>0</v>
      </c>
    </row>
    <row r="24" spans="1:15" ht="15" x14ac:dyDescent="0.25">
      <c r="A24" s="101"/>
      <c r="B24" s="102"/>
      <c r="C24" s="97"/>
      <c r="D24" s="98"/>
      <c r="E24" s="99"/>
      <c r="F24" s="99"/>
      <c r="G24" s="100"/>
      <c r="H24" s="98"/>
      <c r="I24" s="99"/>
      <c r="J24" s="99"/>
      <c r="K24" s="100"/>
      <c r="L24" s="98"/>
      <c r="M24" s="99"/>
      <c r="N24" s="99"/>
      <c r="O24" s="100"/>
    </row>
    <row r="25" spans="1:15" ht="15" x14ac:dyDescent="0.25">
      <c r="A25" s="87">
        <v>102</v>
      </c>
      <c r="B25" s="102"/>
      <c r="C25" s="89" t="s">
        <v>119</v>
      </c>
      <c r="D25" s="90"/>
      <c r="E25" s="91"/>
      <c r="F25" s="91"/>
      <c r="G25" s="92"/>
      <c r="H25" s="90"/>
      <c r="I25" s="91"/>
      <c r="J25" s="91"/>
      <c r="K25" s="92"/>
      <c r="L25" s="90"/>
      <c r="M25" s="91"/>
      <c r="N25" s="91"/>
      <c r="O25" s="92"/>
    </row>
    <row r="26" spans="1:15" ht="15" x14ac:dyDescent="0.25">
      <c r="A26" s="95"/>
      <c r="B26" s="96" t="s">
        <v>6</v>
      </c>
      <c r="C26" s="97" t="s">
        <v>19</v>
      </c>
      <c r="D26" s="98">
        <v>88376</v>
      </c>
      <c r="E26" s="99">
        <v>88376</v>
      </c>
      <c r="F26" s="99">
        <v>0</v>
      </c>
      <c r="G26" s="100">
        <v>0</v>
      </c>
      <c r="H26" s="98"/>
      <c r="I26" s="99"/>
      <c r="J26" s="99"/>
      <c r="K26" s="100"/>
      <c r="L26" s="98">
        <f t="shared" ref="L26:L28" si="16">D26+H26</f>
        <v>88376</v>
      </c>
      <c r="M26" s="99">
        <f t="shared" ref="M26:M28" si="17">E26+I26</f>
        <v>88376</v>
      </c>
      <c r="N26" s="99">
        <f t="shared" ref="N26:N28" si="18">F26+J26</f>
        <v>0</v>
      </c>
      <c r="O26" s="100">
        <f t="shared" ref="O26:O28" si="19">G26+K26</f>
        <v>0</v>
      </c>
    </row>
    <row r="27" spans="1:15" ht="15" x14ac:dyDescent="0.25">
      <c r="A27" s="95"/>
      <c r="B27" s="96" t="s">
        <v>10</v>
      </c>
      <c r="C27" s="97" t="s">
        <v>47</v>
      </c>
      <c r="D27" s="98">
        <v>11435</v>
      </c>
      <c r="E27" s="99">
        <v>11435</v>
      </c>
      <c r="F27" s="99">
        <v>0</v>
      </c>
      <c r="G27" s="100">
        <v>0</v>
      </c>
      <c r="H27" s="98"/>
      <c r="I27" s="99"/>
      <c r="J27" s="99"/>
      <c r="K27" s="100"/>
      <c r="L27" s="98">
        <f t="shared" si="16"/>
        <v>11435</v>
      </c>
      <c r="M27" s="99">
        <f t="shared" si="17"/>
        <v>11435</v>
      </c>
      <c r="N27" s="99">
        <f t="shared" si="18"/>
        <v>0</v>
      </c>
      <c r="O27" s="100">
        <f t="shared" si="19"/>
        <v>0</v>
      </c>
    </row>
    <row r="28" spans="1:15" ht="15" x14ac:dyDescent="0.25">
      <c r="A28" s="101"/>
      <c r="B28" s="102" t="s">
        <v>11</v>
      </c>
      <c r="C28" s="97" t="s">
        <v>23</v>
      </c>
      <c r="D28" s="98">
        <v>87432</v>
      </c>
      <c r="E28" s="99">
        <v>87432</v>
      </c>
      <c r="F28" s="99">
        <v>0</v>
      </c>
      <c r="G28" s="100">
        <v>0</v>
      </c>
      <c r="H28" s="98"/>
      <c r="I28" s="99"/>
      <c r="J28" s="99"/>
      <c r="K28" s="100"/>
      <c r="L28" s="98">
        <f t="shared" si="16"/>
        <v>87432</v>
      </c>
      <c r="M28" s="99">
        <f t="shared" si="17"/>
        <v>87432</v>
      </c>
      <c r="N28" s="99">
        <f t="shared" si="18"/>
        <v>0</v>
      </c>
      <c r="O28" s="100">
        <f t="shared" si="19"/>
        <v>0</v>
      </c>
    </row>
    <row r="29" spans="1:15" ht="15" x14ac:dyDescent="0.25">
      <c r="A29" s="101"/>
      <c r="B29" s="102" t="s">
        <v>13</v>
      </c>
      <c r="C29" s="97" t="s">
        <v>41</v>
      </c>
      <c r="D29" s="98"/>
      <c r="E29" s="99"/>
      <c r="F29" s="99"/>
      <c r="G29" s="100"/>
      <c r="H29" s="98"/>
      <c r="I29" s="99"/>
      <c r="J29" s="99"/>
      <c r="K29" s="100"/>
      <c r="L29" s="98"/>
      <c r="M29" s="99"/>
      <c r="N29" s="99"/>
      <c r="O29" s="100"/>
    </row>
    <row r="30" spans="1:15" ht="15" x14ac:dyDescent="0.25">
      <c r="A30" s="101"/>
      <c r="B30" s="102"/>
      <c r="C30" s="97" t="s">
        <v>45</v>
      </c>
      <c r="D30" s="98"/>
      <c r="E30" s="99"/>
      <c r="F30" s="99"/>
      <c r="G30" s="100"/>
      <c r="H30" s="98"/>
      <c r="I30" s="99"/>
      <c r="J30" s="99"/>
      <c r="K30" s="100"/>
      <c r="L30" s="98"/>
      <c r="M30" s="99"/>
      <c r="N30" s="99"/>
      <c r="O30" s="100"/>
    </row>
    <row r="31" spans="1:15" ht="15" x14ac:dyDescent="0.25">
      <c r="A31" s="101"/>
      <c r="B31" s="104"/>
      <c r="C31" s="105" t="s">
        <v>181</v>
      </c>
      <c r="D31" s="106"/>
      <c r="E31" s="107"/>
      <c r="F31" s="107"/>
      <c r="G31" s="108"/>
      <c r="H31" s="106"/>
      <c r="I31" s="107"/>
      <c r="J31" s="107"/>
      <c r="K31" s="108"/>
      <c r="L31" s="106"/>
      <c r="M31" s="107"/>
      <c r="N31" s="107"/>
      <c r="O31" s="108"/>
    </row>
    <row r="32" spans="1:15" ht="15" x14ac:dyDescent="0.25">
      <c r="A32" s="101"/>
      <c r="B32" s="102" t="s">
        <v>16</v>
      </c>
      <c r="C32" s="97" t="s">
        <v>42</v>
      </c>
      <c r="D32" s="98"/>
      <c r="E32" s="99"/>
      <c r="F32" s="99"/>
      <c r="G32" s="100"/>
      <c r="H32" s="98"/>
      <c r="I32" s="99"/>
      <c r="J32" s="99"/>
      <c r="K32" s="100"/>
      <c r="L32" s="98"/>
      <c r="M32" s="99"/>
      <c r="N32" s="99"/>
      <c r="O32" s="100"/>
    </row>
    <row r="33" spans="1:15" ht="15" x14ac:dyDescent="0.25">
      <c r="A33" s="101"/>
      <c r="B33" s="102"/>
      <c r="C33" s="97" t="s">
        <v>105</v>
      </c>
      <c r="D33" s="98">
        <v>8079</v>
      </c>
      <c r="E33" s="99">
        <v>8079</v>
      </c>
      <c r="F33" s="99">
        <v>0</v>
      </c>
      <c r="G33" s="100">
        <v>0</v>
      </c>
      <c r="H33" s="98"/>
      <c r="I33" s="99"/>
      <c r="J33" s="99"/>
      <c r="K33" s="100"/>
      <c r="L33" s="98">
        <f t="shared" ref="L33:L37" si="20">D33+H33</f>
        <v>8079</v>
      </c>
      <c r="M33" s="99">
        <f t="shared" ref="M33:M37" si="21">E33+I33</f>
        <v>8079</v>
      </c>
      <c r="N33" s="99">
        <f t="shared" ref="N33:N37" si="22">F33+J33</f>
        <v>0</v>
      </c>
      <c r="O33" s="100">
        <f t="shared" ref="O33:O37" si="23">G33+K33</f>
        <v>0</v>
      </c>
    </row>
    <row r="34" spans="1:15" ht="15" x14ac:dyDescent="0.25">
      <c r="A34" s="101"/>
      <c r="B34" s="102"/>
      <c r="C34" s="97" t="s">
        <v>211</v>
      </c>
      <c r="D34" s="98">
        <v>1600</v>
      </c>
      <c r="E34" s="99">
        <v>1600</v>
      </c>
      <c r="F34" s="99">
        <v>0</v>
      </c>
      <c r="G34" s="100">
        <v>0</v>
      </c>
      <c r="H34" s="98"/>
      <c r="I34" s="99"/>
      <c r="J34" s="99"/>
      <c r="K34" s="100"/>
      <c r="L34" s="98">
        <f t="shared" si="20"/>
        <v>1600</v>
      </c>
      <c r="M34" s="99">
        <f t="shared" si="21"/>
        <v>1600</v>
      </c>
      <c r="N34" s="99">
        <f t="shared" si="22"/>
        <v>0</v>
      </c>
      <c r="O34" s="100">
        <f t="shared" si="23"/>
        <v>0</v>
      </c>
    </row>
    <row r="35" spans="1:15" ht="15" x14ac:dyDescent="0.25">
      <c r="A35" s="101"/>
      <c r="B35" s="102"/>
      <c r="C35" s="97" t="s">
        <v>212</v>
      </c>
      <c r="D35" s="98">
        <v>5715</v>
      </c>
      <c r="E35" s="99">
        <v>5715</v>
      </c>
      <c r="F35" s="99">
        <v>0</v>
      </c>
      <c r="G35" s="100">
        <v>0</v>
      </c>
      <c r="H35" s="98"/>
      <c r="I35" s="99"/>
      <c r="J35" s="99"/>
      <c r="K35" s="100"/>
      <c r="L35" s="98">
        <f t="shared" si="20"/>
        <v>5715</v>
      </c>
      <c r="M35" s="99">
        <f t="shared" si="21"/>
        <v>5715</v>
      </c>
      <c r="N35" s="99">
        <f t="shared" si="22"/>
        <v>0</v>
      </c>
      <c r="O35" s="100">
        <f t="shared" si="23"/>
        <v>0</v>
      </c>
    </row>
    <row r="36" spans="1:15" ht="15" x14ac:dyDescent="0.25">
      <c r="A36" s="101"/>
      <c r="B36" s="102"/>
      <c r="C36" s="97" t="s">
        <v>213</v>
      </c>
      <c r="D36" s="98">
        <v>1870</v>
      </c>
      <c r="E36" s="99">
        <v>1870</v>
      </c>
      <c r="F36" s="99">
        <v>0</v>
      </c>
      <c r="G36" s="100">
        <v>0</v>
      </c>
      <c r="H36" s="98"/>
      <c r="I36" s="99"/>
      <c r="J36" s="99"/>
      <c r="K36" s="100"/>
      <c r="L36" s="98">
        <f t="shared" si="20"/>
        <v>1870</v>
      </c>
      <c r="M36" s="99">
        <f t="shared" si="21"/>
        <v>1870</v>
      </c>
      <c r="N36" s="99">
        <f t="shared" si="22"/>
        <v>0</v>
      </c>
      <c r="O36" s="100">
        <f t="shared" si="23"/>
        <v>0</v>
      </c>
    </row>
    <row r="37" spans="1:15" ht="15" x14ac:dyDescent="0.25">
      <c r="A37" s="103"/>
      <c r="B37" s="104"/>
      <c r="C37" s="105" t="s">
        <v>44</v>
      </c>
      <c r="D37" s="106">
        <f t="shared" ref="D37:K37" si="24">SUM(D33:D36)</f>
        <v>17264</v>
      </c>
      <c r="E37" s="107">
        <f t="shared" si="24"/>
        <v>17264</v>
      </c>
      <c r="F37" s="107">
        <f t="shared" si="24"/>
        <v>0</v>
      </c>
      <c r="G37" s="108">
        <f t="shared" si="24"/>
        <v>0</v>
      </c>
      <c r="H37" s="106">
        <f t="shared" si="24"/>
        <v>0</v>
      </c>
      <c r="I37" s="107">
        <f t="shared" si="24"/>
        <v>0</v>
      </c>
      <c r="J37" s="107">
        <f t="shared" si="24"/>
        <v>0</v>
      </c>
      <c r="K37" s="108">
        <f t="shared" si="24"/>
        <v>0</v>
      </c>
      <c r="L37" s="106">
        <f t="shared" si="20"/>
        <v>17264</v>
      </c>
      <c r="M37" s="107">
        <f t="shared" si="21"/>
        <v>17264</v>
      </c>
      <c r="N37" s="107">
        <f t="shared" si="22"/>
        <v>0</v>
      </c>
      <c r="O37" s="108">
        <f t="shared" si="23"/>
        <v>0</v>
      </c>
    </row>
    <row r="38" spans="1:15" ht="15" x14ac:dyDescent="0.25">
      <c r="A38" s="103"/>
      <c r="B38" s="102" t="s">
        <v>18</v>
      </c>
      <c r="C38" s="97" t="s">
        <v>17</v>
      </c>
      <c r="D38" s="106"/>
      <c r="E38" s="107"/>
      <c r="F38" s="107"/>
      <c r="G38" s="108"/>
      <c r="H38" s="106"/>
      <c r="I38" s="107"/>
      <c r="J38" s="107"/>
      <c r="K38" s="108"/>
      <c r="L38" s="106"/>
      <c r="M38" s="107"/>
      <c r="N38" s="107"/>
      <c r="O38" s="108"/>
    </row>
    <row r="39" spans="1:15" s="118" customFormat="1" ht="15" x14ac:dyDescent="0.25">
      <c r="A39" s="112"/>
      <c r="B39" s="113"/>
      <c r="C39" s="114"/>
      <c r="D39" s="115"/>
      <c r="E39" s="116"/>
      <c r="F39" s="116"/>
      <c r="G39" s="117"/>
      <c r="H39" s="115"/>
      <c r="I39" s="116"/>
      <c r="J39" s="116"/>
      <c r="K39" s="117"/>
      <c r="L39" s="115"/>
      <c r="M39" s="116"/>
      <c r="N39" s="116"/>
      <c r="O39" s="117"/>
    </row>
    <row r="40" spans="1:15" ht="15" x14ac:dyDescent="0.25">
      <c r="A40" s="103"/>
      <c r="B40" s="102"/>
      <c r="C40" s="105" t="s">
        <v>102</v>
      </c>
      <c r="D40" s="106">
        <v>0</v>
      </c>
      <c r="E40" s="107">
        <v>0</v>
      </c>
      <c r="F40" s="107">
        <f>SUM(F39:F39)</f>
        <v>0</v>
      </c>
      <c r="G40" s="108">
        <f>SUM(G39:G39)</f>
        <v>0</v>
      </c>
      <c r="H40" s="106">
        <v>0</v>
      </c>
      <c r="I40" s="107">
        <v>0</v>
      </c>
      <c r="J40" s="107">
        <f>SUM(J39:J39)</f>
        <v>0</v>
      </c>
      <c r="K40" s="108">
        <f>SUM(K39:K39)</f>
        <v>0</v>
      </c>
      <c r="L40" s="106">
        <f t="shared" ref="L40:L41" si="25">D40+H40</f>
        <v>0</v>
      </c>
      <c r="M40" s="107">
        <f t="shared" ref="M40:M41" si="26">E40+I40</f>
        <v>0</v>
      </c>
      <c r="N40" s="107">
        <f t="shared" ref="N40:N41" si="27">F40+J40</f>
        <v>0</v>
      </c>
      <c r="O40" s="108">
        <f t="shared" ref="O40:O41" si="28">G40+K40</f>
        <v>0</v>
      </c>
    </row>
    <row r="41" spans="1:15" ht="15" x14ac:dyDescent="0.25">
      <c r="A41" s="101"/>
      <c r="B41" s="102"/>
      <c r="C41" s="89" t="s">
        <v>157</v>
      </c>
      <c r="D41" s="109">
        <f t="shared" ref="D41:K41" si="29">SUM(D26:D28)+D37+D40</f>
        <v>204507</v>
      </c>
      <c r="E41" s="110">
        <f t="shared" si="29"/>
        <v>204507</v>
      </c>
      <c r="F41" s="110">
        <f t="shared" si="29"/>
        <v>0</v>
      </c>
      <c r="G41" s="111">
        <f t="shared" si="29"/>
        <v>0</v>
      </c>
      <c r="H41" s="109">
        <f t="shared" si="29"/>
        <v>0</v>
      </c>
      <c r="I41" s="110">
        <f t="shared" si="29"/>
        <v>0</v>
      </c>
      <c r="J41" s="110">
        <f t="shared" si="29"/>
        <v>0</v>
      </c>
      <c r="K41" s="111">
        <f t="shared" si="29"/>
        <v>0</v>
      </c>
      <c r="L41" s="109">
        <f t="shared" si="25"/>
        <v>204507</v>
      </c>
      <c r="M41" s="110">
        <f t="shared" si="26"/>
        <v>204507</v>
      </c>
      <c r="N41" s="110">
        <f t="shared" si="27"/>
        <v>0</v>
      </c>
      <c r="O41" s="111">
        <f t="shared" si="28"/>
        <v>0</v>
      </c>
    </row>
    <row r="42" spans="1:15" ht="15" x14ac:dyDescent="0.25">
      <c r="A42" s="101"/>
      <c r="B42" s="102"/>
      <c r="C42" s="89"/>
      <c r="D42" s="90"/>
      <c r="E42" s="91"/>
      <c r="F42" s="91"/>
      <c r="G42" s="92"/>
      <c r="H42" s="90"/>
      <c r="I42" s="91"/>
      <c r="J42" s="91"/>
      <c r="K42" s="92"/>
      <c r="L42" s="90"/>
      <c r="M42" s="91"/>
      <c r="N42" s="91"/>
      <c r="O42" s="92"/>
    </row>
    <row r="43" spans="1:15" ht="15" x14ac:dyDescent="0.25">
      <c r="A43" s="87">
        <v>103</v>
      </c>
      <c r="B43" s="102"/>
      <c r="C43" s="89" t="s">
        <v>39</v>
      </c>
      <c r="D43" s="90"/>
      <c r="E43" s="91"/>
      <c r="F43" s="91"/>
      <c r="G43" s="92"/>
      <c r="H43" s="90"/>
      <c r="I43" s="91"/>
      <c r="J43" s="91"/>
      <c r="K43" s="92"/>
      <c r="L43" s="90"/>
      <c r="M43" s="91"/>
      <c r="N43" s="91"/>
      <c r="O43" s="92"/>
    </row>
    <row r="44" spans="1:15" ht="15" x14ac:dyDescent="0.25">
      <c r="A44" s="95"/>
      <c r="B44" s="96" t="s">
        <v>6</v>
      </c>
      <c r="C44" s="97" t="s">
        <v>19</v>
      </c>
      <c r="D44" s="98">
        <v>516063</v>
      </c>
      <c r="E44" s="99">
        <v>516063</v>
      </c>
      <c r="F44" s="99">
        <v>0</v>
      </c>
      <c r="G44" s="100">
        <v>0</v>
      </c>
      <c r="H44" s="98">
        <v>-41786</v>
      </c>
      <c r="I44" s="99">
        <v>-41786</v>
      </c>
      <c r="J44" s="99">
        <v>0</v>
      </c>
      <c r="K44" s="100">
        <v>0</v>
      </c>
      <c r="L44" s="98">
        <f t="shared" ref="L44:L46" si="30">D44+H44</f>
        <v>474277</v>
      </c>
      <c r="M44" s="99">
        <f t="shared" ref="M44:M46" si="31">E44+I44</f>
        <v>474277</v>
      </c>
      <c r="N44" s="99">
        <f t="shared" ref="N44:N46" si="32">F44+J44</f>
        <v>0</v>
      </c>
      <c r="O44" s="100">
        <f t="shared" ref="O44:O46" si="33">G44+K44</f>
        <v>0</v>
      </c>
    </row>
    <row r="45" spans="1:15" ht="15" x14ac:dyDescent="0.25">
      <c r="A45" s="95"/>
      <c r="B45" s="96" t="s">
        <v>10</v>
      </c>
      <c r="C45" s="97" t="s">
        <v>47</v>
      </c>
      <c r="D45" s="98">
        <v>61650</v>
      </c>
      <c r="E45" s="99">
        <v>61650</v>
      </c>
      <c r="F45" s="99">
        <v>0</v>
      </c>
      <c r="G45" s="100">
        <v>0</v>
      </c>
      <c r="H45" s="98">
        <v>4857</v>
      </c>
      <c r="I45" s="99">
        <v>4857</v>
      </c>
      <c r="J45" s="99">
        <v>0</v>
      </c>
      <c r="K45" s="100">
        <v>0</v>
      </c>
      <c r="L45" s="98">
        <f t="shared" si="30"/>
        <v>66507</v>
      </c>
      <c r="M45" s="99">
        <f t="shared" si="31"/>
        <v>66507</v>
      </c>
      <c r="N45" s="99">
        <f t="shared" si="32"/>
        <v>0</v>
      </c>
      <c r="O45" s="100">
        <f t="shared" si="33"/>
        <v>0</v>
      </c>
    </row>
    <row r="46" spans="1:15" ht="15" x14ac:dyDescent="0.25">
      <c r="A46" s="101"/>
      <c r="B46" s="102" t="s">
        <v>11</v>
      </c>
      <c r="C46" s="97" t="s">
        <v>23</v>
      </c>
      <c r="D46" s="98">
        <v>76250</v>
      </c>
      <c r="E46" s="99">
        <v>76250</v>
      </c>
      <c r="F46" s="99">
        <v>0</v>
      </c>
      <c r="G46" s="100">
        <v>0</v>
      </c>
      <c r="H46" s="98">
        <v>4292</v>
      </c>
      <c r="I46" s="99">
        <v>4292</v>
      </c>
      <c r="J46" s="99">
        <v>0</v>
      </c>
      <c r="K46" s="100">
        <v>0</v>
      </c>
      <c r="L46" s="98">
        <f t="shared" si="30"/>
        <v>80542</v>
      </c>
      <c r="M46" s="99">
        <f t="shared" si="31"/>
        <v>80542</v>
      </c>
      <c r="N46" s="99">
        <f t="shared" si="32"/>
        <v>0</v>
      </c>
      <c r="O46" s="100">
        <f t="shared" si="33"/>
        <v>0</v>
      </c>
    </row>
    <row r="47" spans="1:15" ht="15" x14ac:dyDescent="0.25">
      <c r="A47" s="101"/>
      <c r="B47" s="102" t="s">
        <v>13</v>
      </c>
      <c r="C47" s="97" t="s">
        <v>41</v>
      </c>
      <c r="D47" s="98"/>
      <c r="E47" s="99"/>
      <c r="F47" s="99"/>
      <c r="G47" s="100"/>
      <c r="H47" s="98"/>
      <c r="I47" s="99"/>
      <c r="J47" s="99"/>
      <c r="K47" s="100"/>
      <c r="L47" s="98"/>
      <c r="M47" s="99"/>
      <c r="N47" s="99"/>
      <c r="O47" s="100"/>
    </row>
    <row r="48" spans="1:15" ht="15" x14ac:dyDescent="0.25">
      <c r="A48" s="101"/>
      <c r="B48" s="102"/>
      <c r="C48" s="97" t="s">
        <v>45</v>
      </c>
      <c r="D48" s="98"/>
      <c r="E48" s="99"/>
      <c r="F48" s="99"/>
      <c r="G48" s="100"/>
      <c r="H48" s="98"/>
      <c r="I48" s="99"/>
      <c r="J48" s="99"/>
      <c r="K48" s="100"/>
      <c r="L48" s="98"/>
      <c r="M48" s="99"/>
      <c r="N48" s="99"/>
      <c r="O48" s="100"/>
    </row>
    <row r="49" spans="1:15" s="119" customFormat="1" ht="15" x14ac:dyDescent="0.25">
      <c r="A49" s="103"/>
      <c r="B49" s="104"/>
      <c r="C49" s="105" t="s">
        <v>181</v>
      </c>
      <c r="D49" s="106"/>
      <c r="E49" s="107"/>
      <c r="F49" s="107"/>
      <c r="G49" s="108"/>
      <c r="H49" s="106"/>
      <c r="I49" s="107"/>
      <c r="J49" s="107"/>
      <c r="K49" s="108"/>
      <c r="L49" s="106"/>
      <c r="M49" s="107"/>
      <c r="N49" s="107"/>
      <c r="O49" s="108"/>
    </row>
    <row r="50" spans="1:15" ht="15" x14ac:dyDescent="0.25">
      <c r="A50" s="101"/>
      <c r="B50" s="102" t="s">
        <v>16</v>
      </c>
      <c r="C50" s="97" t="s">
        <v>42</v>
      </c>
      <c r="D50" s="98"/>
      <c r="E50" s="99"/>
      <c r="F50" s="99"/>
      <c r="G50" s="100"/>
      <c r="H50" s="98"/>
      <c r="I50" s="99"/>
      <c r="J50" s="99"/>
      <c r="K50" s="100"/>
      <c r="L50" s="98"/>
      <c r="M50" s="99"/>
      <c r="N50" s="99"/>
      <c r="O50" s="100"/>
    </row>
    <row r="51" spans="1:15" ht="15" x14ac:dyDescent="0.25">
      <c r="A51" s="95"/>
      <c r="B51" s="120"/>
      <c r="C51" s="97" t="s">
        <v>0</v>
      </c>
      <c r="D51" s="98">
        <v>3000</v>
      </c>
      <c r="E51" s="99">
        <v>3000</v>
      </c>
      <c r="F51" s="99">
        <v>0</v>
      </c>
      <c r="G51" s="100">
        <v>0</v>
      </c>
      <c r="H51" s="98"/>
      <c r="I51" s="99"/>
      <c r="J51" s="99"/>
      <c r="K51" s="100"/>
      <c r="L51" s="98">
        <f t="shared" ref="L51:L55" si="34">D51+H51</f>
        <v>3000</v>
      </c>
      <c r="M51" s="99">
        <f t="shared" ref="M51:M55" si="35">E51+I51</f>
        <v>3000</v>
      </c>
      <c r="N51" s="99">
        <f t="shared" ref="N51:N55" si="36">F51+J51</f>
        <v>0</v>
      </c>
      <c r="O51" s="100">
        <f t="shared" ref="O51:O55" si="37">G51+K51</f>
        <v>0</v>
      </c>
    </row>
    <row r="52" spans="1:15" ht="15" x14ac:dyDescent="0.25">
      <c r="A52" s="101"/>
      <c r="B52" s="102"/>
      <c r="C52" s="97" t="s">
        <v>145</v>
      </c>
      <c r="D52" s="98">
        <v>3000</v>
      </c>
      <c r="E52" s="99">
        <v>3000</v>
      </c>
      <c r="F52" s="99">
        <v>0</v>
      </c>
      <c r="G52" s="100">
        <v>0</v>
      </c>
      <c r="H52" s="98"/>
      <c r="I52" s="99"/>
      <c r="J52" s="99"/>
      <c r="K52" s="100"/>
      <c r="L52" s="98">
        <f t="shared" si="34"/>
        <v>3000</v>
      </c>
      <c r="M52" s="99">
        <f t="shared" si="35"/>
        <v>3000</v>
      </c>
      <c r="N52" s="99">
        <f t="shared" si="36"/>
        <v>0</v>
      </c>
      <c r="O52" s="100">
        <f t="shared" si="37"/>
        <v>0</v>
      </c>
    </row>
    <row r="53" spans="1:15" ht="15" x14ac:dyDescent="0.25">
      <c r="A53" s="101"/>
      <c r="B53" s="102"/>
      <c r="C53" s="97" t="s">
        <v>231</v>
      </c>
      <c r="D53" s="98">
        <v>600</v>
      </c>
      <c r="E53" s="99">
        <v>600</v>
      </c>
      <c r="F53" s="99">
        <v>0</v>
      </c>
      <c r="G53" s="100">
        <v>0</v>
      </c>
      <c r="H53" s="98"/>
      <c r="I53" s="99"/>
      <c r="J53" s="99"/>
      <c r="K53" s="100"/>
      <c r="L53" s="98">
        <f t="shared" si="34"/>
        <v>600</v>
      </c>
      <c r="M53" s="99">
        <f t="shared" si="35"/>
        <v>600</v>
      </c>
      <c r="N53" s="99">
        <f t="shared" si="36"/>
        <v>0</v>
      </c>
      <c r="O53" s="100">
        <f t="shared" si="37"/>
        <v>0</v>
      </c>
    </row>
    <row r="54" spans="1:15" ht="15" x14ac:dyDescent="0.25">
      <c r="A54" s="103"/>
      <c r="B54" s="104"/>
      <c r="C54" s="105" t="s">
        <v>44</v>
      </c>
      <c r="D54" s="106">
        <f t="shared" ref="D54:K54" si="38">SUM(D51:D53)</f>
        <v>6600</v>
      </c>
      <c r="E54" s="107">
        <f t="shared" si="38"/>
        <v>6600</v>
      </c>
      <c r="F54" s="107">
        <f t="shared" si="38"/>
        <v>0</v>
      </c>
      <c r="G54" s="108">
        <f t="shared" si="38"/>
        <v>0</v>
      </c>
      <c r="H54" s="106">
        <f t="shared" si="38"/>
        <v>0</v>
      </c>
      <c r="I54" s="107">
        <f t="shared" si="38"/>
        <v>0</v>
      </c>
      <c r="J54" s="107">
        <f t="shared" si="38"/>
        <v>0</v>
      </c>
      <c r="K54" s="108">
        <f t="shared" si="38"/>
        <v>0</v>
      </c>
      <c r="L54" s="106">
        <f t="shared" si="34"/>
        <v>6600</v>
      </c>
      <c r="M54" s="107">
        <f t="shared" si="35"/>
        <v>6600</v>
      </c>
      <c r="N54" s="107">
        <f t="shared" si="36"/>
        <v>0</v>
      </c>
      <c r="O54" s="108">
        <f t="shared" si="37"/>
        <v>0</v>
      </c>
    </row>
    <row r="55" spans="1:15" ht="15" x14ac:dyDescent="0.25">
      <c r="A55" s="101"/>
      <c r="B55" s="102"/>
      <c r="C55" s="89" t="s">
        <v>15</v>
      </c>
      <c r="D55" s="90">
        <f t="shared" ref="D55:K55" si="39">D44+D45+D46+D54</f>
        <v>660563</v>
      </c>
      <c r="E55" s="91">
        <f t="shared" si="39"/>
        <v>660563</v>
      </c>
      <c r="F55" s="91">
        <f t="shared" si="39"/>
        <v>0</v>
      </c>
      <c r="G55" s="92">
        <f t="shared" si="39"/>
        <v>0</v>
      </c>
      <c r="H55" s="90">
        <f t="shared" si="39"/>
        <v>-32637</v>
      </c>
      <c r="I55" s="91">
        <f t="shared" si="39"/>
        <v>-32637</v>
      </c>
      <c r="J55" s="91">
        <f t="shared" si="39"/>
        <v>0</v>
      </c>
      <c r="K55" s="92">
        <f t="shared" si="39"/>
        <v>0</v>
      </c>
      <c r="L55" s="90">
        <f t="shared" si="34"/>
        <v>627926</v>
      </c>
      <c r="M55" s="91">
        <f t="shared" si="35"/>
        <v>627926</v>
      </c>
      <c r="N55" s="91">
        <f t="shared" si="36"/>
        <v>0</v>
      </c>
      <c r="O55" s="92">
        <f t="shared" si="37"/>
        <v>0</v>
      </c>
    </row>
    <row r="56" spans="1:15" ht="15" x14ac:dyDescent="0.25">
      <c r="A56" s="101"/>
      <c r="B56" s="102"/>
      <c r="C56" s="89"/>
      <c r="D56" s="90"/>
      <c r="E56" s="91"/>
      <c r="F56" s="91"/>
      <c r="G56" s="92"/>
      <c r="H56" s="90"/>
      <c r="I56" s="91"/>
      <c r="J56" s="91"/>
      <c r="K56" s="92"/>
      <c r="L56" s="90"/>
      <c r="M56" s="91"/>
      <c r="N56" s="91"/>
      <c r="O56" s="92"/>
    </row>
    <row r="57" spans="1:15" ht="15" x14ac:dyDescent="0.25">
      <c r="A57" s="101"/>
      <c r="B57" s="102"/>
      <c r="C57" s="89" t="s">
        <v>156</v>
      </c>
      <c r="D57" s="109">
        <f t="shared" ref="D57:K57" si="40">D23+D41+D55</f>
        <v>1524239</v>
      </c>
      <c r="E57" s="110">
        <f t="shared" si="40"/>
        <v>1524239</v>
      </c>
      <c r="F57" s="110">
        <f t="shared" si="40"/>
        <v>0</v>
      </c>
      <c r="G57" s="111">
        <f t="shared" si="40"/>
        <v>0</v>
      </c>
      <c r="H57" s="109">
        <f t="shared" si="40"/>
        <v>-12192</v>
      </c>
      <c r="I57" s="110">
        <f t="shared" si="40"/>
        <v>-12192</v>
      </c>
      <c r="J57" s="110">
        <f t="shared" si="40"/>
        <v>0</v>
      </c>
      <c r="K57" s="111">
        <f t="shared" si="40"/>
        <v>0</v>
      </c>
      <c r="L57" s="109">
        <f>D57+H57</f>
        <v>1512047</v>
      </c>
      <c r="M57" s="110">
        <f t="shared" ref="M57" si="41">E57+I57</f>
        <v>1512047</v>
      </c>
      <c r="N57" s="110">
        <f t="shared" ref="N57" si="42">F57+J57</f>
        <v>0</v>
      </c>
      <c r="O57" s="111">
        <f t="shared" ref="O57" si="43">G57+K57</f>
        <v>0</v>
      </c>
    </row>
    <row r="58" spans="1:15" ht="15" x14ac:dyDescent="0.25">
      <c r="A58" s="101"/>
      <c r="B58" s="102"/>
      <c r="C58" s="121"/>
      <c r="D58" s="122"/>
      <c r="E58" s="123"/>
      <c r="F58" s="123"/>
      <c r="G58" s="124"/>
      <c r="H58" s="122"/>
      <c r="I58" s="123"/>
      <c r="J58" s="123"/>
      <c r="K58" s="124"/>
      <c r="L58" s="122"/>
      <c r="M58" s="123"/>
      <c r="N58" s="123"/>
      <c r="O58" s="124"/>
    </row>
    <row r="59" spans="1:15" ht="15" x14ac:dyDescent="0.25">
      <c r="A59" s="87">
        <v>104</v>
      </c>
      <c r="B59" s="102"/>
      <c r="C59" s="89" t="s">
        <v>27</v>
      </c>
      <c r="D59" s="90"/>
      <c r="E59" s="91"/>
      <c r="F59" s="91"/>
      <c r="G59" s="92"/>
      <c r="H59" s="90"/>
      <c r="I59" s="91"/>
      <c r="J59" s="91"/>
      <c r="K59" s="92"/>
      <c r="L59" s="90"/>
      <c r="M59" s="91"/>
      <c r="N59" s="91"/>
      <c r="O59" s="92"/>
    </row>
    <row r="60" spans="1:15" ht="15" x14ac:dyDescent="0.25">
      <c r="A60" s="101"/>
      <c r="B60" s="102" t="s">
        <v>6</v>
      </c>
      <c r="C60" s="97" t="s">
        <v>19</v>
      </c>
      <c r="D60" s="122"/>
      <c r="E60" s="123"/>
      <c r="F60" s="123"/>
      <c r="G60" s="124"/>
      <c r="H60" s="122"/>
      <c r="I60" s="123"/>
      <c r="J60" s="123"/>
      <c r="K60" s="124"/>
      <c r="L60" s="122"/>
      <c r="M60" s="123"/>
      <c r="N60" s="123"/>
      <c r="O60" s="124"/>
    </row>
    <row r="61" spans="1:15" ht="15" x14ac:dyDescent="0.25">
      <c r="A61" s="101"/>
      <c r="B61" s="102"/>
      <c r="C61" s="97" t="s">
        <v>114</v>
      </c>
      <c r="D61" s="98">
        <v>37762</v>
      </c>
      <c r="E61" s="99">
        <v>37762</v>
      </c>
      <c r="F61" s="99">
        <v>0</v>
      </c>
      <c r="G61" s="100">
        <v>0</v>
      </c>
      <c r="H61" s="98"/>
      <c r="I61" s="99"/>
      <c r="J61" s="99"/>
      <c r="K61" s="100"/>
      <c r="L61" s="98">
        <f t="shared" ref="L61:L65" si="44">D61+H61</f>
        <v>37762</v>
      </c>
      <c r="M61" s="99">
        <f t="shared" ref="M61:M65" si="45">E61+I61</f>
        <v>37762</v>
      </c>
      <c r="N61" s="99">
        <f t="shared" ref="N61:N65" si="46">F61+J61</f>
        <v>0</v>
      </c>
      <c r="O61" s="100">
        <f t="shared" ref="O61:O65" si="47">G61+K61</f>
        <v>0</v>
      </c>
    </row>
    <row r="62" spans="1:15" ht="15" x14ac:dyDescent="0.25">
      <c r="A62" s="101"/>
      <c r="B62" s="102"/>
      <c r="C62" s="125" t="s">
        <v>142</v>
      </c>
      <c r="D62" s="98">
        <v>37508</v>
      </c>
      <c r="E62" s="99">
        <v>37508</v>
      </c>
      <c r="F62" s="99">
        <v>0</v>
      </c>
      <c r="G62" s="100">
        <v>0</v>
      </c>
      <c r="H62" s="98"/>
      <c r="I62" s="99"/>
      <c r="J62" s="99"/>
      <c r="K62" s="100"/>
      <c r="L62" s="98">
        <f>D62+H62</f>
        <v>37508</v>
      </c>
      <c r="M62" s="99">
        <f>E62+I62</f>
        <v>37508</v>
      </c>
      <c r="N62" s="99">
        <f>F62+J62</f>
        <v>0</v>
      </c>
      <c r="O62" s="100">
        <f>G62+K62</f>
        <v>0</v>
      </c>
    </row>
    <row r="63" spans="1:15" ht="15" x14ac:dyDescent="0.25">
      <c r="A63" s="101"/>
      <c r="B63" s="102"/>
      <c r="C63" s="125" t="s">
        <v>115</v>
      </c>
      <c r="D63" s="98">
        <v>15474</v>
      </c>
      <c r="E63" s="99">
        <v>0</v>
      </c>
      <c r="F63" s="99">
        <v>15474</v>
      </c>
      <c r="G63" s="100">
        <v>0</v>
      </c>
      <c r="H63" s="98"/>
      <c r="I63" s="99"/>
      <c r="J63" s="99"/>
      <c r="K63" s="100"/>
      <c r="L63" s="98">
        <f t="shared" si="44"/>
        <v>15474</v>
      </c>
      <c r="M63" s="99">
        <f t="shared" si="45"/>
        <v>0</v>
      </c>
      <c r="N63" s="99">
        <f t="shared" si="46"/>
        <v>15474</v>
      </c>
      <c r="O63" s="100">
        <f t="shared" si="47"/>
        <v>0</v>
      </c>
    </row>
    <row r="64" spans="1:15" ht="15" x14ac:dyDescent="0.25">
      <c r="A64" s="101"/>
      <c r="B64" s="102"/>
      <c r="C64" s="125" t="s">
        <v>116</v>
      </c>
      <c r="D64" s="98">
        <v>67611</v>
      </c>
      <c r="E64" s="99">
        <v>67611</v>
      </c>
      <c r="F64" s="99">
        <v>0</v>
      </c>
      <c r="G64" s="100">
        <v>0</v>
      </c>
      <c r="H64" s="98"/>
      <c r="I64" s="99"/>
      <c r="J64" s="99"/>
      <c r="K64" s="100"/>
      <c r="L64" s="98">
        <f t="shared" si="44"/>
        <v>67611</v>
      </c>
      <c r="M64" s="99">
        <f t="shared" si="45"/>
        <v>67611</v>
      </c>
      <c r="N64" s="99">
        <f t="shared" si="46"/>
        <v>0</v>
      </c>
      <c r="O64" s="100">
        <f t="shared" si="47"/>
        <v>0</v>
      </c>
    </row>
    <row r="65" spans="1:15" ht="15" x14ac:dyDescent="0.25">
      <c r="A65" s="101"/>
      <c r="B65" s="102"/>
      <c r="C65" s="125" t="s">
        <v>232</v>
      </c>
      <c r="D65" s="98">
        <v>5106</v>
      </c>
      <c r="E65" s="99">
        <v>5106</v>
      </c>
      <c r="F65" s="99">
        <v>0</v>
      </c>
      <c r="G65" s="100">
        <v>0</v>
      </c>
      <c r="H65" s="98"/>
      <c r="I65" s="99"/>
      <c r="J65" s="99"/>
      <c r="K65" s="100"/>
      <c r="L65" s="98">
        <f t="shared" si="44"/>
        <v>5106</v>
      </c>
      <c r="M65" s="99">
        <f t="shared" si="45"/>
        <v>5106</v>
      </c>
      <c r="N65" s="99">
        <f t="shared" si="46"/>
        <v>0</v>
      </c>
      <c r="O65" s="100">
        <f t="shared" si="47"/>
        <v>0</v>
      </c>
    </row>
    <row r="66" spans="1:15" ht="15" x14ac:dyDescent="0.25">
      <c r="A66" s="101"/>
      <c r="B66" s="102"/>
      <c r="C66" s="125"/>
      <c r="D66" s="98"/>
      <c r="E66" s="99"/>
      <c r="F66" s="99"/>
      <c r="G66" s="100"/>
      <c r="H66" s="98"/>
      <c r="I66" s="99"/>
      <c r="J66" s="99"/>
      <c r="K66" s="100"/>
      <c r="L66" s="98"/>
      <c r="M66" s="99"/>
      <c r="N66" s="99"/>
      <c r="O66" s="100"/>
    </row>
    <row r="67" spans="1:15" ht="15" x14ac:dyDescent="0.25">
      <c r="A67" s="101"/>
      <c r="B67" s="102"/>
      <c r="C67" s="121" t="s">
        <v>30</v>
      </c>
      <c r="D67" s="122">
        <f t="shared" ref="D67:K67" si="48">SUM(D61:D66)</f>
        <v>163461</v>
      </c>
      <c r="E67" s="123">
        <f t="shared" si="48"/>
        <v>147987</v>
      </c>
      <c r="F67" s="123">
        <f t="shared" si="48"/>
        <v>15474</v>
      </c>
      <c r="G67" s="124">
        <f t="shared" si="48"/>
        <v>0</v>
      </c>
      <c r="H67" s="122">
        <f t="shared" si="48"/>
        <v>0</v>
      </c>
      <c r="I67" s="123">
        <f t="shared" si="48"/>
        <v>0</v>
      </c>
      <c r="J67" s="123">
        <f t="shared" si="48"/>
        <v>0</v>
      </c>
      <c r="K67" s="124">
        <f t="shared" si="48"/>
        <v>0</v>
      </c>
      <c r="L67" s="122">
        <f>D67+H67</f>
        <v>163461</v>
      </c>
      <c r="M67" s="123">
        <f t="shared" ref="M67" si="49">E67+I67</f>
        <v>147987</v>
      </c>
      <c r="N67" s="123">
        <f t="shared" ref="N67" si="50">F67+J67</f>
        <v>15474</v>
      </c>
      <c r="O67" s="124">
        <f t="shared" ref="O67" si="51">G67+K67</f>
        <v>0</v>
      </c>
    </row>
    <row r="68" spans="1:15" ht="15" x14ac:dyDescent="0.25">
      <c r="A68" s="101"/>
      <c r="B68" s="102"/>
      <c r="C68" s="121"/>
      <c r="D68" s="122"/>
      <c r="E68" s="123"/>
      <c r="F68" s="123"/>
      <c r="G68" s="124"/>
      <c r="H68" s="122"/>
      <c r="I68" s="123"/>
      <c r="J68" s="123"/>
      <c r="K68" s="124"/>
      <c r="L68" s="122"/>
      <c r="M68" s="123"/>
      <c r="N68" s="123"/>
      <c r="O68" s="124"/>
    </row>
    <row r="69" spans="1:15" ht="15" x14ac:dyDescent="0.25">
      <c r="A69" s="101"/>
      <c r="B69" s="102" t="s">
        <v>10</v>
      </c>
      <c r="C69" s="97" t="s">
        <v>47</v>
      </c>
      <c r="D69" s="122"/>
      <c r="E69" s="123"/>
      <c r="F69" s="123"/>
      <c r="G69" s="124"/>
      <c r="H69" s="122"/>
      <c r="I69" s="123"/>
      <c r="J69" s="123"/>
      <c r="K69" s="124"/>
      <c r="L69" s="122"/>
      <c r="M69" s="123"/>
      <c r="N69" s="123"/>
      <c r="O69" s="124"/>
    </row>
    <row r="70" spans="1:15" ht="15" x14ac:dyDescent="0.25">
      <c r="A70" s="101"/>
      <c r="B70" s="102"/>
      <c r="C70" s="97" t="s">
        <v>114</v>
      </c>
      <c r="D70" s="98">
        <v>4713</v>
      </c>
      <c r="E70" s="99">
        <v>4713</v>
      </c>
      <c r="F70" s="99">
        <v>0</v>
      </c>
      <c r="G70" s="100">
        <v>0</v>
      </c>
      <c r="H70" s="98"/>
      <c r="I70" s="99"/>
      <c r="J70" s="99"/>
      <c r="K70" s="100"/>
      <c r="L70" s="98">
        <f t="shared" ref="L70:L74" si="52">D70+H70</f>
        <v>4713</v>
      </c>
      <c r="M70" s="99">
        <f t="shared" ref="M70:M74" si="53">E70+I70</f>
        <v>4713</v>
      </c>
      <c r="N70" s="99">
        <f t="shared" ref="N70:N74" si="54">F70+J70</f>
        <v>0</v>
      </c>
      <c r="O70" s="100">
        <f t="shared" ref="O70:O74" si="55">G70+K70</f>
        <v>0</v>
      </c>
    </row>
    <row r="71" spans="1:15" ht="15" x14ac:dyDescent="0.25">
      <c r="A71" s="101"/>
      <c r="B71" s="102"/>
      <c r="C71" s="125" t="s">
        <v>142</v>
      </c>
      <c r="D71" s="98">
        <v>4366</v>
      </c>
      <c r="E71" s="99">
        <v>4366</v>
      </c>
      <c r="F71" s="99">
        <v>0</v>
      </c>
      <c r="G71" s="100">
        <v>0</v>
      </c>
      <c r="H71" s="98"/>
      <c r="I71" s="99"/>
      <c r="J71" s="99"/>
      <c r="K71" s="100"/>
      <c r="L71" s="98">
        <f t="shared" si="52"/>
        <v>4366</v>
      </c>
      <c r="M71" s="99">
        <f t="shared" si="53"/>
        <v>4366</v>
      </c>
      <c r="N71" s="99">
        <f t="shared" si="54"/>
        <v>0</v>
      </c>
      <c r="O71" s="100">
        <f t="shared" si="55"/>
        <v>0</v>
      </c>
    </row>
    <row r="72" spans="1:15" ht="15" x14ac:dyDescent="0.25">
      <c r="A72" s="101"/>
      <c r="B72" s="102"/>
      <c r="C72" s="125" t="s">
        <v>115</v>
      </c>
      <c r="D72" s="98">
        <v>1686</v>
      </c>
      <c r="E72" s="99">
        <v>0</v>
      </c>
      <c r="F72" s="99">
        <v>1686</v>
      </c>
      <c r="G72" s="100">
        <v>0</v>
      </c>
      <c r="H72" s="98"/>
      <c r="I72" s="99"/>
      <c r="J72" s="99"/>
      <c r="K72" s="100"/>
      <c r="L72" s="98">
        <f t="shared" si="52"/>
        <v>1686</v>
      </c>
      <c r="M72" s="99">
        <f t="shared" si="53"/>
        <v>0</v>
      </c>
      <c r="N72" s="99">
        <f t="shared" si="54"/>
        <v>1686</v>
      </c>
      <c r="O72" s="100">
        <f t="shared" si="55"/>
        <v>0</v>
      </c>
    </row>
    <row r="73" spans="1:15" ht="15" x14ac:dyDescent="0.25">
      <c r="A73" s="101"/>
      <c r="B73" s="102"/>
      <c r="C73" s="125" t="s">
        <v>117</v>
      </c>
      <c r="D73" s="98">
        <v>8698</v>
      </c>
      <c r="E73" s="99">
        <v>8698</v>
      </c>
      <c r="F73" s="99">
        <v>0</v>
      </c>
      <c r="G73" s="100">
        <v>0</v>
      </c>
      <c r="H73" s="98"/>
      <c r="I73" s="99"/>
      <c r="J73" s="99"/>
      <c r="K73" s="100"/>
      <c r="L73" s="98">
        <f t="shared" si="52"/>
        <v>8698</v>
      </c>
      <c r="M73" s="99">
        <f t="shared" si="53"/>
        <v>8698</v>
      </c>
      <c r="N73" s="99">
        <f t="shared" si="54"/>
        <v>0</v>
      </c>
      <c r="O73" s="100">
        <f t="shared" si="55"/>
        <v>0</v>
      </c>
    </row>
    <row r="74" spans="1:15" ht="15" x14ac:dyDescent="0.25">
      <c r="A74" s="101"/>
      <c r="B74" s="102"/>
      <c r="C74" s="125" t="s">
        <v>232</v>
      </c>
      <c r="D74" s="98">
        <v>664</v>
      </c>
      <c r="E74" s="99">
        <v>664</v>
      </c>
      <c r="F74" s="99">
        <v>0</v>
      </c>
      <c r="G74" s="100">
        <v>0</v>
      </c>
      <c r="H74" s="98"/>
      <c r="I74" s="99"/>
      <c r="J74" s="99"/>
      <c r="K74" s="100"/>
      <c r="L74" s="98">
        <f t="shared" si="52"/>
        <v>664</v>
      </c>
      <c r="M74" s="99">
        <f t="shared" si="53"/>
        <v>664</v>
      </c>
      <c r="N74" s="99">
        <f t="shared" si="54"/>
        <v>0</v>
      </c>
      <c r="O74" s="100">
        <f t="shared" si="55"/>
        <v>0</v>
      </c>
    </row>
    <row r="75" spans="1:15" ht="15" x14ac:dyDescent="0.25">
      <c r="A75" s="101"/>
      <c r="B75" s="102"/>
      <c r="C75" s="125"/>
      <c r="D75" s="98"/>
      <c r="E75" s="99"/>
      <c r="F75" s="99"/>
      <c r="G75" s="100"/>
      <c r="H75" s="98"/>
      <c r="I75" s="99"/>
      <c r="J75" s="99"/>
      <c r="K75" s="100"/>
      <c r="L75" s="98"/>
      <c r="M75" s="99"/>
      <c r="N75" s="99"/>
      <c r="O75" s="100"/>
    </row>
    <row r="76" spans="1:15" ht="15" x14ac:dyDescent="0.25">
      <c r="A76" s="101"/>
      <c r="B76" s="102"/>
      <c r="C76" s="121" t="s">
        <v>31</v>
      </c>
      <c r="D76" s="122">
        <f t="shared" ref="D76:K76" si="56">SUM(D70:D75)</f>
        <v>20127</v>
      </c>
      <c r="E76" s="123">
        <f t="shared" si="56"/>
        <v>18441</v>
      </c>
      <c r="F76" s="123">
        <f t="shared" si="56"/>
        <v>1686</v>
      </c>
      <c r="G76" s="124">
        <f t="shared" si="56"/>
        <v>0</v>
      </c>
      <c r="H76" s="122">
        <f t="shared" si="56"/>
        <v>0</v>
      </c>
      <c r="I76" s="123">
        <f t="shared" si="56"/>
        <v>0</v>
      </c>
      <c r="J76" s="123">
        <f t="shared" si="56"/>
        <v>0</v>
      </c>
      <c r="K76" s="124">
        <f t="shared" si="56"/>
        <v>0</v>
      </c>
      <c r="L76" s="122">
        <f>D76+H76</f>
        <v>20127</v>
      </c>
      <c r="M76" s="123">
        <f t="shared" ref="M76" si="57">E76+I76</f>
        <v>18441</v>
      </c>
      <c r="N76" s="123">
        <f t="shared" ref="N76" si="58">F76+J76</f>
        <v>1686</v>
      </c>
      <c r="O76" s="124">
        <f t="shared" ref="O76" si="59">G76+K76</f>
        <v>0</v>
      </c>
    </row>
    <row r="77" spans="1:15" ht="15" x14ac:dyDescent="0.25">
      <c r="A77" s="101"/>
      <c r="B77" s="102"/>
      <c r="C77" s="121"/>
      <c r="D77" s="122"/>
      <c r="E77" s="123"/>
      <c r="F77" s="123"/>
      <c r="G77" s="124"/>
      <c r="H77" s="122"/>
      <c r="I77" s="123"/>
      <c r="J77" s="123"/>
      <c r="K77" s="124"/>
      <c r="L77" s="122"/>
      <c r="M77" s="123"/>
      <c r="N77" s="123"/>
      <c r="O77" s="124"/>
    </row>
    <row r="78" spans="1:15" ht="15" x14ac:dyDescent="0.25">
      <c r="A78" s="101"/>
      <c r="B78" s="102" t="s">
        <v>11</v>
      </c>
      <c r="C78" s="97" t="s">
        <v>23</v>
      </c>
      <c r="D78" s="122"/>
      <c r="E78" s="123"/>
      <c r="F78" s="123"/>
      <c r="G78" s="124"/>
      <c r="H78" s="122"/>
      <c r="I78" s="123"/>
      <c r="J78" s="123"/>
      <c r="K78" s="124"/>
      <c r="L78" s="122"/>
      <c r="M78" s="123"/>
      <c r="N78" s="123"/>
      <c r="O78" s="124"/>
    </row>
    <row r="79" spans="1:15" ht="15" x14ac:dyDescent="0.25">
      <c r="A79" s="101"/>
      <c r="B79" s="21"/>
      <c r="C79" s="97" t="s">
        <v>28</v>
      </c>
      <c r="D79" s="98">
        <v>2000</v>
      </c>
      <c r="E79" s="99">
        <v>0</v>
      </c>
      <c r="F79" s="99">
        <v>2000</v>
      </c>
      <c r="G79" s="100">
        <v>0</v>
      </c>
      <c r="H79" s="98"/>
      <c r="I79" s="99"/>
      <c r="J79" s="99"/>
      <c r="K79" s="100"/>
      <c r="L79" s="98">
        <f t="shared" ref="L79:L90" si="60">D79+H79</f>
        <v>2000</v>
      </c>
      <c r="M79" s="99">
        <f t="shared" ref="M79:M90" si="61">E79+I79</f>
        <v>0</v>
      </c>
      <c r="N79" s="99">
        <f t="shared" ref="N79:N90" si="62">F79+J79</f>
        <v>2000</v>
      </c>
      <c r="O79" s="100">
        <f t="shared" ref="O79:O90" si="63">G79+K79</f>
        <v>0</v>
      </c>
    </row>
    <row r="80" spans="1:15" ht="15" x14ac:dyDescent="0.25">
      <c r="A80" s="101"/>
      <c r="B80" s="102"/>
      <c r="C80" s="97" t="s">
        <v>71</v>
      </c>
      <c r="D80" s="98">
        <v>2500</v>
      </c>
      <c r="E80" s="99">
        <v>2500</v>
      </c>
      <c r="F80" s="99">
        <v>0</v>
      </c>
      <c r="G80" s="100">
        <v>0</v>
      </c>
      <c r="H80" s="98">
        <v>310</v>
      </c>
      <c r="I80" s="99">
        <v>310</v>
      </c>
      <c r="J80" s="99">
        <v>0</v>
      </c>
      <c r="K80" s="100">
        <v>0</v>
      </c>
      <c r="L80" s="98">
        <f t="shared" si="60"/>
        <v>2810</v>
      </c>
      <c r="M80" s="99">
        <f t="shared" si="61"/>
        <v>2810</v>
      </c>
      <c r="N80" s="99">
        <f t="shared" si="62"/>
        <v>0</v>
      </c>
      <c r="O80" s="100">
        <f t="shared" si="63"/>
        <v>0</v>
      </c>
    </row>
    <row r="81" spans="1:15" ht="15" x14ac:dyDescent="0.25">
      <c r="A81" s="101"/>
      <c r="B81" s="102"/>
      <c r="C81" s="97" t="s">
        <v>151</v>
      </c>
      <c r="D81" s="98">
        <v>2076</v>
      </c>
      <c r="E81" s="99">
        <v>2076</v>
      </c>
      <c r="F81" s="99">
        <v>0</v>
      </c>
      <c r="G81" s="100">
        <v>0</v>
      </c>
      <c r="H81" s="98">
        <v>-1000</v>
      </c>
      <c r="I81" s="99">
        <v>-1000</v>
      </c>
      <c r="J81" s="99"/>
      <c r="K81" s="100"/>
      <c r="L81" s="98">
        <f t="shared" si="60"/>
        <v>1076</v>
      </c>
      <c r="M81" s="99">
        <f t="shared" si="61"/>
        <v>1076</v>
      </c>
      <c r="N81" s="99">
        <f t="shared" si="62"/>
        <v>0</v>
      </c>
      <c r="O81" s="100">
        <f t="shared" si="63"/>
        <v>0</v>
      </c>
    </row>
    <row r="82" spans="1:15" ht="15" x14ac:dyDescent="0.25">
      <c r="A82" s="101"/>
      <c r="B82" s="102"/>
      <c r="C82" s="97" t="s">
        <v>158</v>
      </c>
      <c r="D82" s="98">
        <v>31000</v>
      </c>
      <c r="E82" s="99">
        <v>31000</v>
      </c>
      <c r="F82" s="99">
        <v>0</v>
      </c>
      <c r="G82" s="100">
        <v>0</v>
      </c>
      <c r="H82" s="98"/>
      <c r="I82" s="99"/>
      <c r="J82" s="99"/>
      <c r="K82" s="100"/>
      <c r="L82" s="98">
        <f t="shared" si="60"/>
        <v>31000</v>
      </c>
      <c r="M82" s="99">
        <f t="shared" si="61"/>
        <v>31000</v>
      </c>
      <c r="N82" s="99">
        <f t="shared" si="62"/>
        <v>0</v>
      </c>
      <c r="O82" s="100">
        <f t="shared" si="63"/>
        <v>0</v>
      </c>
    </row>
    <row r="83" spans="1:15" ht="15" x14ac:dyDescent="0.25">
      <c r="A83" s="101"/>
      <c r="B83" s="102"/>
      <c r="C83" s="97" t="s">
        <v>159</v>
      </c>
      <c r="D83" s="98">
        <v>50000</v>
      </c>
      <c r="E83" s="99">
        <v>50000</v>
      </c>
      <c r="F83" s="99">
        <v>0</v>
      </c>
      <c r="G83" s="100">
        <v>0</v>
      </c>
      <c r="H83" s="98"/>
      <c r="I83" s="99"/>
      <c r="J83" s="99"/>
      <c r="K83" s="100"/>
      <c r="L83" s="98">
        <f t="shared" si="60"/>
        <v>50000</v>
      </c>
      <c r="M83" s="99">
        <f t="shared" si="61"/>
        <v>50000</v>
      </c>
      <c r="N83" s="99">
        <f t="shared" si="62"/>
        <v>0</v>
      </c>
      <c r="O83" s="100">
        <f t="shared" si="63"/>
        <v>0</v>
      </c>
    </row>
    <row r="84" spans="1:15" ht="15" x14ac:dyDescent="0.25">
      <c r="A84" s="101"/>
      <c r="B84" s="102"/>
      <c r="C84" s="97" t="s">
        <v>160</v>
      </c>
      <c r="D84" s="98">
        <v>5000</v>
      </c>
      <c r="E84" s="99">
        <v>5000</v>
      </c>
      <c r="F84" s="99">
        <v>0</v>
      </c>
      <c r="G84" s="100">
        <v>0</v>
      </c>
      <c r="H84" s="98"/>
      <c r="I84" s="99"/>
      <c r="J84" s="99"/>
      <c r="K84" s="100"/>
      <c r="L84" s="98">
        <f t="shared" si="60"/>
        <v>5000</v>
      </c>
      <c r="M84" s="99">
        <f t="shared" si="61"/>
        <v>5000</v>
      </c>
      <c r="N84" s="99">
        <f t="shared" si="62"/>
        <v>0</v>
      </c>
      <c r="O84" s="100">
        <f t="shared" si="63"/>
        <v>0</v>
      </c>
    </row>
    <row r="85" spans="1:15" ht="15" x14ac:dyDescent="0.25">
      <c r="A85" s="95"/>
      <c r="B85" s="120"/>
      <c r="C85" s="97" t="s">
        <v>161</v>
      </c>
      <c r="D85" s="98">
        <v>10000</v>
      </c>
      <c r="E85" s="99">
        <v>10000</v>
      </c>
      <c r="F85" s="99">
        <v>0</v>
      </c>
      <c r="G85" s="100">
        <v>0</v>
      </c>
      <c r="H85" s="98">
        <v>14000</v>
      </c>
      <c r="I85" s="99">
        <v>14000</v>
      </c>
      <c r="J85" s="99">
        <v>0</v>
      </c>
      <c r="K85" s="100">
        <v>0</v>
      </c>
      <c r="L85" s="98">
        <f t="shared" si="60"/>
        <v>24000</v>
      </c>
      <c r="M85" s="99">
        <f t="shared" si="61"/>
        <v>24000</v>
      </c>
      <c r="N85" s="99">
        <f t="shared" si="62"/>
        <v>0</v>
      </c>
      <c r="O85" s="100">
        <f t="shared" si="63"/>
        <v>0</v>
      </c>
    </row>
    <row r="86" spans="1:15" ht="17.45" customHeight="1" x14ac:dyDescent="0.25">
      <c r="A86" s="101"/>
      <c r="B86" s="102"/>
      <c r="C86" s="97" t="s">
        <v>162</v>
      </c>
      <c r="D86" s="98">
        <v>71440</v>
      </c>
      <c r="E86" s="99">
        <v>71440</v>
      </c>
      <c r="F86" s="99">
        <v>0</v>
      </c>
      <c r="G86" s="100">
        <v>0</v>
      </c>
      <c r="H86" s="98">
        <v>-10000</v>
      </c>
      <c r="I86" s="99">
        <v>-10000</v>
      </c>
      <c r="J86" s="99">
        <v>0</v>
      </c>
      <c r="K86" s="100">
        <v>0</v>
      </c>
      <c r="L86" s="98">
        <f t="shared" si="60"/>
        <v>61440</v>
      </c>
      <c r="M86" s="99">
        <f t="shared" si="61"/>
        <v>61440</v>
      </c>
      <c r="N86" s="99">
        <f t="shared" si="62"/>
        <v>0</v>
      </c>
      <c r="O86" s="100">
        <f t="shared" si="63"/>
        <v>0</v>
      </c>
    </row>
    <row r="87" spans="1:15" ht="15" x14ac:dyDescent="0.25">
      <c r="A87" s="101"/>
      <c r="B87" s="102"/>
      <c r="C87" s="97" t="s">
        <v>163</v>
      </c>
      <c r="D87" s="98">
        <v>15000</v>
      </c>
      <c r="E87" s="99">
        <v>15000</v>
      </c>
      <c r="F87" s="99">
        <v>0</v>
      </c>
      <c r="G87" s="100">
        <v>0</v>
      </c>
      <c r="H87" s="98"/>
      <c r="I87" s="99"/>
      <c r="J87" s="99"/>
      <c r="K87" s="100"/>
      <c r="L87" s="98">
        <f t="shared" si="60"/>
        <v>15000</v>
      </c>
      <c r="M87" s="99">
        <f t="shared" si="61"/>
        <v>15000</v>
      </c>
      <c r="N87" s="99">
        <f t="shared" si="62"/>
        <v>0</v>
      </c>
      <c r="O87" s="100">
        <f t="shared" si="63"/>
        <v>0</v>
      </c>
    </row>
    <row r="88" spans="1:15" ht="30" x14ac:dyDescent="0.25">
      <c r="A88" s="101"/>
      <c r="B88" s="102"/>
      <c r="C88" s="125" t="s">
        <v>164</v>
      </c>
      <c r="D88" s="98">
        <v>18600</v>
      </c>
      <c r="E88" s="99">
        <v>18600</v>
      </c>
      <c r="F88" s="99">
        <v>0</v>
      </c>
      <c r="G88" s="100">
        <v>0</v>
      </c>
      <c r="H88" s="98"/>
      <c r="I88" s="99"/>
      <c r="J88" s="99"/>
      <c r="K88" s="100"/>
      <c r="L88" s="98">
        <f t="shared" si="60"/>
        <v>18600</v>
      </c>
      <c r="M88" s="99">
        <f t="shared" si="61"/>
        <v>18600</v>
      </c>
      <c r="N88" s="99">
        <f t="shared" si="62"/>
        <v>0</v>
      </c>
      <c r="O88" s="100">
        <f t="shared" si="63"/>
        <v>0</v>
      </c>
    </row>
    <row r="89" spans="1:15" ht="15" x14ac:dyDescent="0.25">
      <c r="A89" s="101"/>
      <c r="B89" s="102"/>
      <c r="C89" s="97" t="s">
        <v>165</v>
      </c>
      <c r="D89" s="98">
        <v>800</v>
      </c>
      <c r="E89" s="99">
        <v>800</v>
      </c>
      <c r="F89" s="99">
        <v>0</v>
      </c>
      <c r="G89" s="100">
        <v>0</v>
      </c>
      <c r="H89" s="98"/>
      <c r="I89" s="99"/>
      <c r="J89" s="99"/>
      <c r="K89" s="100"/>
      <c r="L89" s="98">
        <f t="shared" si="60"/>
        <v>800</v>
      </c>
      <c r="M89" s="99">
        <f t="shared" si="61"/>
        <v>800</v>
      </c>
      <c r="N89" s="99">
        <f t="shared" si="62"/>
        <v>0</v>
      </c>
      <c r="O89" s="100">
        <f t="shared" si="63"/>
        <v>0</v>
      </c>
    </row>
    <row r="90" spans="1:15" ht="15" x14ac:dyDescent="0.25">
      <c r="A90" s="101"/>
      <c r="B90" s="102"/>
      <c r="C90" s="97" t="s">
        <v>166</v>
      </c>
      <c r="D90" s="98">
        <v>81700</v>
      </c>
      <c r="E90" s="99">
        <v>81700</v>
      </c>
      <c r="F90" s="99">
        <v>0</v>
      </c>
      <c r="G90" s="100">
        <v>0</v>
      </c>
      <c r="H90" s="98"/>
      <c r="I90" s="99"/>
      <c r="J90" s="99">
        <v>0</v>
      </c>
      <c r="K90" s="100">
        <v>0</v>
      </c>
      <c r="L90" s="98">
        <f t="shared" si="60"/>
        <v>81700</v>
      </c>
      <c r="M90" s="99">
        <f t="shared" si="61"/>
        <v>81700</v>
      </c>
      <c r="N90" s="99">
        <f t="shared" si="62"/>
        <v>0</v>
      </c>
      <c r="O90" s="100">
        <f t="shared" si="63"/>
        <v>0</v>
      </c>
    </row>
    <row r="91" spans="1:15" ht="15" x14ac:dyDescent="0.25">
      <c r="A91" s="101"/>
      <c r="B91" s="102"/>
      <c r="C91" s="97" t="s">
        <v>167</v>
      </c>
      <c r="D91" s="98"/>
      <c r="E91" s="99"/>
      <c r="F91" s="99"/>
      <c r="G91" s="100"/>
      <c r="H91" s="98"/>
      <c r="I91" s="99"/>
      <c r="J91" s="99"/>
      <c r="K91" s="100"/>
      <c r="L91" s="98"/>
      <c r="M91" s="99"/>
      <c r="N91" s="99"/>
      <c r="O91" s="100"/>
    </row>
    <row r="92" spans="1:15" ht="15" x14ac:dyDescent="0.25">
      <c r="A92" s="101"/>
      <c r="B92" s="102"/>
      <c r="C92" s="97" t="s">
        <v>168</v>
      </c>
      <c r="D92" s="98">
        <v>500</v>
      </c>
      <c r="E92" s="99">
        <v>500</v>
      </c>
      <c r="F92" s="99">
        <v>0</v>
      </c>
      <c r="G92" s="100">
        <v>0</v>
      </c>
      <c r="H92" s="98"/>
      <c r="I92" s="99"/>
      <c r="J92" s="99"/>
      <c r="K92" s="100"/>
      <c r="L92" s="98">
        <f t="shared" ref="L92:L97" si="64">D92+H92</f>
        <v>500</v>
      </c>
      <c r="M92" s="99">
        <f t="shared" ref="M92:M97" si="65">E92+I92</f>
        <v>500</v>
      </c>
      <c r="N92" s="99">
        <f t="shared" ref="N92:N97" si="66">F92+J92</f>
        <v>0</v>
      </c>
      <c r="O92" s="100">
        <f t="shared" ref="O92:O97" si="67">G92+K92</f>
        <v>0</v>
      </c>
    </row>
    <row r="93" spans="1:15" ht="15" x14ac:dyDescent="0.25">
      <c r="A93" s="101"/>
      <c r="B93" s="102"/>
      <c r="C93" s="97" t="s">
        <v>169</v>
      </c>
      <c r="D93" s="98">
        <v>5500</v>
      </c>
      <c r="E93" s="99">
        <v>5500</v>
      </c>
      <c r="F93" s="99">
        <v>0</v>
      </c>
      <c r="G93" s="100">
        <v>0</v>
      </c>
      <c r="H93" s="98"/>
      <c r="I93" s="99"/>
      <c r="J93" s="99"/>
      <c r="K93" s="100"/>
      <c r="L93" s="98">
        <f t="shared" si="64"/>
        <v>5500</v>
      </c>
      <c r="M93" s="99">
        <f t="shared" si="65"/>
        <v>5500</v>
      </c>
      <c r="N93" s="99">
        <f t="shared" si="66"/>
        <v>0</v>
      </c>
      <c r="O93" s="100">
        <f t="shared" si="67"/>
        <v>0</v>
      </c>
    </row>
    <row r="94" spans="1:15" ht="15" x14ac:dyDescent="0.25">
      <c r="A94" s="101"/>
      <c r="B94" s="102"/>
      <c r="C94" s="125" t="s">
        <v>234</v>
      </c>
      <c r="D94" s="126">
        <v>58000</v>
      </c>
      <c r="E94" s="127">
        <v>0</v>
      </c>
      <c r="F94" s="127">
        <v>58000</v>
      </c>
      <c r="G94" s="128">
        <v>0</v>
      </c>
      <c r="H94" s="126"/>
      <c r="I94" s="127"/>
      <c r="J94" s="127"/>
      <c r="K94" s="128"/>
      <c r="L94" s="126">
        <f t="shared" si="64"/>
        <v>58000</v>
      </c>
      <c r="M94" s="127">
        <f t="shared" si="65"/>
        <v>0</v>
      </c>
      <c r="N94" s="127">
        <f t="shared" si="66"/>
        <v>58000</v>
      </c>
      <c r="O94" s="128">
        <f t="shared" si="67"/>
        <v>0</v>
      </c>
    </row>
    <row r="95" spans="1:15" ht="15" x14ac:dyDescent="0.25">
      <c r="A95" s="101"/>
      <c r="B95" s="102"/>
      <c r="C95" s="125" t="s">
        <v>235</v>
      </c>
      <c r="D95" s="126">
        <v>35000</v>
      </c>
      <c r="E95" s="127">
        <v>35000</v>
      </c>
      <c r="F95" s="127">
        <v>0</v>
      </c>
      <c r="G95" s="128">
        <v>0</v>
      </c>
      <c r="H95" s="126"/>
      <c r="I95" s="127"/>
      <c r="J95" s="127"/>
      <c r="K95" s="128"/>
      <c r="L95" s="126">
        <f t="shared" si="64"/>
        <v>35000</v>
      </c>
      <c r="M95" s="127">
        <f t="shared" si="65"/>
        <v>35000</v>
      </c>
      <c r="N95" s="127">
        <f t="shared" si="66"/>
        <v>0</v>
      </c>
      <c r="O95" s="128">
        <f t="shared" si="67"/>
        <v>0</v>
      </c>
    </row>
    <row r="96" spans="1:15" ht="15" x14ac:dyDescent="0.25">
      <c r="A96" s="101"/>
      <c r="B96" s="102"/>
      <c r="C96" s="125" t="s">
        <v>236</v>
      </c>
      <c r="D96" s="126">
        <v>115870</v>
      </c>
      <c r="E96" s="127">
        <v>0</v>
      </c>
      <c r="F96" s="127">
        <v>115870</v>
      </c>
      <c r="G96" s="128">
        <v>0</v>
      </c>
      <c r="H96" s="126">
        <v>10000</v>
      </c>
      <c r="I96" s="127">
        <v>0</v>
      </c>
      <c r="J96" s="127">
        <v>10000</v>
      </c>
      <c r="K96" s="128"/>
      <c r="L96" s="126">
        <f t="shared" si="64"/>
        <v>125870</v>
      </c>
      <c r="M96" s="127">
        <f t="shared" si="65"/>
        <v>0</v>
      </c>
      <c r="N96" s="127">
        <f t="shared" si="66"/>
        <v>125870</v>
      </c>
      <c r="O96" s="128">
        <f t="shared" si="67"/>
        <v>0</v>
      </c>
    </row>
    <row r="97" spans="1:15" ht="15" x14ac:dyDescent="0.25">
      <c r="A97" s="101"/>
      <c r="B97" s="102"/>
      <c r="C97" s="125" t="s">
        <v>237</v>
      </c>
      <c r="D97" s="126">
        <v>16068</v>
      </c>
      <c r="E97" s="127">
        <v>0</v>
      </c>
      <c r="F97" s="127">
        <v>16068</v>
      </c>
      <c r="G97" s="128">
        <v>0</v>
      </c>
      <c r="H97" s="126"/>
      <c r="I97" s="127"/>
      <c r="J97" s="127"/>
      <c r="K97" s="128"/>
      <c r="L97" s="126">
        <f t="shared" si="64"/>
        <v>16068</v>
      </c>
      <c r="M97" s="127">
        <f t="shared" si="65"/>
        <v>0</v>
      </c>
      <c r="N97" s="127">
        <f t="shared" si="66"/>
        <v>16068</v>
      </c>
      <c r="O97" s="128">
        <f t="shared" si="67"/>
        <v>0</v>
      </c>
    </row>
    <row r="98" spans="1:15" ht="15" x14ac:dyDescent="0.25">
      <c r="A98" s="101"/>
      <c r="B98" s="102"/>
      <c r="C98" s="125" t="s">
        <v>238</v>
      </c>
      <c r="D98" s="126"/>
      <c r="E98" s="127"/>
      <c r="F98" s="127"/>
      <c r="G98" s="128"/>
      <c r="H98" s="126"/>
      <c r="I98" s="127"/>
      <c r="J98" s="127"/>
      <c r="K98" s="128"/>
      <c r="L98" s="126"/>
      <c r="M98" s="127"/>
      <c r="N98" s="127"/>
      <c r="O98" s="128"/>
    </row>
    <row r="99" spans="1:15" ht="15" x14ac:dyDescent="0.25">
      <c r="A99" s="101"/>
      <c r="B99" s="102"/>
      <c r="C99" s="125" t="s">
        <v>239</v>
      </c>
      <c r="D99" s="126">
        <v>1000</v>
      </c>
      <c r="E99" s="127">
        <v>0</v>
      </c>
      <c r="F99" s="127">
        <v>1000</v>
      </c>
      <c r="G99" s="128">
        <v>0</v>
      </c>
      <c r="H99" s="126"/>
      <c r="I99" s="127"/>
      <c r="J99" s="127"/>
      <c r="K99" s="128"/>
      <c r="L99" s="126">
        <f t="shared" ref="L99:L119" si="68">D99+H99</f>
        <v>1000</v>
      </c>
      <c r="M99" s="127">
        <f t="shared" ref="M99:M119" si="69">E99+I99</f>
        <v>0</v>
      </c>
      <c r="N99" s="127">
        <f t="shared" ref="N99:N119" si="70">F99+J99</f>
        <v>1000</v>
      </c>
      <c r="O99" s="128">
        <f t="shared" ref="O99:O119" si="71">G99+K99</f>
        <v>0</v>
      </c>
    </row>
    <row r="100" spans="1:15" ht="15" x14ac:dyDescent="0.25">
      <c r="A100" s="101"/>
      <c r="B100" s="102"/>
      <c r="C100" s="125" t="s">
        <v>240</v>
      </c>
      <c r="D100" s="126">
        <v>3000</v>
      </c>
      <c r="E100" s="127">
        <v>0</v>
      </c>
      <c r="F100" s="127">
        <v>3000</v>
      </c>
      <c r="G100" s="128">
        <v>0</v>
      </c>
      <c r="H100" s="126"/>
      <c r="I100" s="127"/>
      <c r="J100" s="127"/>
      <c r="K100" s="128"/>
      <c r="L100" s="126">
        <f t="shared" si="68"/>
        <v>3000</v>
      </c>
      <c r="M100" s="127">
        <f t="shared" si="69"/>
        <v>0</v>
      </c>
      <c r="N100" s="127">
        <f t="shared" si="70"/>
        <v>3000</v>
      </c>
      <c r="O100" s="128">
        <f t="shared" si="71"/>
        <v>0</v>
      </c>
    </row>
    <row r="101" spans="1:15" ht="15" x14ac:dyDescent="0.25">
      <c r="A101" s="101"/>
      <c r="B101" s="102"/>
      <c r="C101" s="125" t="s">
        <v>241</v>
      </c>
      <c r="D101" s="126">
        <v>16000</v>
      </c>
      <c r="E101" s="127">
        <v>16000</v>
      </c>
      <c r="F101" s="127">
        <v>0</v>
      </c>
      <c r="G101" s="128">
        <v>0</v>
      </c>
      <c r="H101" s="126"/>
      <c r="I101" s="127"/>
      <c r="J101" s="127"/>
      <c r="K101" s="128"/>
      <c r="L101" s="126">
        <f t="shared" si="68"/>
        <v>16000</v>
      </c>
      <c r="M101" s="127">
        <f t="shared" si="69"/>
        <v>16000</v>
      </c>
      <c r="N101" s="127">
        <f t="shared" si="70"/>
        <v>0</v>
      </c>
      <c r="O101" s="128">
        <f t="shared" si="71"/>
        <v>0</v>
      </c>
    </row>
    <row r="102" spans="1:15" ht="15" x14ac:dyDescent="0.25">
      <c r="A102" s="95"/>
      <c r="B102" s="120"/>
      <c r="C102" s="97" t="s">
        <v>242</v>
      </c>
      <c r="D102" s="98">
        <v>30650</v>
      </c>
      <c r="E102" s="99">
        <v>30650</v>
      </c>
      <c r="F102" s="99">
        <v>0</v>
      </c>
      <c r="G102" s="100">
        <v>0</v>
      </c>
      <c r="H102" s="98"/>
      <c r="I102" s="99"/>
      <c r="J102" s="99"/>
      <c r="K102" s="100"/>
      <c r="L102" s="98">
        <f t="shared" si="68"/>
        <v>30650</v>
      </c>
      <c r="M102" s="99">
        <f t="shared" si="69"/>
        <v>30650</v>
      </c>
      <c r="N102" s="99">
        <f t="shared" si="70"/>
        <v>0</v>
      </c>
      <c r="O102" s="100">
        <f t="shared" si="71"/>
        <v>0</v>
      </c>
    </row>
    <row r="103" spans="1:15" ht="15" x14ac:dyDescent="0.25">
      <c r="A103" s="101"/>
      <c r="B103" s="102"/>
      <c r="C103" s="125" t="s">
        <v>243</v>
      </c>
      <c r="D103" s="126">
        <v>2000</v>
      </c>
      <c r="E103" s="127">
        <v>2000</v>
      </c>
      <c r="F103" s="127">
        <v>0</v>
      </c>
      <c r="G103" s="128">
        <v>0</v>
      </c>
      <c r="H103" s="126"/>
      <c r="I103" s="127"/>
      <c r="J103" s="127"/>
      <c r="K103" s="128"/>
      <c r="L103" s="126">
        <f t="shared" si="68"/>
        <v>2000</v>
      </c>
      <c r="M103" s="127">
        <f t="shared" si="69"/>
        <v>2000</v>
      </c>
      <c r="N103" s="127">
        <f t="shared" si="70"/>
        <v>0</v>
      </c>
      <c r="O103" s="128">
        <f t="shared" si="71"/>
        <v>0</v>
      </c>
    </row>
    <row r="104" spans="1:15" ht="15" x14ac:dyDescent="0.25">
      <c r="A104" s="95"/>
      <c r="B104" s="120"/>
      <c r="C104" s="125" t="s">
        <v>244</v>
      </c>
      <c r="D104" s="98">
        <v>58838</v>
      </c>
      <c r="E104" s="99">
        <v>58838</v>
      </c>
      <c r="F104" s="99">
        <v>0</v>
      </c>
      <c r="G104" s="100">
        <v>0</v>
      </c>
      <c r="H104" s="98"/>
      <c r="I104" s="99"/>
      <c r="J104" s="99"/>
      <c r="K104" s="100"/>
      <c r="L104" s="98">
        <f t="shared" si="68"/>
        <v>58838</v>
      </c>
      <c r="M104" s="99">
        <f t="shared" si="69"/>
        <v>58838</v>
      </c>
      <c r="N104" s="99">
        <f t="shared" si="70"/>
        <v>0</v>
      </c>
      <c r="O104" s="100">
        <f t="shared" si="71"/>
        <v>0</v>
      </c>
    </row>
    <row r="105" spans="1:15" ht="15" x14ac:dyDescent="0.25">
      <c r="A105" s="101"/>
      <c r="B105" s="102"/>
      <c r="C105" s="125" t="s">
        <v>245</v>
      </c>
      <c r="D105" s="126">
        <v>51750</v>
      </c>
      <c r="E105" s="127">
        <v>0</v>
      </c>
      <c r="F105" s="127">
        <v>51750</v>
      </c>
      <c r="G105" s="128">
        <v>0</v>
      </c>
      <c r="H105" s="126"/>
      <c r="I105" s="127"/>
      <c r="J105" s="127"/>
      <c r="K105" s="128"/>
      <c r="L105" s="126">
        <f t="shared" si="68"/>
        <v>51750</v>
      </c>
      <c r="M105" s="127">
        <f t="shared" si="69"/>
        <v>0</v>
      </c>
      <c r="N105" s="127">
        <f t="shared" si="70"/>
        <v>51750</v>
      </c>
      <c r="O105" s="128">
        <f t="shared" si="71"/>
        <v>0</v>
      </c>
    </row>
    <row r="106" spans="1:15" ht="15" x14ac:dyDescent="0.25">
      <c r="A106" s="101"/>
      <c r="B106" s="102"/>
      <c r="C106" s="125" t="s">
        <v>270</v>
      </c>
      <c r="D106" s="126">
        <v>15000</v>
      </c>
      <c r="E106" s="127">
        <v>15000</v>
      </c>
      <c r="F106" s="127">
        <v>0</v>
      </c>
      <c r="G106" s="128">
        <v>0</v>
      </c>
      <c r="H106" s="126">
        <v>5500</v>
      </c>
      <c r="I106" s="127">
        <v>5500</v>
      </c>
      <c r="J106" s="127">
        <v>0</v>
      </c>
      <c r="K106" s="128"/>
      <c r="L106" s="126">
        <f t="shared" si="68"/>
        <v>20500</v>
      </c>
      <c r="M106" s="127">
        <f t="shared" si="69"/>
        <v>20500</v>
      </c>
      <c r="N106" s="127">
        <f t="shared" si="70"/>
        <v>0</v>
      </c>
      <c r="O106" s="128">
        <f t="shared" si="71"/>
        <v>0</v>
      </c>
    </row>
    <row r="107" spans="1:15" ht="15" x14ac:dyDescent="0.25">
      <c r="A107" s="101"/>
      <c r="B107" s="102"/>
      <c r="C107" s="125" t="s">
        <v>246</v>
      </c>
      <c r="D107" s="126">
        <v>3400</v>
      </c>
      <c r="E107" s="127">
        <v>0</v>
      </c>
      <c r="F107" s="127">
        <v>3400</v>
      </c>
      <c r="G107" s="128">
        <v>0</v>
      </c>
      <c r="H107" s="126">
        <v>-600</v>
      </c>
      <c r="I107" s="127">
        <v>0</v>
      </c>
      <c r="J107" s="127">
        <v>-600</v>
      </c>
      <c r="K107" s="128"/>
      <c r="L107" s="126">
        <f t="shared" si="68"/>
        <v>2800</v>
      </c>
      <c r="M107" s="127">
        <f t="shared" si="69"/>
        <v>0</v>
      </c>
      <c r="N107" s="127">
        <f t="shared" si="70"/>
        <v>2800</v>
      </c>
      <c r="O107" s="128">
        <f t="shared" si="71"/>
        <v>0</v>
      </c>
    </row>
    <row r="108" spans="1:15" ht="15" x14ac:dyDescent="0.25">
      <c r="A108" s="95"/>
      <c r="B108" s="120"/>
      <c r="C108" s="97" t="s">
        <v>247</v>
      </c>
      <c r="D108" s="98">
        <v>480</v>
      </c>
      <c r="E108" s="99">
        <v>480</v>
      </c>
      <c r="F108" s="99">
        <v>0</v>
      </c>
      <c r="G108" s="100">
        <v>0</v>
      </c>
      <c r="H108" s="98"/>
      <c r="I108" s="99"/>
      <c r="J108" s="99"/>
      <c r="K108" s="100"/>
      <c r="L108" s="98">
        <f t="shared" si="68"/>
        <v>480</v>
      </c>
      <c r="M108" s="99">
        <f t="shared" si="69"/>
        <v>480</v>
      </c>
      <c r="N108" s="99">
        <f t="shared" si="70"/>
        <v>0</v>
      </c>
      <c r="O108" s="100">
        <f t="shared" si="71"/>
        <v>0</v>
      </c>
    </row>
    <row r="109" spans="1:15" ht="15" x14ac:dyDescent="0.25">
      <c r="A109" s="95"/>
      <c r="B109" s="120"/>
      <c r="C109" s="125" t="s">
        <v>248</v>
      </c>
      <c r="D109" s="98">
        <v>494813</v>
      </c>
      <c r="E109" s="99">
        <v>494813</v>
      </c>
      <c r="F109" s="99">
        <v>0</v>
      </c>
      <c r="G109" s="100">
        <v>0</v>
      </c>
      <c r="H109" s="98">
        <v>0</v>
      </c>
      <c r="I109" s="99">
        <v>0</v>
      </c>
      <c r="J109" s="99">
        <v>0</v>
      </c>
      <c r="K109" s="100">
        <v>0</v>
      </c>
      <c r="L109" s="98">
        <f t="shared" si="68"/>
        <v>494813</v>
      </c>
      <c r="M109" s="99">
        <f t="shared" si="69"/>
        <v>494813</v>
      </c>
      <c r="N109" s="99">
        <f t="shared" si="70"/>
        <v>0</v>
      </c>
      <c r="O109" s="100">
        <f t="shared" si="71"/>
        <v>0</v>
      </c>
    </row>
    <row r="110" spans="1:15" ht="15" x14ac:dyDescent="0.25">
      <c r="A110" s="95"/>
      <c r="B110" s="120"/>
      <c r="C110" s="125" t="s">
        <v>249</v>
      </c>
      <c r="D110" s="98">
        <v>1000</v>
      </c>
      <c r="E110" s="99">
        <v>1000</v>
      </c>
      <c r="F110" s="99">
        <v>0</v>
      </c>
      <c r="G110" s="100">
        <v>0</v>
      </c>
      <c r="H110" s="98"/>
      <c r="I110" s="99"/>
      <c r="J110" s="99"/>
      <c r="K110" s="100"/>
      <c r="L110" s="98">
        <f t="shared" si="68"/>
        <v>1000</v>
      </c>
      <c r="M110" s="99">
        <f t="shared" si="69"/>
        <v>1000</v>
      </c>
      <c r="N110" s="99">
        <f t="shared" si="70"/>
        <v>0</v>
      </c>
      <c r="O110" s="100">
        <f t="shared" si="71"/>
        <v>0</v>
      </c>
    </row>
    <row r="111" spans="1:15" ht="30" x14ac:dyDescent="0.25">
      <c r="A111" s="95"/>
      <c r="B111" s="120"/>
      <c r="C111" s="125" t="s">
        <v>250</v>
      </c>
      <c r="D111" s="98">
        <v>320000</v>
      </c>
      <c r="E111" s="99">
        <v>320000</v>
      </c>
      <c r="F111" s="99">
        <v>0</v>
      </c>
      <c r="G111" s="100">
        <v>0</v>
      </c>
      <c r="H111" s="98">
        <v>10000</v>
      </c>
      <c r="I111" s="99">
        <v>10000</v>
      </c>
      <c r="J111" s="99"/>
      <c r="K111" s="100"/>
      <c r="L111" s="98">
        <f t="shared" si="68"/>
        <v>330000</v>
      </c>
      <c r="M111" s="99">
        <f t="shared" si="69"/>
        <v>330000</v>
      </c>
      <c r="N111" s="99">
        <f t="shared" si="70"/>
        <v>0</v>
      </c>
      <c r="O111" s="100">
        <f t="shared" si="71"/>
        <v>0</v>
      </c>
    </row>
    <row r="112" spans="1:15" ht="30" x14ac:dyDescent="0.25">
      <c r="A112" s="95"/>
      <c r="B112" s="120"/>
      <c r="C112" s="125" t="s">
        <v>251</v>
      </c>
      <c r="D112" s="98">
        <v>3500</v>
      </c>
      <c r="E112" s="99">
        <v>3500</v>
      </c>
      <c r="F112" s="99">
        <v>0</v>
      </c>
      <c r="G112" s="100">
        <v>0</v>
      </c>
      <c r="H112" s="98">
        <v>-1000</v>
      </c>
      <c r="I112" s="99">
        <v>-1000</v>
      </c>
      <c r="J112" s="99"/>
      <c r="K112" s="100"/>
      <c r="L112" s="98">
        <f t="shared" si="68"/>
        <v>2500</v>
      </c>
      <c r="M112" s="99">
        <f t="shared" si="69"/>
        <v>2500</v>
      </c>
      <c r="N112" s="99">
        <f t="shared" si="70"/>
        <v>0</v>
      </c>
      <c r="O112" s="100">
        <f t="shared" si="71"/>
        <v>0</v>
      </c>
    </row>
    <row r="113" spans="1:15" ht="15" x14ac:dyDescent="0.25">
      <c r="A113" s="95"/>
      <c r="B113" s="120"/>
      <c r="C113" s="125" t="s">
        <v>252</v>
      </c>
      <c r="D113" s="98">
        <v>285</v>
      </c>
      <c r="E113" s="99">
        <v>285</v>
      </c>
      <c r="F113" s="99">
        <v>0</v>
      </c>
      <c r="G113" s="100">
        <v>0</v>
      </c>
      <c r="H113" s="98"/>
      <c r="I113" s="99"/>
      <c r="J113" s="99"/>
      <c r="K113" s="100"/>
      <c r="L113" s="98">
        <f t="shared" si="68"/>
        <v>285</v>
      </c>
      <c r="M113" s="99">
        <f t="shared" si="69"/>
        <v>285</v>
      </c>
      <c r="N113" s="99">
        <f t="shared" si="70"/>
        <v>0</v>
      </c>
      <c r="O113" s="100">
        <f t="shared" si="71"/>
        <v>0</v>
      </c>
    </row>
    <row r="114" spans="1:15" ht="15" x14ac:dyDescent="0.25">
      <c r="A114" s="95"/>
      <c r="B114" s="120"/>
      <c r="C114" s="125" t="s">
        <v>253</v>
      </c>
      <c r="D114" s="98">
        <v>5000</v>
      </c>
      <c r="E114" s="99">
        <v>5000</v>
      </c>
      <c r="F114" s="99"/>
      <c r="G114" s="100"/>
      <c r="H114" s="98"/>
      <c r="I114" s="99"/>
      <c r="J114" s="99"/>
      <c r="K114" s="100"/>
      <c r="L114" s="98">
        <f t="shared" si="68"/>
        <v>5000</v>
      </c>
      <c r="M114" s="99">
        <f t="shared" si="69"/>
        <v>5000</v>
      </c>
      <c r="N114" s="99">
        <f t="shared" si="70"/>
        <v>0</v>
      </c>
      <c r="O114" s="100">
        <f t="shared" si="71"/>
        <v>0</v>
      </c>
    </row>
    <row r="115" spans="1:15" ht="15" x14ac:dyDescent="0.25">
      <c r="A115" s="95"/>
      <c r="B115" s="120"/>
      <c r="C115" s="125" t="s">
        <v>254</v>
      </c>
      <c r="D115" s="98">
        <v>1950</v>
      </c>
      <c r="E115" s="99">
        <v>1950</v>
      </c>
      <c r="F115" s="99">
        <v>0</v>
      </c>
      <c r="G115" s="100">
        <v>0</v>
      </c>
      <c r="H115" s="98"/>
      <c r="I115" s="99"/>
      <c r="J115" s="99"/>
      <c r="K115" s="100"/>
      <c r="L115" s="98">
        <f t="shared" si="68"/>
        <v>1950</v>
      </c>
      <c r="M115" s="99">
        <f t="shared" si="69"/>
        <v>1950</v>
      </c>
      <c r="N115" s="99">
        <f t="shared" si="70"/>
        <v>0</v>
      </c>
      <c r="O115" s="100">
        <f t="shared" si="71"/>
        <v>0</v>
      </c>
    </row>
    <row r="116" spans="1:15" ht="15" x14ac:dyDescent="0.25">
      <c r="A116" s="95"/>
      <c r="B116" s="120"/>
      <c r="C116" s="125" t="s">
        <v>255</v>
      </c>
      <c r="D116" s="98">
        <v>28409</v>
      </c>
      <c r="E116" s="99">
        <v>0</v>
      </c>
      <c r="F116" s="99">
        <v>28409</v>
      </c>
      <c r="G116" s="100">
        <v>0</v>
      </c>
      <c r="H116" s="98">
        <v>2500</v>
      </c>
      <c r="I116" s="99">
        <v>0</v>
      </c>
      <c r="J116" s="99">
        <v>2500</v>
      </c>
      <c r="K116" s="100"/>
      <c r="L116" s="98">
        <f t="shared" si="68"/>
        <v>30909</v>
      </c>
      <c r="M116" s="99">
        <f t="shared" si="69"/>
        <v>0</v>
      </c>
      <c r="N116" s="99">
        <f t="shared" si="70"/>
        <v>30909</v>
      </c>
      <c r="O116" s="100">
        <f t="shared" si="71"/>
        <v>0</v>
      </c>
    </row>
    <row r="117" spans="1:15" ht="15" x14ac:dyDescent="0.25">
      <c r="A117" s="95"/>
      <c r="B117" s="120"/>
      <c r="C117" s="125" t="s">
        <v>256</v>
      </c>
      <c r="D117" s="98">
        <v>4600</v>
      </c>
      <c r="E117" s="99">
        <v>0</v>
      </c>
      <c r="F117" s="99">
        <v>4600</v>
      </c>
      <c r="G117" s="100">
        <v>0</v>
      </c>
      <c r="H117" s="98"/>
      <c r="I117" s="99"/>
      <c r="J117" s="99"/>
      <c r="K117" s="100"/>
      <c r="L117" s="98">
        <f t="shared" si="68"/>
        <v>4600</v>
      </c>
      <c r="M117" s="99">
        <f t="shared" si="69"/>
        <v>0</v>
      </c>
      <c r="N117" s="99">
        <f t="shared" si="70"/>
        <v>4600</v>
      </c>
      <c r="O117" s="100">
        <f t="shared" si="71"/>
        <v>0</v>
      </c>
    </row>
    <row r="118" spans="1:15" ht="15" x14ac:dyDescent="0.25">
      <c r="A118" s="95"/>
      <c r="B118" s="120"/>
      <c r="C118" s="125" t="s">
        <v>257</v>
      </c>
      <c r="D118" s="98">
        <v>4700</v>
      </c>
      <c r="E118" s="99">
        <v>4700</v>
      </c>
      <c r="F118" s="99">
        <v>0</v>
      </c>
      <c r="G118" s="100">
        <v>0</v>
      </c>
      <c r="H118" s="98"/>
      <c r="I118" s="99"/>
      <c r="J118" s="99"/>
      <c r="K118" s="100"/>
      <c r="L118" s="98">
        <f t="shared" si="68"/>
        <v>4700</v>
      </c>
      <c r="M118" s="99">
        <f t="shared" si="69"/>
        <v>4700</v>
      </c>
      <c r="N118" s="99">
        <f t="shared" si="70"/>
        <v>0</v>
      </c>
      <c r="O118" s="100">
        <f t="shared" si="71"/>
        <v>0</v>
      </c>
    </row>
    <row r="119" spans="1:15" ht="15" x14ac:dyDescent="0.25">
      <c r="A119" s="95"/>
      <c r="B119" s="120"/>
      <c r="C119" s="125" t="s">
        <v>258</v>
      </c>
      <c r="D119" s="98">
        <v>910</v>
      </c>
      <c r="E119" s="99">
        <v>910</v>
      </c>
      <c r="F119" s="99">
        <v>0</v>
      </c>
      <c r="G119" s="100">
        <v>0</v>
      </c>
      <c r="H119" s="98">
        <v>254</v>
      </c>
      <c r="I119" s="99">
        <v>254</v>
      </c>
      <c r="J119" s="99">
        <v>0</v>
      </c>
      <c r="K119" s="100">
        <v>0</v>
      </c>
      <c r="L119" s="98">
        <f t="shared" si="68"/>
        <v>1164</v>
      </c>
      <c r="M119" s="99">
        <f t="shared" si="69"/>
        <v>1164</v>
      </c>
      <c r="N119" s="99">
        <f t="shared" si="70"/>
        <v>0</v>
      </c>
      <c r="O119" s="100">
        <f t="shared" si="71"/>
        <v>0</v>
      </c>
    </row>
    <row r="120" spans="1:15" ht="15" x14ac:dyDescent="0.25">
      <c r="A120" s="95"/>
      <c r="B120" s="120"/>
      <c r="C120" s="125" t="s">
        <v>298</v>
      </c>
      <c r="D120" s="98"/>
      <c r="E120" s="99"/>
      <c r="F120" s="99"/>
      <c r="G120" s="100"/>
      <c r="H120" s="98">
        <v>2140</v>
      </c>
      <c r="I120" s="99">
        <v>0</v>
      </c>
      <c r="J120" s="99">
        <v>2140</v>
      </c>
      <c r="K120" s="100">
        <v>0</v>
      </c>
      <c r="L120" s="98">
        <f t="shared" ref="L120" si="72">D120+H120</f>
        <v>2140</v>
      </c>
      <c r="M120" s="99">
        <f t="shared" ref="M120" si="73">E120+I120</f>
        <v>0</v>
      </c>
      <c r="N120" s="99">
        <f t="shared" ref="N120" si="74">F120+J120</f>
        <v>2140</v>
      </c>
      <c r="O120" s="100">
        <f t="shared" ref="O120" si="75">G120+K120</f>
        <v>0</v>
      </c>
    </row>
    <row r="121" spans="1:15" ht="15" x14ac:dyDescent="0.25">
      <c r="A121" s="95"/>
      <c r="B121" s="120"/>
      <c r="C121" s="125" t="s">
        <v>299</v>
      </c>
      <c r="D121" s="98"/>
      <c r="E121" s="99"/>
      <c r="F121" s="99"/>
      <c r="G121" s="100"/>
      <c r="H121" s="98">
        <v>453</v>
      </c>
      <c r="I121" s="99">
        <v>453</v>
      </c>
      <c r="J121" s="99">
        <v>0</v>
      </c>
      <c r="K121" s="100">
        <v>0</v>
      </c>
      <c r="L121" s="98">
        <f t="shared" ref="L121" si="76">D121+H121</f>
        <v>453</v>
      </c>
      <c r="M121" s="99">
        <f t="shared" ref="M121" si="77">E121+I121</f>
        <v>453</v>
      </c>
      <c r="N121" s="99">
        <f t="shared" ref="N121" si="78">F121+J121</f>
        <v>0</v>
      </c>
      <c r="O121" s="100">
        <f t="shared" ref="O121" si="79">G121+K121</f>
        <v>0</v>
      </c>
    </row>
    <row r="122" spans="1:15" ht="15" x14ac:dyDescent="0.25">
      <c r="A122" s="95"/>
      <c r="B122" s="120"/>
      <c r="C122" s="125" t="s">
        <v>303</v>
      </c>
      <c r="D122" s="98"/>
      <c r="E122" s="99"/>
      <c r="F122" s="99"/>
      <c r="G122" s="100"/>
      <c r="H122" s="98">
        <v>3760</v>
      </c>
      <c r="I122" s="99">
        <v>3760</v>
      </c>
      <c r="J122" s="99">
        <v>0</v>
      </c>
      <c r="K122" s="100">
        <v>0</v>
      </c>
      <c r="L122" s="98">
        <f t="shared" ref="L122:L123" si="80">D122+H122</f>
        <v>3760</v>
      </c>
      <c r="M122" s="99">
        <f t="shared" ref="M122:M123" si="81">E122+I122</f>
        <v>3760</v>
      </c>
      <c r="N122" s="99">
        <f t="shared" ref="N122:N123" si="82">F122+J122</f>
        <v>0</v>
      </c>
      <c r="O122" s="100">
        <f t="shared" ref="O122:O123" si="83">G122+K122</f>
        <v>0</v>
      </c>
    </row>
    <row r="123" spans="1:15" ht="30" x14ac:dyDescent="0.25">
      <c r="A123" s="95"/>
      <c r="B123" s="120"/>
      <c r="C123" s="125" t="s">
        <v>337</v>
      </c>
      <c r="D123" s="98"/>
      <c r="E123" s="99"/>
      <c r="F123" s="99"/>
      <c r="G123" s="100"/>
      <c r="H123" s="98">
        <v>20169</v>
      </c>
      <c r="I123" s="99">
        <v>20169</v>
      </c>
      <c r="J123" s="99">
        <v>0</v>
      </c>
      <c r="K123" s="100">
        <v>0</v>
      </c>
      <c r="L123" s="98">
        <f t="shared" si="80"/>
        <v>20169</v>
      </c>
      <c r="M123" s="99">
        <f t="shared" si="81"/>
        <v>20169</v>
      </c>
      <c r="N123" s="99">
        <f t="shared" si="82"/>
        <v>0</v>
      </c>
      <c r="O123" s="100">
        <f t="shared" si="83"/>
        <v>0</v>
      </c>
    </row>
    <row r="124" spans="1:15" ht="15" x14ac:dyDescent="0.25">
      <c r="A124" s="101"/>
      <c r="B124" s="102"/>
      <c r="C124" s="125"/>
      <c r="D124" s="126"/>
      <c r="E124" s="127"/>
      <c r="F124" s="127"/>
      <c r="G124" s="128"/>
      <c r="H124" s="126"/>
      <c r="I124" s="127"/>
      <c r="J124" s="127"/>
      <c r="K124" s="128"/>
      <c r="L124" s="126"/>
      <c r="M124" s="127"/>
      <c r="N124" s="127"/>
      <c r="O124" s="128"/>
    </row>
    <row r="125" spans="1:15" ht="15" x14ac:dyDescent="0.25">
      <c r="A125" s="101"/>
      <c r="B125" s="102"/>
      <c r="C125" s="121" t="s">
        <v>32</v>
      </c>
      <c r="D125" s="122">
        <f t="shared" ref="D125:K125" si="84">SUM(D79:D124)</f>
        <v>1568339</v>
      </c>
      <c r="E125" s="123">
        <f t="shared" si="84"/>
        <v>1284242</v>
      </c>
      <c r="F125" s="123">
        <f t="shared" si="84"/>
        <v>284097</v>
      </c>
      <c r="G125" s="124">
        <f t="shared" si="84"/>
        <v>0</v>
      </c>
      <c r="H125" s="122">
        <f t="shared" si="84"/>
        <v>56486</v>
      </c>
      <c r="I125" s="123">
        <f t="shared" si="84"/>
        <v>42446</v>
      </c>
      <c r="J125" s="123">
        <f t="shared" si="84"/>
        <v>14040</v>
      </c>
      <c r="K125" s="124">
        <f t="shared" si="84"/>
        <v>0</v>
      </c>
      <c r="L125" s="122">
        <f>D125+H125</f>
        <v>1624825</v>
      </c>
      <c r="M125" s="123">
        <f t="shared" ref="M125" si="85">E125+I125</f>
        <v>1326688</v>
      </c>
      <c r="N125" s="123">
        <f t="shared" ref="N125" si="86">F125+J125</f>
        <v>298137</v>
      </c>
      <c r="O125" s="124">
        <f t="shared" ref="O125" si="87">G125+K125</f>
        <v>0</v>
      </c>
    </row>
    <row r="126" spans="1:15" x14ac:dyDescent="0.25">
      <c r="A126" s="101"/>
      <c r="B126" s="102"/>
      <c r="C126" s="121"/>
      <c r="D126" s="129"/>
      <c r="E126" s="130"/>
      <c r="F126" s="130"/>
      <c r="G126" s="131"/>
      <c r="H126" s="129"/>
      <c r="I126" s="130"/>
      <c r="J126" s="130"/>
      <c r="K126" s="131"/>
      <c r="L126" s="129"/>
      <c r="M126" s="130"/>
      <c r="N126" s="130"/>
      <c r="O126" s="131"/>
    </row>
    <row r="127" spans="1:15" x14ac:dyDescent="0.25">
      <c r="A127" s="101"/>
      <c r="B127" s="102" t="s">
        <v>7</v>
      </c>
      <c r="C127" s="97" t="s">
        <v>40</v>
      </c>
      <c r="D127" s="129"/>
      <c r="E127" s="130"/>
      <c r="F127" s="130"/>
      <c r="G127" s="131"/>
      <c r="H127" s="129"/>
      <c r="I127" s="130"/>
      <c r="J127" s="130"/>
      <c r="K127" s="131"/>
      <c r="L127" s="129"/>
      <c r="M127" s="130"/>
      <c r="N127" s="130"/>
      <c r="O127" s="131"/>
    </row>
    <row r="128" spans="1:15" ht="15" x14ac:dyDescent="0.25">
      <c r="A128" s="132"/>
      <c r="B128" s="102"/>
      <c r="C128" s="125" t="s">
        <v>72</v>
      </c>
      <c r="D128" s="98"/>
      <c r="E128" s="99"/>
      <c r="F128" s="99"/>
      <c r="G128" s="100"/>
      <c r="H128" s="98"/>
      <c r="I128" s="99"/>
      <c r="J128" s="99"/>
      <c r="K128" s="100"/>
      <c r="L128" s="98"/>
      <c r="M128" s="99"/>
      <c r="N128" s="99"/>
      <c r="O128" s="100"/>
    </row>
    <row r="129" spans="1:15" ht="15" x14ac:dyDescent="0.25">
      <c r="A129" s="132"/>
      <c r="B129" s="102"/>
      <c r="C129" s="125" t="s">
        <v>73</v>
      </c>
      <c r="D129" s="98">
        <v>4300</v>
      </c>
      <c r="E129" s="99">
        <v>0</v>
      </c>
      <c r="F129" s="99">
        <v>0</v>
      </c>
      <c r="G129" s="100">
        <v>4300</v>
      </c>
      <c r="H129" s="98"/>
      <c r="I129" s="99"/>
      <c r="J129" s="99"/>
      <c r="K129" s="100"/>
      <c r="L129" s="98">
        <f t="shared" ref="L129:L137" si="88">D129+H129</f>
        <v>4300</v>
      </c>
      <c r="M129" s="99">
        <f t="shared" ref="M129:M137" si="89">E129+I129</f>
        <v>0</v>
      </c>
      <c r="N129" s="99">
        <f t="shared" ref="N129:N137" si="90">F129+J129</f>
        <v>0</v>
      </c>
      <c r="O129" s="100">
        <f t="shared" ref="O129:O137" si="91">G129+K129</f>
        <v>4300</v>
      </c>
    </row>
    <row r="130" spans="1:15" ht="15" x14ac:dyDescent="0.25">
      <c r="A130" s="132"/>
      <c r="B130" s="102"/>
      <c r="C130" s="125" t="s">
        <v>120</v>
      </c>
      <c r="D130" s="98">
        <v>1350</v>
      </c>
      <c r="E130" s="99">
        <v>0</v>
      </c>
      <c r="F130" s="99">
        <v>0</v>
      </c>
      <c r="G130" s="100">
        <v>1350</v>
      </c>
      <c r="H130" s="98"/>
      <c r="I130" s="99"/>
      <c r="J130" s="99"/>
      <c r="K130" s="100"/>
      <c r="L130" s="98">
        <f t="shared" si="88"/>
        <v>1350</v>
      </c>
      <c r="M130" s="99">
        <f t="shared" si="89"/>
        <v>0</v>
      </c>
      <c r="N130" s="99">
        <f t="shared" si="90"/>
        <v>0</v>
      </c>
      <c r="O130" s="100">
        <f t="shared" si="91"/>
        <v>1350</v>
      </c>
    </row>
    <row r="131" spans="1:15" ht="15" x14ac:dyDescent="0.25">
      <c r="A131" s="132"/>
      <c r="B131" s="102"/>
      <c r="C131" s="125" t="s">
        <v>121</v>
      </c>
      <c r="D131" s="98">
        <v>2800</v>
      </c>
      <c r="E131" s="99">
        <v>0</v>
      </c>
      <c r="F131" s="99">
        <v>0</v>
      </c>
      <c r="G131" s="100">
        <v>2800</v>
      </c>
      <c r="H131" s="98"/>
      <c r="I131" s="99"/>
      <c r="J131" s="99"/>
      <c r="K131" s="100"/>
      <c r="L131" s="98">
        <f t="shared" si="88"/>
        <v>2800</v>
      </c>
      <c r="M131" s="99">
        <f t="shared" si="89"/>
        <v>0</v>
      </c>
      <c r="N131" s="99">
        <f t="shared" si="90"/>
        <v>0</v>
      </c>
      <c r="O131" s="100">
        <f t="shared" si="91"/>
        <v>2800</v>
      </c>
    </row>
    <row r="132" spans="1:15" ht="15" x14ac:dyDescent="0.25">
      <c r="A132" s="132"/>
      <c r="B132" s="102"/>
      <c r="C132" s="125" t="s">
        <v>122</v>
      </c>
      <c r="D132" s="98">
        <v>1550</v>
      </c>
      <c r="E132" s="99">
        <v>0</v>
      </c>
      <c r="F132" s="99">
        <v>0</v>
      </c>
      <c r="G132" s="100">
        <v>1550</v>
      </c>
      <c r="H132" s="98"/>
      <c r="I132" s="99"/>
      <c r="J132" s="99"/>
      <c r="K132" s="100"/>
      <c r="L132" s="98">
        <f t="shared" si="88"/>
        <v>1550</v>
      </c>
      <c r="M132" s="99">
        <f t="shared" si="89"/>
        <v>0</v>
      </c>
      <c r="N132" s="99">
        <f t="shared" si="90"/>
        <v>0</v>
      </c>
      <c r="O132" s="100">
        <f t="shared" si="91"/>
        <v>1550</v>
      </c>
    </row>
    <row r="133" spans="1:15" ht="15" x14ac:dyDescent="0.25">
      <c r="A133" s="132"/>
      <c r="B133" s="102"/>
      <c r="C133" s="125" t="s">
        <v>123</v>
      </c>
      <c r="D133" s="98">
        <v>1800</v>
      </c>
      <c r="E133" s="99">
        <v>0</v>
      </c>
      <c r="F133" s="99">
        <v>0</v>
      </c>
      <c r="G133" s="100">
        <v>1800</v>
      </c>
      <c r="H133" s="98"/>
      <c r="I133" s="99"/>
      <c r="J133" s="99"/>
      <c r="K133" s="100"/>
      <c r="L133" s="98">
        <f t="shared" si="88"/>
        <v>1800</v>
      </c>
      <c r="M133" s="99">
        <f t="shared" si="89"/>
        <v>0</v>
      </c>
      <c r="N133" s="99">
        <f t="shared" si="90"/>
        <v>0</v>
      </c>
      <c r="O133" s="100">
        <f t="shared" si="91"/>
        <v>1800</v>
      </c>
    </row>
    <row r="134" spans="1:15" ht="15" x14ac:dyDescent="0.25">
      <c r="A134" s="132"/>
      <c r="B134" s="102"/>
      <c r="C134" s="125" t="s">
        <v>124</v>
      </c>
      <c r="D134" s="98">
        <v>600</v>
      </c>
      <c r="E134" s="99">
        <v>0</v>
      </c>
      <c r="F134" s="99">
        <v>0</v>
      </c>
      <c r="G134" s="100">
        <v>600</v>
      </c>
      <c r="H134" s="98"/>
      <c r="I134" s="99"/>
      <c r="J134" s="99"/>
      <c r="K134" s="100"/>
      <c r="L134" s="98">
        <f t="shared" si="88"/>
        <v>600</v>
      </c>
      <c r="M134" s="99">
        <f t="shared" si="89"/>
        <v>0</v>
      </c>
      <c r="N134" s="99">
        <f t="shared" si="90"/>
        <v>0</v>
      </c>
      <c r="O134" s="100">
        <f t="shared" si="91"/>
        <v>600</v>
      </c>
    </row>
    <row r="135" spans="1:15" ht="15" x14ac:dyDescent="0.25">
      <c r="A135" s="132"/>
      <c r="B135" s="96"/>
      <c r="C135" s="133" t="s">
        <v>146</v>
      </c>
      <c r="D135" s="98">
        <v>300</v>
      </c>
      <c r="E135" s="99">
        <v>0</v>
      </c>
      <c r="F135" s="99">
        <v>0</v>
      </c>
      <c r="G135" s="100">
        <v>300</v>
      </c>
      <c r="H135" s="98"/>
      <c r="I135" s="99"/>
      <c r="J135" s="99"/>
      <c r="K135" s="100"/>
      <c r="L135" s="98">
        <f t="shared" si="88"/>
        <v>300</v>
      </c>
      <c r="M135" s="99">
        <f t="shared" si="89"/>
        <v>0</v>
      </c>
      <c r="N135" s="99">
        <f t="shared" si="90"/>
        <v>0</v>
      </c>
      <c r="O135" s="100">
        <f t="shared" si="91"/>
        <v>300</v>
      </c>
    </row>
    <row r="136" spans="1:15" ht="15" x14ac:dyDescent="0.25">
      <c r="A136" s="95"/>
      <c r="B136" s="120"/>
      <c r="C136" s="97" t="s">
        <v>74</v>
      </c>
      <c r="D136" s="98">
        <v>1800</v>
      </c>
      <c r="E136" s="99">
        <v>0</v>
      </c>
      <c r="F136" s="99">
        <v>0</v>
      </c>
      <c r="G136" s="100">
        <v>1800</v>
      </c>
      <c r="H136" s="98"/>
      <c r="I136" s="99"/>
      <c r="J136" s="99"/>
      <c r="K136" s="100"/>
      <c r="L136" s="98">
        <f t="shared" si="88"/>
        <v>1800</v>
      </c>
      <c r="M136" s="99">
        <f t="shared" si="89"/>
        <v>0</v>
      </c>
      <c r="N136" s="99">
        <f t="shared" si="90"/>
        <v>0</v>
      </c>
      <c r="O136" s="100">
        <f t="shared" si="91"/>
        <v>1800</v>
      </c>
    </row>
    <row r="137" spans="1:15" ht="15" x14ac:dyDescent="0.25">
      <c r="A137" s="95"/>
      <c r="B137" s="120"/>
      <c r="C137" s="97" t="s">
        <v>75</v>
      </c>
      <c r="D137" s="98">
        <v>500</v>
      </c>
      <c r="E137" s="99">
        <v>0</v>
      </c>
      <c r="F137" s="99">
        <v>0</v>
      </c>
      <c r="G137" s="100">
        <v>500</v>
      </c>
      <c r="H137" s="98"/>
      <c r="I137" s="99"/>
      <c r="J137" s="99"/>
      <c r="K137" s="100"/>
      <c r="L137" s="98">
        <f t="shared" si="88"/>
        <v>500</v>
      </c>
      <c r="M137" s="99">
        <f t="shared" si="89"/>
        <v>0</v>
      </c>
      <c r="N137" s="99">
        <f t="shared" si="90"/>
        <v>0</v>
      </c>
      <c r="O137" s="100">
        <f t="shared" si="91"/>
        <v>500</v>
      </c>
    </row>
    <row r="138" spans="1:15" ht="15" x14ac:dyDescent="0.25">
      <c r="A138" s="132"/>
      <c r="B138" s="102"/>
      <c r="C138" s="125"/>
      <c r="D138" s="98"/>
      <c r="E138" s="99"/>
      <c r="F138" s="99"/>
      <c r="G138" s="100"/>
      <c r="H138" s="98"/>
      <c r="I138" s="99"/>
      <c r="J138" s="99"/>
      <c r="K138" s="100"/>
      <c r="L138" s="98"/>
      <c r="M138" s="99"/>
      <c r="N138" s="99"/>
      <c r="O138" s="100"/>
    </row>
    <row r="139" spans="1:15" ht="15" x14ac:dyDescent="0.25">
      <c r="A139" s="101"/>
      <c r="B139" s="134"/>
      <c r="C139" s="121" t="s">
        <v>33</v>
      </c>
      <c r="D139" s="122">
        <f t="shared" ref="D139:G139" si="92">SUM(D128:D138)</f>
        <v>15000</v>
      </c>
      <c r="E139" s="123">
        <f t="shared" si="92"/>
        <v>0</v>
      </c>
      <c r="F139" s="123">
        <f t="shared" si="92"/>
        <v>0</v>
      </c>
      <c r="G139" s="124">
        <f t="shared" si="92"/>
        <v>15000</v>
      </c>
      <c r="H139" s="122">
        <f t="shared" ref="H139:K139" si="93">SUM(H128:H138)</f>
        <v>0</v>
      </c>
      <c r="I139" s="123">
        <f t="shared" si="93"/>
        <v>0</v>
      </c>
      <c r="J139" s="123">
        <f t="shared" si="93"/>
        <v>0</v>
      </c>
      <c r="K139" s="124">
        <f t="shared" si="93"/>
        <v>0</v>
      </c>
      <c r="L139" s="122">
        <f>D139+H139</f>
        <v>15000</v>
      </c>
      <c r="M139" s="123">
        <f t="shared" ref="M139" si="94">E139+I139</f>
        <v>0</v>
      </c>
      <c r="N139" s="123">
        <f t="shared" ref="N139" si="95">F139+J139</f>
        <v>0</v>
      </c>
      <c r="O139" s="124">
        <f t="shared" ref="O139" si="96">G139+K139</f>
        <v>15000</v>
      </c>
    </row>
    <row r="140" spans="1:15" x14ac:dyDescent="0.25">
      <c r="A140" s="101"/>
      <c r="B140" s="102"/>
      <c r="C140" s="121"/>
      <c r="D140" s="129"/>
      <c r="E140" s="130"/>
      <c r="F140" s="130"/>
      <c r="G140" s="131"/>
      <c r="H140" s="129"/>
      <c r="I140" s="130"/>
      <c r="J140" s="130"/>
      <c r="K140" s="131"/>
      <c r="L140" s="129"/>
      <c r="M140" s="130"/>
      <c r="N140" s="130"/>
      <c r="O140" s="131"/>
    </row>
    <row r="141" spans="1:15" x14ac:dyDescent="0.25">
      <c r="A141" s="101"/>
      <c r="B141" s="102" t="s">
        <v>13</v>
      </c>
      <c r="C141" s="97" t="s">
        <v>41</v>
      </c>
      <c r="D141" s="129"/>
      <c r="E141" s="130"/>
      <c r="F141" s="130"/>
      <c r="G141" s="131"/>
      <c r="H141" s="129"/>
      <c r="I141" s="130"/>
      <c r="J141" s="130"/>
      <c r="K141" s="131"/>
      <c r="L141" s="129"/>
      <c r="M141" s="130"/>
      <c r="N141" s="130"/>
      <c r="O141" s="131"/>
    </row>
    <row r="142" spans="1:15" x14ac:dyDescent="0.25">
      <c r="A142" s="101"/>
      <c r="B142" s="102"/>
      <c r="C142" s="97" t="s">
        <v>45</v>
      </c>
      <c r="D142" s="129"/>
      <c r="E142" s="130"/>
      <c r="F142" s="130"/>
      <c r="G142" s="131"/>
      <c r="H142" s="129"/>
      <c r="I142" s="130"/>
      <c r="J142" s="130"/>
      <c r="K142" s="131"/>
      <c r="L142" s="129"/>
      <c r="M142" s="130"/>
      <c r="N142" s="130"/>
      <c r="O142" s="131"/>
    </row>
    <row r="143" spans="1:15" ht="30" x14ac:dyDescent="0.25">
      <c r="A143" s="95"/>
      <c r="B143" s="120"/>
      <c r="C143" s="125" t="s">
        <v>125</v>
      </c>
      <c r="D143" s="98">
        <f>364331+67738+71468-602</f>
        <v>502935</v>
      </c>
      <c r="E143" s="99">
        <v>346513</v>
      </c>
      <c r="F143" s="135">
        <v>156422</v>
      </c>
      <c r="G143" s="136">
        <v>0</v>
      </c>
      <c r="H143" s="98">
        <v>46695</v>
      </c>
      <c r="I143" s="99">
        <v>46695</v>
      </c>
      <c r="J143" s="135">
        <v>0</v>
      </c>
      <c r="K143" s="136">
        <v>0</v>
      </c>
      <c r="L143" s="98">
        <f t="shared" ref="L143:L149" si="97">D143+H143</f>
        <v>549630</v>
      </c>
      <c r="M143" s="99">
        <f t="shared" ref="M143:M149" si="98">E143+I143</f>
        <v>393208</v>
      </c>
      <c r="N143" s="135">
        <f t="shared" ref="N143:N149" si="99">F143+J143</f>
        <v>156422</v>
      </c>
      <c r="O143" s="136">
        <f t="shared" ref="O143:O149" si="100">G143+K143</f>
        <v>0</v>
      </c>
    </row>
    <row r="144" spans="1:15" ht="30" x14ac:dyDescent="0.25">
      <c r="A144" s="95"/>
      <c r="B144" s="120"/>
      <c r="C144" s="125" t="s">
        <v>126</v>
      </c>
      <c r="D144" s="98">
        <v>1500</v>
      </c>
      <c r="E144" s="99">
        <v>0</v>
      </c>
      <c r="F144" s="99">
        <v>1500</v>
      </c>
      <c r="G144" s="100">
        <v>0</v>
      </c>
      <c r="H144" s="98"/>
      <c r="I144" s="99"/>
      <c r="J144" s="99"/>
      <c r="K144" s="100"/>
      <c r="L144" s="98">
        <f t="shared" si="97"/>
        <v>1500</v>
      </c>
      <c r="M144" s="99">
        <f t="shared" si="98"/>
        <v>0</v>
      </c>
      <c r="N144" s="99">
        <f t="shared" si="99"/>
        <v>1500</v>
      </c>
      <c r="O144" s="100">
        <f t="shared" si="100"/>
        <v>0</v>
      </c>
    </row>
    <row r="145" spans="1:15" ht="15" x14ac:dyDescent="0.25">
      <c r="A145" s="95"/>
      <c r="B145" s="120"/>
      <c r="C145" s="97" t="s">
        <v>140</v>
      </c>
      <c r="D145" s="98">
        <v>1500</v>
      </c>
      <c r="E145" s="99">
        <v>0</v>
      </c>
      <c r="F145" s="99">
        <v>1500</v>
      </c>
      <c r="G145" s="100">
        <v>0</v>
      </c>
      <c r="H145" s="98"/>
      <c r="I145" s="99"/>
      <c r="J145" s="99"/>
      <c r="K145" s="100"/>
      <c r="L145" s="98">
        <f t="shared" si="97"/>
        <v>1500</v>
      </c>
      <c r="M145" s="99">
        <f t="shared" si="98"/>
        <v>0</v>
      </c>
      <c r="N145" s="99">
        <f t="shared" si="99"/>
        <v>1500</v>
      </c>
      <c r="O145" s="100">
        <f t="shared" si="100"/>
        <v>0</v>
      </c>
    </row>
    <row r="146" spans="1:15" ht="15" x14ac:dyDescent="0.25">
      <c r="A146" s="95"/>
      <c r="B146" s="120"/>
      <c r="C146" s="97" t="s">
        <v>127</v>
      </c>
      <c r="D146" s="98">
        <v>3800</v>
      </c>
      <c r="E146" s="99">
        <v>0</v>
      </c>
      <c r="F146" s="99">
        <v>3800</v>
      </c>
      <c r="G146" s="100">
        <v>0</v>
      </c>
      <c r="H146" s="98"/>
      <c r="I146" s="99"/>
      <c r="J146" s="99"/>
      <c r="K146" s="100"/>
      <c r="L146" s="98">
        <f t="shared" si="97"/>
        <v>3800</v>
      </c>
      <c r="M146" s="99">
        <f t="shared" si="98"/>
        <v>0</v>
      </c>
      <c r="N146" s="99">
        <f t="shared" si="99"/>
        <v>3800</v>
      </c>
      <c r="O146" s="100">
        <f t="shared" si="100"/>
        <v>0</v>
      </c>
    </row>
    <row r="147" spans="1:15" ht="15" x14ac:dyDescent="0.25">
      <c r="A147" s="95"/>
      <c r="B147" s="120"/>
      <c r="C147" s="125" t="s">
        <v>281</v>
      </c>
      <c r="D147" s="98">
        <v>15643</v>
      </c>
      <c r="E147" s="99">
        <v>15643</v>
      </c>
      <c r="F147" s="99">
        <v>0</v>
      </c>
      <c r="G147" s="100">
        <v>0</v>
      </c>
      <c r="H147" s="98"/>
      <c r="I147" s="99"/>
      <c r="J147" s="99"/>
      <c r="K147" s="100"/>
      <c r="L147" s="98">
        <f t="shared" si="97"/>
        <v>15643</v>
      </c>
      <c r="M147" s="99">
        <f t="shared" si="98"/>
        <v>15643</v>
      </c>
      <c r="N147" s="99">
        <f t="shared" si="99"/>
        <v>0</v>
      </c>
      <c r="O147" s="100">
        <f t="shared" si="100"/>
        <v>0</v>
      </c>
    </row>
    <row r="148" spans="1:15" ht="15" x14ac:dyDescent="0.25">
      <c r="A148" s="95"/>
      <c r="B148" s="120"/>
      <c r="C148" s="125" t="s">
        <v>259</v>
      </c>
      <c r="D148" s="98">
        <v>52</v>
      </c>
      <c r="E148" s="99">
        <v>52</v>
      </c>
      <c r="F148" s="99">
        <v>0</v>
      </c>
      <c r="G148" s="100">
        <v>0</v>
      </c>
      <c r="H148" s="98"/>
      <c r="I148" s="99"/>
      <c r="J148" s="99"/>
      <c r="K148" s="100"/>
      <c r="L148" s="98">
        <f t="shared" si="97"/>
        <v>52</v>
      </c>
      <c r="M148" s="99">
        <f t="shared" si="98"/>
        <v>52</v>
      </c>
      <c r="N148" s="99">
        <f t="shared" si="99"/>
        <v>0</v>
      </c>
      <c r="O148" s="100">
        <f t="shared" si="100"/>
        <v>0</v>
      </c>
    </row>
    <row r="149" spans="1:15" ht="15" x14ac:dyDescent="0.25">
      <c r="A149" s="95"/>
      <c r="B149" s="120"/>
      <c r="C149" s="125" t="s">
        <v>260</v>
      </c>
      <c r="D149" s="98">
        <v>1759</v>
      </c>
      <c r="E149" s="99">
        <v>1759</v>
      </c>
      <c r="F149" s="99">
        <v>0</v>
      </c>
      <c r="G149" s="100">
        <v>0</v>
      </c>
      <c r="H149" s="98"/>
      <c r="I149" s="99"/>
      <c r="J149" s="99"/>
      <c r="K149" s="100"/>
      <c r="L149" s="98">
        <f t="shared" si="97"/>
        <v>1759</v>
      </c>
      <c r="M149" s="99">
        <f t="shared" si="98"/>
        <v>1759</v>
      </c>
      <c r="N149" s="99">
        <f t="shared" si="99"/>
        <v>0</v>
      </c>
      <c r="O149" s="100">
        <f t="shared" si="100"/>
        <v>0</v>
      </c>
    </row>
    <row r="150" spans="1:15" ht="15" x14ac:dyDescent="0.25">
      <c r="A150" s="95"/>
      <c r="B150" s="120"/>
      <c r="C150" s="125" t="s">
        <v>309</v>
      </c>
      <c r="D150" s="98"/>
      <c r="E150" s="99"/>
      <c r="F150" s="99"/>
      <c r="G150" s="100"/>
      <c r="H150" s="98">
        <v>1208</v>
      </c>
      <c r="I150" s="99">
        <v>1208</v>
      </c>
      <c r="J150" s="99">
        <v>0</v>
      </c>
      <c r="K150" s="100">
        <v>0</v>
      </c>
      <c r="L150" s="98">
        <f t="shared" ref="L150" si="101">D150+H150</f>
        <v>1208</v>
      </c>
      <c r="M150" s="99">
        <f t="shared" ref="M150" si="102">E150+I150</f>
        <v>1208</v>
      </c>
      <c r="N150" s="99">
        <f t="shared" ref="N150" si="103">F150+J150</f>
        <v>0</v>
      </c>
      <c r="O150" s="100">
        <f t="shared" ref="O150" si="104">G150+K150</f>
        <v>0</v>
      </c>
    </row>
    <row r="151" spans="1:15" ht="15" x14ac:dyDescent="0.25">
      <c r="A151" s="95"/>
      <c r="B151" s="120"/>
      <c r="C151" s="125" t="s">
        <v>311</v>
      </c>
      <c r="D151" s="98"/>
      <c r="E151" s="99"/>
      <c r="F151" s="99"/>
      <c r="G151" s="100"/>
      <c r="H151" s="98">
        <v>305</v>
      </c>
      <c r="I151" s="99">
        <v>305</v>
      </c>
      <c r="J151" s="99">
        <v>0</v>
      </c>
      <c r="K151" s="100">
        <v>0</v>
      </c>
      <c r="L151" s="98">
        <f t="shared" ref="L151" si="105">D151+H151</f>
        <v>305</v>
      </c>
      <c r="M151" s="99">
        <f t="shared" ref="M151" si="106">E151+I151</f>
        <v>305</v>
      </c>
      <c r="N151" s="99">
        <f t="shared" ref="N151" si="107">F151+J151</f>
        <v>0</v>
      </c>
      <c r="O151" s="100">
        <f t="shared" ref="O151" si="108">G151+K151</f>
        <v>0</v>
      </c>
    </row>
    <row r="152" spans="1:15" ht="30" x14ac:dyDescent="0.25">
      <c r="A152" s="95"/>
      <c r="B152" s="120"/>
      <c r="C152" s="125" t="s">
        <v>310</v>
      </c>
      <c r="D152" s="98"/>
      <c r="E152" s="99"/>
      <c r="F152" s="99"/>
      <c r="G152" s="100"/>
      <c r="H152" s="98">
        <v>1823</v>
      </c>
      <c r="I152" s="99">
        <v>1823</v>
      </c>
      <c r="J152" s="99">
        <v>0</v>
      </c>
      <c r="K152" s="100">
        <v>0</v>
      </c>
      <c r="L152" s="98">
        <f t="shared" ref="L152:L153" si="109">D152+H152</f>
        <v>1823</v>
      </c>
      <c r="M152" s="99">
        <f t="shared" ref="M152:M153" si="110">E152+I152</f>
        <v>1823</v>
      </c>
      <c r="N152" s="99">
        <f t="shared" ref="N152:N153" si="111">F152+J152</f>
        <v>0</v>
      </c>
      <c r="O152" s="100">
        <f t="shared" ref="O152:O153" si="112">G152+K152</f>
        <v>0</v>
      </c>
    </row>
    <row r="153" spans="1:15" ht="15" x14ac:dyDescent="0.25">
      <c r="A153" s="95"/>
      <c r="B153" s="120"/>
      <c r="C153" s="125" t="s">
        <v>229</v>
      </c>
      <c r="D153" s="98"/>
      <c r="E153" s="99"/>
      <c r="F153" s="99"/>
      <c r="G153" s="100"/>
      <c r="H153" s="98">
        <v>2452</v>
      </c>
      <c r="I153" s="99">
        <v>2452</v>
      </c>
      <c r="J153" s="99">
        <v>0</v>
      </c>
      <c r="K153" s="100">
        <v>0</v>
      </c>
      <c r="L153" s="98">
        <f t="shared" si="109"/>
        <v>2452</v>
      </c>
      <c r="M153" s="99">
        <f t="shared" si="110"/>
        <v>2452</v>
      </c>
      <c r="N153" s="99">
        <f t="shared" si="111"/>
        <v>0</v>
      </c>
      <c r="O153" s="100">
        <f t="shared" si="112"/>
        <v>0</v>
      </c>
    </row>
    <row r="154" spans="1:15" ht="15" x14ac:dyDescent="0.25">
      <c r="A154" s="101"/>
      <c r="B154" s="102"/>
      <c r="C154" s="125"/>
      <c r="D154" s="126"/>
      <c r="E154" s="127"/>
      <c r="F154" s="127"/>
      <c r="G154" s="128"/>
      <c r="H154" s="126"/>
      <c r="I154" s="127"/>
      <c r="J154" s="127"/>
      <c r="K154" s="128"/>
      <c r="L154" s="126"/>
      <c r="M154" s="127"/>
      <c r="N154" s="127"/>
      <c r="O154" s="128"/>
    </row>
    <row r="155" spans="1:15" ht="15" x14ac:dyDescent="0.25">
      <c r="A155" s="101"/>
      <c r="B155" s="102"/>
      <c r="C155" s="105" t="s">
        <v>20</v>
      </c>
      <c r="D155" s="122">
        <f t="shared" ref="D155:K155" si="113">SUM(D143:D154)</f>
        <v>527189</v>
      </c>
      <c r="E155" s="123">
        <f t="shared" si="113"/>
        <v>363967</v>
      </c>
      <c r="F155" s="123">
        <f t="shared" si="113"/>
        <v>163222</v>
      </c>
      <c r="G155" s="124">
        <f t="shared" si="113"/>
        <v>0</v>
      </c>
      <c r="H155" s="122">
        <f t="shared" si="113"/>
        <v>52483</v>
      </c>
      <c r="I155" s="123">
        <f t="shared" si="113"/>
        <v>52483</v>
      </c>
      <c r="J155" s="123">
        <f t="shared" si="113"/>
        <v>0</v>
      </c>
      <c r="K155" s="124">
        <f t="shared" si="113"/>
        <v>0</v>
      </c>
      <c r="L155" s="122">
        <f>D155+H155</f>
        <v>579672</v>
      </c>
      <c r="M155" s="123">
        <f t="shared" ref="M155" si="114">E155+I155</f>
        <v>416450</v>
      </c>
      <c r="N155" s="123">
        <f t="shared" ref="N155" si="115">F155+J155</f>
        <v>163222</v>
      </c>
      <c r="O155" s="124">
        <f t="shared" ref="O155" si="116">G155+K155</f>
        <v>0</v>
      </c>
    </row>
    <row r="156" spans="1:15" x14ac:dyDescent="0.25">
      <c r="A156" s="101"/>
      <c r="B156" s="102"/>
      <c r="C156" s="105"/>
      <c r="D156" s="129"/>
      <c r="E156" s="130"/>
      <c r="F156" s="130"/>
      <c r="G156" s="131"/>
      <c r="H156" s="129"/>
      <c r="I156" s="130"/>
      <c r="J156" s="130"/>
      <c r="K156" s="131"/>
      <c r="L156" s="129"/>
      <c r="M156" s="130"/>
      <c r="N156" s="130"/>
      <c r="O156" s="131"/>
    </row>
    <row r="157" spans="1:15" x14ac:dyDescent="0.25">
      <c r="A157" s="101"/>
      <c r="B157" s="102"/>
      <c r="C157" s="97" t="s">
        <v>46</v>
      </c>
      <c r="D157" s="129"/>
      <c r="E157" s="130"/>
      <c r="F157" s="130"/>
      <c r="G157" s="131"/>
      <c r="H157" s="129"/>
      <c r="I157" s="130"/>
      <c r="J157" s="130"/>
      <c r="K157" s="131"/>
      <c r="L157" s="129"/>
      <c r="M157" s="130"/>
      <c r="N157" s="130"/>
      <c r="O157" s="131"/>
    </row>
    <row r="158" spans="1:15" ht="15" x14ac:dyDescent="0.25">
      <c r="A158" s="95"/>
      <c r="B158" s="120"/>
      <c r="C158" s="97" t="s">
        <v>276</v>
      </c>
      <c r="D158" s="98">
        <v>60000</v>
      </c>
      <c r="E158" s="99"/>
      <c r="F158" s="99">
        <v>60000</v>
      </c>
      <c r="G158" s="100"/>
      <c r="H158" s="98"/>
      <c r="I158" s="99"/>
      <c r="J158" s="99"/>
      <c r="K158" s="100"/>
      <c r="L158" s="98">
        <f t="shared" ref="L158:L168" si="117">D158+H158</f>
        <v>60000</v>
      </c>
      <c r="M158" s="99">
        <f t="shared" ref="M158:M168" si="118">E158+I158</f>
        <v>0</v>
      </c>
      <c r="N158" s="99">
        <f t="shared" ref="N158:N168" si="119">F158+J158</f>
        <v>60000</v>
      </c>
      <c r="O158" s="100">
        <f t="shared" ref="O158:O168" si="120">G158+K158</f>
        <v>0</v>
      </c>
    </row>
    <row r="159" spans="1:15" ht="15" x14ac:dyDescent="0.25">
      <c r="A159" s="101"/>
      <c r="B159" s="102"/>
      <c r="C159" s="97" t="s">
        <v>277</v>
      </c>
      <c r="D159" s="98">
        <v>1743</v>
      </c>
      <c r="E159" s="99">
        <v>1743</v>
      </c>
      <c r="F159" s="99">
        <v>0</v>
      </c>
      <c r="G159" s="100">
        <v>0</v>
      </c>
      <c r="H159" s="98"/>
      <c r="I159" s="99"/>
      <c r="J159" s="99"/>
      <c r="K159" s="100"/>
      <c r="L159" s="98">
        <f t="shared" si="117"/>
        <v>1743</v>
      </c>
      <c r="M159" s="99">
        <f t="shared" si="118"/>
        <v>1743</v>
      </c>
      <c r="N159" s="99">
        <f t="shared" si="119"/>
        <v>0</v>
      </c>
      <c r="O159" s="100">
        <f t="shared" si="120"/>
        <v>0</v>
      </c>
    </row>
    <row r="160" spans="1:15" ht="15" x14ac:dyDescent="0.25">
      <c r="A160" s="101"/>
      <c r="B160" s="102"/>
      <c r="C160" s="125" t="s">
        <v>278</v>
      </c>
      <c r="D160" s="126">
        <v>7000</v>
      </c>
      <c r="E160" s="127"/>
      <c r="F160" s="127">
        <v>7000</v>
      </c>
      <c r="G160" s="128"/>
      <c r="H160" s="126"/>
      <c r="I160" s="127"/>
      <c r="J160" s="127"/>
      <c r="K160" s="128"/>
      <c r="L160" s="126">
        <f t="shared" si="117"/>
        <v>7000</v>
      </c>
      <c r="M160" s="127">
        <f t="shared" si="118"/>
        <v>0</v>
      </c>
      <c r="N160" s="127">
        <f t="shared" si="119"/>
        <v>7000</v>
      </c>
      <c r="O160" s="128">
        <f t="shared" si="120"/>
        <v>0</v>
      </c>
    </row>
    <row r="161" spans="1:15" ht="15" x14ac:dyDescent="0.25">
      <c r="A161" s="103"/>
      <c r="B161" s="102"/>
      <c r="C161" s="125" t="s">
        <v>279</v>
      </c>
      <c r="D161" s="126">
        <v>1000</v>
      </c>
      <c r="E161" s="127">
        <v>0</v>
      </c>
      <c r="F161" s="127">
        <v>1000</v>
      </c>
      <c r="G161" s="128">
        <v>0</v>
      </c>
      <c r="H161" s="126">
        <v>200</v>
      </c>
      <c r="I161" s="127">
        <v>0</v>
      </c>
      <c r="J161" s="127">
        <v>200</v>
      </c>
      <c r="K161" s="128">
        <v>0</v>
      </c>
      <c r="L161" s="126">
        <f t="shared" si="117"/>
        <v>1200</v>
      </c>
      <c r="M161" s="127">
        <f t="shared" si="118"/>
        <v>0</v>
      </c>
      <c r="N161" s="127">
        <f t="shared" si="119"/>
        <v>1200</v>
      </c>
      <c r="O161" s="128">
        <f t="shared" si="120"/>
        <v>0</v>
      </c>
    </row>
    <row r="162" spans="1:15" ht="15" x14ac:dyDescent="0.25">
      <c r="A162" s="101"/>
      <c r="B162" s="102"/>
      <c r="C162" s="125" t="s">
        <v>280</v>
      </c>
      <c r="D162" s="126">
        <v>600</v>
      </c>
      <c r="E162" s="127">
        <v>0</v>
      </c>
      <c r="F162" s="127">
        <v>600</v>
      </c>
      <c r="G162" s="128">
        <v>0</v>
      </c>
      <c r="H162" s="126">
        <v>200</v>
      </c>
      <c r="I162" s="127">
        <v>0</v>
      </c>
      <c r="J162" s="127">
        <v>200</v>
      </c>
      <c r="K162" s="128">
        <v>0</v>
      </c>
      <c r="L162" s="126">
        <f t="shared" si="117"/>
        <v>800</v>
      </c>
      <c r="M162" s="127">
        <f t="shared" si="118"/>
        <v>0</v>
      </c>
      <c r="N162" s="127">
        <f t="shared" si="119"/>
        <v>800</v>
      </c>
      <c r="O162" s="128">
        <f t="shared" si="120"/>
        <v>0</v>
      </c>
    </row>
    <row r="163" spans="1:15" ht="15" x14ac:dyDescent="0.25">
      <c r="A163" s="101"/>
      <c r="B163" s="102"/>
      <c r="C163" s="125" t="s">
        <v>282</v>
      </c>
      <c r="D163" s="126">
        <v>1600</v>
      </c>
      <c r="E163" s="127"/>
      <c r="F163" s="127">
        <v>1600</v>
      </c>
      <c r="G163" s="128"/>
      <c r="H163" s="126"/>
      <c r="I163" s="127"/>
      <c r="J163" s="127"/>
      <c r="K163" s="128"/>
      <c r="L163" s="126">
        <f t="shared" si="117"/>
        <v>1600</v>
      </c>
      <c r="M163" s="127">
        <f t="shared" si="118"/>
        <v>0</v>
      </c>
      <c r="N163" s="127">
        <f t="shared" si="119"/>
        <v>1600</v>
      </c>
      <c r="O163" s="128">
        <f t="shared" si="120"/>
        <v>0</v>
      </c>
    </row>
    <row r="164" spans="1:15" ht="15" x14ac:dyDescent="0.25">
      <c r="A164" s="95"/>
      <c r="B164" s="120"/>
      <c r="C164" s="97" t="s">
        <v>283</v>
      </c>
      <c r="D164" s="98">
        <v>1000</v>
      </c>
      <c r="E164" s="99">
        <v>0</v>
      </c>
      <c r="F164" s="99">
        <v>1000</v>
      </c>
      <c r="G164" s="100">
        <v>0</v>
      </c>
      <c r="H164" s="98"/>
      <c r="I164" s="99"/>
      <c r="J164" s="99"/>
      <c r="K164" s="100"/>
      <c r="L164" s="98">
        <f t="shared" si="117"/>
        <v>1000</v>
      </c>
      <c r="M164" s="99">
        <f t="shared" si="118"/>
        <v>0</v>
      </c>
      <c r="N164" s="99">
        <f t="shared" si="119"/>
        <v>1000</v>
      </c>
      <c r="O164" s="100">
        <f t="shared" si="120"/>
        <v>0</v>
      </c>
    </row>
    <row r="165" spans="1:15" ht="15" x14ac:dyDescent="0.25">
      <c r="A165" s="101"/>
      <c r="B165" s="102"/>
      <c r="C165" s="137" t="s">
        <v>284</v>
      </c>
      <c r="D165" s="126">
        <v>576</v>
      </c>
      <c r="E165" s="127">
        <v>576</v>
      </c>
      <c r="F165" s="127">
        <v>0</v>
      </c>
      <c r="G165" s="128">
        <v>0</v>
      </c>
      <c r="H165" s="126"/>
      <c r="I165" s="127"/>
      <c r="J165" s="127"/>
      <c r="K165" s="128"/>
      <c r="L165" s="126">
        <f t="shared" si="117"/>
        <v>576</v>
      </c>
      <c r="M165" s="127">
        <f t="shared" si="118"/>
        <v>576</v>
      </c>
      <c r="N165" s="127">
        <f t="shared" si="119"/>
        <v>0</v>
      </c>
      <c r="O165" s="128">
        <f t="shared" si="120"/>
        <v>0</v>
      </c>
    </row>
    <row r="166" spans="1:15" ht="30" x14ac:dyDescent="0.25">
      <c r="A166" s="101"/>
      <c r="B166" s="102"/>
      <c r="C166" s="133" t="s">
        <v>285</v>
      </c>
      <c r="D166" s="126">
        <v>6000</v>
      </c>
      <c r="E166" s="127">
        <v>6000</v>
      </c>
      <c r="F166" s="127">
        <v>0</v>
      </c>
      <c r="G166" s="128">
        <v>0</v>
      </c>
      <c r="H166" s="126"/>
      <c r="I166" s="127"/>
      <c r="J166" s="127"/>
      <c r="K166" s="128"/>
      <c r="L166" s="126">
        <f t="shared" si="117"/>
        <v>6000</v>
      </c>
      <c r="M166" s="127">
        <f t="shared" si="118"/>
        <v>6000</v>
      </c>
      <c r="N166" s="127">
        <f t="shared" si="119"/>
        <v>0</v>
      </c>
      <c r="O166" s="128">
        <f t="shared" si="120"/>
        <v>0</v>
      </c>
    </row>
    <row r="167" spans="1:15" s="157" customFormat="1" ht="30" x14ac:dyDescent="0.25">
      <c r="A167" s="101"/>
      <c r="B167" s="102"/>
      <c r="C167" s="133" t="s">
        <v>286</v>
      </c>
      <c r="D167" s="126">
        <v>10000</v>
      </c>
      <c r="E167" s="127">
        <v>10000</v>
      </c>
      <c r="F167" s="127">
        <v>0</v>
      </c>
      <c r="G167" s="128">
        <v>0</v>
      </c>
      <c r="H167" s="126"/>
      <c r="I167" s="127"/>
      <c r="J167" s="127"/>
      <c r="K167" s="128"/>
      <c r="L167" s="126">
        <f t="shared" si="117"/>
        <v>10000</v>
      </c>
      <c r="M167" s="127">
        <f t="shared" si="118"/>
        <v>10000</v>
      </c>
      <c r="N167" s="127">
        <f t="shared" si="119"/>
        <v>0</v>
      </c>
      <c r="O167" s="128">
        <f t="shared" si="120"/>
        <v>0</v>
      </c>
    </row>
    <row r="168" spans="1:15" s="157" customFormat="1" ht="30" x14ac:dyDescent="0.25">
      <c r="A168" s="101"/>
      <c r="B168" s="102"/>
      <c r="C168" s="133" t="s">
        <v>326</v>
      </c>
      <c r="D168" s="126"/>
      <c r="E168" s="127"/>
      <c r="F168" s="127"/>
      <c r="G168" s="128"/>
      <c r="H168" s="126">
        <v>25000</v>
      </c>
      <c r="I168" s="127">
        <v>25000</v>
      </c>
      <c r="J168" s="127">
        <v>0</v>
      </c>
      <c r="K168" s="128">
        <v>0</v>
      </c>
      <c r="L168" s="126">
        <f t="shared" si="117"/>
        <v>25000</v>
      </c>
      <c r="M168" s="127">
        <f t="shared" si="118"/>
        <v>25000</v>
      </c>
      <c r="N168" s="127">
        <f t="shared" si="119"/>
        <v>0</v>
      </c>
      <c r="O168" s="128">
        <f t="shared" si="120"/>
        <v>0</v>
      </c>
    </row>
    <row r="169" spans="1:15" ht="15" x14ac:dyDescent="0.25">
      <c r="A169" s="101"/>
      <c r="B169" s="102"/>
      <c r="C169" s="133" t="s">
        <v>327</v>
      </c>
      <c r="D169" s="126">
        <v>0</v>
      </c>
      <c r="E169" s="127">
        <v>0</v>
      </c>
      <c r="F169" s="127">
        <v>0</v>
      </c>
      <c r="G169" s="128">
        <v>0</v>
      </c>
      <c r="H169" s="126">
        <v>12000</v>
      </c>
      <c r="I169" s="127">
        <v>12000</v>
      </c>
      <c r="J169" s="127">
        <v>0</v>
      </c>
      <c r="K169" s="128">
        <v>0</v>
      </c>
      <c r="L169" s="126">
        <f t="shared" ref="L169" si="121">D169+H169</f>
        <v>12000</v>
      </c>
      <c r="M169" s="127">
        <f t="shared" ref="M169" si="122">E169+I169</f>
        <v>12000</v>
      </c>
      <c r="N169" s="127">
        <f t="shared" ref="N169" si="123">F169+J169</f>
        <v>0</v>
      </c>
      <c r="O169" s="128">
        <f t="shared" ref="O169" si="124">G169+K169</f>
        <v>0</v>
      </c>
    </row>
    <row r="170" spans="1:15" ht="15" x14ac:dyDescent="0.25">
      <c r="A170" s="101"/>
      <c r="B170" s="102"/>
      <c r="C170" s="133"/>
      <c r="D170" s="126"/>
      <c r="E170" s="127"/>
      <c r="F170" s="127"/>
      <c r="G170" s="128"/>
      <c r="H170" s="126"/>
      <c r="I170" s="127"/>
      <c r="J170" s="127"/>
      <c r="K170" s="128"/>
      <c r="L170" s="126"/>
      <c r="M170" s="127"/>
      <c r="N170" s="127"/>
      <c r="O170" s="128"/>
    </row>
    <row r="171" spans="1:15" ht="15" x14ac:dyDescent="0.25">
      <c r="A171" s="101"/>
      <c r="B171" s="102"/>
      <c r="C171" s="105" t="s">
        <v>20</v>
      </c>
      <c r="D171" s="122">
        <f t="shared" ref="D171:K171" si="125">SUM(D158:D170)</f>
        <v>89519</v>
      </c>
      <c r="E171" s="123">
        <f t="shared" si="125"/>
        <v>18319</v>
      </c>
      <c r="F171" s="123">
        <f t="shared" si="125"/>
        <v>71200</v>
      </c>
      <c r="G171" s="124">
        <f t="shared" si="125"/>
        <v>0</v>
      </c>
      <c r="H171" s="122">
        <f t="shared" si="125"/>
        <v>37400</v>
      </c>
      <c r="I171" s="123">
        <f t="shared" si="125"/>
        <v>37000</v>
      </c>
      <c r="J171" s="123">
        <f t="shared" si="125"/>
        <v>400</v>
      </c>
      <c r="K171" s="124">
        <f t="shared" si="125"/>
        <v>0</v>
      </c>
      <c r="L171" s="122">
        <f>D171+H171</f>
        <v>126919</v>
      </c>
      <c r="M171" s="123">
        <f t="shared" ref="M171" si="126">E171+I171</f>
        <v>55319</v>
      </c>
      <c r="N171" s="123">
        <f t="shared" ref="N171" si="127">F171+J171</f>
        <v>71600</v>
      </c>
      <c r="O171" s="124">
        <f t="shared" ref="O171" si="128">G171+K171</f>
        <v>0</v>
      </c>
    </row>
    <row r="172" spans="1:15" x14ac:dyDescent="0.25">
      <c r="A172" s="101"/>
      <c r="B172" s="102"/>
      <c r="C172" s="121"/>
      <c r="D172" s="129"/>
      <c r="E172" s="130"/>
      <c r="F172" s="130"/>
      <c r="G172" s="131"/>
      <c r="H172" s="129"/>
      <c r="I172" s="130"/>
      <c r="J172" s="130"/>
      <c r="K172" s="131"/>
      <c r="L172" s="129"/>
      <c r="M172" s="130"/>
      <c r="N172" s="130"/>
      <c r="O172" s="131"/>
    </row>
    <row r="173" spans="1:15" x14ac:dyDescent="0.25">
      <c r="A173" s="95"/>
      <c r="B173" s="134"/>
      <c r="C173" s="97" t="s">
        <v>56</v>
      </c>
      <c r="D173" s="129"/>
      <c r="E173" s="130"/>
      <c r="F173" s="130"/>
      <c r="G173" s="131"/>
      <c r="H173" s="129"/>
      <c r="I173" s="130"/>
      <c r="J173" s="130"/>
      <c r="K173" s="131"/>
      <c r="L173" s="129"/>
      <c r="M173" s="130"/>
      <c r="N173" s="130"/>
      <c r="O173" s="131"/>
    </row>
    <row r="174" spans="1:15" ht="15" x14ac:dyDescent="0.25">
      <c r="A174" s="95"/>
      <c r="B174" s="134"/>
      <c r="C174" s="97" t="s">
        <v>214</v>
      </c>
      <c r="D174" s="98">
        <v>7000</v>
      </c>
      <c r="E174" s="99">
        <v>7000</v>
      </c>
      <c r="F174" s="99">
        <v>0</v>
      </c>
      <c r="G174" s="100">
        <v>0</v>
      </c>
      <c r="H174" s="98"/>
      <c r="I174" s="99"/>
      <c r="J174" s="99"/>
      <c r="K174" s="100"/>
      <c r="L174" s="98">
        <f>D174+H174</f>
        <v>7000</v>
      </c>
      <c r="M174" s="99">
        <f t="shared" ref="M174" si="129">E174+I174</f>
        <v>7000</v>
      </c>
      <c r="N174" s="99">
        <f t="shared" ref="N174" si="130">F174+J174</f>
        <v>0</v>
      </c>
      <c r="O174" s="100">
        <f t="shared" ref="O174" si="131">G174+K174</f>
        <v>0</v>
      </c>
    </row>
    <row r="175" spans="1:15" ht="15" x14ac:dyDescent="0.25">
      <c r="A175" s="95"/>
      <c r="B175" s="134"/>
      <c r="C175" s="125"/>
      <c r="D175" s="126"/>
      <c r="E175" s="127"/>
      <c r="F175" s="127"/>
      <c r="G175" s="128"/>
      <c r="H175" s="126"/>
      <c r="I175" s="127"/>
      <c r="J175" s="127"/>
      <c r="K175" s="128"/>
      <c r="L175" s="126"/>
      <c r="M175" s="127"/>
      <c r="N175" s="127"/>
      <c r="O175" s="128"/>
    </row>
    <row r="176" spans="1:15" ht="15" x14ac:dyDescent="0.25">
      <c r="A176" s="95"/>
      <c r="B176" s="102"/>
      <c r="C176" s="105" t="s">
        <v>20</v>
      </c>
      <c r="D176" s="122">
        <f>SUM(D174:D175)</f>
        <v>7000</v>
      </c>
      <c r="E176" s="123">
        <f t="shared" ref="E176:G176" si="132">SUM(E174:E175)</f>
        <v>7000</v>
      </c>
      <c r="F176" s="123">
        <f t="shared" si="132"/>
        <v>0</v>
      </c>
      <c r="G176" s="124">
        <f t="shared" si="132"/>
        <v>0</v>
      </c>
      <c r="H176" s="122">
        <f>SUM(H174:H175)</f>
        <v>0</v>
      </c>
      <c r="I176" s="123">
        <f t="shared" ref="I176:K176" si="133">SUM(I174:I175)</f>
        <v>0</v>
      </c>
      <c r="J176" s="123">
        <f t="shared" si="133"/>
        <v>0</v>
      </c>
      <c r="K176" s="124">
        <f t="shared" si="133"/>
        <v>0</v>
      </c>
      <c r="L176" s="122">
        <f>D176+H176</f>
        <v>7000</v>
      </c>
      <c r="M176" s="123">
        <f t="shared" ref="M176" si="134">E176+I176</f>
        <v>7000</v>
      </c>
      <c r="N176" s="123">
        <f t="shared" ref="N176" si="135">F176+J176</f>
        <v>0</v>
      </c>
      <c r="O176" s="124">
        <f t="shared" ref="O176" si="136">G176+K176</f>
        <v>0</v>
      </c>
    </row>
    <row r="177" spans="1:15" x14ac:dyDescent="0.25">
      <c r="A177" s="95"/>
      <c r="B177" s="102"/>
      <c r="C177" s="121"/>
      <c r="D177" s="129"/>
      <c r="E177" s="130"/>
      <c r="F177" s="130"/>
      <c r="G177" s="131"/>
      <c r="H177" s="129"/>
      <c r="I177" s="130"/>
      <c r="J177" s="130"/>
      <c r="K177" s="131"/>
      <c r="L177" s="129"/>
      <c r="M177" s="130"/>
      <c r="N177" s="130"/>
      <c r="O177" s="131"/>
    </row>
    <row r="178" spans="1:15" ht="15" x14ac:dyDescent="0.25">
      <c r="A178" s="95"/>
      <c r="B178" s="134"/>
      <c r="C178" s="97" t="s">
        <v>49</v>
      </c>
      <c r="D178" s="98">
        <v>5000</v>
      </c>
      <c r="E178" s="99">
        <v>5000</v>
      </c>
      <c r="F178" s="99">
        <v>0</v>
      </c>
      <c r="G178" s="100">
        <v>0</v>
      </c>
      <c r="H178" s="98">
        <v>-2117</v>
      </c>
      <c r="I178" s="99">
        <v>-2117</v>
      </c>
      <c r="J178" s="99"/>
      <c r="K178" s="100"/>
      <c r="L178" s="98">
        <f>D178+H178</f>
        <v>2883</v>
      </c>
      <c r="M178" s="99">
        <f t="shared" ref="M178" si="137">E178+I178</f>
        <v>2883</v>
      </c>
      <c r="N178" s="99">
        <f t="shared" ref="N178" si="138">F178+J178</f>
        <v>0</v>
      </c>
      <c r="O178" s="100">
        <f t="shared" ref="O178" si="139">G178+K178</f>
        <v>0</v>
      </c>
    </row>
    <row r="179" spans="1:15" ht="15" x14ac:dyDescent="0.25">
      <c r="A179" s="95"/>
      <c r="B179" s="134"/>
      <c r="C179" s="97"/>
      <c r="D179" s="98"/>
      <c r="E179" s="99"/>
      <c r="F179" s="99"/>
      <c r="G179" s="100"/>
      <c r="H179" s="98"/>
      <c r="I179" s="99"/>
      <c r="J179" s="99"/>
      <c r="K179" s="100"/>
      <c r="L179" s="98"/>
      <c r="M179" s="99"/>
      <c r="N179" s="99"/>
      <c r="O179" s="100"/>
    </row>
    <row r="180" spans="1:15" ht="15" x14ac:dyDescent="0.25">
      <c r="A180" s="95"/>
      <c r="B180" s="102"/>
      <c r="C180" s="97" t="s">
        <v>295</v>
      </c>
      <c r="D180" s="98">
        <v>66497</v>
      </c>
      <c r="E180" s="99">
        <v>66497</v>
      </c>
      <c r="F180" s="99">
        <v>0</v>
      </c>
      <c r="G180" s="100">
        <v>0</v>
      </c>
      <c r="H180" s="98"/>
      <c r="I180" s="99"/>
      <c r="J180" s="99"/>
      <c r="K180" s="100"/>
      <c r="L180" s="98">
        <f>D180+H180</f>
        <v>66497</v>
      </c>
      <c r="M180" s="99">
        <f t="shared" ref="M180" si="140">E180+I180</f>
        <v>66497</v>
      </c>
      <c r="N180" s="99">
        <f t="shared" ref="N180" si="141">F180+J180</f>
        <v>0</v>
      </c>
      <c r="O180" s="100">
        <f t="shared" ref="O180" si="142">G180+K180</f>
        <v>0</v>
      </c>
    </row>
    <row r="181" spans="1:15" ht="15" x14ac:dyDescent="0.25">
      <c r="A181" s="95"/>
      <c r="B181" s="102"/>
      <c r="C181" s="97"/>
      <c r="D181" s="98"/>
      <c r="E181" s="99"/>
      <c r="F181" s="99"/>
      <c r="G181" s="100"/>
      <c r="H181" s="98"/>
      <c r="I181" s="99"/>
      <c r="J181" s="99"/>
      <c r="K181" s="100"/>
      <c r="L181" s="98"/>
      <c r="M181" s="99"/>
      <c r="N181" s="99"/>
      <c r="O181" s="100"/>
    </row>
    <row r="182" spans="1:15" ht="15" x14ac:dyDescent="0.25">
      <c r="A182" s="95"/>
      <c r="B182" s="102"/>
      <c r="C182" s="97"/>
      <c r="D182" s="98"/>
      <c r="E182" s="99"/>
      <c r="F182" s="99"/>
      <c r="G182" s="100"/>
      <c r="H182" s="98"/>
      <c r="I182" s="99"/>
      <c r="J182" s="99"/>
      <c r="K182" s="100"/>
      <c r="L182" s="98"/>
      <c r="M182" s="99"/>
      <c r="N182" s="99"/>
      <c r="O182" s="100"/>
    </row>
    <row r="183" spans="1:15" ht="15" x14ac:dyDescent="0.25">
      <c r="A183" s="95"/>
      <c r="B183" s="102"/>
      <c r="C183" s="121" t="s">
        <v>48</v>
      </c>
      <c r="D183" s="122">
        <f t="shared" ref="D183:K183" si="143">D155+D171+D176+D178+D180</f>
        <v>695205</v>
      </c>
      <c r="E183" s="123">
        <f t="shared" si="143"/>
        <v>460783</v>
      </c>
      <c r="F183" s="123">
        <f t="shared" si="143"/>
        <v>234422</v>
      </c>
      <c r="G183" s="124">
        <f t="shared" si="143"/>
        <v>0</v>
      </c>
      <c r="H183" s="122">
        <f t="shared" si="143"/>
        <v>87766</v>
      </c>
      <c r="I183" s="123">
        <f t="shared" si="143"/>
        <v>87366</v>
      </c>
      <c r="J183" s="123">
        <f t="shared" si="143"/>
        <v>400</v>
      </c>
      <c r="K183" s="124">
        <f t="shared" si="143"/>
        <v>0</v>
      </c>
      <c r="L183" s="122">
        <f>D183+H183</f>
        <v>782971</v>
      </c>
      <c r="M183" s="123">
        <f t="shared" ref="M183" si="144">E183+I183</f>
        <v>548149</v>
      </c>
      <c r="N183" s="123">
        <f t="shared" ref="N183" si="145">F183+J183</f>
        <v>234822</v>
      </c>
      <c r="O183" s="124">
        <f t="shared" ref="O183" si="146">G183+K183</f>
        <v>0</v>
      </c>
    </row>
    <row r="184" spans="1:15" x14ac:dyDescent="0.25">
      <c r="A184" s="101"/>
      <c r="B184" s="102"/>
      <c r="C184" s="121"/>
      <c r="D184" s="129"/>
      <c r="E184" s="130"/>
      <c r="F184" s="130"/>
      <c r="G184" s="131"/>
      <c r="H184" s="129"/>
      <c r="I184" s="130"/>
      <c r="J184" s="130"/>
      <c r="K184" s="131"/>
      <c r="L184" s="129"/>
      <c r="M184" s="130"/>
      <c r="N184" s="130"/>
      <c r="O184" s="131"/>
    </row>
    <row r="185" spans="1:15" x14ac:dyDescent="0.25">
      <c r="A185" s="101"/>
      <c r="B185" s="102" t="s">
        <v>16</v>
      </c>
      <c r="C185" s="97" t="s">
        <v>42</v>
      </c>
      <c r="D185" s="129"/>
      <c r="E185" s="130"/>
      <c r="F185" s="130"/>
      <c r="G185" s="131"/>
      <c r="H185" s="129"/>
      <c r="I185" s="130"/>
      <c r="J185" s="130"/>
      <c r="K185" s="131"/>
      <c r="L185" s="129"/>
      <c r="M185" s="130"/>
      <c r="N185" s="130"/>
      <c r="O185" s="131"/>
    </row>
    <row r="186" spans="1:15" ht="15" x14ac:dyDescent="0.25">
      <c r="A186" s="101"/>
      <c r="B186" s="102"/>
      <c r="C186" s="125" t="s">
        <v>271</v>
      </c>
      <c r="D186" s="98">
        <v>10000</v>
      </c>
      <c r="E186" s="99">
        <v>10000</v>
      </c>
      <c r="F186" s="99">
        <v>0</v>
      </c>
      <c r="G186" s="100">
        <v>0</v>
      </c>
      <c r="H186" s="98"/>
      <c r="I186" s="99"/>
      <c r="J186" s="99"/>
      <c r="K186" s="100"/>
      <c r="L186" s="98">
        <f t="shared" ref="L186:L200" si="147">D186+H186</f>
        <v>10000</v>
      </c>
      <c r="M186" s="99">
        <f t="shared" ref="M186:M200" si="148">E186+I186</f>
        <v>10000</v>
      </c>
      <c r="N186" s="99">
        <f t="shared" ref="N186:N200" si="149">F186+J186</f>
        <v>0</v>
      </c>
      <c r="O186" s="100">
        <f t="shared" ref="O186:O200" si="150">G186+K186</f>
        <v>0</v>
      </c>
    </row>
    <row r="187" spans="1:15" s="118" customFormat="1" ht="15" x14ac:dyDescent="0.25">
      <c r="A187" s="138"/>
      <c r="B187" s="113"/>
      <c r="C187" s="125" t="s">
        <v>272</v>
      </c>
      <c r="D187" s="98">
        <v>6400</v>
      </c>
      <c r="E187" s="99">
        <v>0</v>
      </c>
      <c r="F187" s="99">
        <v>6400</v>
      </c>
      <c r="G187" s="100">
        <v>0</v>
      </c>
      <c r="H187" s="98"/>
      <c r="I187" s="99"/>
      <c r="J187" s="99"/>
      <c r="K187" s="100"/>
      <c r="L187" s="98">
        <f t="shared" si="147"/>
        <v>6400</v>
      </c>
      <c r="M187" s="99">
        <f t="shared" si="148"/>
        <v>0</v>
      </c>
      <c r="N187" s="99">
        <f t="shared" si="149"/>
        <v>6400</v>
      </c>
      <c r="O187" s="100">
        <f t="shared" si="150"/>
        <v>0</v>
      </c>
    </row>
    <row r="188" spans="1:15" s="118" customFormat="1" ht="15" x14ac:dyDescent="0.25">
      <c r="A188" s="139"/>
      <c r="B188" s="140"/>
      <c r="C188" s="133" t="s">
        <v>273</v>
      </c>
      <c r="D188" s="98">
        <v>50000</v>
      </c>
      <c r="E188" s="99">
        <v>50000</v>
      </c>
      <c r="F188" s="99">
        <v>0</v>
      </c>
      <c r="G188" s="100">
        <v>0</v>
      </c>
      <c r="H188" s="98">
        <v>-2500</v>
      </c>
      <c r="I188" s="99">
        <v>-2500</v>
      </c>
      <c r="J188" s="99"/>
      <c r="K188" s="100"/>
      <c r="L188" s="98">
        <f t="shared" si="147"/>
        <v>47500</v>
      </c>
      <c r="M188" s="99">
        <f t="shared" si="148"/>
        <v>47500</v>
      </c>
      <c r="N188" s="99">
        <f t="shared" si="149"/>
        <v>0</v>
      </c>
      <c r="O188" s="100">
        <f t="shared" si="150"/>
        <v>0</v>
      </c>
    </row>
    <row r="189" spans="1:15" s="118" customFormat="1" ht="15" x14ac:dyDescent="0.25">
      <c r="A189" s="139"/>
      <c r="B189" s="140"/>
      <c r="C189" s="133" t="s">
        <v>274</v>
      </c>
      <c r="D189" s="98">
        <v>600</v>
      </c>
      <c r="E189" s="99">
        <v>600</v>
      </c>
      <c r="F189" s="99">
        <v>0</v>
      </c>
      <c r="G189" s="100">
        <v>0</v>
      </c>
      <c r="H189" s="98"/>
      <c r="I189" s="99"/>
      <c r="J189" s="99"/>
      <c r="K189" s="100"/>
      <c r="L189" s="98">
        <f t="shared" si="147"/>
        <v>600</v>
      </c>
      <c r="M189" s="99">
        <f t="shared" si="148"/>
        <v>600</v>
      </c>
      <c r="N189" s="99">
        <f t="shared" si="149"/>
        <v>0</v>
      </c>
      <c r="O189" s="100">
        <f t="shared" si="150"/>
        <v>0</v>
      </c>
    </row>
    <row r="190" spans="1:15" ht="15" x14ac:dyDescent="0.25">
      <c r="A190" s="101"/>
      <c r="B190" s="102"/>
      <c r="C190" s="133" t="s">
        <v>275</v>
      </c>
      <c r="D190" s="126">
        <v>2000</v>
      </c>
      <c r="E190" s="127">
        <v>2000</v>
      </c>
      <c r="F190" s="127">
        <v>0</v>
      </c>
      <c r="G190" s="128">
        <v>0</v>
      </c>
      <c r="H190" s="126"/>
      <c r="I190" s="127"/>
      <c r="J190" s="127"/>
      <c r="K190" s="128"/>
      <c r="L190" s="126">
        <f t="shared" si="147"/>
        <v>2000</v>
      </c>
      <c r="M190" s="127">
        <f t="shared" si="148"/>
        <v>2000</v>
      </c>
      <c r="N190" s="127">
        <f t="shared" si="149"/>
        <v>0</v>
      </c>
      <c r="O190" s="128">
        <f t="shared" si="150"/>
        <v>0</v>
      </c>
    </row>
    <row r="191" spans="1:15" ht="30" x14ac:dyDescent="0.25">
      <c r="A191" s="101"/>
      <c r="B191" s="102"/>
      <c r="C191" s="133" t="s">
        <v>306</v>
      </c>
      <c r="D191" s="126"/>
      <c r="E191" s="127"/>
      <c r="F191" s="127"/>
      <c r="G191" s="128"/>
      <c r="H191" s="126">
        <v>4433</v>
      </c>
      <c r="I191" s="127">
        <v>4433</v>
      </c>
      <c r="J191" s="127">
        <v>0</v>
      </c>
      <c r="K191" s="128">
        <v>0</v>
      </c>
      <c r="L191" s="126">
        <f t="shared" ref="L191:L192" si="151">D191+H191</f>
        <v>4433</v>
      </c>
      <c r="M191" s="127">
        <f t="shared" ref="M191:M192" si="152">E191+I191</f>
        <v>4433</v>
      </c>
      <c r="N191" s="127">
        <f t="shared" ref="N191:N192" si="153">F191+J191</f>
        <v>0</v>
      </c>
      <c r="O191" s="128">
        <f t="shared" ref="O191:O192" si="154">G191+K191</f>
        <v>0</v>
      </c>
    </row>
    <row r="192" spans="1:15" ht="15" x14ac:dyDescent="0.25">
      <c r="A192" s="101"/>
      <c r="B192" s="102"/>
      <c r="C192" s="133" t="s">
        <v>307</v>
      </c>
      <c r="D192" s="126"/>
      <c r="E192" s="127"/>
      <c r="F192" s="127"/>
      <c r="G192" s="128"/>
      <c r="H192" s="126">
        <v>1876</v>
      </c>
      <c r="I192" s="127">
        <v>1876</v>
      </c>
      <c r="J192" s="127">
        <v>0</v>
      </c>
      <c r="K192" s="128">
        <v>0</v>
      </c>
      <c r="L192" s="126">
        <f t="shared" si="151"/>
        <v>1876</v>
      </c>
      <c r="M192" s="127">
        <f t="shared" si="152"/>
        <v>1876</v>
      </c>
      <c r="N192" s="127">
        <f t="shared" si="153"/>
        <v>0</v>
      </c>
      <c r="O192" s="128">
        <f t="shared" si="154"/>
        <v>0</v>
      </c>
    </row>
    <row r="193" spans="1:15" ht="30" x14ac:dyDescent="0.25">
      <c r="A193" s="101"/>
      <c r="B193" s="102"/>
      <c r="C193" s="133" t="s">
        <v>308</v>
      </c>
      <c r="D193" s="126"/>
      <c r="E193" s="127"/>
      <c r="F193" s="127"/>
      <c r="G193" s="128"/>
      <c r="H193" s="126">
        <v>5652</v>
      </c>
      <c r="I193" s="127">
        <v>5652</v>
      </c>
      <c r="J193" s="127">
        <v>0</v>
      </c>
      <c r="K193" s="128">
        <v>0</v>
      </c>
      <c r="L193" s="126">
        <f t="shared" ref="L193" si="155">D193+H193</f>
        <v>5652</v>
      </c>
      <c r="M193" s="127">
        <f t="shared" ref="M193" si="156">E193+I193</f>
        <v>5652</v>
      </c>
      <c r="N193" s="127">
        <f t="shared" ref="N193" si="157">F193+J193</f>
        <v>0</v>
      </c>
      <c r="O193" s="128">
        <f t="shared" ref="O193" si="158">G193+K193</f>
        <v>0</v>
      </c>
    </row>
    <row r="194" spans="1:15" ht="15" x14ac:dyDescent="0.25">
      <c r="A194" s="101"/>
      <c r="B194" s="102"/>
      <c r="C194" s="133" t="s">
        <v>313</v>
      </c>
      <c r="D194" s="126"/>
      <c r="E194" s="127"/>
      <c r="F194" s="127"/>
      <c r="G194" s="128"/>
      <c r="H194" s="126">
        <v>2420</v>
      </c>
      <c r="I194" s="127">
        <v>2420</v>
      </c>
      <c r="J194" s="127">
        <v>0</v>
      </c>
      <c r="K194" s="128">
        <v>0</v>
      </c>
      <c r="L194" s="126">
        <f t="shared" ref="L194" si="159">D194+H194</f>
        <v>2420</v>
      </c>
      <c r="M194" s="127">
        <f t="shared" ref="M194" si="160">E194+I194</f>
        <v>2420</v>
      </c>
      <c r="N194" s="127">
        <f t="shared" ref="N194" si="161">F194+J194</f>
        <v>0</v>
      </c>
      <c r="O194" s="128">
        <f t="shared" ref="O194" si="162">G194+K194</f>
        <v>0</v>
      </c>
    </row>
    <row r="195" spans="1:15" ht="15" x14ac:dyDescent="0.25">
      <c r="A195" s="101"/>
      <c r="B195" s="102"/>
      <c r="C195" s="133" t="s">
        <v>314</v>
      </c>
      <c r="D195" s="126"/>
      <c r="E195" s="127"/>
      <c r="F195" s="127"/>
      <c r="G195" s="128"/>
      <c r="H195" s="126">
        <v>3611</v>
      </c>
      <c r="I195" s="127">
        <v>3611</v>
      </c>
      <c r="J195" s="127">
        <v>0</v>
      </c>
      <c r="K195" s="128">
        <v>0</v>
      </c>
      <c r="L195" s="126">
        <f t="shared" ref="L195:L197" si="163">D195+H195</f>
        <v>3611</v>
      </c>
      <c r="M195" s="127">
        <f t="shared" ref="M195:M197" si="164">E195+I195</f>
        <v>3611</v>
      </c>
      <c r="N195" s="127">
        <f t="shared" ref="N195:N197" si="165">F195+J195</f>
        <v>0</v>
      </c>
      <c r="O195" s="128">
        <f t="shared" ref="O195:O197" si="166">G195+K195</f>
        <v>0</v>
      </c>
    </row>
    <row r="196" spans="1:15" ht="15" x14ac:dyDescent="0.25">
      <c r="A196" s="101"/>
      <c r="B196" s="102"/>
      <c r="C196" s="133" t="s">
        <v>315</v>
      </c>
      <c r="D196" s="126"/>
      <c r="E196" s="127"/>
      <c r="F196" s="127"/>
      <c r="G196" s="128"/>
      <c r="H196" s="126">
        <v>6495</v>
      </c>
      <c r="I196" s="127">
        <v>6495</v>
      </c>
      <c r="J196" s="127">
        <v>0</v>
      </c>
      <c r="K196" s="128">
        <v>0</v>
      </c>
      <c r="L196" s="126">
        <f t="shared" si="163"/>
        <v>6495</v>
      </c>
      <c r="M196" s="127">
        <f t="shared" si="164"/>
        <v>6495</v>
      </c>
      <c r="N196" s="127">
        <f t="shared" si="165"/>
        <v>0</v>
      </c>
      <c r="O196" s="128">
        <f t="shared" si="166"/>
        <v>0</v>
      </c>
    </row>
    <row r="197" spans="1:15" ht="30" x14ac:dyDescent="0.25">
      <c r="A197" s="101"/>
      <c r="B197" s="102"/>
      <c r="C197" s="133" t="s">
        <v>317</v>
      </c>
      <c r="D197" s="126"/>
      <c r="E197" s="127"/>
      <c r="F197" s="127"/>
      <c r="G197" s="128"/>
      <c r="H197" s="126">
        <v>1175</v>
      </c>
      <c r="I197" s="127">
        <v>1175</v>
      </c>
      <c r="J197" s="127">
        <v>0</v>
      </c>
      <c r="K197" s="128">
        <v>0</v>
      </c>
      <c r="L197" s="126">
        <f t="shared" si="163"/>
        <v>1175</v>
      </c>
      <c r="M197" s="127">
        <f t="shared" si="164"/>
        <v>1175</v>
      </c>
      <c r="N197" s="127">
        <f t="shared" si="165"/>
        <v>0</v>
      </c>
      <c r="O197" s="128">
        <f t="shared" si="166"/>
        <v>0</v>
      </c>
    </row>
    <row r="198" spans="1:15" ht="15" x14ac:dyDescent="0.25">
      <c r="A198" s="101"/>
      <c r="B198" s="102"/>
      <c r="C198" s="133" t="s">
        <v>338</v>
      </c>
      <c r="D198" s="126"/>
      <c r="E198" s="127"/>
      <c r="F198" s="127"/>
      <c r="G198" s="128"/>
      <c r="H198" s="126">
        <v>762</v>
      </c>
      <c r="I198" s="127">
        <v>762</v>
      </c>
      <c r="J198" s="127">
        <v>0</v>
      </c>
      <c r="K198" s="128">
        <v>0</v>
      </c>
      <c r="L198" s="126">
        <f t="shared" ref="L198" si="167">D198+H198</f>
        <v>762</v>
      </c>
      <c r="M198" s="127">
        <f t="shared" ref="M198" si="168">E198+I198</f>
        <v>762</v>
      </c>
      <c r="N198" s="127">
        <f t="shared" ref="N198" si="169">F198+J198</f>
        <v>0</v>
      </c>
      <c r="O198" s="128">
        <f t="shared" ref="O198" si="170">G198+K198</f>
        <v>0</v>
      </c>
    </row>
    <row r="199" spans="1:15" ht="15" x14ac:dyDescent="0.25">
      <c r="A199" s="101"/>
      <c r="B199" s="102"/>
      <c r="C199" s="133"/>
      <c r="D199" s="126"/>
      <c r="E199" s="127"/>
      <c r="F199" s="127"/>
      <c r="G199" s="128"/>
      <c r="H199" s="126"/>
      <c r="I199" s="127"/>
      <c r="J199" s="127"/>
      <c r="K199" s="128"/>
      <c r="L199" s="126"/>
      <c r="M199" s="127"/>
      <c r="N199" s="127"/>
      <c r="O199" s="128"/>
    </row>
    <row r="200" spans="1:15" ht="15" x14ac:dyDescent="0.25">
      <c r="A200" s="101"/>
      <c r="B200" s="102"/>
      <c r="C200" s="121" t="s">
        <v>34</v>
      </c>
      <c r="D200" s="122">
        <f t="shared" ref="D200:G200" si="171">SUM(D186:D190)</f>
        <v>69000</v>
      </c>
      <c r="E200" s="123">
        <f t="shared" si="171"/>
        <v>62600</v>
      </c>
      <c r="F200" s="123">
        <f t="shared" si="171"/>
        <v>6400</v>
      </c>
      <c r="G200" s="124">
        <f t="shared" si="171"/>
        <v>0</v>
      </c>
      <c r="H200" s="122">
        <f>SUM(H186:H199)</f>
        <v>23924</v>
      </c>
      <c r="I200" s="123">
        <f t="shared" ref="I200:K200" si="172">SUM(I186:I199)</f>
        <v>23924</v>
      </c>
      <c r="J200" s="123">
        <f t="shared" si="172"/>
        <v>0</v>
      </c>
      <c r="K200" s="124">
        <f t="shared" si="172"/>
        <v>0</v>
      </c>
      <c r="L200" s="122">
        <f t="shared" si="147"/>
        <v>92924</v>
      </c>
      <c r="M200" s="123">
        <f t="shared" si="148"/>
        <v>86524</v>
      </c>
      <c r="N200" s="123">
        <f t="shared" si="149"/>
        <v>6400</v>
      </c>
      <c r="O200" s="124">
        <f t="shared" si="150"/>
        <v>0</v>
      </c>
    </row>
    <row r="201" spans="1:15" x14ac:dyDescent="0.25">
      <c r="A201" s="101"/>
      <c r="B201" s="102"/>
      <c r="C201" s="121"/>
      <c r="D201" s="129"/>
      <c r="E201" s="130"/>
      <c r="F201" s="130"/>
      <c r="G201" s="131"/>
      <c r="H201" s="129"/>
      <c r="I201" s="130"/>
      <c r="J201" s="130"/>
      <c r="K201" s="131"/>
      <c r="L201" s="129"/>
      <c r="M201" s="130"/>
      <c r="N201" s="130"/>
      <c r="O201" s="131"/>
    </row>
    <row r="202" spans="1:15" x14ac:dyDescent="0.25">
      <c r="A202" s="101"/>
      <c r="B202" s="102" t="s">
        <v>18</v>
      </c>
      <c r="C202" s="97" t="s">
        <v>17</v>
      </c>
      <c r="D202" s="129"/>
      <c r="E202" s="130"/>
      <c r="F202" s="130"/>
      <c r="G202" s="131"/>
      <c r="H202" s="129"/>
      <c r="I202" s="130"/>
      <c r="J202" s="130"/>
      <c r="K202" s="131"/>
      <c r="L202" s="129"/>
      <c r="M202" s="130"/>
      <c r="N202" s="130"/>
      <c r="O202" s="131"/>
    </row>
    <row r="203" spans="1:15" ht="15" x14ac:dyDescent="0.25">
      <c r="A203" s="101"/>
      <c r="B203" s="102"/>
      <c r="C203" s="133" t="s">
        <v>339</v>
      </c>
      <c r="D203" s="98">
        <f>96628+27050+56892</f>
        <v>180570</v>
      </c>
      <c r="E203" s="99">
        <f>D203</f>
        <v>180570</v>
      </c>
      <c r="F203" s="99">
        <v>0</v>
      </c>
      <c r="G203" s="100">
        <v>0</v>
      </c>
      <c r="H203" s="98"/>
      <c r="I203" s="99"/>
      <c r="J203" s="99"/>
      <c r="K203" s="100"/>
      <c r="L203" s="98">
        <f t="shared" ref="L203:L206" si="173">D203+H203</f>
        <v>180570</v>
      </c>
      <c r="M203" s="99">
        <f t="shared" ref="M203:M206" si="174">E203+I203</f>
        <v>180570</v>
      </c>
      <c r="N203" s="99">
        <f t="shared" ref="N203:N206" si="175">F203+J203</f>
        <v>0</v>
      </c>
      <c r="O203" s="100">
        <f t="shared" ref="O203:O206" si="176">G203+K203</f>
        <v>0</v>
      </c>
    </row>
    <row r="204" spans="1:15" ht="15" x14ac:dyDescent="0.25">
      <c r="A204" s="101"/>
      <c r="B204" s="102"/>
      <c r="C204" s="133" t="s">
        <v>261</v>
      </c>
      <c r="D204" s="98">
        <v>5300</v>
      </c>
      <c r="E204" s="99">
        <v>5300</v>
      </c>
      <c r="F204" s="99">
        <v>0</v>
      </c>
      <c r="G204" s="100">
        <v>0</v>
      </c>
      <c r="H204" s="98"/>
      <c r="I204" s="99"/>
      <c r="J204" s="99"/>
      <c r="K204" s="100"/>
      <c r="L204" s="98">
        <f t="shared" si="173"/>
        <v>5300</v>
      </c>
      <c r="M204" s="99">
        <f t="shared" si="174"/>
        <v>5300</v>
      </c>
      <c r="N204" s="99">
        <f t="shared" si="175"/>
        <v>0</v>
      </c>
      <c r="O204" s="100">
        <f t="shared" si="176"/>
        <v>0</v>
      </c>
    </row>
    <row r="205" spans="1:15" ht="15" x14ac:dyDescent="0.25">
      <c r="A205" s="101"/>
      <c r="B205" s="102"/>
      <c r="C205" s="133" t="s">
        <v>262</v>
      </c>
      <c r="D205" s="98">
        <v>13275</v>
      </c>
      <c r="E205" s="99">
        <v>13275</v>
      </c>
      <c r="F205" s="99">
        <v>0</v>
      </c>
      <c r="G205" s="100">
        <v>0</v>
      </c>
      <c r="H205" s="98"/>
      <c r="I205" s="99"/>
      <c r="J205" s="99"/>
      <c r="K205" s="100"/>
      <c r="L205" s="98">
        <f t="shared" si="173"/>
        <v>13275</v>
      </c>
      <c r="M205" s="99">
        <f t="shared" si="174"/>
        <v>13275</v>
      </c>
      <c r="N205" s="99">
        <f t="shared" si="175"/>
        <v>0</v>
      </c>
      <c r="O205" s="100">
        <f t="shared" si="176"/>
        <v>0</v>
      </c>
    </row>
    <row r="206" spans="1:15" s="118" customFormat="1" ht="30" x14ac:dyDescent="0.25">
      <c r="A206" s="138"/>
      <c r="B206" s="113"/>
      <c r="C206" s="133" t="s">
        <v>263</v>
      </c>
      <c r="D206" s="98">
        <v>7309</v>
      </c>
      <c r="E206" s="99">
        <v>7309</v>
      </c>
      <c r="F206" s="99">
        <v>0</v>
      </c>
      <c r="G206" s="100">
        <v>0</v>
      </c>
      <c r="H206" s="98"/>
      <c r="I206" s="99"/>
      <c r="J206" s="99"/>
      <c r="K206" s="100"/>
      <c r="L206" s="98">
        <f t="shared" si="173"/>
        <v>7309</v>
      </c>
      <c r="M206" s="99">
        <f t="shared" si="174"/>
        <v>7309</v>
      </c>
      <c r="N206" s="99">
        <f t="shared" si="175"/>
        <v>0</v>
      </c>
      <c r="O206" s="100">
        <f t="shared" si="176"/>
        <v>0</v>
      </c>
    </row>
    <row r="207" spans="1:15" s="118" customFormat="1" ht="30" x14ac:dyDescent="0.25">
      <c r="A207" s="138"/>
      <c r="B207" s="113"/>
      <c r="C207" s="133" t="s">
        <v>312</v>
      </c>
      <c r="D207" s="98"/>
      <c r="E207" s="99"/>
      <c r="F207" s="99"/>
      <c r="G207" s="100"/>
      <c r="H207" s="98">
        <v>3682</v>
      </c>
      <c r="I207" s="99">
        <v>0</v>
      </c>
      <c r="J207" s="99">
        <v>3682</v>
      </c>
      <c r="K207" s="100">
        <v>0</v>
      </c>
      <c r="L207" s="98">
        <f t="shared" ref="L207" si="177">D207+H207</f>
        <v>3682</v>
      </c>
      <c r="M207" s="99">
        <f t="shared" ref="M207" si="178">E207+I207</f>
        <v>0</v>
      </c>
      <c r="N207" s="99">
        <f t="shared" ref="N207" si="179">F207+J207</f>
        <v>3682</v>
      </c>
      <c r="O207" s="100">
        <f t="shared" ref="O207" si="180">G207+K207</f>
        <v>0</v>
      </c>
    </row>
    <row r="208" spans="1:15" ht="15" x14ac:dyDescent="0.25">
      <c r="A208" s="101"/>
      <c r="B208" s="102"/>
      <c r="C208" s="133"/>
      <c r="D208" s="98"/>
      <c r="E208" s="99"/>
      <c r="F208" s="99"/>
      <c r="G208" s="100"/>
      <c r="H208" s="98"/>
      <c r="I208" s="99"/>
      <c r="J208" s="99"/>
      <c r="K208" s="100"/>
      <c r="L208" s="98"/>
      <c r="M208" s="99"/>
      <c r="N208" s="99"/>
      <c r="O208" s="100"/>
    </row>
    <row r="209" spans="1:15" ht="15" x14ac:dyDescent="0.25">
      <c r="A209" s="101"/>
      <c r="B209" s="102"/>
      <c r="C209" s="121" t="s">
        <v>35</v>
      </c>
      <c r="D209" s="122">
        <f t="shared" ref="D209:K209" si="181">SUM(D203:D208)</f>
        <v>206454</v>
      </c>
      <c r="E209" s="123">
        <f t="shared" si="181"/>
        <v>206454</v>
      </c>
      <c r="F209" s="123">
        <f t="shared" si="181"/>
        <v>0</v>
      </c>
      <c r="G209" s="124">
        <f t="shared" si="181"/>
        <v>0</v>
      </c>
      <c r="H209" s="122">
        <f t="shared" si="181"/>
        <v>3682</v>
      </c>
      <c r="I209" s="123">
        <f t="shared" si="181"/>
        <v>0</v>
      </c>
      <c r="J209" s="123">
        <f t="shared" si="181"/>
        <v>3682</v>
      </c>
      <c r="K209" s="124">
        <f t="shared" si="181"/>
        <v>0</v>
      </c>
      <c r="L209" s="122">
        <f t="shared" ref="L209" si="182">D209+H209</f>
        <v>210136</v>
      </c>
      <c r="M209" s="123">
        <f t="shared" ref="M209" si="183">E209+I209</f>
        <v>206454</v>
      </c>
      <c r="N209" s="123">
        <f t="shared" ref="N209" si="184">F209+J209</f>
        <v>3682</v>
      </c>
      <c r="O209" s="124">
        <f t="shared" ref="O209" si="185">G209+K209</f>
        <v>0</v>
      </c>
    </row>
    <row r="210" spans="1:15" ht="15" x14ac:dyDescent="0.25">
      <c r="A210" s="101"/>
      <c r="B210" s="134"/>
      <c r="C210" s="121"/>
      <c r="D210" s="98"/>
      <c r="E210" s="99"/>
      <c r="F210" s="99"/>
      <c r="G210" s="100"/>
      <c r="H210" s="98"/>
      <c r="I210" s="99"/>
      <c r="J210" s="99"/>
      <c r="K210" s="100"/>
      <c r="L210" s="98"/>
      <c r="M210" s="99"/>
      <c r="N210" s="99"/>
      <c r="O210" s="100"/>
    </row>
    <row r="211" spans="1:15" ht="15" x14ac:dyDescent="0.25">
      <c r="A211" s="101"/>
      <c r="B211" s="102" t="s">
        <v>25</v>
      </c>
      <c r="C211" s="97" t="s">
        <v>43</v>
      </c>
      <c r="D211" s="98"/>
      <c r="E211" s="99"/>
      <c r="F211" s="99"/>
      <c r="G211" s="100"/>
      <c r="H211" s="98"/>
      <c r="I211" s="99"/>
      <c r="J211" s="99"/>
      <c r="K211" s="100"/>
      <c r="L211" s="98"/>
      <c r="M211" s="99"/>
      <c r="N211" s="99"/>
      <c r="O211" s="100"/>
    </row>
    <row r="212" spans="1:15" ht="15" x14ac:dyDescent="0.25">
      <c r="A212" s="95"/>
      <c r="B212" s="102"/>
      <c r="C212" s="105"/>
      <c r="D212" s="106"/>
      <c r="E212" s="107"/>
      <c r="F212" s="107"/>
      <c r="G212" s="108"/>
      <c r="H212" s="106"/>
      <c r="I212" s="107"/>
      <c r="J212" s="107"/>
      <c r="K212" s="108"/>
      <c r="L212" s="106"/>
      <c r="M212" s="107"/>
      <c r="N212" s="107"/>
      <c r="O212" s="108"/>
    </row>
    <row r="213" spans="1:15" ht="15" x14ac:dyDescent="0.25">
      <c r="A213" s="141"/>
      <c r="B213" s="142"/>
      <c r="C213" s="97" t="s">
        <v>296</v>
      </c>
      <c r="D213" s="98"/>
      <c r="E213" s="99"/>
      <c r="F213" s="99"/>
      <c r="G213" s="100"/>
      <c r="H213" s="98"/>
      <c r="I213" s="99"/>
      <c r="J213" s="99"/>
      <c r="K213" s="100"/>
      <c r="L213" s="98"/>
      <c r="M213" s="99"/>
      <c r="N213" s="99"/>
      <c r="O213" s="100"/>
    </row>
    <row r="214" spans="1:15" ht="15" x14ac:dyDescent="0.25">
      <c r="A214" s="95"/>
      <c r="B214" s="120"/>
      <c r="C214" s="97" t="s">
        <v>297</v>
      </c>
      <c r="D214" s="98">
        <v>6000</v>
      </c>
      <c r="E214" s="99">
        <v>0</v>
      </c>
      <c r="F214" s="99">
        <v>6000</v>
      </c>
      <c r="G214" s="100">
        <v>0</v>
      </c>
      <c r="H214" s="98"/>
      <c r="I214" s="99"/>
      <c r="J214" s="99"/>
      <c r="K214" s="100"/>
      <c r="L214" s="98">
        <f t="shared" ref="L214" si="186">D214+H214</f>
        <v>6000</v>
      </c>
      <c r="M214" s="99">
        <f t="shared" ref="M214" si="187">E214+I214</f>
        <v>0</v>
      </c>
      <c r="N214" s="99">
        <f t="shared" ref="N214" si="188">F214+J214</f>
        <v>6000</v>
      </c>
      <c r="O214" s="100">
        <f t="shared" ref="O214" si="189">G214+K214</f>
        <v>0</v>
      </c>
    </row>
    <row r="215" spans="1:15" ht="15" x14ac:dyDescent="0.25">
      <c r="A215" s="95"/>
      <c r="B215" s="142"/>
      <c r="C215" s="133"/>
      <c r="D215" s="98"/>
      <c r="E215" s="99"/>
      <c r="F215" s="99"/>
      <c r="G215" s="100"/>
      <c r="H215" s="98"/>
      <c r="I215" s="99"/>
      <c r="J215" s="99"/>
      <c r="K215" s="100"/>
      <c r="L215" s="98"/>
      <c r="M215" s="99"/>
      <c r="N215" s="99"/>
      <c r="O215" s="100"/>
    </row>
    <row r="216" spans="1:15" ht="15" x14ac:dyDescent="0.25">
      <c r="A216" s="95"/>
      <c r="B216" s="142"/>
      <c r="C216" s="105" t="s">
        <v>20</v>
      </c>
      <c r="D216" s="122">
        <f t="shared" ref="D216:K216" si="190">SUM(D214:D215)</f>
        <v>6000</v>
      </c>
      <c r="E216" s="123">
        <f t="shared" si="190"/>
        <v>0</v>
      </c>
      <c r="F216" s="123">
        <f t="shared" si="190"/>
        <v>6000</v>
      </c>
      <c r="G216" s="124">
        <f t="shared" si="190"/>
        <v>0</v>
      </c>
      <c r="H216" s="122">
        <f t="shared" si="190"/>
        <v>0</v>
      </c>
      <c r="I216" s="123">
        <f t="shared" si="190"/>
        <v>0</v>
      </c>
      <c r="J216" s="123">
        <f t="shared" si="190"/>
        <v>0</v>
      </c>
      <c r="K216" s="124">
        <f t="shared" si="190"/>
        <v>0</v>
      </c>
      <c r="L216" s="122">
        <f t="shared" ref="L216" si="191">D216+H216</f>
        <v>6000</v>
      </c>
      <c r="M216" s="123">
        <f t="shared" ref="M216" si="192">E216+I216</f>
        <v>0</v>
      </c>
      <c r="N216" s="123">
        <f t="shared" ref="N216" si="193">F216+J216</f>
        <v>6000</v>
      </c>
      <c r="O216" s="124">
        <f t="shared" ref="O216" si="194">G216+K216</f>
        <v>0</v>
      </c>
    </row>
    <row r="217" spans="1:15" ht="15" x14ac:dyDescent="0.25">
      <c r="A217" s="95"/>
      <c r="B217" s="142"/>
      <c r="C217" s="105"/>
      <c r="D217" s="106"/>
      <c r="E217" s="107"/>
      <c r="F217" s="107"/>
      <c r="G217" s="108"/>
      <c r="H217" s="106"/>
      <c r="I217" s="107"/>
      <c r="J217" s="107"/>
      <c r="K217" s="108"/>
      <c r="L217" s="106"/>
      <c r="M217" s="107"/>
      <c r="N217" s="107"/>
      <c r="O217" s="108"/>
    </row>
    <row r="218" spans="1:15" ht="15" x14ac:dyDescent="0.25">
      <c r="A218" s="95"/>
      <c r="B218" s="142"/>
      <c r="C218" s="105"/>
      <c r="D218" s="106"/>
      <c r="E218" s="107"/>
      <c r="F218" s="107"/>
      <c r="G218" s="108"/>
      <c r="H218" s="106"/>
      <c r="I218" s="107"/>
      <c r="J218" s="107"/>
      <c r="K218" s="108"/>
      <c r="L218" s="106"/>
      <c r="M218" s="107"/>
      <c r="N218" s="107"/>
      <c r="O218" s="108"/>
    </row>
    <row r="219" spans="1:15" ht="15" x14ac:dyDescent="0.25">
      <c r="A219" s="95"/>
      <c r="B219" s="142"/>
      <c r="C219" s="121" t="s">
        <v>36</v>
      </c>
      <c r="D219" s="122">
        <f>D216</f>
        <v>6000</v>
      </c>
      <c r="E219" s="123">
        <f t="shared" ref="E219:G219" si="195">E216</f>
        <v>0</v>
      </c>
      <c r="F219" s="123">
        <f t="shared" si="195"/>
        <v>6000</v>
      </c>
      <c r="G219" s="124">
        <f t="shared" si="195"/>
        <v>0</v>
      </c>
      <c r="H219" s="122">
        <f>H216</f>
        <v>0</v>
      </c>
      <c r="I219" s="123">
        <f t="shared" ref="I219:K219" si="196">I216</f>
        <v>0</v>
      </c>
      <c r="J219" s="123">
        <f t="shared" si="196"/>
        <v>0</v>
      </c>
      <c r="K219" s="124">
        <f t="shared" si="196"/>
        <v>0</v>
      </c>
      <c r="L219" s="122">
        <f t="shared" ref="L219" si="197">D219+H219</f>
        <v>6000</v>
      </c>
      <c r="M219" s="123">
        <f t="shared" ref="M219" si="198">E219+I219</f>
        <v>0</v>
      </c>
      <c r="N219" s="123">
        <f t="shared" ref="N219" si="199">F219+J219</f>
        <v>6000</v>
      </c>
      <c r="O219" s="124">
        <f t="shared" ref="O219" si="200">G219+K219</f>
        <v>0</v>
      </c>
    </row>
    <row r="220" spans="1:15" ht="15" x14ac:dyDescent="0.25">
      <c r="A220" s="95"/>
      <c r="B220" s="102"/>
      <c r="C220" s="121"/>
      <c r="D220" s="122"/>
      <c r="E220" s="123"/>
      <c r="F220" s="123"/>
      <c r="G220" s="124"/>
      <c r="H220" s="122"/>
      <c r="I220" s="123"/>
      <c r="J220" s="123"/>
      <c r="K220" s="124"/>
      <c r="L220" s="122"/>
      <c r="M220" s="123"/>
      <c r="N220" s="123"/>
      <c r="O220" s="124"/>
    </row>
    <row r="221" spans="1:15" ht="15" x14ac:dyDescent="0.25">
      <c r="A221" s="95"/>
      <c r="B221" s="102"/>
      <c r="C221" s="89" t="s">
        <v>9</v>
      </c>
      <c r="D221" s="90">
        <f t="shared" ref="D221:K221" si="201">D67+D76+D125+D139+D183+D200+D209+D219</f>
        <v>2743586</v>
      </c>
      <c r="E221" s="91">
        <f t="shared" si="201"/>
        <v>2180507</v>
      </c>
      <c r="F221" s="91">
        <f t="shared" si="201"/>
        <v>548079</v>
      </c>
      <c r="G221" s="92">
        <f t="shared" si="201"/>
        <v>15000</v>
      </c>
      <c r="H221" s="90">
        <f t="shared" si="201"/>
        <v>171858</v>
      </c>
      <c r="I221" s="91">
        <f t="shared" si="201"/>
        <v>153736</v>
      </c>
      <c r="J221" s="91">
        <f t="shared" si="201"/>
        <v>18122</v>
      </c>
      <c r="K221" s="92">
        <f t="shared" si="201"/>
        <v>0</v>
      </c>
      <c r="L221" s="90">
        <f t="shared" ref="L221" si="202">D221+H221</f>
        <v>2915444</v>
      </c>
      <c r="M221" s="91">
        <f t="shared" ref="M221" si="203">E221+I221</f>
        <v>2334243</v>
      </c>
      <c r="N221" s="91">
        <f t="shared" ref="N221" si="204">F221+J221</f>
        <v>566201</v>
      </c>
      <c r="O221" s="92">
        <f t="shared" ref="O221" si="205">G221+K221</f>
        <v>15000</v>
      </c>
    </row>
    <row r="222" spans="1:15" x14ac:dyDescent="0.25">
      <c r="A222" s="95"/>
      <c r="B222" s="143"/>
      <c r="C222" s="144"/>
      <c r="D222" s="129"/>
      <c r="E222" s="130"/>
      <c r="F222" s="130"/>
      <c r="G222" s="131"/>
      <c r="H222" s="129"/>
      <c r="I222" s="130"/>
      <c r="J222" s="130"/>
      <c r="K222" s="131"/>
      <c r="L222" s="129"/>
      <c r="M222" s="130"/>
      <c r="N222" s="130"/>
      <c r="O222" s="131"/>
    </row>
    <row r="223" spans="1:15" x14ac:dyDescent="0.25">
      <c r="A223" s="95"/>
      <c r="B223" s="102" t="s">
        <v>55</v>
      </c>
      <c r="C223" s="97" t="s">
        <v>68</v>
      </c>
      <c r="D223" s="129"/>
      <c r="E223" s="130"/>
      <c r="F223" s="130"/>
      <c r="G223" s="131"/>
      <c r="H223" s="129"/>
      <c r="I223" s="130"/>
      <c r="J223" s="130"/>
      <c r="K223" s="131"/>
      <c r="L223" s="129"/>
      <c r="M223" s="130"/>
      <c r="N223" s="130"/>
      <c r="O223" s="131"/>
    </row>
    <row r="224" spans="1:15" x14ac:dyDescent="0.25">
      <c r="A224" s="95"/>
      <c r="B224" s="134"/>
      <c r="C224" s="97" t="s">
        <v>69</v>
      </c>
      <c r="D224" s="129"/>
      <c r="E224" s="130"/>
      <c r="F224" s="130"/>
      <c r="G224" s="131"/>
      <c r="H224" s="129"/>
      <c r="I224" s="130"/>
      <c r="J224" s="130"/>
      <c r="K224" s="131"/>
      <c r="L224" s="129"/>
      <c r="M224" s="130"/>
      <c r="N224" s="130"/>
      <c r="O224" s="131"/>
    </row>
    <row r="225" spans="1:15" ht="15" x14ac:dyDescent="0.25">
      <c r="A225" s="95"/>
      <c r="B225" s="102"/>
      <c r="C225" s="145" t="s">
        <v>65</v>
      </c>
      <c r="D225" s="98">
        <v>0</v>
      </c>
      <c r="E225" s="99">
        <v>0</v>
      </c>
      <c r="F225" s="99">
        <v>0</v>
      </c>
      <c r="G225" s="100">
        <v>0</v>
      </c>
      <c r="H225" s="98"/>
      <c r="I225" s="99"/>
      <c r="J225" s="99"/>
      <c r="K225" s="100"/>
      <c r="L225" s="98">
        <f t="shared" ref="L225:L228" si="206">D225+H225</f>
        <v>0</v>
      </c>
      <c r="M225" s="99">
        <f t="shared" ref="M225:M228" si="207">E225+I225</f>
        <v>0</v>
      </c>
      <c r="N225" s="99">
        <f t="shared" ref="N225:N228" si="208">F225+J225</f>
        <v>0</v>
      </c>
      <c r="O225" s="100">
        <f t="shared" ref="O225:O228" si="209">G225+K225</f>
        <v>0</v>
      </c>
    </row>
    <row r="226" spans="1:15" ht="15" x14ac:dyDescent="0.25">
      <c r="A226" s="95"/>
      <c r="B226" s="102"/>
      <c r="C226" s="145" t="s">
        <v>66</v>
      </c>
      <c r="D226" s="98">
        <v>26389</v>
      </c>
      <c r="E226" s="99">
        <v>26389</v>
      </c>
      <c r="F226" s="99">
        <v>0</v>
      </c>
      <c r="G226" s="100">
        <v>0</v>
      </c>
      <c r="H226" s="98"/>
      <c r="I226" s="99"/>
      <c r="J226" s="99"/>
      <c r="K226" s="100"/>
      <c r="L226" s="98">
        <f t="shared" si="206"/>
        <v>26389</v>
      </c>
      <c r="M226" s="99">
        <f t="shared" si="207"/>
        <v>26389</v>
      </c>
      <c r="N226" s="99">
        <f t="shared" si="208"/>
        <v>0</v>
      </c>
      <c r="O226" s="100">
        <f t="shared" si="209"/>
        <v>0</v>
      </c>
    </row>
    <row r="227" spans="1:15" ht="15" x14ac:dyDescent="0.25">
      <c r="A227" s="95"/>
      <c r="B227" s="120"/>
      <c r="C227" s="97" t="s">
        <v>67</v>
      </c>
      <c r="D227" s="98">
        <v>0</v>
      </c>
      <c r="E227" s="99">
        <v>0</v>
      </c>
      <c r="F227" s="99">
        <v>0</v>
      </c>
      <c r="G227" s="100">
        <v>0</v>
      </c>
      <c r="H227" s="98"/>
      <c r="I227" s="99"/>
      <c r="J227" s="99"/>
      <c r="K227" s="100"/>
      <c r="L227" s="98">
        <f t="shared" si="206"/>
        <v>0</v>
      </c>
      <c r="M227" s="99">
        <f t="shared" si="207"/>
        <v>0</v>
      </c>
      <c r="N227" s="99">
        <f t="shared" si="208"/>
        <v>0</v>
      </c>
      <c r="O227" s="100">
        <f t="shared" si="209"/>
        <v>0</v>
      </c>
    </row>
    <row r="228" spans="1:15" ht="15" x14ac:dyDescent="0.25">
      <c r="A228" s="95"/>
      <c r="B228" s="102"/>
      <c r="C228" s="121" t="s">
        <v>20</v>
      </c>
      <c r="D228" s="109">
        <f t="shared" ref="D228:G228" si="210">SUM(D225:D227)</f>
        <v>26389</v>
      </c>
      <c r="E228" s="110">
        <f t="shared" si="210"/>
        <v>26389</v>
      </c>
      <c r="F228" s="110">
        <f t="shared" si="210"/>
        <v>0</v>
      </c>
      <c r="G228" s="111">
        <f t="shared" si="210"/>
        <v>0</v>
      </c>
      <c r="H228" s="109">
        <f t="shared" ref="H228:K228" si="211">SUM(H225:H227)</f>
        <v>0</v>
      </c>
      <c r="I228" s="110">
        <f t="shared" si="211"/>
        <v>0</v>
      </c>
      <c r="J228" s="110">
        <f t="shared" si="211"/>
        <v>0</v>
      </c>
      <c r="K228" s="111">
        <f t="shared" si="211"/>
        <v>0</v>
      </c>
      <c r="L228" s="109">
        <f t="shared" si="206"/>
        <v>26389</v>
      </c>
      <c r="M228" s="110">
        <f t="shared" si="207"/>
        <v>26389</v>
      </c>
      <c r="N228" s="110">
        <f t="shared" si="208"/>
        <v>0</v>
      </c>
      <c r="O228" s="111">
        <f t="shared" si="209"/>
        <v>0</v>
      </c>
    </row>
    <row r="229" spans="1:15" ht="15" x14ac:dyDescent="0.25">
      <c r="A229" s="95"/>
      <c r="B229" s="102"/>
      <c r="C229" s="121"/>
      <c r="D229" s="109"/>
      <c r="E229" s="110"/>
      <c r="F229" s="110"/>
      <c r="G229" s="111"/>
      <c r="H229" s="109"/>
      <c r="I229" s="110"/>
      <c r="J229" s="110"/>
      <c r="K229" s="111"/>
      <c r="L229" s="109"/>
      <c r="M229" s="110"/>
      <c r="N229" s="110"/>
      <c r="O229" s="111"/>
    </row>
    <row r="230" spans="1:15" ht="15" x14ac:dyDescent="0.25">
      <c r="A230" s="95"/>
      <c r="B230" s="102"/>
      <c r="C230" s="145" t="s">
        <v>70</v>
      </c>
      <c r="D230" s="98">
        <v>64586</v>
      </c>
      <c r="E230" s="99">
        <v>64586</v>
      </c>
      <c r="F230" s="99">
        <v>0</v>
      </c>
      <c r="G230" s="100">
        <v>0</v>
      </c>
      <c r="H230" s="98">
        <v>924</v>
      </c>
      <c r="I230" s="99">
        <v>924</v>
      </c>
      <c r="J230" s="99">
        <v>0</v>
      </c>
      <c r="K230" s="100">
        <v>0</v>
      </c>
      <c r="L230" s="98">
        <f t="shared" ref="L230" si="212">D230+H230</f>
        <v>65510</v>
      </c>
      <c r="M230" s="99">
        <f t="shared" ref="M230" si="213">E230+I230</f>
        <v>65510</v>
      </c>
      <c r="N230" s="99">
        <f t="shared" ref="N230" si="214">F230+J230</f>
        <v>0</v>
      </c>
      <c r="O230" s="100">
        <f t="shared" ref="O230" si="215">G230+K230</f>
        <v>0</v>
      </c>
    </row>
    <row r="231" spans="1:15" ht="15" x14ac:dyDescent="0.25">
      <c r="A231" s="95"/>
      <c r="B231" s="146"/>
      <c r="C231" s="97"/>
      <c r="D231" s="98"/>
      <c r="E231" s="99"/>
      <c r="F231" s="99"/>
      <c r="G231" s="100"/>
      <c r="H231" s="98"/>
      <c r="I231" s="99"/>
      <c r="J231" s="99"/>
      <c r="K231" s="100"/>
      <c r="L231" s="98"/>
      <c r="M231" s="99"/>
      <c r="N231" s="99"/>
      <c r="O231" s="100"/>
    </row>
    <row r="232" spans="1:15" ht="15.75" thickBot="1" x14ac:dyDescent="0.3">
      <c r="A232" s="50"/>
      <c r="B232" s="147"/>
      <c r="C232" s="148" t="s">
        <v>14</v>
      </c>
      <c r="D232" s="149">
        <f t="shared" ref="D232:K232" si="216">SUM(D57,D228,D221)+D230</f>
        <v>4358800</v>
      </c>
      <c r="E232" s="150">
        <f t="shared" si="216"/>
        <v>3795721</v>
      </c>
      <c r="F232" s="150">
        <f t="shared" si="216"/>
        <v>548079</v>
      </c>
      <c r="G232" s="151">
        <f t="shared" si="216"/>
        <v>15000</v>
      </c>
      <c r="H232" s="149">
        <f t="shared" si="216"/>
        <v>160590</v>
      </c>
      <c r="I232" s="150">
        <f t="shared" si="216"/>
        <v>142468</v>
      </c>
      <c r="J232" s="150">
        <f t="shared" si="216"/>
        <v>18122</v>
      </c>
      <c r="K232" s="151">
        <f t="shared" si="216"/>
        <v>0</v>
      </c>
      <c r="L232" s="149">
        <f t="shared" ref="L232" si="217">D232+H232</f>
        <v>4519390</v>
      </c>
      <c r="M232" s="150">
        <f t="shared" ref="M232" si="218">E232+I232</f>
        <v>3938189</v>
      </c>
      <c r="N232" s="150">
        <f t="shared" ref="N232" si="219">F232+J232</f>
        <v>566201</v>
      </c>
      <c r="O232" s="151">
        <f t="shared" ref="O232" si="220">G232+K232</f>
        <v>15000</v>
      </c>
    </row>
    <row r="233" spans="1:15" x14ac:dyDescent="0.25">
      <c r="A233" s="15"/>
      <c r="B233" s="152"/>
      <c r="C233" s="153"/>
      <c r="D233" s="154"/>
      <c r="E233"/>
      <c r="F233"/>
      <c r="G233"/>
      <c r="H233"/>
    </row>
    <row r="234" spans="1:15" x14ac:dyDescent="0.25">
      <c r="A234" s="15"/>
      <c r="B234" s="15"/>
      <c r="C234" s="155"/>
      <c r="E234"/>
      <c r="F234"/>
      <c r="G234"/>
      <c r="H234"/>
    </row>
    <row r="235" spans="1:15" x14ac:dyDescent="0.25">
      <c r="A235" s="15"/>
      <c r="B235" s="15"/>
      <c r="C235" s="15"/>
      <c r="D235" s="156"/>
      <c r="E235"/>
      <c r="F235"/>
      <c r="G235"/>
      <c r="H235"/>
    </row>
    <row r="236" spans="1:15" x14ac:dyDescent="0.25">
      <c r="A236" s="15"/>
      <c r="B236" s="15"/>
      <c r="C236" s="15"/>
      <c r="E236"/>
      <c r="F236"/>
      <c r="G236"/>
      <c r="H236"/>
    </row>
    <row r="237" spans="1:15" x14ac:dyDescent="0.25">
      <c r="A237" s="15"/>
      <c r="B237" s="15"/>
      <c r="C237" s="15"/>
      <c r="E237"/>
      <c r="F237"/>
      <c r="G237"/>
      <c r="H237"/>
    </row>
    <row r="238" spans="1:15" x14ac:dyDescent="0.25">
      <c r="A238" s="15"/>
      <c r="B238" s="15"/>
      <c r="C238" s="15"/>
      <c r="E238"/>
      <c r="F238"/>
      <c r="G238"/>
      <c r="H238"/>
    </row>
    <row r="239" spans="1:15" x14ac:dyDescent="0.25">
      <c r="A239" s="16"/>
      <c r="B239" s="16"/>
      <c r="C239" s="16"/>
      <c r="E239"/>
      <c r="F239"/>
      <c r="G239"/>
      <c r="H239"/>
    </row>
    <row r="240" spans="1:15" x14ac:dyDescent="0.25">
      <c r="A240" s="16"/>
      <c r="B240" s="16"/>
      <c r="C240" s="16"/>
      <c r="E240"/>
      <c r="F240"/>
      <c r="G240"/>
      <c r="H240"/>
    </row>
    <row r="241" spans="1:8" x14ac:dyDescent="0.25">
      <c r="A241" s="16"/>
      <c r="B241" s="16"/>
      <c r="C241" s="16"/>
      <c r="E241"/>
      <c r="F241"/>
      <c r="G241"/>
      <c r="H241"/>
    </row>
    <row r="242" spans="1:8" x14ac:dyDescent="0.25">
      <c r="A242" s="16"/>
      <c r="B242" s="16"/>
      <c r="C242" s="16"/>
      <c r="E242"/>
      <c r="F242"/>
      <c r="G242"/>
      <c r="H242"/>
    </row>
    <row r="243" spans="1:8" x14ac:dyDescent="0.25">
      <c r="A243" s="16"/>
      <c r="B243" s="16"/>
      <c r="C243" s="16"/>
      <c r="E243"/>
      <c r="F243"/>
      <c r="G243"/>
      <c r="H243"/>
    </row>
    <row r="244" spans="1:8" x14ac:dyDescent="0.25">
      <c r="A244" s="16"/>
      <c r="B244" s="16"/>
      <c r="C244" s="16"/>
      <c r="E244"/>
      <c r="F244"/>
      <c r="G244"/>
      <c r="H244"/>
    </row>
    <row r="245" spans="1:8" x14ac:dyDescent="0.25">
      <c r="A245" s="16"/>
      <c r="B245" s="16"/>
      <c r="C245" s="16"/>
      <c r="E245"/>
      <c r="F245"/>
      <c r="G245"/>
      <c r="H245"/>
    </row>
    <row r="246" spans="1:8" x14ac:dyDescent="0.25">
      <c r="A246" s="16"/>
      <c r="B246" s="16"/>
      <c r="C246" s="16"/>
      <c r="E246"/>
      <c r="F246"/>
      <c r="G246"/>
      <c r="H246"/>
    </row>
    <row r="247" spans="1:8" x14ac:dyDescent="0.25">
      <c r="A247" s="16"/>
      <c r="B247" s="16"/>
      <c r="C247" s="16"/>
      <c r="E247"/>
      <c r="F247"/>
      <c r="G247"/>
      <c r="H247"/>
    </row>
    <row r="248" spans="1:8" x14ac:dyDescent="0.25">
      <c r="A248" s="16"/>
      <c r="B248" s="16"/>
      <c r="C248" s="16"/>
      <c r="E248"/>
      <c r="F248"/>
      <c r="G248"/>
      <c r="H248"/>
    </row>
    <row r="249" spans="1:8" x14ac:dyDescent="0.25">
      <c r="A249" s="16"/>
      <c r="B249" s="16"/>
      <c r="C249" s="16"/>
      <c r="D249"/>
      <c r="E249"/>
      <c r="F249"/>
      <c r="G249"/>
      <c r="H249"/>
    </row>
    <row r="250" spans="1:8" x14ac:dyDescent="0.25">
      <c r="A250" s="16"/>
      <c r="B250" s="16"/>
      <c r="C250" s="16"/>
      <c r="D250"/>
      <c r="E250"/>
      <c r="F250"/>
      <c r="G250"/>
      <c r="H250"/>
    </row>
    <row r="251" spans="1:8" x14ac:dyDescent="0.25">
      <c r="A251" s="16"/>
      <c r="B251" s="16"/>
      <c r="C251" s="16"/>
      <c r="D251"/>
      <c r="E251"/>
      <c r="F251"/>
      <c r="G251"/>
      <c r="H251"/>
    </row>
    <row r="252" spans="1:8" x14ac:dyDescent="0.25">
      <c r="A252" s="16"/>
      <c r="B252" s="16"/>
      <c r="C252" s="16"/>
      <c r="D252"/>
      <c r="E252"/>
      <c r="F252"/>
      <c r="G252"/>
      <c r="H252"/>
    </row>
    <row r="253" spans="1:8" x14ac:dyDescent="0.25">
      <c r="A253" s="16"/>
      <c r="B253" s="16"/>
      <c r="C253" s="16"/>
      <c r="D253"/>
      <c r="E253"/>
      <c r="F253"/>
      <c r="G253"/>
      <c r="H253"/>
    </row>
    <row r="254" spans="1:8" x14ac:dyDescent="0.25">
      <c r="A254" s="16"/>
      <c r="B254" s="16"/>
      <c r="C254" s="16"/>
      <c r="D254"/>
      <c r="E254"/>
      <c r="F254"/>
      <c r="G254"/>
      <c r="H254"/>
    </row>
    <row r="255" spans="1:8" x14ac:dyDescent="0.25">
      <c r="A255" s="16"/>
      <c r="B255" s="16"/>
      <c r="C255" s="16"/>
      <c r="D255"/>
      <c r="E255"/>
      <c r="F255"/>
      <c r="G255"/>
      <c r="H255"/>
    </row>
    <row r="256" spans="1:8" x14ac:dyDescent="0.25">
      <c r="A256" s="16"/>
      <c r="B256" s="16"/>
      <c r="C256" s="16"/>
      <c r="D256"/>
      <c r="E256"/>
      <c r="F256"/>
      <c r="G256"/>
      <c r="H256"/>
    </row>
    <row r="257" spans="1:8" x14ac:dyDescent="0.25">
      <c r="A257" s="16"/>
      <c r="B257" s="16"/>
      <c r="C257" s="16"/>
      <c r="D257"/>
      <c r="E257"/>
      <c r="F257"/>
      <c r="G257"/>
      <c r="H257"/>
    </row>
    <row r="258" spans="1:8" x14ac:dyDescent="0.25">
      <c r="A258" s="16"/>
      <c r="B258" s="16"/>
      <c r="C258" s="16"/>
      <c r="D258"/>
      <c r="E258"/>
      <c r="F258"/>
      <c r="G258"/>
      <c r="H258"/>
    </row>
    <row r="259" spans="1:8" x14ac:dyDescent="0.25">
      <c r="A259" s="16"/>
      <c r="B259" s="16"/>
      <c r="C259" s="16"/>
      <c r="D259"/>
      <c r="E259"/>
      <c r="F259"/>
      <c r="G259"/>
      <c r="H259"/>
    </row>
    <row r="260" spans="1:8" x14ac:dyDescent="0.25">
      <c r="A260" s="16"/>
      <c r="B260" s="16"/>
      <c r="C260" s="16"/>
      <c r="D260"/>
      <c r="E260"/>
      <c r="F260"/>
      <c r="G260"/>
      <c r="H260"/>
    </row>
    <row r="261" spans="1:8" x14ac:dyDescent="0.25">
      <c r="A261" s="16"/>
      <c r="B261" s="16"/>
      <c r="C261" s="16"/>
      <c r="D261"/>
      <c r="E261"/>
      <c r="F261"/>
      <c r="G261"/>
      <c r="H261"/>
    </row>
    <row r="262" spans="1:8" x14ac:dyDescent="0.25">
      <c r="A262" s="16"/>
      <c r="B262" s="16"/>
      <c r="C262" s="16"/>
      <c r="D262"/>
      <c r="E262"/>
      <c r="F262"/>
      <c r="G262"/>
      <c r="H262"/>
    </row>
    <row r="263" spans="1:8" x14ac:dyDescent="0.25">
      <c r="A263" s="16"/>
      <c r="B263" s="16"/>
      <c r="C263" s="16"/>
      <c r="D263"/>
      <c r="E263"/>
      <c r="F263"/>
      <c r="G263"/>
      <c r="H263"/>
    </row>
    <row r="264" spans="1:8" x14ac:dyDescent="0.25">
      <c r="A264" s="16"/>
      <c r="B264" s="16"/>
      <c r="C264" s="16"/>
      <c r="D264"/>
      <c r="E264"/>
      <c r="F264"/>
      <c r="G264"/>
      <c r="H264"/>
    </row>
    <row r="265" spans="1:8" x14ac:dyDescent="0.25">
      <c r="A265" s="16"/>
      <c r="B265" s="16"/>
      <c r="C265" s="16"/>
      <c r="D265"/>
      <c r="E265"/>
      <c r="F265"/>
      <c r="G265"/>
      <c r="H265"/>
    </row>
    <row r="266" spans="1:8" x14ac:dyDescent="0.25">
      <c r="A266" s="16"/>
      <c r="B266" s="16"/>
      <c r="C266" s="16"/>
      <c r="D266"/>
      <c r="E266"/>
      <c r="F266"/>
      <c r="G266"/>
      <c r="H266"/>
    </row>
    <row r="267" spans="1:8" x14ac:dyDescent="0.25">
      <c r="A267" s="16"/>
      <c r="B267" s="16"/>
      <c r="C267" s="16"/>
      <c r="D267"/>
      <c r="E267"/>
      <c r="F267"/>
      <c r="G267"/>
      <c r="H267"/>
    </row>
    <row r="268" spans="1:8" x14ac:dyDescent="0.25">
      <c r="A268" s="16"/>
      <c r="B268" s="16"/>
      <c r="C268" s="16"/>
      <c r="D268"/>
      <c r="E268"/>
      <c r="F268"/>
      <c r="G268"/>
      <c r="H268"/>
    </row>
    <row r="269" spans="1:8" x14ac:dyDescent="0.25">
      <c r="A269" s="16"/>
      <c r="B269" s="16"/>
      <c r="C269" s="16"/>
      <c r="D269"/>
      <c r="E269"/>
      <c r="F269"/>
      <c r="G269"/>
      <c r="H269"/>
    </row>
    <row r="270" spans="1:8" x14ac:dyDescent="0.25">
      <c r="A270" s="16"/>
      <c r="B270" s="16"/>
      <c r="C270" s="16"/>
      <c r="D270"/>
      <c r="E270"/>
      <c r="F270"/>
      <c r="G270"/>
      <c r="H270"/>
    </row>
    <row r="271" spans="1:8" x14ac:dyDescent="0.25">
      <c r="A271" s="16"/>
      <c r="B271" s="16"/>
      <c r="C271" s="16"/>
      <c r="D271"/>
      <c r="E271"/>
      <c r="F271"/>
      <c r="G271"/>
      <c r="H271"/>
    </row>
    <row r="272" spans="1:8" x14ac:dyDescent="0.25">
      <c r="A272" s="16"/>
      <c r="B272" s="16"/>
      <c r="C272" s="16"/>
      <c r="D272"/>
      <c r="E272"/>
      <c r="F272"/>
      <c r="G272"/>
      <c r="H272"/>
    </row>
    <row r="273" spans="1:8" x14ac:dyDescent="0.25">
      <c r="A273" s="16"/>
      <c r="B273" s="16"/>
      <c r="C273" s="16"/>
      <c r="D273"/>
      <c r="E273"/>
      <c r="F273"/>
      <c r="G273"/>
      <c r="H273"/>
    </row>
    <row r="274" spans="1:8" ht="15" x14ac:dyDescent="0.25">
      <c r="A274" s="15"/>
      <c r="B274" s="15"/>
      <c r="C274" s="15"/>
      <c r="D274"/>
      <c r="E274"/>
      <c r="F274"/>
      <c r="G274"/>
      <c r="H274"/>
    </row>
    <row r="275" spans="1:8" ht="15" x14ac:dyDescent="0.25">
      <c r="A275" s="15"/>
      <c r="B275" s="15"/>
      <c r="C275" s="15"/>
      <c r="D275"/>
      <c r="E275"/>
      <c r="F275"/>
      <c r="G275"/>
      <c r="H275"/>
    </row>
    <row r="276" spans="1:8" ht="15" x14ac:dyDescent="0.25">
      <c r="A276" s="15"/>
      <c r="B276" s="15"/>
      <c r="C276" s="15"/>
      <c r="D276"/>
      <c r="E276"/>
      <c r="F276"/>
      <c r="G276"/>
      <c r="H276"/>
    </row>
  </sheetData>
  <mergeCells count="5">
    <mergeCell ref="D7:G7"/>
    <mergeCell ref="H7:K7"/>
    <mergeCell ref="L7:O7"/>
    <mergeCell ref="B3:O3"/>
    <mergeCell ref="B5:O5"/>
  </mergeCells>
  <phoneticPr fontId="45" type="noConversion"/>
  <pageMargins left="1" right="1" top="1" bottom="1" header="0.5" footer="0.5"/>
  <pageSetup paperSize="9" scale="63" fitToHeight="0" orientation="landscape" r:id="rId1"/>
  <rowBreaks count="1" manualBreakCount="1">
    <brk id="4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7E6D2-421D-4DEE-B1AF-0E0677224313}">
  <sheetPr>
    <pageSetUpPr fitToPage="1"/>
  </sheetPr>
  <dimension ref="A1:S13"/>
  <sheetViews>
    <sheetView view="pageBreakPreview" zoomScale="115" zoomScaleNormal="100" zoomScaleSheetLayoutView="115" workbookViewId="0">
      <selection activeCell="S1" sqref="S1"/>
    </sheetView>
  </sheetViews>
  <sheetFormatPr defaultColWidth="9.140625" defaultRowHeight="16.5" x14ac:dyDescent="0.25"/>
  <cols>
    <col min="1" max="1" width="16.5703125" style="68" customWidth="1"/>
    <col min="2" max="3" width="9.7109375" style="24" customWidth="1"/>
    <col min="4" max="4" width="8.28515625" style="24" bestFit="1" customWidth="1"/>
    <col min="5" max="5" width="6.85546875" style="24" bestFit="1" customWidth="1"/>
    <col min="6" max="6" width="8.28515625" style="24" bestFit="1" customWidth="1"/>
    <col min="7" max="7" width="8.28515625" style="24" customWidth="1"/>
    <col min="8" max="8" width="8.28515625" style="24" bestFit="1" customWidth="1"/>
    <col min="9" max="9" width="8.28515625" style="24" customWidth="1"/>
    <col min="10" max="11" width="11.140625" style="24" customWidth="1"/>
    <col min="12" max="13" width="10.85546875" style="24" customWidth="1"/>
    <col min="14" max="15" width="9.42578125" style="69" customWidth="1"/>
    <col min="16" max="17" width="10.85546875" style="69" customWidth="1"/>
    <col min="18" max="18" width="12.42578125" style="24" customWidth="1"/>
    <col min="19" max="16384" width="9.140625" style="24"/>
  </cols>
  <sheetData>
    <row r="1" spans="1:19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9"/>
      <c r="P1" s="59"/>
      <c r="Q1" s="59"/>
      <c r="R1" s="4"/>
      <c r="S1" s="4" t="s">
        <v>333</v>
      </c>
    </row>
    <row r="2" spans="1:19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4"/>
      <c r="S2" s="43" t="s">
        <v>330</v>
      </c>
    </row>
    <row r="3" spans="1:19" ht="16.5" customHeight="1" x14ac:dyDescent="0.25">
      <c r="A3" s="231" t="s">
        <v>185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9" s="25" customFormat="1" ht="19.5" customHeight="1" x14ac:dyDescent="0.3">
      <c r="A4" s="231" t="s">
        <v>208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9" s="25" customFormat="1" ht="19.5" x14ac:dyDescent="0.3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61"/>
      <c r="P5" s="61"/>
      <c r="Q5" s="1"/>
      <c r="R5" s="1"/>
    </row>
    <row r="6" spans="1:19" s="26" customFormat="1" ht="39.75" customHeight="1" x14ac:dyDescent="0.2">
      <c r="A6" s="62"/>
      <c r="B6" s="232" t="s">
        <v>19</v>
      </c>
      <c r="C6" s="233"/>
      <c r="D6" s="232" t="s">
        <v>186</v>
      </c>
      <c r="E6" s="233"/>
      <c r="F6" s="232" t="s">
        <v>23</v>
      </c>
      <c r="G6" s="233"/>
      <c r="H6" s="232" t="s">
        <v>40</v>
      </c>
      <c r="I6" s="233"/>
      <c r="J6" s="232" t="s">
        <v>41</v>
      </c>
      <c r="K6" s="233"/>
      <c r="L6" s="232" t="s">
        <v>42</v>
      </c>
      <c r="M6" s="233"/>
      <c r="N6" s="232" t="s">
        <v>17</v>
      </c>
      <c r="O6" s="233"/>
      <c r="P6" s="232" t="s">
        <v>43</v>
      </c>
      <c r="Q6" s="233"/>
      <c r="R6" s="234" t="s">
        <v>187</v>
      </c>
      <c r="S6" s="235"/>
    </row>
    <row r="7" spans="1:19" s="26" customFormat="1" ht="30.75" customHeight="1" x14ac:dyDescent="0.2">
      <c r="A7" s="62"/>
      <c r="B7" s="63" t="s">
        <v>188</v>
      </c>
      <c r="C7" s="63" t="s">
        <v>319</v>
      </c>
      <c r="D7" s="63" t="s">
        <v>188</v>
      </c>
      <c r="E7" s="63" t="s">
        <v>319</v>
      </c>
      <c r="F7" s="63" t="s">
        <v>188</v>
      </c>
      <c r="G7" s="63" t="s">
        <v>319</v>
      </c>
      <c r="H7" s="63" t="s">
        <v>188</v>
      </c>
      <c r="I7" s="63" t="s">
        <v>319</v>
      </c>
      <c r="J7" s="63" t="s">
        <v>188</v>
      </c>
      <c r="K7" s="63" t="s">
        <v>319</v>
      </c>
      <c r="L7" s="63" t="s">
        <v>188</v>
      </c>
      <c r="M7" s="63" t="s">
        <v>319</v>
      </c>
      <c r="N7" s="63" t="s">
        <v>188</v>
      </c>
      <c r="O7" s="63" t="s">
        <v>319</v>
      </c>
      <c r="P7" s="63" t="s">
        <v>188</v>
      </c>
      <c r="Q7" s="63" t="s">
        <v>319</v>
      </c>
      <c r="R7" s="63" t="s">
        <v>188</v>
      </c>
      <c r="S7" s="63" t="s">
        <v>188</v>
      </c>
    </row>
    <row r="8" spans="1:19" ht="23.25" customHeight="1" x14ac:dyDescent="0.25">
      <c r="A8" s="64" t="s">
        <v>189</v>
      </c>
      <c r="B8" s="65">
        <v>456183.16321428568</v>
      </c>
      <c r="C8" s="65">
        <v>400938</v>
      </c>
      <c r="D8" s="65">
        <v>53385</v>
      </c>
      <c r="E8" s="65">
        <v>56238</v>
      </c>
      <c r="F8" s="65">
        <v>72378</v>
      </c>
      <c r="G8" s="65">
        <v>72378</v>
      </c>
      <c r="H8" s="65">
        <v>0</v>
      </c>
      <c r="I8" s="65">
        <v>0</v>
      </c>
      <c r="J8" s="65">
        <v>0</v>
      </c>
      <c r="K8" s="65">
        <v>0</v>
      </c>
      <c r="L8" s="65">
        <v>6000</v>
      </c>
      <c r="M8" s="65">
        <v>6000</v>
      </c>
      <c r="N8" s="65">
        <v>0</v>
      </c>
      <c r="O8" s="65">
        <v>0</v>
      </c>
      <c r="P8" s="65">
        <v>0</v>
      </c>
      <c r="Q8" s="65">
        <v>0</v>
      </c>
      <c r="R8" s="65">
        <f t="shared" ref="R8:S12" si="0">B8+D8+F8+H8+J8+L8+N8+P8</f>
        <v>587946.16321428563</v>
      </c>
      <c r="S8" s="65">
        <f t="shared" si="0"/>
        <v>535554</v>
      </c>
    </row>
    <row r="9" spans="1:19" ht="39" x14ac:dyDescent="0.25">
      <c r="A9" s="64" t="s">
        <v>318</v>
      </c>
      <c r="B9" s="65">
        <v>0</v>
      </c>
      <c r="C9" s="65">
        <v>13459</v>
      </c>
      <c r="D9" s="65">
        <v>0</v>
      </c>
      <c r="E9" s="65">
        <v>2004</v>
      </c>
      <c r="F9" s="65">
        <v>0</v>
      </c>
      <c r="G9" s="65">
        <v>4292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f t="shared" si="0"/>
        <v>0</v>
      </c>
      <c r="S9" s="65">
        <f t="shared" si="0"/>
        <v>19755</v>
      </c>
    </row>
    <row r="10" spans="1:19" ht="26.25" x14ac:dyDescent="0.25">
      <c r="A10" s="64" t="s">
        <v>190</v>
      </c>
      <c r="B10" s="65">
        <v>39400</v>
      </c>
      <c r="C10" s="65">
        <v>39400</v>
      </c>
      <c r="D10" s="65">
        <v>5400</v>
      </c>
      <c r="E10" s="65">
        <v>5400</v>
      </c>
      <c r="F10" s="65">
        <v>3600</v>
      </c>
      <c r="G10" s="65">
        <v>3600</v>
      </c>
      <c r="H10" s="65">
        <v>0</v>
      </c>
      <c r="I10" s="65">
        <v>0</v>
      </c>
      <c r="J10" s="65">
        <v>0</v>
      </c>
      <c r="K10" s="65">
        <v>0</v>
      </c>
      <c r="L10" s="65">
        <v>600</v>
      </c>
      <c r="M10" s="65">
        <v>600</v>
      </c>
      <c r="N10" s="65">
        <v>0</v>
      </c>
      <c r="O10" s="65">
        <v>0</v>
      </c>
      <c r="P10" s="65">
        <v>0</v>
      </c>
      <c r="Q10" s="65">
        <v>0</v>
      </c>
      <c r="R10" s="65">
        <f t="shared" si="0"/>
        <v>49000</v>
      </c>
      <c r="S10" s="65">
        <f t="shared" si="0"/>
        <v>49000</v>
      </c>
    </row>
    <row r="11" spans="1:19" ht="26.25" x14ac:dyDescent="0.25">
      <c r="A11" s="64" t="s">
        <v>191</v>
      </c>
      <c r="B11" s="65">
        <v>10493</v>
      </c>
      <c r="C11" s="65">
        <v>10493</v>
      </c>
      <c r="D11" s="65">
        <v>1459</v>
      </c>
      <c r="E11" s="65">
        <v>1459</v>
      </c>
      <c r="F11" s="65">
        <v>240</v>
      </c>
      <c r="G11" s="65">
        <v>240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f t="shared" si="0"/>
        <v>12192</v>
      </c>
      <c r="S11" s="65">
        <f t="shared" si="0"/>
        <v>12192</v>
      </c>
    </row>
    <row r="12" spans="1:19" ht="26.25" x14ac:dyDescent="0.25">
      <c r="A12" s="64" t="s">
        <v>192</v>
      </c>
      <c r="B12" s="65">
        <v>9987</v>
      </c>
      <c r="C12" s="65">
        <v>9987</v>
      </c>
      <c r="D12" s="65">
        <v>1406</v>
      </c>
      <c r="E12" s="65">
        <v>1406</v>
      </c>
      <c r="F12" s="65">
        <v>32</v>
      </c>
      <c r="G12" s="65">
        <v>32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f t="shared" si="0"/>
        <v>11425</v>
      </c>
      <c r="S12" s="65">
        <f t="shared" si="0"/>
        <v>11425</v>
      </c>
    </row>
    <row r="13" spans="1:19" s="27" customFormat="1" ht="24.75" customHeight="1" x14ac:dyDescent="0.3">
      <c r="A13" s="66" t="s">
        <v>20</v>
      </c>
      <c r="B13" s="67">
        <f t="shared" ref="B13:R13" si="1">SUM(B8:B12)</f>
        <v>516063.16321428568</v>
      </c>
      <c r="C13" s="67">
        <f t="shared" si="1"/>
        <v>474277</v>
      </c>
      <c r="D13" s="67">
        <f t="shared" si="1"/>
        <v>61650</v>
      </c>
      <c r="E13" s="67">
        <f t="shared" si="1"/>
        <v>66507</v>
      </c>
      <c r="F13" s="67">
        <f t="shared" si="1"/>
        <v>76250</v>
      </c>
      <c r="G13" s="67">
        <f t="shared" si="1"/>
        <v>80542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6600</v>
      </c>
      <c r="M13" s="67">
        <f t="shared" si="1"/>
        <v>6600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0</v>
      </c>
      <c r="R13" s="67">
        <f t="shared" si="1"/>
        <v>660563.16321428563</v>
      </c>
      <c r="S13" s="67">
        <f t="shared" ref="S13" si="2">SUM(S8:S12)</f>
        <v>627926</v>
      </c>
    </row>
  </sheetData>
  <mergeCells count="11">
    <mergeCell ref="A3:R3"/>
    <mergeCell ref="A4:R4"/>
    <mergeCell ref="B6:C6"/>
    <mergeCell ref="R6:S6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8"/>
  <sheetViews>
    <sheetView view="pageBreakPreview" topLeftCell="B22" zoomScale="145" zoomScaleNormal="100" zoomScaleSheetLayoutView="145" workbookViewId="0">
      <selection activeCell="K1" sqref="K1"/>
    </sheetView>
  </sheetViews>
  <sheetFormatPr defaultRowHeight="12.75" x14ac:dyDescent="0.2"/>
  <cols>
    <col min="1" max="1" width="40" style="2" customWidth="1"/>
    <col min="2" max="5" width="10.42578125" style="2" customWidth="1"/>
    <col min="6" max="6" width="4.7109375" style="2" customWidth="1"/>
    <col min="7" max="7" width="35.42578125" style="2" customWidth="1"/>
    <col min="8" max="8" width="10.42578125" style="2" customWidth="1"/>
    <col min="9" max="9" width="9.85546875" style="2" customWidth="1"/>
    <col min="10" max="10" width="10.7109375" style="2" bestFit="1" customWidth="1"/>
    <col min="11" max="239" width="9.140625" style="2"/>
    <col min="240" max="240" width="40" style="2" customWidth="1"/>
    <col min="241" max="241" width="12" style="2" customWidth="1"/>
    <col min="242" max="244" width="10.42578125" style="2" customWidth="1"/>
    <col min="245" max="245" width="11" style="2" customWidth="1"/>
    <col min="246" max="246" width="4.7109375" style="2" customWidth="1"/>
    <col min="247" max="247" width="32.42578125" style="2" customWidth="1"/>
    <col min="248" max="248" width="12" style="2" customWidth="1"/>
    <col min="249" max="251" width="13.5703125" style="2" customWidth="1"/>
    <col min="252" max="252" width="11" style="2" customWidth="1"/>
    <col min="253" max="495" width="9.140625" style="2"/>
    <col min="496" max="496" width="40" style="2" customWidth="1"/>
    <col min="497" max="497" width="12" style="2" customWidth="1"/>
    <col min="498" max="500" width="10.42578125" style="2" customWidth="1"/>
    <col min="501" max="501" width="11" style="2" customWidth="1"/>
    <col min="502" max="502" width="4.7109375" style="2" customWidth="1"/>
    <col min="503" max="503" width="32.42578125" style="2" customWidth="1"/>
    <col min="504" max="504" width="12" style="2" customWidth="1"/>
    <col min="505" max="507" width="13.5703125" style="2" customWidth="1"/>
    <col min="508" max="508" width="11" style="2" customWidth="1"/>
    <col min="509" max="751" width="9.140625" style="2"/>
    <col min="752" max="752" width="40" style="2" customWidth="1"/>
    <col min="753" max="753" width="12" style="2" customWidth="1"/>
    <col min="754" max="756" width="10.42578125" style="2" customWidth="1"/>
    <col min="757" max="757" width="11" style="2" customWidth="1"/>
    <col min="758" max="758" width="4.7109375" style="2" customWidth="1"/>
    <col min="759" max="759" width="32.42578125" style="2" customWidth="1"/>
    <col min="760" max="760" width="12" style="2" customWidth="1"/>
    <col min="761" max="763" width="13.5703125" style="2" customWidth="1"/>
    <col min="764" max="764" width="11" style="2" customWidth="1"/>
    <col min="765" max="1007" width="9.140625" style="2"/>
    <col min="1008" max="1008" width="40" style="2" customWidth="1"/>
    <col min="1009" max="1009" width="12" style="2" customWidth="1"/>
    <col min="1010" max="1012" width="10.42578125" style="2" customWidth="1"/>
    <col min="1013" max="1013" width="11" style="2" customWidth="1"/>
    <col min="1014" max="1014" width="4.7109375" style="2" customWidth="1"/>
    <col min="1015" max="1015" width="32.42578125" style="2" customWidth="1"/>
    <col min="1016" max="1016" width="12" style="2" customWidth="1"/>
    <col min="1017" max="1019" width="13.5703125" style="2" customWidth="1"/>
    <col min="1020" max="1020" width="11" style="2" customWidth="1"/>
    <col min="1021" max="1263" width="9.140625" style="2"/>
    <col min="1264" max="1264" width="40" style="2" customWidth="1"/>
    <col min="1265" max="1265" width="12" style="2" customWidth="1"/>
    <col min="1266" max="1268" width="10.42578125" style="2" customWidth="1"/>
    <col min="1269" max="1269" width="11" style="2" customWidth="1"/>
    <col min="1270" max="1270" width="4.7109375" style="2" customWidth="1"/>
    <col min="1271" max="1271" width="32.42578125" style="2" customWidth="1"/>
    <col min="1272" max="1272" width="12" style="2" customWidth="1"/>
    <col min="1273" max="1275" width="13.5703125" style="2" customWidth="1"/>
    <col min="1276" max="1276" width="11" style="2" customWidth="1"/>
    <col min="1277" max="1519" width="9.140625" style="2"/>
    <col min="1520" max="1520" width="40" style="2" customWidth="1"/>
    <col min="1521" max="1521" width="12" style="2" customWidth="1"/>
    <col min="1522" max="1524" width="10.42578125" style="2" customWidth="1"/>
    <col min="1525" max="1525" width="11" style="2" customWidth="1"/>
    <col min="1526" max="1526" width="4.7109375" style="2" customWidth="1"/>
    <col min="1527" max="1527" width="32.42578125" style="2" customWidth="1"/>
    <col min="1528" max="1528" width="12" style="2" customWidth="1"/>
    <col min="1529" max="1531" width="13.5703125" style="2" customWidth="1"/>
    <col min="1532" max="1532" width="11" style="2" customWidth="1"/>
    <col min="1533" max="1775" width="9.140625" style="2"/>
    <col min="1776" max="1776" width="40" style="2" customWidth="1"/>
    <col min="1777" max="1777" width="12" style="2" customWidth="1"/>
    <col min="1778" max="1780" width="10.42578125" style="2" customWidth="1"/>
    <col min="1781" max="1781" width="11" style="2" customWidth="1"/>
    <col min="1782" max="1782" width="4.7109375" style="2" customWidth="1"/>
    <col min="1783" max="1783" width="32.42578125" style="2" customWidth="1"/>
    <col min="1784" max="1784" width="12" style="2" customWidth="1"/>
    <col min="1785" max="1787" width="13.5703125" style="2" customWidth="1"/>
    <col min="1788" max="1788" width="11" style="2" customWidth="1"/>
    <col min="1789" max="2031" width="9.140625" style="2"/>
    <col min="2032" max="2032" width="40" style="2" customWidth="1"/>
    <col min="2033" max="2033" width="12" style="2" customWidth="1"/>
    <col min="2034" max="2036" width="10.42578125" style="2" customWidth="1"/>
    <col min="2037" max="2037" width="11" style="2" customWidth="1"/>
    <col min="2038" max="2038" width="4.7109375" style="2" customWidth="1"/>
    <col min="2039" max="2039" width="32.42578125" style="2" customWidth="1"/>
    <col min="2040" max="2040" width="12" style="2" customWidth="1"/>
    <col min="2041" max="2043" width="13.5703125" style="2" customWidth="1"/>
    <col min="2044" max="2044" width="11" style="2" customWidth="1"/>
    <col min="2045" max="2287" width="9.140625" style="2"/>
    <col min="2288" max="2288" width="40" style="2" customWidth="1"/>
    <col min="2289" max="2289" width="12" style="2" customWidth="1"/>
    <col min="2290" max="2292" width="10.42578125" style="2" customWidth="1"/>
    <col min="2293" max="2293" width="11" style="2" customWidth="1"/>
    <col min="2294" max="2294" width="4.7109375" style="2" customWidth="1"/>
    <col min="2295" max="2295" width="32.42578125" style="2" customWidth="1"/>
    <col min="2296" max="2296" width="12" style="2" customWidth="1"/>
    <col min="2297" max="2299" width="13.5703125" style="2" customWidth="1"/>
    <col min="2300" max="2300" width="11" style="2" customWidth="1"/>
    <col min="2301" max="2543" width="9.140625" style="2"/>
    <col min="2544" max="2544" width="40" style="2" customWidth="1"/>
    <col min="2545" max="2545" width="12" style="2" customWidth="1"/>
    <col min="2546" max="2548" width="10.42578125" style="2" customWidth="1"/>
    <col min="2549" max="2549" width="11" style="2" customWidth="1"/>
    <col min="2550" max="2550" width="4.7109375" style="2" customWidth="1"/>
    <col min="2551" max="2551" width="32.42578125" style="2" customWidth="1"/>
    <col min="2552" max="2552" width="12" style="2" customWidth="1"/>
    <col min="2553" max="2555" width="13.5703125" style="2" customWidth="1"/>
    <col min="2556" max="2556" width="11" style="2" customWidth="1"/>
    <col min="2557" max="2799" width="9.140625" style="2"/>
    <col min="2800" max="2800" width="40" style="2" customWidth="1"/>
    <col min="2801" max="2801" width="12" style="2" customWidth="1"/>
    <col min="2802" max="2804" width="10.42578125" style="2" customWidth="1"/>
    <col min="2805" max="2805" width="11" style="2" customWidth="1"/>
    <col min="2806" max="2806" width="4.7109375" style="2" customWidth="1"/>
    <col min="2807" max="2807" width="32.42578125" style="2" customWidth="1"/>
    <col min="2808" max="2808" width="12" style="2" customWidth="1"/>
    <col min="2809" max="2811" width="13.5703125" style="2" customWidth="1"/>
    <col min="2812" max="2812" width="11" style="2" customWidth="1"/>
    <col min="2813" max="3055" width="9.140625" style="2"/>
    <col min="3056" max="3056" width="40" style="2" customWidth="1"/>
    <col min="3057" max="3057" width="12" style="2" customWidth="1"/>
    <col min="3058" max="3060" width="10.42578125" style="2" customWidth="1"/>
    <col min="3061" max="3061" width="11" style="2" customWidth="1"/>
    <col min="3062" max="3062" width="4.7109375" style="2" customWidth="1"/>
    <col min="3063" max="3063" width="32.42578125" style="2" customWidth="1"/>
    <col min="3064" max="3064" width="12" style="2" customWidth="1"/>
    <col min="3065" max="3067" width="13.5703125" style="2" customWidth="1"/>
    <col min="3068" max="3068" width="11" style="2" customWidth="1"/>
    <col min="3069" max="3311" width="9.140625" style="2"/>
    <col min="3312" max="3312" width="40" style="2" customWidth="1"/>
    <col min="3313" max="3313" width="12" style="2" customWidth="1"/>
    <col min="3314" max="3316" width="10.42578125" style="2" customWidth="1"/>
    <col min="3317" max="3317" width="11" style="2" customWidth="1"/>
    <col min="3318" max="3318" width="4.7109375" style="2" customWidth="1"/>
    <col min="3319" max="3319" width="32.42578125" style="2" customWidth="1"/>
    <col min="3320" max="3320" width="12" style="2" customWidth="1"/>
    <col min="3321" max="3323" width="13.5703125" style="2" customWidth="1"/>
    <col min="3324" max="3324" width="11" style="2" customWidth="1"/>
    <col min="3325" max="3567" width="9.140625" style="2"/>
    <col min="3568" max="3568" width="40" style="2" customWidth="1"/>
    <col min="3569" max="3569" width="12" style="2" customWidth="1"/>
    <col min="3570" max="3572" width="10.42578125" style="2" customWidth="1"/>
    <col min="3573" max="3573" width="11" style="2" customWidth="1"/>
    <col min="3574" max="3574" width="4.7109375" style="2" customWidth="1"/>
    <col min="3575" max="3575" width="32.42578125" style="2" customWidth="1"/>
    <col min="3576" max="3576" width="12" style="2" customWidth="1"/>
    <col min="3577" max="3579" width="13.5703125" style="2" customWidth="1"/>
    <col min="3580" max="3580" width="11" style="2" customWidth="1"/>
    <col min="3581" max="3823" width="9.140625" style="2"/>
    <col min="3824" max="3824" width="40" style="2" customWidth="1"/>
    <col min="3825" max="3825" width="12" style="2" customWidth="1"/>
    <col min="3826" max="3828" width="10.42578125" style="2" customWidth="1"/>
    <col min="3829" max="3829" width="11" style="2" customWidth="1"/>
    <col min="3830" max="3830" width="4.7109375" style="2" customWidth="1"/>
    <col min="3831" max="3831" width="32.42578125" style="2" customWidth="1"/>
    <col min="3832" max="3832" width="12" style="2" customWidth="1"/>
    <col min="3833" max="3835" width="13.5703125" style="2" customWidth="1"/>
    <col min="3836" max="3836" width="11" style="2" customWidth="1"/>
    <col min="3837" max="4079" width="9.140625" style="2"/>
    <col min="4080" max="4080" width="40" style="2" customWidth="1"/>
    <col min="4081" max="4081" width="12" style="2" customWidth="1"/>
    <col min="4082" max="4084" width="10.42578125" style="2" customWidth="1"/>
    <col min="4085" max="4085" width="11" style="2" customWidth="1"/>
    <col min="4086" max="4086" width="4.7109375" style="2" customWidth="1"/>
    <col min="4087" max="4087" width="32.42578125" style="2" customWidth="1"/>
    <col min="4088" max="4088" width="12" style="2" customWidth="1"/>
    <col min="4089" max="4091" width="13.5703125" style="2" customWidth="1"/>
    <col min="4092" max="4092" width="11" style="2" customWidth="1"/>
    <col min="4093" max="4335" width="9.140625" style="2"/>
    <col min="4336" max="4336" width="40" style="2" customWidth="1"/>
    <col min="4337" max="4337" width="12" style="2" customWidth="1"/>
    <col min="4338" max="4340" width="10.42578125" style="2" customWidth="1"/>
    <col min="4341" max="4341" width="11" style="2" customWidth="1"/>
    <col min="4342" max="4342" width="4.7109375" style="2" customWidth="1"/>
    <col min="4343" max="4343" width="32.42578125" style="2" customWidth="1"/>
    <col min="4344" max="4344" width="12" style="2" customWidth="1"/>
    <col min="4345" max="4347" width="13.5703125" style="2" customWidth="1"/>
    <col min="4348" max="4348" width="11" style="2" customWidth="1"/>
    <col min="4349" max="4591" width="9.140625" style="2"/>
    <col min="4592" max="4592" width="40" style="2" customWidth="1"/>
    <col min="4593" max="4593" width="12" style="2" customWidth="1"/>
    <col min="4594" max="4596" width="10.42578125" style="2" customWidth="1"/>
    <col min="4597" max="4597" width="11" style="2" customWidth="1"/>
    <col min="4598" max="4598" width="4.7109375" style="2" customWidth="1"/>
    <col min="4599" max="4599" width="32.42578125" style="2" customWidth="1"/>
    <col min="4600" max="4600" width="12" style="2" customWidth="1"/>
    <col min="4601" max="4603" width="13.5703125" style="2" customWidth="1"/>
    <col min="4604" max="4604" width="11" style="2" customWidth="1"/>
    <col min="4605" max="4847" width="9.140625" style="2"/>
    <col min="4848" max="4848" width="40" style="2" customWidth="1"/>
    <col min="4849" max="4849" width="12" style="2" customWidth="1"/>
    <col min="4850" max="4852" width="10.42578125" style="2" customWidth="1"/>
    <col min="4853" max="4853" width="11" style="2" customWidth="1"/>
    <col min="4854" max="4854" width="4.7109375" style="2" customWidth="1"/>
    <col min="4855" max="4855" width="32.42578125" style="2" customWidth="1"/>
    <col min="4856" max="4856" width="12" style="2" customWidth="1"/>
    <col min="4857" max="4859" width="13.5703125" style="2" customWidth="1"/>
    <col min="4860" max="4860" width="11" style="2" customWidth="1"/>
    <col min="4861" max="5103" width="9.140625" style="2"/>
    <col min="5104" max="5104" width="40" style="2" customWidth="1"/>
    <col min="5105" max="5105" width="12" style="2" customWidth="1"/>
    <col min="5106" max="5108" width="10.42578125" style="2" customWidth="1"/>
    <col min="5109" max="5109" width="11" style="2" customWidth="1"/>
    <col min="5110" max="5110" width="4.7109375" style="2" customWidth="1"/>
    <col min="5111" max="5111" width="32.42578125" style="2" customWidth="1"/>
    <col min="5112" max="5112" width="12" style="2" customWidth="1"/>
    <col min="5113" max="5115" width="13.5703125" style="2" customWidth="1"/>
    <col min="5116" max="5116" width="11" style="2" customWidth="1"/>
    <col min="5117" max="5359" width="9.140625" style="2"/>
    <col min="5360" max="5360" width="40" style="2" customWidth="1"/>
    <col min="5361" max="5361" width="12" style="2" customWidth="1"/>
    <col min="5362" max="5364" width="10.42578125" style="2" customWidth="1"/>
    <col min="5365" max="5365" width="11" style="2" customWidth="1"/>
    <col min="5366" max="5366" width="4.7109375" style="2" customWidth="1"/>
    <col min="5367" max="5367" width="32.42578125" style="2" customWidth="1"/>
    <col min="5368" max="5368" width="12" style="2" customWidth="1"/>
    <col min="5369" max="5371" width="13.5703125" style="2" customWidth="1"/>
    <col min="5372" max="5372" width="11" style="2" customWidth="1"/>
    <col min="5373" max="5615" width="9.140625" style="2"/>
    <col min="5616" max="5616" width="40" style="2" customWidth="1"/>
    <col min="5617" max="5617" width="12" style="2" customWidth="1"/>
    <col min="5618" max="5620" width="10.42578125" style="2" customWidth="1"/>
    <col min="5621" max="5621" width="11" style="2" customWidth="1"/>
    <col min="5622" max="5622" width="4.7109375" style="2" customWidth="1"/>
    <col min="5623" max="5623" width="32.42578125" style="2" customWidth="1"/>
    <col min="5624" max="5624" width="12" style="2" customWidth="1"/>
    <col min="5625" max="5627" width="13.5703125" style="2" customWidth="1"/>
    <col min="5628" max="5628" width="11" style="2" customWidth="1"/>
    <col min="5629" max="5871" width="9.140625" style="2"/>
    <col min="5872" max="5872" width="40" style="2" customWidth="1"/>
    <col min="5873" max="5873" width="12" style="2" customWidth="1"/>
    <col min="5874" max="5876" width="10.42578125" style="2" customWidth="1"/>
    <col min="5877" max="5877" width="11" style="2" customWidth="1"/>
    <col min="5878" max="5878" width="4.7109375" style="2" customWidth="1"/>
    <col min="5879" max="5879" width="32.42578125" style="2" customWidth="1"/>
    <col min="5880" max="5880" width="12" style="2" customWidth="1"/>
    <col min="5881" max="5883" width="13.5703125" style="2" customWidth="1"/>
    <col min="5884" max="5884" width="11" style="2" customWidth="1"/>
    <col min="5885" max="6127" width="9.140625" style="2"/>
    <col min="6128" max="6128" width="40" style="2" customWidth="1"/>
    <col min="6129" max="6129" width="12" style="2" customWidth="1"/>
    <col min="6130" max="6132" width="10.42578125" style="2" customWidth="1"/>
    <col min="6133" max="6133" width="11" style="2" customWidth="1"/>
    <col min="6134" max="6134" width="4.7109375" style="2" customWidth="1"/>
    <col min="6135" max="6135" width="32.42578125" style="2" customWidth="1"/>
    <col min="6136" max="6136" width="12" style="2" customWidth="1"/>
    <col min="6137" max="6139" width="13.5703125" style="2" customWidth="1"/>
    <col min="6140" max="6140" width="11" style="2" customWidth="1"/>
    <col min="6141" max="6383" width="9.140625" style="2"/>
    <col min="6384" max="6384" width="40" style="2" customWidth="1"/>
    <col min="6385" max="6385" width="12" style="2" customWidth="1"/>
    <col min="6386" max="6388" width="10.42578125" style="2" customWidth="1"/>
    <col min="6389" max="6389" width="11" style="2" customWidth="1"/>
    <col min="6390" max="6390" width="4.7109375" style="2" customWidth="1"/>
    <col min="6391" max="6391" width="32.42578125" style="2" customWidth="1"/>
    <col min="6392" max="6392" width="12" style="2" customWidth="1"/>
    <col min="6393" max="6395" width="13.5703125" style="2" customWidth="1"/>
    <col min="6396" max="6396" width="11" style="2" customWidth="1"/>
    <col min="6397" max="6639" width="9.140625" style="2"/>
    <col min="6640" max="6640" width="40" style="2" customWidth="1"/>
    <col min="6641" max="6641" width="12" style="2" customWidth="1"/>
    <col min="6642" max="6644" width="10.42578125" style="2" customWidth="1"/>
    <col min="6645" max="6645" width="11" style="2" customWidth="1"/>
    <col min="6646" max="6646" width="4.7109375" style="2" customWidth="1"/>
    <col min="6647" max="6647" width="32.42578125" style="2" customWidth="1"/>
    <col min="6648" max="6648" width="12" style="2" customWidth="1"/>
    <col min="6649" max="6651" width="13.5703125" style="2" customWidth="1"/>
    <col min="6652" max="6652" width="11" style="2" customWidth="1"/>
    <col min="6653" max="6895" width="9.140625" style="2"/>
    <col min="6896" max="6896" width="40" style="2" customWidth="1"/>
    <col min="6897" max="6897" width="12" style="2" customWidth="1"/>
    <col min="6898" max="6900" width="10.42578125" style="2" customWidth="1"/>
    <col min="6901" max="6901" width="11" style="2" customWidth="1"/>
    <col min="6902" max="6902" width="4.7109375" style="2" customWidth="1"/>
    <col min="6903" max="6903" width="32.42578125" style="2" customWidth="1"/>
    <col min="6904" max="6904" width="12" style="2" customWidth="1"/>
    <col min="6905" max="6907" width="13.5703125" style="2" customWidth="1"/>
    <col min="6908" max="6908" width="11" style="2" customWidth="1"/>
    <col min="6909" max="7151" width="9.140625" style="2"/>
    <col min="7152" max="7152" width="40" style="2" customWidth="1"/>
    <col min="7153" max="7153" width="12" style="2" customWidth="1"/>
    <col min="7154" max="7156" width="10.42578125" style="2" customWidth="1"/>
    <col min="7157" max="7157" width="11" style="2" customWidth="1"/>
    <col min="7158" max="7158" width="4.7109375" style="2" customWidth="1"/>
    <col min="7159" max="7159" width="32.42578125" style="2" customWidth="1"/>
    <col min="7160" max="7160" width="12" style="2" customWidth="1"/>
    <col min="7161" max="7163" width="13.5703125" style="2" customWidth="1"/>
    <col min="7164" max="7164" width="11" style="2" customWidth="1"/>
    <col min="7165" max="7407" width="9.140625" style="2"/>
    <col min="7408" max="7408" width="40" style="2" customWidth="1"/>
    <col min="7409" max="7409" width="12" style="2" customWidth="1"/>
    <col min="7410" max="7412" width="10.42578125" style="2" customWidth="1"/>
    <col min="7413" max="7413" width="11" style="2" customWidth="1"/>
    <col min="7414" max="7414" width="4.7109375" style="2" customWidth="1"/>
    <col min="7415" max="7415" width="32.42578125" style="2" customWidth="1"/>
    <col min="7416" max="7416" width="12" style="2" customWidth="1"/>
    <col min="7417" max="7419" width="13.5703125" style="2" customWidth="1"/>
    <col min="7420" max="7420" width="11" style="2" customWidth="1"/>
    <col min="7421" max="7663" width="9.140625" style="2"/>
    <col min="7664" max="7664" width="40" style="2" customWidth="1"/>
    <col min="7665" max="7665" width="12" style="2" customWidth="1"/>
    <col min="7666" max="7668" width="10.42578125" style="2" customWidth="1"/>
    <col min="7669" max="7669" width="11" style="2" customWidth="1"/>
    <col min="7670" max="7670" width="4.7109375" style="2" customWidth="1"/>
    <col min="7671" max="7671" width="32.42578125" style="2" customWidth="1"/>
    <col min="7672" max="7672" width="12" style="2" customWidth="1"/>
    <col min="7673" max="7675" width="13.5703125" style="2" customWidth="1"/>
    <col min="7676" max="7676" width="11" style="2" customWidth="1"/>
    <col min="7677" max="7919" width="9.140625" style="2"/>
    <col min="7920" max="7920" width="40" style="2" customWidth="1"/>
    <col min="7921" max="7921" width="12" style="2" customWidth="1"/>
    <col min="7922" max="7924" width="10.42578125" style="2" customWidth="1"/>
    <col min="7925" max="7925" width="11" style="2" customWidth="1"/>
    <col min="7926" max="7926" width="4.7109375" style="2" customWidth="1"/>
    <col min="7927" max="7927" width="32.42578125" style="2" customWidth="1"/>
    <col min="7928" max="7928" width="12" style="2" customWidth="1"/>
    <col min="7929" max="7931" width="13.5703125" style="2" customWidth="1"/>
    <col min="7932" max="7932" width="11" style="2" customWidth="1"/>
    <col min="7933" max="8175" width="9.140625" style="2"/>
    <col min="8176" max="8176" width="40" style="2" customWidth="1"/>
    <col min="8177" max="8177" width="12" style="2" customWidth="1"/>
    <col min="8178" max="8180" width="10.42578125" style="2" customWidth="1"/>
    <col min="8181" max="8181" width="11" style="2" customWidth="1"/>
    <col min="8182" max="8182" width="4.7109375" style="2" customWidth="1"/>
    <col min="8183" max="8183" width="32.42578125" style="2" customWidth="1"/>
    <col min="8184" max="8184" width="12" style="2" customWidth="1"/>
    <col min="8185" max="8187" width="13.5703125" style="2" customWidth="1"/>
    <col min="8188" max="8188" width="11" style="2" customWidth="1"/>
    <col min="8189" max="8431" width="9.140625" style="2"/>
    <col min="8432" max="8432" width="40" style="2" customWidth="1"/>
    <col min="8433" max="8433" width="12" style="2" customWidth="1"/>
    <col min="8434" max="8436" width="10.42578125" style="2" customWidth="1"/>
    <col min="8437" max="8437" width="11" style="2" customWidth="1"/>
    <col min="8438" max="8438" width="4.7109375" style="2" customWidth="1"/>
    <col min="8439" max="8439" width="32.42578125" style="2" customWidth="1"/>
    <col min="8440" max="8440" width="12" style="2" customWidth="1"/>
    <col min="8441" max="8443" width="13.5703125" style="2" customWidth="1"/>
    <col min="8444" max="8444" width="11" style="2" customWidth="1"/>
    <col min="8445" max="8687" width="9.140625" style="2"/>
    <col min="8688" max="8688" width="40" style="2" customWidth="1"/>
    <col min="8689" max="8689" width="12" style="2" customWidth="1"/>
    <col min="8690" max="8692" width="10.42578125" style="2" customWidth="1"/>
    <col min="8693" max="8693" width="11" style="2" customWidth="1"/>
    <col min="8694" max="8694" width="4.7109375" style="2" customWidth="1"/>
    <col min="8695" max="8695" width="32.42578125" style="2" customWidth="1"/>
    <col min="8696" max="8696" width="12" style="2" customWidth="1"/>
    <col min="8697" max="8699" width="13.5703125" style="2" customWidth="1"/>
    <col min="8700" max="8700" width="11" style="2" customWidth="1"/>
    <col min="8701" max="8943" width="9.140625" style="2"/>
    <col min="8944" max="8944" width="40" style="2" customWidth="1"/>
    <col min="8945" max="8945" width="12" style="2" customWidth="1"/>
    <col min="8946" max="8948" width="10.42578125" style="2" customWidth="1"/>
    <col min="8949" max="8949" width="11" style="2" customWidth="1"/>
    <col min="8950" max="8950" width="4.7109375" style="2" customWidth="1"/>
    <col min="8951" max="8951" width="32.42578125" style="2" customWidth="1"/>
    <col min="8952" max="8952" width="12" style="2" customWidth="1"/>
    <col min="8953" max="8955" width="13.5703125" style="2" customWidth="1"/>
    <col min="8956" max="8956" width="11" style="2" customWidth="1"/>
    <col min="8957" max="9199" width="9.140625" style="2"/>
    <col min="9200" max="9200" width="40" style="2" customWidth="1"/>
    <col min="9201" max="9201" width="12" style="2" customWidth="1"/>
    <col min="9202" max="9204" width="10.42578125" style="2" customWidth="1"/>
    <col min="9205" max="9205" width="11" style="2" customWidth="1"/>
    <col min="9206" max="9206" width="4.7109375" style="2" customWidth="1"/>
    <col min="9207" max="9207" width="32.42578125" style="2" customWidth="1"/>
    <col min="9208" max="9208" width="12" style="2" customWidth="1"/>
    <col min="9209" max="9211" width="13.5703125" style="2" customWidth="1"/>
    <col min="9212" max="9212" width="11" style="2" customWidth="1"/>
    <col min="9213" max="9455" width="9.140625" style="2"/>
    <col min="9456" max="9456" width="40" style="2" customWidth="1"/>
    <col min="9457" max="9457" width="12" style="2" customWidth="1"/>
    <col min="9458" max="9460" width="10.42578125" style="2" customWidth="1"/>
    <col min="9461" max="9461" width="11" style="2" customWidth="1"/>
    <col min="9462" max="9462" width="4.7109375" style="2" customWidth="1"/>
    <col min="9463" max="9463" width="32.42578125" style="2" customWidth="1"/>
    <col min="9464" max="9464" width="12" style="2" customWidth="1"/>
    <col min="9465" max="9467" width="13.5703125" style="2" customWidth="1"/>
    <col min="9468" max="9468" width="11" style="2" customWidth="1"/>
    <col min="9469" max="9711" width="9.140625" style="2"/>
    <col min="9712" max="9712" width="40" style="2" customWidth="1"/>
    <col min="9713" max="9713" width="12" style="2" customWidth="1"/>
    <col min="9714" max="9716" width="10.42578125" style="2" customWidth="1"/>
    <col min="9717" max="9717" width="11" style="2" customWidth="1"/>
    <col min="9718" max="9718" width="4.7109375" style="2" customWidth="1"/>
    <col min="9719" max="9719" width="32.42578125" style="2" customWidth="1"/>
    <col min="9720" max="9720" width="12" style="2" customWidth="1"/>
    <col min="9721" max="9723" width="13.5703125" style="2" customWidth="1"/>
    <col min="9724" max="9724" width="11" style="2" customWidth="1"/>
    <col min="9725" max="9967" width="9.140625" style="2"/>
    <col min="9968" max="9968" width="40" style="2" customWidth="1"/>
    <col min="9969" max="9969" width="12" style="2" customWidth="1"/>
    <col min="9970" max="9972" width="10.42578125" style="2" customWidth="1"/>
    <col min="9973" max="9973" width="11" style="2" customWidth="1"/>
    <col min="9974" max="9974" width="4.7109375" style="2" customWidth="1"/>
    <col min="9975" max="9975" width="32.42578125" style="2" customWidth="1"/>
    <col min="9976" max="9976" width="12" style="2" customWidth="1"/>
    <col min="9977" max="9979" width="13.5703125" style="2" customWidth="1"/>
    <col min="9980" max="9980" width="11" style="2" customWidth="1"/>
    <col min="9981" max="10223" width="9.140625" style="2"/>
    <col min="10224" max="10224" width="40" style="2" customWidth="1"/>
    <col min="10225" max="10225" width="12" style="2" customWidth="1"/>
    <col min="10226" max="10228" width="10.42578125" style="2" customWidth="1"/>
    <col min="10229" max="10229" width="11" style="2" customWidth="1"/>
    <col min="10230" max="10230" width="4.7109375" style="2" customWidth="1"/>
    <col min="10231" max="10231" width="32.42578125" style="2" customWidth="1"/>
    <col min="10232" max="10232" width="12" style="2" customWidth="1"/>
    <col min="10233" max="10235" width="13.5703125" style="2" customWidth="1"/>
    <col min="10236" max="10236" width="11" style="2" customWidth="1"/>
    <col min="10237" max="10479" width="9.140625" style="2"/>
    <col min="10480" max="10480" width="40" style="2" customWidth="1"/>
    <col min="10481" max="10481" width="12" style="2" customWidth="1"/>
    <col min="10482" max="10484" width="10.42578125" style="2" customWidth="1"/>
    <col min="10485" max="10485" width="11" style="2" customWidth="1"/>
    <col min="10486" max="10486" width="4.7109375" style="2" customWidth="1"/>
    <col min="10487" max="10487" width="32.42578125" style="2" customWidth="1"/>
    <col min="10488" max="10488" width="12" style="2" customWidth="1"/>
    <col min="10489" max="10491" width="13.5703125" style="2" customWidth="1"/>
    <col min="10492" max="10492" width="11" style="2" customWidth="1"/>
    <col min="10493" max="10735" width="9.140625" style="2"/>
    <col min="10736" max="10736" width="40" style="2" customWidth="1"/>
    <col min="10737" max="10737" width="12" style="2" customWidth="1"/>
    <col min="10738" max="10740" width="10.42578125" style="2" customWidth="1"/>
    <col min="10741" max="10741" width="11" style="2" customWidth="1"/>
    <col min="10742" max="10742" width="4.7109375" style="2" customWidth="1"/>
    <col min="10743" max="10743" width="32.42578125" style="2" customWidth="1"/>
    <col min="10744" max="10744" width="12" style="2" customWidth="1"/>
    <col min="10745" max="10747" width="13.5703125" style="2" customWidth="1"/>
    <col min="10748" max="10748" width="11" style="2" customWidth="1"/>
    <col min="10749" max="10991" width="9.140625" style="2"/>
    <col min="10992" max="10992" width="40" style="2" customWidth="1"/>
    <col min="10993" max="10993" width="12" style="2" customWidth="1"/>
    <col min="10994" max="10996" width="10.42578125" style="2" customWidth="1"/>
    <col min="10997" max="10997" width="11" style="2" customWidth="1"/>
    <col min="10998" max="10998" width="4.7109375" style="2" customWidth="1"/>
    <col min="10999" max="10999" width="32.42578125" style="2" customWidth="1"/>
    <col min="11000" max="11000" width="12" style="2" customWidth="1"/>
    <col min="11001" max="11003" width="13.5703125" style="2" customWidth="1"/>
    <col min="11004" max="11004" width="11" style="2" customWidth="1"/>
    <col min="11005" max="11247" width="9.140625" style="2"/>
    <col min="11248" max="11248" width="40" style="2" customWidth="1"/>
    <col min="11249" max="11249" width="12" style="2" customWidth="1"/>
    <col min="11250" max="11252" width="10.42578125" style="2" customWidth="1"/>
    <col min="11253" max="11253" width="11" style="2" customWidth="1"/>
    <col min="11254" max="11254" width="4.7109375" style="2" customWidth="1"/>
    <col min="11255" max="11255" width="32.42578125" style="2" customWidth="1"/>
    <col min="11256" max="11256" width="12" style="2" customWidth="1"/>
    <col min="11257" max="11259" width="13.5703125" style="2" customWidth="1"/>
    <col min="11260" max="11260" width="11" style="2" customWidth="1"/>
    <col min="11261" max="11503" width="9.140625" style="2"/>
    <col min="11504" max="11504" width="40" style="2" customWidth="1"/>
    <col min="11505" max="11505" width="12" style="2" customWidth="1"/>
    <col min="11506" max="11508" width="10.42578125" style="2" customWidth="1"/>
    <col min="11509" max="11509" width="11" style="2" customWidth="1"/>
    <col min="11510" max="11510" width="4.7109375" style="2" customWidth="1"/>
    <col min="11511" max="11511" width="32.42578125" style="2" customWidth="1"/>
    <col min="11512" max="11512" width="12" style="2" customWidth="1"/>
    <col min="11513" max="11515" width="13.5703125" style="2" customWidth="1"/>
    <col min="11516" max="11516" width="11" style="2" customWidth="1"/>
    <col min="11517" max="11759" width="9.140625" style="2"/>
    <col min="11760" max="11760" width="40" style="2" customWidth="1"/>
    <col min="11761" max="11761" width="12" style="2" customWidth="1"/>
    <col min="11762" max="11764" width="10.42578125" style="2" customWidth="1"/>
    <col min="11765" max="11765" width="11" style="2" customWidth="1"/>
    <col min="11766" max="11766" width="4.7109375" style="2" customWidth="1"/>
    <col min="11767" max="11767" width="32.42578125" style="2" customWidth="1"/>
    <col min="11768" max="11768" width="12" style="2" customWidth="1"/>
    <col min="11769" max="11771" width="13.5703125" style="2" customWidth="1"/>
    <col min="11772" max="11772" width="11" style="2" customWidth="1"/>
    <col min="11773" max="12015" width="9.140625" style="2"/>
    <col min="12016" max="12016" width="40" style="2" customWidth="1"/>
    <col min="12017" max="12017" width="12" style="2" customWidth="1"/>
    <col min="12018" max="12020" width="10.42578125" style="2" customWidth="1"/>
    <col min="12021" max="12021" width="11" style="2" customWidth="1"/>
    <col min="12022" max="12022" width="4.7109375" style="2" customWidth="1"/>
    <col min="12023" max="12023" width="32.42578125" style="2" customWidth="1"/>
    <col min="12024" max="12024" width="12" style="2" customWidth="1"/>
    <col min="12025" max="12027" width="13.5703125" style="2" customWidth="1"/>
    <col min="12028" max="12028" width="11" style="2" customWidth="1"/>
    <col min="12029" max="12271" width="9.140625" style="2"/>
    <col min="12272" max="12272" width="40" style="2" customWidth="1"/>
    <col min="12273" max="12273" width="12" style="2" customWidth="1"/>
    <col min="12274" max="12276" width="10.42578125" style="2" customWidth="1"/>
    <col min="12277" max="12277" width="11" style="2" customWidth="1"/>
    <col min="12278" max="12278" width="4.7109375" style="2" customWidth="1"/>
    <col min="12279" max="12279" width="32.42578125" style="2" customWidth="1"/>
    <col min="12280" max="12280" width="12" style="2" customWidth="1"/>
    <col min="12281" max="12283" width="13.5703125" style="2" customWidth="1"/>
    <col min="12284" max="12284" width="11" style="2" customWidth="1"/>
    <col min="12285" max="12527" width="9.140625" style="2"/>
    <col min="12528" max="12528" width="40" style="2" customWidth="1"/>
    <col min="12529" max="12529" width="12" style="2" customWidth="1"/>
    <col min="12530" max="12532" width="10.42578125" style="2" customWidth="1"/>
    <col min="12533" max="12533" width="11" style="2" customWidth="1"/>
    <col min="12534" max="12534" width="4.7109375" style="2" customWidth="1"/>
    <col min="12535" max="12535" width="32.42578125" style="2" customWidth="1"/>
    <col min="12536" max="12536" width="12" style="2" customWidth="1"/>
    <col min="12537" max="12539" width="13.5703125" style="2" customWidth="1"/>
    <col min="12540" max="12540" width="11" style="2" customWidth="1"/>
    <col min="12541" max="12783" width="9.140625" style="2"/>
    <col min="12784" max="12784" width="40" style="2" customWidth="1"/>
    <col min="12785" max="12785" width="12" style="2" customWidth="1"/>
    <col min="12786" max="12788" width="10.42578125" style="2" customWidth="1"/>
    <col min="12789" max="12789" width="11" style="2" customWidth="1"/>
    <col min="12790" max="12790" width="4.7109375" style="2" customWidth="1"/>
    <col min="12791" max="12791" width="32.42578125" style="2" customWidth="1"/>
    <col min="12792" max="12792" width="12" style="2" customWidth="1"/>
    <col min="12793" max="12795" width="13.5703125" style="2" customWidth="1"/>
    <col min="12796" max="12796" width="11" style="2" customWidth="1"/>
    <col min="12797" max="13039" width="9.140625" style="2"/>
    <col min="13040" max="13040" width="40" style="2" customWidth="1"/>
    <col min="13041" max="13041" width="12" style="2" customWidth="1"/>
    <col min="13042" max="13044" width="10.42578125" style="2" customWidth="1"/>
    <col min="13045" max="13045" width="11" style="2" customWidth="1"/>
    <col min="13046" max="13046" width="4.7109375" style="2" customWidth="1"/>
    <col min="13047" max="13047" width="32.42578125" style="2" customWidth="1"/>
    <col min="13048" max="13048" width="12" style="2" customWidth="1"/>
    <col min="13049" max="13051" width="13.5703125" style="2" customWidth="1"/>
    <col min="13052" max="13052" width="11" style="2" customWidth="1"/>
    <col min="13053" max="13295" width="9.140625" style="2"/>
    <col min="13296" max="13296" width="40" style="2" customWidth="1"/>
    <col min="13297" max="13297" width="12" style="2" customWidth="1"/>
    <col min="13298" max="13300" width="10.42578125" style="2" customWidth="1"/>
    <col min="13301" max="13301" width="11" style="2" customWidth="1"/>
    <col min="13302" max="13302" width="4.7109375" style="2" customWidth="1"/>
    <col min="13303" max="13303" width="32.42578125" style="2" customWidth="1"/>
    <col min="13304" max="13304" width="12" style="2" customWidth="1"/>
    <col min="13305" max="13307" width="13.5703125" style="2" customWidth="1"/>
    <col min="13308" max="13308" width="11" style="2" customWidth="1"/>
    <col min="13309" max="13551" width="9.140625" style="2"/>
    <col min="13552" max="13552" width="40" style="2" customWidth="1"/>
    <col min="13553" max="13553" width="12" style="2" customWidth="1"/>
    <col min="13554" max="13556" width="10.42578125" style="2" customWidth="1"/>
    <col min="13557" max="13557" width="11" style="2" customWidth="1"/>
    <col min="13558" max="13558" width="4.7109375" style="2" customWidth="1"/>
    <col min="13559" max="13559" width="32.42578125" style="2" customWidth="1"/>
    <col min="13560" max="13560" width="12" style="2" customWidth="1"/>
    <col min="13561" max="13563" width="13.5703125" style="2" customWidth="1"/>
    <col min="13564" max="13564" width="11" style="2" customWidth="1"/>
    <col min="13565" max="13807" width="9.140625" style="2"/>
    <col min="13808" max="13808" width="40" style="2" customWidth="1"/>
    <col min="13809" max="13809" width="12" style="2" customWidth="1"/>
    <col min="13810" max="13812" width="10.42578125" style="2" customWidth="1"/>
    <col min="13813" max="13813" width="11" style="2" customWidth="1"/>
    <col min="13814" max="13814" width="4.7109375" style="2" customWidth="1"/>
    <col min="13815" max="13815" width="32.42578125" style="2" customWidth="1"/>
    <col min="13816" max="13816" width="12" style="2" customWidth="1"/>
    <col min="13817" max="13819" width="13.5703125" style="2" customWidth="1"/>
    <col min="13820" max="13820" width="11" style="2" customWidth="1"/>
    <col min="13821" max="14063" width="9.140625" style="2"/>
    <col min="14064" max="14064" width="40" style="2" customWidth="1"/>
    <col min="14065" max="14065" width="12" style="2" customWidth="1"/>
    <col min="14066" max="14068" width="10.42578125" style="2" customWidth="1"/>
    <col min="14069" max="14069" width="11" style="2" customWidth="1"/>
    <col min="14070" max="14070" width="4.7109375" style="2" customWidth="1"/>
    <col min="14071" max="14071" width="32.42578125" style="2" customWidth="1"/>
    <col min="14072" max="14072" width="12" style="2" customWidth="1"/>
    <col min="14073" max="14075" width="13.5703125" style="2" customWidth="1"/>
    <col min="14076" max="14076" width="11" style="2" customWidth="1"/>
    <col min="14077" max="14319" width="9.140625" style="2"/>
    <col min="14320" max="14320" width="40" style="2" customWidth="1"/>
    <col min="14321" max="14321" width="12" style="2" customWidth="1"/>
    <col min="14322" max="14324" width="10.42578125" style="2" customWidth="1"/>
    <col min="14325" max="14325" width="11" style="2" customWidth="1"/>
    <col min="14326" max="14326" width="4.7109375" style="2" customWidth="1"/>
    <col min="14327" max="14327" width="32.42578125" style="2" customWidth="1"/>
    <col min="14328" max="14328" width="12" style="2" customWidth="1"/>
    <col min="14329" max="14331" width="13.5703125" style="2" customWidth="1"/>
    <col min="14332" max="14332" width="11" style="2" customWidth="1"/>
    <col min="14333" max="14575" width="9.140625" style="2"/>
    <col min="14576" max="14576" width="40" style="2" customWidth="1"/>
    <col min="14577" max="14577" width="12" style="2" customWidth="1"/>
    <col min="14578" max="14580" width="10.42578125" style="2" customWidth="1"/>
    <col min="14581" max="14581" width="11" style="2" customWidth="1"/>
    <col min="14582" max="14582" width="4.7109375" style="2" customWidth="1"/>
    <col min="14583" max="14583" width="32.42578125" style="2" customWidth="1"/>
    <col min="14584" max="14584" width="12" style="2" customWidth="1"/>
    <col min="14585" max="14587" width="13.5703125" style="2" customWidth="1"/>
    <col min="14588" max="14588" width="11" style="2" customWidth="1"/>
    <col min="14589" max="14831" width="9.140625" style="2"/>
    <col min="14832" max="14832" width="40" style="2" customWidth="1"/>
    <col min="14833" max="14833" width="12" style="2" customWidth="1"/>
    <col min="14834" max="14836" width="10.42578125" style="2" customWidth="1"/>
    <col min="14837" max="14837" width="11" style="2" customWidth="1"/>
    <col min="14838" max="14838" width="4.7109375" style="2" customWidth="1"/>
    <col min="14839" max="14839" width="32.42578125" style="2" customWidth="1"/>
    <col min="14840" max="14840" width="12" style="2" customWidth="1"/>
    <col min="14841" max="14843" width="13.5703125" style="2" customWidth="1"/>
    <col min="14844" max="14844" width="11" style="2" customWidth="1"/>
    <col min="14845" max="15087" width="9.140625" style="2"/>
    <col min="15088" max="15088" width="40" style="2" customWidth="1"/>
    <col min="15089" max="15089" width="12" style="2" customWidth="1"/>
    <col min="15090" max="15092" width="10.42578125" style="2" customWidth="1"/>
    <col min="15093" max="15093" width="11" style="2" customWidth="1"/>
    <col min="15094" max="15094" width="4.7109375" style="2" customWidth="1"/>
    <col min="15095" max="15095" width="32.42578125" style="2" customWidth="1"/>
    <col min="15096" max="15096" width="12" style="2" customWidth="1"/>
    <col min="15097" max="15099" width="13.5703125" style="2" customWidth="1"/>
    <col min="15100" max="15100" width="11" style="2" customWidth="1"/>
    <col min="15101" max="15343" width="9.140625" style="2"/>
    <col min="15344" max="15344" width="40" style="2" customWidth="1"/>
    <col min="15345" max="15345" width="12" style="2" customWidth="1"/>
    <col min="15346" max="15348" width="10.42578125" style="2" customWidth="1"/>
    <col min="15349" max="15349" width="11" style="2" customWidth="1"/>
    <col min="15350" max="15350" width="4.7109375" style="2" customWidth="1"/>
    <col min="15351" max="15351" width="32.42578125" style="2" customWidth="1"/>
    <col min="15352" max="15352" width="12" style="2" customWidth="1"/>
    <col min="15353" max="15355" width="13.5703125" style="2" customWidth="1"/>
    <col min="15356" max="15356" width="11" style="2" customWidth="1"/>
    <col min="15357" max="15599" width="9.140625" style="2"/>
    <col min="15600" max="15600" width="40" style="2" customWidth="1"/>
    <col min="15601" max="15601" width="12" style="2" customWidth="1"/>
    <col min="15602" max="15604" width="10.42578125" style="2" customWidth="1"/>
    <col min="15605" max="15605" width="11" style="2" customWidth="1"/>
    <col min="15606" max="15606" width="4.7109375" style="2" customWidth="1"/>
    <col min="15607" max="15607" width="32.42578125" style="2" customWidth="1"/>
    <col min="15608" max="15608" width="12" style="2" customWidth="1"/>
    <col min="15609" max="15611" width="13.5703125" style="2" customWidth="1"/>
    <col min="15612" max="15612" width="11" style="2" customWidth="1"/>
    <col min="15613" max="15855" width="9.140625" style="2"/>
    <col min="15856" max="15856" width="40" style="2" customWidth="1"/>
    <col min="15857" max="15857" width="12" style="2" customWidth="1"/>
    <col min="15858" max="15860" width="10.42578125" style="2" customWidth="1"/>
    <col min="15861" max="15861" width="11" style="2" customWidth="1"/>
    <col min="15862" max="15862" width="4.7109375" style="2" customWidth="1"/>
    <col min="15863" max="15863" width="32.42578125" style="2" customWidth="1"/>
    <col min="15864" max="15864" width="12" style="2" customWidth="1"/>
    <col min="15865" max="15867" width="13.5703125" style="2" customWidth="1"/>
    <col min="15868" max="15868" width="11" style="2" customWidth="1"/>
    <col min="15869" max="16111" width="9.140625" style="2"/>
    <col min="16112" max="16112" width="40" style="2" customWidth="1"/>
    <col min="16113" max="16113" width="12" style="2" customWidth="1"/>
    <col min="16114" max="16116" width="10.42578125" style="2" customWidth="1"/>
    <col min="16117" max="16117" width="11" style="2" customWidth="1"/>
    <col min="16118" max="16118" width="4.7109375" style="2" customWidth="1"/>
    <col min="16119" max="16119" width="32.42578125" style="2" customWidth="1"/>
    <col min="16120" max="16120" width="12" style="2" customWidth="1"/>
    <col min="16121" max="16123" width="13.5703125" style="2" customWidth="1"/>
    <col min="16124" max="16124" width="11" style="2" customWidth="1"/>
    <col min="16125" max="16379" width="9.140625" style="2"/>
    <col min="16380" max="16384" width="8.85546875" style="2" customWidth="1"/>
  </cols>
  <sheetData>
    <row r="1" spans="1:11" ht="15.6" customHeight="1" x14ac:dyDescent="0.25">
      <c r="A1" s="1"/>
      <c r="B1" s="1"/>
      <c r="C1" s="1"/>
      <c r="D1" s="1"/>
      <c r="E1" s="1"/>
      <c r="F1" s="1"/>
      <c r="G1" s="1"/>
      <c r="H1" s="1"/>
      <c r="I1" s="4"/>
      <c r="J1" s="4"/>
      <c r="K1" s="4" t="s">
        <v>329</v>
      </c>
    </row>
    <row r="2" spans="1:11" ht="15.6" customHeight="1" x14ac:dyDescent="0.25">
      <c r="A2" s="1"/>
      <c r="B2" s="1"/>
      <c r="C2" s="1"/>
      <c r="D2" s="1"/>
      <c r="E2" s="1"/>
      <c r="F2" s="1"/>
      <c r="G2" s="1"/>
      <c r="H2" s="1"/>
      <c r="I2" s="4"/>
      <c r="J2" s="4"/>
      <c r="K2" s="43" t="s">
        <v>328</v>
      </c>
    </row>
    <row r="3" spans="1:11" ht="12.75" customHeight="1" x14ac:dyDescent="0.2">
      <c r="A3" s="236" t="s">
        <v>84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x14ac:dyDescent="0.2">
      <c r="A4" s="237" t="s">
        <v>204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x14ac:dyDescent="0.2">
      <c r="A5" s="5"/>
      <c r="B5" s="29"/>
      <c r="C5" s="29"/>
      <c r="D5" s="29"/>
      <c r="E5" s="29"/>
      <c r="F5" s="29"/>
      <c r="G5" s="5"/>
      <c r="H5" s="30"/>
    </row>
    <row r="6" spans="1:11" x14ac:dyDescent="0.2">
      <c r="A6" s="6" t="s">
        <v>85</v>
      </c>
      <c r="B6" s="31"/>
      <c r="C6" s="31"/>
      <c r="D6" s="31"/>
      <c r="E6" s="31"/>
      <c r="F6" s="32"/>
      <c r="G6" s="6" t="s">
        <v>86</v>
      </c>
      <c r="H6" s="33"/>
      <c r="I6" s="3"/>
      <c r="J6" s="3"/>
      <c r="K6" s="3"/>
    </row>
    <row r="7" spans="1:11" x14ac:dyDescent="0.2">
      <c r="A7" s="7"/>
      <c r="B7" s="8" t="s">
        <v>182</v>
      </c>
      <c r="C7" s="8" t="s">
        <v>183</v>
      </c>
      <c r="D7" s="8" t="s">
        <v>193</v>
      </c>
      <c r="E7" s="8" t="s">
        <v>322</v>
      </c>
      <c r="F7" s="34"/>
      <c r="G7" s="7"/>
      <c r="H7" s="8" t="s">
        <v>182</v>
      </c>
      <c r="I7" s="8" t="s">
        <v>183</v>
      </c>
      <c r="J7" s="8" t="s">
        <v>193</v>
      </c>
      <c r="K7" s="8" t="s">
        <v>321</v>
      </c>
    </row>
    <row r="8" spans="1:11" x14ac:dyDescent="0.2">
      <c r="A8" s="6"/>
      <c r="B8" s="9" t="s">
        <v>21</v>
      </c>
      <c r="C8" s="9" t="s">
        <v>21</v>
      </c>
      <c r="D8" s="9" t="s">
        <v>21</v>
      </c>
      <c r="E8" s="9" t="s">
        <v>21</v>
      </c>
      <c r="F8" s="35"/>
      <c r="G8" s="36"/>
      <c r="H8" s="9" t="s">
        <v>21</v>
      </c>
      <c r="I8" s="9" t="s">
        <v>21</v>
      </c>
      <c r="J8" s="9" t="s">
        <v>21</v>
      </c>
      <c r="K8" s="9" t="s">
        <v>21</v>
      </c>
    </row>
    <row r="9" spans="1:11" x14ac:dyDescent="0.2">
      <c r="A9" s="10" t="s">
        <v>76</v>
      </c>
      <c r="B9" s="37">
        <v>453985</v>
      </c>
      <c r="C9" s="37">
        <v>418099</v>
      </c>
      <c r="D9" s="37">
        <f>'1. melléklet'!D11+'1. melléklet'!D17+'1. melléklet'!D25+'1. melléklet'!D50</f>
        <v>290248</v>
      </c>
      <c r="E9" s="37">
        <f>'1. melléklet'!L11+'1. melléklet'!L17+'1. melléklet'!L25+'1. melléklet'!L50</f>
        <v>303237</v>
      </c>
      <c r="F9" s="37"/>
      <c r="G9" s="10" t="s">
        <v>19</v>
      </c>
      <c r="H9" s="11">
        <v>1001290</v>
      </c>
      <c r="I9" s="11">
        <v>1142636</v>
      </c>
      <c r="J9" s="11">
        <f>'2. mell. 1. pont'!D12+'2. mell. 1. pont'!D26+'2. mell. 1. pont'!D44+'2. mell. 1. pont'!D67</f>
        <v>1276690</v>
      </c>
      <c r="K9" s="11">
        <f>'2. mell. 1. pont'!L12+'2. mell. 1. pont'!L26+'2. mell. 1. pont'!L44+'2. mell. 1. pont'!L67</f>
        <v>1252997</v>
      </c>
    </row>
    <row r="10" spans="1:11" x14ac:dyDescent="0.2">
      <c r="A10" s="10" t="s">
        <v>51</v>
      </c>
      <c r="B10" s="37">
        <v>904052</v>
      </c>
      <c r="C10" s="37">
        <v>1228950</v>
      </c>
      <c r="D10" s="37">
        <f>'1. melléklet'!D65</f>
        <v>1247000</v>
      </c>
      <c r="E10" s="37">
        <f>'1. melléklet'!L65</f>
        <v>1247000</v>
      </c>
      <c r="F10" s="37"/>
      <c r="G10" s="10" t="s">
        <v>87</v>
      </c>
      <c r="H10" s="11">
        <v>134893</v>
      </c>
      <c r="I10" s="11">
        <v>153581</v>
      </c>
      <c r="J10" s="11">
        <f>'2. mell. 1. pont'!D13+'2. mell. 1. pont'!D27+'2. mell. 1. pont'!D45+'2. mell. 1. pont'!D76</f>
        <v>157544</v>
      </c>
      <c r="K10" s="11">
        <f>'2. mell. 1. pont'!L13+'2. mell. 1. pont'!L27+'2. mell. 1. pont'!L45+'2. mell. 1. pont'!L76</f>
        <v>164753</v>
      </c>
    </row>
    <row r="11" spans="1:11" x14ac:dyDescent="0.2">
      <c r="A11" s="10" t="s">
        <v>88</v>
      </c>
      <c r="B11" s="37">
        <v>1806239</v>
      </c>
      <c r="C11" s="37">
        <v>2195697</v>
      </c>
      <c r="D11" s="37">
        <f>'1. melléklet'!D90</f>
        <v>1860585</v>
      </c>
      <c r="E11" s="37">
        <f>'1. melléklet'!L90</f>
        <v>1936523</v>
      </c>
      <c r="F11" s="37"/>
      <c r="G11" s="10" t="s">
        <v>23</v>
      </c>
      <c r="H11" s="11">
        <v>1563496</v>
      </c>
      <c r="I11" s="11">
        <v>1870322</v>
      </c>
      <c r="J11" s="11">
        <f>'2. mell. 1. pont'!D14+'2. mell. 1. pont'!D28+'2. mell. 1. pont'!D46+'2. mell. 1. pont'!D125</f>
        <v>1809542</v>
      </c>
      <c r="K11" s="11">
        <f>'2. mell. 1. pont'!L14+'2. mell. 1. pont'!L28+'2. mell. 1. pont'!L46+'2. mell. 1. pont'!L125</f>
        <v>1870320</v>
      </c>
    </row>
    <row r="12" spans="1:11" ht="24" x14ac:dyDescent="0.2">
      <c r="A12" s="10" t="s">
        <v>118</v>
      </c>
      <c r="B12" s="37">
        <v>175460</v>
      </c>
      <c r="C12" s="37">
        <v>201535</v>
      </c>
      <c r="D12" s="37">
        <f>'1. melléklet'!D125</f>
        <v>51415</v>
      </c>
      <c r="E12" s="37">
        <f>'1. melléklet'!L125+'1. melléklet'!H27</f>
        <v>95933</v>
      </c>
      <c r="F12" s="37"/>
      <c r="G12" s="38" t="s">
        <v>108</v>
      </c>
      <c r="H12" s="11">
        <v>579510</v>
      </c>
      <c r="I12" s="11">
        <v>695632</v>
      </c>
      <c r="J12" s="11">
        <f>'2. mell. 1. pont'!D155+'2. mell. 1. pont'!D171+'2. mell. 1. pont'!D180+'2. mell. 1. pont'!D31+'2. mell. 1. pont'!D49</f>
        <v>683205</v>
      </c>
      <c r="K12" s="11">
        <f>'2. mell. 1. pont'!L155+'2. mell. 1. pont'!L171+'2. mell. 1. pont'!L180+'2. mell. 1. pont'!L31+'2. mell. 1. pont'!L49</f>
        <v>773088</v>
      </c>
    </row>
    <row r="13" spans="1:11" x14ac:dyDescent="0.2">
      <c r="A13" s="10" t="s">
        <v>148</v>
      </c>
      <c r="B13" s="37">
        <v>7451</v>
      </c>
      <c r="C13" s="37">
        <v>10460</v>
      </c>
      <c r="D13" s="37">
        <f>'1. melléklet'!D146</f>
        <v>13700</v>
      </c>
      <c r="E13" s="37">
        <f>'1. melléklet'!L146</f>
        <v>40200</v>
      </c>
      <c r="F13" s="37"/>
      <c r="G13" s="10" t="s">
        <v>40</v>
      </c>
      <c r="H13" s="11">
        <v>14901</v>
      </c>
      <c r="I13" s="11">
        <v>15272</v>
      </c>
      <c r="J13" s="11">
        <f>'2. mell. 1. pont'!D139</f>
        <v>15000</v>
      </c>
      <c r="K13" s="11">
        <f>'2. mell. 1. pont'!L139</f>
        <v>15000</v>
      </c>
    </row>
    <row r="14" spans="1:11" x14ac:dyDescent="0.2">
      <c r="A14" s="10" t="s">
        <v>89</v>
      </c>
      <c r="B14" s="37">
        <v>0</v>
      </c>
      <c r="C14" s="37">
        <v>23000</v>
      </c>
      <c r="D14" s="37">
        <f>'1. melléklet'!D164</f>
        <v>19000</v>
      </c>
      <c r="E14" s="37">
        <f>'1. melléklet'!L164</f>
        <v>19000</v>
      </c>
      <c r="F14" s="37"/>
      <c r="G14" s="10" t="s">
        <v>90</v>
      </c>
      <c r="H14" s="11">
        <v>9000</v>
      </c>
      <c r="I14" s="11">
        <v>0</v>
      </c>
      <c r="J14" s="11">
        <v>0</v>
      </c>
      <c r="K14" s="11">
        <v>0</v>
      </c>
    </row>
    <row r="15" spans="1:11" x14ac:dyDescent="0.2">
      <c r="A15" s="3"/>
      <c r="B15" s="3"/>
      <c r="C15" s="3"/>
      <c r="D15" s="3"/>
      <c r="E15" s="3"/>
      <c r="F15" s="37"/>
      <c r="G15" s="10" t="s">
        <v>92</v>
      </c>
      <c r="H15" s="11">
        <v>0</v>
      </c>
      <c r="I15" s="11">
        <v>5000</v>
      </c>
      <c r="J15" s="11">
        <f>'2. mell. 1. pont'!D178+'2. mell. 1. pont'!D174</f>
        <v>12000</v>
      </c>
      <c r="K15" s="11">
        <f>'2. mell. 1. pont'!L178+'2. mell. 1. pont'!L174</f>
        <v>9883</v>
      </c>
    </row>
    <row r="16" spans="1:11" x14ac:dyDescent="0.2">
      <c r="A16" s="6" t="s">
        <v>93</v>
      </c>
      <c r="B16" s="39">
        <f>SUM(B9:B15)</f>
        <v>3347187</v>
      </c>
      <c r="C16" s="39">
        <f>SUM(C9:C15)</f>
        <v>4077741</v>
      </c>
      <c r="D16" s="39">
        <f>SUM(D9:D15)</f>
        <v>3481948</v>
      </c>
      <c r="E16" s="39">
        <f>SUM(E9:E15)</f>
        <v>3641893</v>
      </c>
      <c r="F16" s="40"/>
      <c r="G16" s="6" t="s">
        <v>94</v>
      </c>
      <c r="H16" s="12">
        <f>SUM(H9:H15)</f>
        <v>3303090</v>
      </c>
      <c r="I16" s="12">
        <f>SUM(I9:I15)</f>
        <v>3882443</v>
      </c>
      <c r="J16" s="12">
        <f>SUM(J9:J15)</f>
        <v>3953981</v>
      </c>
      <c r="K16" s="12">
        <f>SUM(K9:K15)</f>
        <v>4086041</v>
      </c>
    </row>
    <row r="17" spans="1:11" x14ac:dyDescent="0.2">
      <c r="A17" s="6" t="s">
        <v>194</v>
      </c>
      <c r="B17" s="39"/>
      <c r="C17" s="39"/>
      <c r="D17" s="39"/>
      <c r="E17" s="39"/>
      <c r="F17" s="40"/>
      <c r="G17" s="6"/>
      <c r="H17" s="12">
        <f>B16-H16</f>
        <v>44097</v>
      </c>
      <c r="I17" s="12">
        <f t="shared" ref="I17" si="0">C16-I16</f>
        <v>195298</v>
      </c>
      <c r="J17" s="12">
        <f>D16-J16</f>
        <v>-472033</v>
      </c>
      <c r="K17" s="12">
        <f>E16-K16</f>
        <v>-444148</v>
      </c>
    </row>
    <row r="18" spans="1:11" x14ac:dyDescent="0.2">
      <c r="A18" s="6"/>
      <c r="B18" s="39"/>
      <c r="C18" s="39"/>
      <c r="D18" s="39"/>
      <c r="E18" s="39"/>
      <c r="F18" s="40"/>
      <c r="G18" s="6"/>
      <c r="H18" s="12"/>
      <c r="I18" s="12"/>
      <c r="J18" s="12"/>
      <c r="K18" s="12"/>
    </row>
    <row r="19" spans="1:11" x14ac:dyDescent="0.2">
      <c r="A19" s="10" t="s">
        <v>57</v>
      </c>
      <c r="B19" s="11">
        <v>140571</v>
      </c>
      <c r="C19" s="11">
        <v>174891</v>
      </c>
      <c r="D19" s="11">
        <f>'1. melléklet'!D100</f>
        <v>374502</v>
      </c>
      <c r="E19" s="11">
        <f>'1. melléklet'!L100</f>
        <v>374502</v>
      </c>
      <c r="F19" s="33"/>
      <c r="G19" s="10" t="s">
        <v>42</v>
      </c>
      <c r="H19" s="11">
        <v>372731</v>
      </c>
      <c r="I19" s="11">
        <v>957911</v>
      </c>
      <c r="J19" s="11">
        <f>'2. mell. 1. pont'!D17+'2. mell. 1. pont'!D37+'2. mell. 1. pont'!D54+'2. mell. 1. pont'!D200</f>
        <v>96020</v>
      </c>
      <c r="K19" s="11">
        <f>'2. mell. 1. pont'!L17+'2. mell. 1. pont'!L37+'2. mell. 1. pont'!L54+'2. mell. 1. pont'!L200</f>
        <v>119944</v>
      </c>
    </row>
    <row r="20" spans="1:11" x14ac:dyDescent="0.2">
      <c r="A20" s="10" t="s">
        <v>150</v>
      </c>
      <c r="B20" s="37">
        <v>40000</v>
      </c>
      <c r="C20" s="37">
        <v>0</v>
      </c>
      <c r="D20" s="37">
        <v>0</v>
      </c>
      <c r="E20" s="37">
        <v>0</v>
      </c>
      <c r="F20" s="37"/>
      <c r="G20" s="10" t="s">
        <v>17</v>
      </c>
      <c r="H20" s="11">
        <v>1125666</v>
      </c>
      <c r="I20" s="11">
        <v>1784632</v>
      </c>
      <c r="J20" s="11">
        <f>'2. mell. 1. pont'!D40+'2. mell. 1. pont'!D209+'2. mell. 1. pont'!D22</f>
        <v>211824</v>
      </c>
      <c r="K20" s="11">
        <f>'2. mell. 1. pont'!L40+'2. mell. 1. pont'!L209+'2. mell. 1. pont'!L22</f>
        <v>215506</v>
      </c>
    </row>
    <row r="21" spans="1:11" ht="24" x14ac:dyDescent="0.2">
      <c r="A21" s="10" t="s">
        <v>95</v>
      </c>
      <c r="B21" s="41">
        <v>487625</v>
      </c>
      <c r="C21" s="41">
        <v>715805</v>
      </c>
      <c r="D21" s="41">
        <f>'1. melléklet'!D135</f>
        <v>305202</v>
      </c>
      <c r="E21" s="41">
        <f>'1. melléklet'!L135</f>
        <v>305202</v>
      </c>
      <c r="F21" s="41"/>
      <c r="G21" s="38" t="s">
        <v>107</v>
      </c>
      <c r="H21" s="11">
        <v>6610</v>
      </c>
      <c r="I21" s="11">
        <v>9800</v>
      </c>
      <c r="J21" s="11">
        <f>+'2. mell. 1. pont'!D216</f>
        <v>6000</v>
      </c>
      <c r="K21" s="11">
        <f>+'2. mell. 1. pont'!L216</f>
        <v>6000</v>
      </c>
    </row>
    <row r="22" spans="1:11" x14ac:dyDescent="0.2">
      <c r="A22" s="10" t="s">
        <v>147</v>
      </c>
      <c r="B22" s="37">
        <v>616</v>
      </c>
      <c r="C22" s="37">
        <v>400</v>
      </c>
      <c r="D22" s="37">
        <f>'1. melléklet'!D151</f>
        <v>400</v>
      </c>
      <c r="E22" s="37">
        <f>'1. melléklet'!L151</f>
        <v>400</v>
      </c>
      <c r="F22" s="37"/>
      <c r="G22" s="10" t="s">
        <v>106</v>
      </c>
      <c r="H22" s="11">
        <v>0</v>
      </c>
      <c r="I22" s="11">
        <v>5000</v>
      </c>
      <c r="J22" s="11">
        <v>0</v>
      </c>
      <c r="K22" s="11">
        <v>0</v>
      </c>
    </row>
    <row r="23" spans="1:11" x14ac:dyDescent="0.2">
      <c r="A23" s="10" t="s">
        <v>96</v>
      </c>
      <c r="B23" s="37">
        <v>162</v>
      </c>
      <c r="C23" s="37">
        <v>300</v>
      </c>
      <c r="D23" s="37">
        <f>'1. melléklet'!D159</f>
        <v>300</v>
      </c>
      <c r="E23" s="37">
        <f>'1. melléklet'!L159</f>
        <v>300</v>
      </c>
      <c r="F23" s="37"/>
      <c r="G23" s="10" t="s">
        <v>98</v>
      </c>
      <c r="H23" s="11">
        <v>0</v>
      </c>
      <c r="I23" s="11">
        <v>0</v>
      </c>
      <c r="J23" s="11">
        <v>0</v>
      </c>
      <c r="K23" s="11">
        <v>0</v>
      </c>
    </row>
    <row r="24" spans="1:11" x14ac:dyDescent="0.2">
      <c r="A24" s="6" t="s">
        <v>99</v>
      </c>
      <c r="B24" s="39">
        <f>SUM(B19:B23)</f>
        <v>668974</v>
      </c>
      <c r="C24" s="39">
        <f>SUM(C19:C23)</f>
        <v>891396</v>
      </c>
      <c r="D24" s="39">
        <f>SUM(D19:D23)</f>
        <v>680404</v>
      </c>
      <c r="E24" s="39">
        <f>SUM(E19:E23)</f>
        <v>680404</v>
      </c>
      <c r="F24" s="39"/>
      <c r="G24" s="6" t="s">
        <v>100</v>
      </c>
      <c r="H24" s="12">
        <f>SUM(H19:H23)</f>
        <v>1505007</v>
      </c>
      <c r="I24" s="12">
        <f>SUM(I19:I23)</f>
        <v>2757343</v>
      </c>
      <c r="J24" s="12">
        <f>SUM(J19:J23)</f>
        <v>313844</v>
      </c>
      <c r="K24" s="12">
        <f>SUM(K19:K23)</f>
        <v>341450</v>
      </c>
    </row>
    <row r="25" spans="1:11" ht="24" x14ac:dyDescent="0.2">
      <c r="A25" s="6" t="s">
        <v>195</v>
      </c>
      <c r="B25" s="39"/>
      <c r="C25" s="39"/>
      <c r="D25" s="39"/>
      <c r="E25" s="39"/>
      <c r="F25" s="39"/>
      <c r="G25" s="6"/>
      <c r="H25" s="12">
        <f>B24-H24</f>
        <v>-836033</v>
      </c>
      <c r="I25" s="12">
        <f>C24-I24</f>
        <v>-1865947</v>
      </c>
      <c r="J25" s="12">
        <f>D24-J24</f>
        <v>366560</v>
      </c>
      <c r="K25" s="12">
        <f>E24-K24</f>
        <v>338954</v>
      </c>
    </row>
    <row r="26" spans="1:11" x14ac:dyDescent="0.2">
      <c r="A26" s="6"/>
      <c r="B26" s="39"/>
      <c r="C26" s="39"/>
      <c r="D26" s="39"/>
      <c r="E26" s="39"/>
      <c r="F26" s="39"/>
      <c r="G26" s="6"/>
      <c r="H26" s="12"/>
      <c r="I26" s="12"/>
      <c r="J26" s="12"/>
      <c r="K26" s="12"/>
    </row>
    <row r="27" spans="1:11" x14ac:dyDescent="0.2">
      <c r="A27" s="6" t="s">
        <v>197</v>
      </c>
      <c r="B27" s="39">
        <f>B16+B24</f>
        <v>4016161</v>
      </c>
      <c r="C27" s="39">
        <f>C16+C24</f>
        <v>4969137</v>
      </c>
      <c r="D27" s="39">
        <f>D16+D24</f>
        <v>4162352</v>
      </c>
      <c r="E27" s="39">
        <f>E16+E24</f>
        <v>4322297</v>
      </c>
      <c r="F27" s="39"/>
      <c r="G27" s="6" t="s">
        <v>198</v>
      </c>
      <c r="H27" s="12">
        <f>H16+H24</f>
        <v>4808097</v>
      </c>
      <c r="I27" s="12">
        <f>I16+I24</f>
        <v>6639786</v>
      </c>
      <c r="J27" s="12">
        <f>J16+J24</f>
        <v>4267825</v>
      </c>
      <c r="K27" s="12">
        <f>K16+K24</f>
        <v>4427491</v>
      </c>
    </row>
    <row r="28" spans="1:11" x14ac:dyDescent="0.2">
      <c r="A28" s="6"/>
      <c r="B28" s="39"/>
      <c r="C28" s="39"/>
      <c r="D28" s="39"/>
      <c r="E28" s="39"/>
      <c r="F28" s="39"/>
      <c r="G28" s="6"/>
      <c r="H28" s="12"/>
      <c r="I28" s="12"/>
      <c r="J28" s="12"/>
      <c r="K28" s="12"/>
    </row>
    <row r="29" spans="1:11" ht="15" x14ac:dyDescent="0.25">
      <c r="A29" s="28" t="s">
        <v>199</v>
      </c>
      <c r="B29" s="39"/>
      <c r="C29" s="39"/>
      <c r="D29" s="39"/>
      <c r="E29" s="39"/>
      <c r="F29" s="39"/>
      <c r="G29" s="6"/>
      <c r="H29" s="12">
        <f>B27-H27</f>
        <v>-791936</v>
      </c>
      <c r="I29" s="12">
        <f>C27-I27</f>
        <v>-1670649</v>
      </c>
      <c r="J29" s="12">
        <f>D27-J27</f>
        <v>-105473</v>
      </c>
      <c r="K29" s="12">
        <f>E27-K27</f>
        <v>-105194</v>
      </c>
    </row>
    <row r="30" spans="1:11" x14ac:dyDescent="0.2">
      <c r="A30" s="6"/>
      <c r="B30" s="39"/>
      <c r="C30" s="39"/>
      <c r="D30" s="39"/>
      <c r="E30" s="39"/>
      <c r="F30" s="39"/>
      <c r="G30" s="6"/>
      <c r="H30" s="12"/>
      <c r="I30" s="12"/>
      <c r="J30" s="12"/>
      <c r="K30" s="12"/>
    </row>
    <row r="31" spans="1:11" x14ac:dyDescent="0.2">
      <c r="A31" s="10" t="s">
        <v>207</v>
      </c>
      <c r="B31" s="37">
        <v>2506220</v>
      </c>
      <c r="C31" s="37">
        <v>1697017</v>
      </c>
      <c r="D31" s="37">
        <f>'1. melléklet'!D179</f>
        <v>196448</v>
      </c>
      <c r="E31" s="37">
        <f>'1. melléklet'!L179</f>
        <v>196169</v>
      </c>
      <c r="F31" s="37"/>
      <c r="G31" s="3"/>
      <c r="H31" s="3"/>
      <c r="I31" s="3"/>
      <c r="J31" s="3"/>
      <c r="K31" s="3"/>
    </row>
    <row r="32" spans="1:11" x14ac:dyDescent="0.2">
      <c r="A32" s="10" t="s">
        <v>206</v>
      </c>
      <c r="B32" s="37">
        <v>8301</v>
      </c>
      <c r="C32" s="37">
        <v>112570</v>
      </c>
      <c r="D32" s="37">
        <v>0</v>
      </c>
      <c r="E32" s="37">
        <v>0</v>
      </c>
      <c r="F32" s="37"/>
      <c r="G32" s="10" t="s">
        <v>205</v>
      </c>
      <c r="H32" s="11">
        <v>8301</v>
      </c>
      <c r="I32" s="11">
        <v>112570</v>
      </c>
      <c r="J32" s="11">
        <f>'2. mell. 1. pont'!D227</f>
        <v>0</v>
      </c>
      <c r="K32" s="11">
        <f>'2. mell. 1. pont'!L227</f>
        <v>0</v>
      </c>
    </row>
    <row r="33" spans="1:11" x14ac:dyDescent="0.2">
      <c r="A33" s="10" t="s">
        <v>91</v>
      </c>
      <c r="B33" s="37">
        <v>81456</v>
      </c>
      <c r="C33" s="37">
        <v>65933</v>
      </c>
      <c r="D33" s="37">
        <v>0</v>
      </c>
      <c r="E33" s="37">
        <f>'1. melléklet'!L181</f>
        <v>924</v>
      </c>
      <c r="F33" s="39"/>
      <c r="G33" s="42" t="s">
        <v>101</v>
      </c>
      <c r="H33" s="11">
        <v>72333</v>
      </c>
      <c r="I33" s="11">
        <v>65912</v>
      </c>
      <c r="J33" s="11">
        <f>'2. mell. 1. pont'!D230</f>
        <v>64586</v>
      </c>
      <c r="K33" s="11">
        <f>'2. mell. 1. pont'!L230</f>
        <v>65510</v>
      </c>
    </row>
    <row r="34" spans="1:11" x14ac:dyDescent="0.2">
      <c r="A34" s="10" t="s">
        <v>97</v>
      </c>
      <c r="B34" s="37">
        <v>0</v>
      </c>
      <c r="C34" s="37">
        <v>0</v>
      </c>
      <c r="D34" s="37">
        <v>0</v>
      </c>
      <c r="E34" s="37">
        <v>0</v>
      </c>
      <c r="F34" s="39"/>
      <c r="G34" s="10" t="s">
        <v>103</v>
      </c>
      <c r="H34" s="11">
        <v>26389</v>
      </c>
      <c r="I34" s="11">
        <v>26389</v>
      </c>
      <c r="J34" s="11">
        <f>'2. mell. 1. pont'!D226</f>
        <v>26389</v>
      </c>
      <c r="K34" s="11">
        <f>'2. mell. 1. pont'!L226</f>
        <v>26389</v>
      </c>
    </row>
    <row r="35" spans="1:11" x14ac:dyDescent="0.2">
      <c r="A35" s="6"/>
      <c r="B35" s="39"/>
      <c r="C35" s="39"/>
      <c r="D35" s="39"/>
      <c r="E35" s="39"/>
      <c r="F35" s="39"/>
      <c r="G35" s="6"/>
      <c r="H35" s="12"/>
      <c r="I35" s="12"/>
      <c r="J35" s="12"/>
      <c r="K35" s="12"/>
    </row>
    <row r="36" spans="1:11" x14ac:dyDescent="0.2">
      <c r="A36" s="6" t="s">
        <v>200</v>
      </c>
      <c r="B36" s="39">
        <f>SUM(B31:B35)</f>
        <v>2595977</v>
      </c>
      <c r="C36" s="39">
        <f t="shared" ref="C36:D36" si="1">SUM(C31:C35)</f>
        <v>1875520</v>
      </c>
      <c r="D36" s="39">
        <f t="shared" si="1"/>
        <v>196448</v>
      </c>
      <c r="E36" s="39">
        <f t="shared" ref="E36" si="2">SUM(E31:E35)</f>
        <v>197093</v>
      </c>
      <c r="F36" s="39"/>
      <c r="G36" s="6" t="s">
        <v>201</v>
      </c>
      <c r="H36" s="12">
        <f>SUM(H32:H35)</f>
        <v>107023</v>
      </c>
      <c r="I36" s="12">
        <f>SUM(I32:I35)</f>
        <v>204871</v>
      </c>
      <c r="J36" s="12">
        <f>SUM(J32:J35)</f>
        <v>90975</v>
      </c>
      <c r="K36" s="12">
        <f>SUM(K32:K35)</f>
        <v>91899</v>
      </c>
    </row>
    <row r="37" spans="1:11" x14ac:dyDescent="0.2">
      <c r="A37" s="6"/>
      <c r="B37" s="39"/>
      <c r="C37" s="39"/>
      <c r="D37" s="39"/>
      <c r="E37" s="39"/>
      <c r="F37" s="39"/>
      <c r="G37" s="6"/>
      <c r="H37" s="11"/>
      <c r="I37" s="11"/>
      <c r="J37" s="11"/>
      <c r="K37" s="11"/>
    </row>
    <row r="38" spans="1:11" x14ac:dyDescent="0.2">
      <c r="A38" s="13" t="s">
        <v>202</v>
      </c>
      <c r="B38" s="14">
        <f>B27+B36</f>
        <v>6612138</v>
      </c>
      <c r="C38" s="14">
        <f t="shared" ref="C38:D38" si="3">C27+C36</f>
        <v>6844657</v>
      </c>
      <c r="D38" s="14">
        <f t="shared" si="3"/>
        <v>4358800</v>
      </c>
      <c r="E38" s="14">
        <f t="shared" ref="E38" si="4">E27+E36</f>
        <v>4519390</v>
      </c>
      <c r="F38" s="14"/>
      <c r="G38" s="13" t="s">
        <v>203</v>
      </c>
      <c r="H38" s="14">
        <f>H27+H36</f>
        <v>4915120</v>
      </c>
      <c r="I38" s="14">
        <f t="shared" ref="I38:J38" si="5">I27+I36</f>
        <v>6844657</v>
      </c>
      <c r="J38" s="14">
        <f t="shared" si="5"/>
        <v>4358800</v>
      </c>
      <c r="K38" s="14">
        <f t="shared" ref="K38" si="6">K27+K36</f>
        <v>4519390</v>
      </c>
    </row>
  </sheetData>
  <mergeCells count="2">
    <mergeCell ref="A3:K3"/>
    <mergeCell ref="A4:K4"/>
  </mergeCells>
  <phoneticPr fontId="46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1. melléklet</vt:lpstr>
      <vt:lpstr>2. mell. 1. pont</vt:lpstr>
      <vt:lpstr>2. mell. 2. pont</vt:lpstr>
      <vt:lpstr>4. melléklet</vt:lpstr>
      <vt:lpstr>'2. mell. 2. pont'!Nyomtatási_cím</vt:lpstr>
      <vt:lpstr>'1. melléklet'!Nyomtatási_terület</vt:lpstr>
      <vt:lpstr>'2. mell. 1. pont'!Nyomtatási_terület</vt:lpstr>
      <vt:lpstr>'2. mell. 2. pont'!Nyomtatási_terület</vt:lpstr>
      <vt:lpstr>'4.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FarkasA</cp:lastModifiedBy>
  <cp:lastPrinted>2024-06-20T11:50:38Z</cp:lastPrinted>
  <dcterms:created xsi:type="dcterms:W3CDTF">2009-01-15T09:14:34Z</dcterms:created>
  <dcterms:modified xsi:type="dcterms:W3CDTF">2024-06-21T10:37:39Z</dcterms:modified>
</cp:coreProperties>
</file>