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Onkormanyzati-iroda\Új struktúra\Testületi gép 2021.02.08\Testület\2024. évi előterjesztések\2024.09.27 rendes\"/>
    </mc:Choice>
  </mc:AlternateContent>
  <xr:revisionPtr revIDLastSave="0" documentId="13_ncr:1_{EBD379D7-AA23-48E8-81A0-277B28F38161}" xr6:coauthVersionLast="47" xr6:coauthVersionMax="47" xr10:uidLastSave="{00000000-0000-0000-0000-000000000000}"/>
  <bookViews>
    <workbookView xWindow="-120" yWindow="-120" windowWidth="28110" windowHeight="16440" tabRatio="907" activeTab="3" xr2:uid="{00000000-000D-0000-FFFF-FFFF00000000}"/>
  </bookViews>
  <sheets>
    <sheet name="1. melléklet" sheetId="280" r:id="rId1"/>
    <sheet name="2. mell. 1. pont" sheetId="277" r:id="rId2"/>
    <sheet name="2. mell. 2. pont" sheetId="281" r:id="rId3"/>
    <sheet name="4. melléklet" sheetId="270" r:id="rId4"/>
  </sheets>
  <definedNames>
    <definedName name="_xlnm.Print_Titles" localSheetId="2">'2. mell. 2. pont'!$6:$6</definedName>
    <definedName name="_xlnm.Print_Area" localSheetId="0">'1. melléklet'!$A$1:$S$185</definedName>
    <definedName name="_xlnm.Print_Area" localSheetId="1">'2. mell. 1. pont'!$A$1:$S$238</definedName>
    <definedName name="_xlnm.Print_Area" localSheetId="2">'2. mell. 2. pont'!$A$1:$S$13</definedName>
    <definedName name="_xlnm.Print_Area" localSheetId="3">'4. melléklet'!$A$1:$K$38</definedName>
  </definedNames>
  <calcPr calcId="191029"/>
</workbook>
</file>

<file path=xl/calcChain.xml><?xml version="1.0" encoding="utf-8"?>
<calcChain xmlns="http://schemas.openxmlformats.org/spreadsheetml/2006/main">
  <c r="G8" i="281" l="1"/>
  <c r="S170" i="277" l="1"/>
  <c r="R170" i="277"/>
  <c r="Q170" i="277"/>
  <c r="P170" i="277"/>
  <c r="L141" i="277"/>
  <c r="M141" i="277" s="1"/>
  <c r="M75" i="280"/>
  <c r="M72" i="280"/>
  <c r="S202" i="277"/>
  <c r="R202" i="277"/>
  <c r="Q202" i="277"/>
  <c r="P202" i="277"/>
  <c r="M13" i="277"/>
  <c r="M12" i="277"/>
  <c r="M71" i="280"/>
  <c r="S153" i="277"/>
  <c r="R153" i="277"/>
  <c r="Q153" i="277"/>
  <c r="P153" i="277"/>
  <c r="S201" i="277"/>
  <c r="R201" i="277"/>
  <c r="Q201" i="277"/>
  <c r="P201" i="277"/>
  <c r="S152" i="277" l="1"/>
  <c r="R152" i="277"/>
  <c r="Q152" i="277"/>
  <c r="P152" i="277"/>
  <c r="S124" i="280"/>
  <c r="R124" i="280"/>
  <c r="Q124" i="280"/>
  <c r="P124" i="280"/>
  <c r="S121" i="277"/>
  <c r="R121" i="277"/>
  <c r="Q121" i="277"/>
  <c r="P121" i="277"/>
  <c r="L123" i="277"/>
  <c r="S212" i="277" l="1"/>
  <c r="R212" i="277"/>
  <c r="Q212" i="277"/>
  <c r="P212" i="277"/>
  <c r="S200" i="277" l="1"/>
  <c r="R200" i="277"/>
  <c r="Q200" i="277"/>
  <c r="P200" i="277"/>
  <c r="S235" i="277" l="1"/>
  <c r="R235" i="277"/>
  <c r="Q235" i="277"/>
  <c r="P235" i="277"/>
  <c r="S232" i="277"/>
  <c r="R232" i="277"/>
  <c r="Q232" i="277"/>
  <c r="P232" i="277"/>
  <c r="S231" i="277"/>
  <c r="R231" i="277"/>
  <c r="Q231" i="277"/>
  <c r="P231" i="277"/>
  <c r="S230" i="277"/>
  <c r="R230" i="277"/>
  <c r="Q230" i="277"/>
  <c r="P230" i="277"/>
  <c r="S219" i="277"/>
  <c r="R219" i="277"/>
  <c r="Q219" i="277"/>
  <c r="P219" i="277"/>
  <c r="S211" i="277"/>
  <c r="R211" i="277"/>
  <c r="Q211" i="277"/>
  <c r="P211" i="277"/>
  <c r="S210" i="277"/>
  <c r="R210" i="277"/>
  <c r="Q210" i="277"/>
  <c r="P210" i="277"/>
  <c r="S209" i="277"/>
  <c r="R209" i="277"/>
  <c r="Q209" i="277"/>
  <c r="P209" i="277"/>
  <c r="S208" i="277"/>
  <c r="R208" i="277"/>
  <c r="Q208" i="277"/>
  <c r="P208" i="277"/>
  <c r="S207" i="277"/>
  <c r="R207" i="277"/>
  <c r="Q207" i="277"/>
  <c r="P207" i="277"/>
  <c r="S199" i="277"/>
  <c r="R199" i="277"/>
  <c r="Q199" i="277"/>
  <c r="P199" i="277"/>
  <c r="S198" i="277"/>
  <c r="R198" i="277"/>
  <c r="Q198" i="277"/>
  <c r="P198" i="277"/>
  <c r="S197" i="277"/>
  <c r="R197" i="277"/>
  <c r="Q197" i="277"/>
  <c r="P197" i="277"/>
  <c r="S196" i="277"/>
  <c r="R196" i="277"/>
  <c r="Q196" i="277"/>
  <c r="P196" i="277"/>
  <c r="S195" i="277"/>
  <c r="R195" i="277"/>
  <c r="Q195" i="277"/>
  <c r="P195" i="277"/>
  <c r="S194" i="277"/>
  <c r="R194" i="277"/>
  <c r="Q194" i="277"/>
  <c r="P194" i="277"/>
  <c r="S193" i="277"/>
  <c r="R193" i="277"/>
  <c r="Q193" i="277"/>
  <c r="P193" i="277"/>
  <c r="S192" i="277"/>
  <c r="R192" i="277"/>
  <c r="Q192" i="277"/>
  <c r="P192" i="277"/>
  <c r="S191" i="277"/>
  <c r="R191" i="277"/>
  <c r="Q191" i="277"/>
  <c r="P191" i="277"/>
  <c r="S190" i="277"/>
  <c r="R190" i="277"/>
  <c r="Q190" i="277"/>
  <c r="P190" i="277"/>
  <c r="S189" i="277"/>
  <c r="R189" i="277"/>
  <c r="Q189" i="277"/>
  <c r="P189" i="277"/>
  <c r="S188" i="277"/>
  <c r="R188" i="277"/>
  <c r="Q188" i="277"/>
  <c r="P188" i="277"/>
  <c r="S187" i="277"/>
  <c r="R187" i="277"/>
  <c r="Q187" i="277"/>
  <c r="P187" i="277"/>
  <c r="S181" i="277"/>
  <c r="R181" i="277"/>
  <c r="Q181" i="277"/>
  <c r="P181" i="277"/>
  <c r="S179" i="277"/>
  <c r="R179" i="277"/>
  <c r="Q179" i="277"/>
  <c r="P179" i="277"/>
  <c r="S175" i="277"/>
  <c r="R175" i="277"/>
  <c r="Q175" i="277"/>
  <c r="P175" i="277"/>
  <c r="S169" i="277"/>
  <c r="R169" i="277"/>
  <c r="Q169" i="277"/>
  <c r="P169" i="277"/>
  <c r="S168" i="277"/>
  <c r="R168" i="277"/>
  <c r="Q168" i="277"/>
  <c r="P168" i="277"/>
  <c r="S167" i="277"/>
  <c r="R167" i="277"/>
  <c r="Q167" i="277"/>
  <c r="P167" i="277"/>
  <c r="S166" i="277"/>
  <c r="R166" i="277"/>
  <c r="Q166" i="277"/>
  <c r="P166" i="277"/>
  <c r="S165" i="277"/>
  <c r="R165" i="277"/>
  <c r="Q165" i="277"/>
  <c r="P165" i="277"/>
  <c r="S164" i="277"/>
  <c r="R164" i="277"/>
  <c r="Q164" i="277"/>
  <c r="P164" i="277"/>
  <c r="S163" i="277"/>
  <c r="R163" i="277"/>
  <c r="Q163" i="277"/>
  <c r="P163" i="277"/>
  <c r="S162" i="277"/>
  <c r="R162" i="277"/>
  <c r="Q162" i="277"/>
  <c r="P162" i="277"/>
  <c r="S161" i="277"/>
  <c r="R161" i="277"/>
  <c r="Q161" i="277"/>
  <c r="P161" i="277"/>
  <c r="S160" i="277"/>
  <c r="R160" i="277"/>
  <c r="Q160" i="277"/>
  <c r="P160" i="277"/>
  <c r="S159" i="277"/>
  <c r="R159" i="277"/>
  <c r="Q159" i="277"/>
  <c r="P159" i="277"/>
  <c r="S158" i="277"/>
  <c r="R158" i="277"/>
  <c r="Q158" i="277"/>
  <c r="P158" i="277"/>
  <c r="S151" i="277"/>
  <c r="R151" i="277"/>
  <c r="Q151" i="277"/>
  <c r="P151" i="277"/>
  <c r="S150" i="277"/>
  <c r="R150" i="277"/>
  <c r="Q150" i="277"/>
  <c r="P150" i="277"/>
  <c r="S149" i="277"/>
  <c r="R149" i="277"/>
  <c r="Q149" i="277"/>
  <c r="P149" i="277"/>
  <c r="S148" i="277"/>
  <c r="R148" i="277"/>
  <c r="Q148" i="277"/>
  <c r="P148" i="277"/>
  <c r="S147" i="277"/>
  <c r="R147" i="277"/>
  <c r="Q147" i="277"/>
  <c r="P147" i="277"/>
  <c r="S146" i="277"/>
  <c r="R146" i="277"/>
  <c r="Q146" i="277"/>
  <c r="P146" i="277"/>
  <c r="S145" i="277"/>
  <c r="R145" i="277"/>
  <c r="Q145" i="277"/>
  <c r="P145" i="277"/>
  <c r="S144" i="277"/>
  <c r="R144" i="277"/>
  <c r="Q144" i="277"/>
  <c r="P144" i="277"/>
  <c r="S143" i="277"/>
  <c r="R143" i="277"/>
  <c r="Q143" i="277"/>
  <c r="P143" i="277"/>
  <c r="S142" i="277"/>
  <c r="R142" i="277"/>
  <c r="Q142" i="277"/>
  <c r="P142" i="277"/>
  <c r="S141" i="277"/>
  <c r="R141" i="277"/>
  <c r="Q141" i="277"/>
  <c r="P141" i="277"/>
  <c r="S135" i="277"/>
  <c r="R135" i="277"/>
  <c r="Q135" i="277"/>
  <c r="P135" i="277"/>
  <c r="S134" i="277"/>
  <c r="R134" i="277"/>
  <c r="Q134" i="277"/>
  <c r="P134" i="277"/>
  <c r="S133" i="277"/>
  <c r="R133" i="277"/>
  <c r="Q133" i="277"/>
  <c r="P133" i="277"/>
  <c r="S132" i="277"/>
  <c r="R132" i="277"/>
  <c r="Q132" i="277"/>
  <c r="P132" i="277"/>
  <c r="S131" i="277"/>
  <c r="R131" i="277"/>
  <c r="Q131" i="277"/>
  <c r="P131" i="277"/>
  <c r="S130" i="277"/>
  <c r="R130" i="277"/>
  <c r="Q130" i="277"/>
  <c r="P130" i="277"/>
  <c r="S129" i="277"/>
  <c r="R129" i="277"/>
  <c r="Q129" i="277"/>
  <c r="P129" i="277"/>
  <c r="S128" i="277"/>
  <c r="R128" i="277"/>
  <c r="Q128" i="277"/>
  <c r="P128" i="277"/>
  <c r="S127" i="277"/>
  <c r="R127" i="277"/>
  <c r="Q127" i="277"/>
  <c r="P127" i="277"/>
  <c r="S120" i="277"/>
  <c r="R120" i="277"/>
  <c r="Q120" i="277"/>
  <c r="P120" i="277"/>
  <c r="S119" i="277"/>
  <c r="R119" i="277"/>
  <c r="Q119" i="277"/>
  <c r="P119" i="277"/>
  <c r="S118" i="277"/>
  <c r="R118" i="277"/>
  <c r="Q118" i="277"/>
  <c r="P118" i="277"/>
  <c r="S117" i="277"/>
  <c r="R117" i="277"/>
  <c r="Q117" i="277"/>
  <c r="P117" i="277"/>
  <c r="S116" i="277"/>
  <c r="R116" i="277"/>
  <c r="Q116" i="277"/>
  <c r="P116" i="277"/>
  <c r="S115" i="277"/>
  <c r="R115" i="277"/>
  <c r="Q115" i="277"/>
  <c r="P115" i="277"/>
  <c r="S114" i="277"/>
  <c r="R114" i="277"/>
  <c r="Q114" i="277"/>
  <c r="P114" i="277"/>
  <c r="S113" i="277"/>
  <c r="R113" i="277"/>
  <c r="Q113" i="277"/>
  <c r="P113" i="277"/>
  <c r="S112" i="277"/>
  <c r="R112" i="277"/>
  <c r="Q112" i="277"/>
  <c r="P112" i="277"/>
  <c r="S111" i="277"/>
  <c r="R111" i="277"/>
  <c r="Q111" i="277"/>
  <c r="P111" i="277"/>
  <c r="S110" i="277"/>
  <c r="R110" i="277"/>
  <c r="Q110" i="277"/>
  <c r="P110" i="277"/>
  <c r="S109" i="277"/>
  <c r="R109" i="277"/>
  <c r="Q109" i="277"/>
  <c r="P109" i="277"/>
  <c r="S108" i="277"/>
  <c r="R108" i="277"/>
  <c r="Q108" i="277"/>
  <c r="P108" i="277"/>
  <c r="S107" i="277"/>
  <c r="R107" i="277"/>
  <c r="Q107" i="277"/>
  <c r="P107" i="277"/>
  <c r="S106" i="277"/>
  <c r="R106" i="277"/>
  <c r="Q106" i="277"/>
  <c r="P106" i="277"/>
  <c r="S105" i="277"/>
  <c r="R105" i="277"/>
  <c r="Q105" i="277"/>
  <c r="P105" i="277"/>
  <c r="S104" i="277"/>
  <c r="R104" i="277"/>
  <c r="Q104" i="277"/>
  <c r="P104" i="277"/>
  <c r="S103" i="277"/>
  <c r="R103" i="277"/>
  <c r="Q103" i="277"/>
  <c r="P103" i="277"/>
  <c r="S102" i="277"/>
  <c r="R102" i="277"/>
  <c r="Q102" i="277"/>
  <c r="P102" i="277"/>
  <c r="S101" i="277"/>
  <c r="R101" i="277"/>
  <c r="Q101" i="277"/>
  <c r="P101" i="277"/>
  <c r="S100" i="277"/>
  <c r="R100" i="277"/>
  <c r="Q100" i="277"/>
  <c r="P100" i="277"/>
  <c r="S99" i="277"/>
  <c r="R99" i="277"/>
  <c r="Q99" i="277"/>
  <c r="P99" i="277"/>
  <c r="S98" i="277"/>
  <c r="R98" i="277"/>
  <c r="Q98" i="277"/>
  <c r="P98" i="277"/>
  <c r="S97" i="277"/>
  <c r="R97" i="277"/>
  <c r="Q97" i="277"/>
  <c r="P97" i="277"/>
  <c r="S96" i="277"/>
  <c r="R96" i="277"/>
  <c r="Q96" i="277"/>
  <c r="P96" i="277"/>
  <c r="S94" i="277"/>
  <c r="R94" i="277"/>
  <c r="Q94" i="277"/>
  <c r="P94" i="277"/>
  <c r="S93" i="277"/>
  <c r="R93" i="277"/>
  <c r="Q93" i="277"/>
  <c r="P93" i="277"/>
  <c r="S92" i="277"/>
  <c r="R92" i="277"/>
  <c r="Q92" i="277"/>
  <c r="P92" i="277"/>
  <c r="S91" i="277"/>
  <c r="R91" i="277"/>
  <c r="Q91" i="277"/>
  <c r="P91" i="277"/>
  <c r="S90" i="277"/>
  <c r="R90" i="277"/>
  <c r="Q90" i="277"/>
  <c r="P90" i="277"/>
  <c r="S89" i="277"/>
  <c r="R89" i="277"/>
  <c r="Q89" i="277"/>
  <c r="P89" i="277"/>
  <c r="S87" i="277"/>
  <c r="R87" i="277"/>
  <c r="Q87" i="277"/>
  <c r="P87" i="277"/>
  <c r="S86" i="277"/>
  <c r="R86" i="277"/>
  <c r="Q86" i="277"/>
  <c r="P86" i="277"/>
  <c r="S85" i="277"/>
  <c r="R85" i="277"/>
  <c r="Q85" i="277"/>
  <c r="P85" i="277"/>
  <c r="S84" i="277"/>
  <c r="R84" i="277"/>
  <c r="Q84" i="277"/>
  <c r="P84" i="277"/>
  <c r="S83" i="277"/>
  <c r="R83" i="277"/>
  <c r="Q83" i="277"/>
  <c r="P83" i="277"/>
  <c r="S82" i="277"/>
  <c r="R82" i="277"/>
  <c r="Q82" i="277"/>
  <c r="P82" i="277"/>
  <c r="S81" i="277"/>
  <c r="R81" i="277"/>
  <c r="Q81" i="277"/>
  <c r="P81" i="277"/>
  <c r="S80" i="277"/>
  <c r="R80" i="277"/>
  <c r="Q80" i="277"/>
  <c r="P80" i="277"/>
  <c r="S79" i="277"/>
  <c r="R79" i="277"/>
  <c r="Q79" i="277"/>
  <c r="P79" i="277"/>
  <c r="S78" i="277"/>
  <c r="R78" i="277"/>
  <c r="Q78" i="277"/>
  <c r="P78" i="277"/>
  <c r="S77" i="277"/>
  <c r="R77" i="277"/>
  <c r="Q77" i="277"/>
  <c r="P77" i="277"/>
  <c r="S76" i="277"/>
  <c r="R76" i="277"/>
  <c r="Q76" i="277"/>
  <c r="P76" i="277"/>
  <c r="S71" i="277"/>
  <c r="R71" i="277"/>
  <c r="Q71" i="277"/>
  <c r="P71" i="277"/>
  <c r="S70" i="277"/>
  <c r="R70" i="277"/>
  <c r="Q70" i="277"/>
  <c r="P70" i="277"/>
  <c r="S69" i="277"/>
  <c r="R69" i="277"/>
  <c r="Q69" i="277"/>
  <c r="P69" i="277"/>
  <c r="S68" i="277"/>
  <c r="R68" i="277"/>
  <c r="Q68" i="277"/>
  <c r="P68" i="277"/>
  <c r="S67" i="277"/>
  <c r="R67" i="277"/>
  <c r="Q67" i="277"/>
  <c r="P67" i="277"/>
  <c r="S62" i="277"/>
  <c r="R62" i="277"/>
  <c r="Q62" i="277"/>
  <c r="P62" i="277"/>
  <c r="S61" i="277"/>
  <c r="R61" i="277"/>
  <c r="Q61" i="277"/>
  <c r="P61" i="277"/>
  <c r="S60" i="277"/>
  <c r="R60" i="277"/>
  <c r="Q60" i="277"/>
  <c r="P60" i="277"/>
  <c r="S59" i="277"/>
  <c r="R59" i="277"/>
  <c r="Q59" i="277"/>
  <c r="P59" i="277"/>
  <c r="S58" i="277"/>
  <c r="R58" i="277"/>
  <c r="Q58" i="277"/>
  <c r="P58" i="277"/>
  <c r="S50" i="277"/>
  <c r="R50" i="277"/>
  <c r="Q50" i="277"/>
  <c r="P50" i="277"/>
  <c r="S49" i="277"/>
  <c r="R49" i="277"/>
  <c r="Q49" i="277"/>
  <c r="P49" i="277"/>
  <c r="S48" i="277"/>
  <c r="R48" i="277"/>
  <c r="Q48" i="277"/>
  <c r="P48" i="277"/>
  <c r="S47" i="277"/>
  <c r="R47" i="277"/>
  <c r="Q47" i="277"/>
  <c r="P47" i="277"/>
  <c r="S46" i="277"/>
  <c r="R46" i="277"/>
  <c r="Q46" i="277"/>
  <c r="P46" i="277"/>
  <c r="S45" i="277"/>
  <c r="R45" i="277"/>
  <c r="Q45" i="277"/>
  <c r="P45" i="277"/>
  <c r="S44" i="277"/>
  <c r="R44" i="277"/>
  <c r="Q44" i="277"/>
  <c r="P44" i="277"/>
  <c r="S43" i="277"/>
  <c r="R43" i="277"/>
  <c r="Q43" i="277"/>
  <c r="P43" i="277"/>
  <c r="S42" i="277"/>
  <c r="R42" i="277"/>
  <c r="Q42" i="277"/>
  <c r="P42" i="277"/>
  <c r="S41" i="277"/>
  <c r="R41" i="277"/>
  <c r="Q41" i="277"/>
  <c r="P41" i="277"/>
  <c r="S36" i="277"/>
  <c r="R36" i="277"/>
  <c r="Q36" i="277"/>
  <c r="P36" i="277"/>
  <c r="S35" i="277"/>
  <c r="R35" i="277"/>
  <c r="Q35" i="277"/>
  <c r="P35" i="277"/>
  <c r="S34" i="277"/>
  <c r="R34" i="277"/>
  <c r="Q34" i="277"/>
  <c r="P34" i="277"/>
  <c r="S33" i="277"/>
  <c r="R33" i="277"/>
  <c r="Q33" i="277"/>
  <c r="P33" i="277"/>
  <c r="S28" i="277"/>
  <c r="R28" i="277"/>
  <c r="Q28" i="277"/>
  <c r="P28" i="277"/>
  <c r="S27" i="277"/>
  <c r="R27" i="277"/>
  <c r="Q27" i="277"/>
  <c r="P27" i="277"/>
  <c r="S26" i="277"/>
  <c r="R26" i="277"/>
  <c r="Q26" i="277"/>
  <c r="P26" i="277"/>
  <c r="S21" i="277"/>
  <c r="R21" i="277"/>
  <c r="Q21" i="277"/>
  <c r="P21" i="277"/>
  <c r="S20" i="277"/>
  <c r="R20" i="277"/>
  <c r="Q20" i="277"/>
  <c r="P20" i="277"/>
  <c r="S19" i="277"/>
  <c r="R19" i="277"/>
  <c r="Q19" i="277"/>
  <c r="P19" i="277"/>
  <c r="S16" i="277"/>
  <c r="R16" i="277"/>
  <c r="Q16" i="277"/>
  <c r="P16" i="277"/>
  <c r="S14" i="277"/>
  <c r="R14" i="277"/>
  <c r="Q14" i="277"/>
  <c r="P14" i="277"/>
  <c r="S13" i="277"/>
  <c r="R13" i="277"/>
  <c r="Q13" i="277"/>
  <c r="P13" i="277"/>
  <c r="S12" i="277"/>
  <c r="R12" i="277"/>
  <c r="Q12" i="277"/>
  <c r="P12" i="277"/>
  <c r="S182" i="280"/>
  <c r="R182" i="280"/>
  <c r="Q182" i="280"/>
  <c r="P182" i="280"/>
  <c r="S179" i="280"/>
  <c r="R179" i="280"/>
  <c r="Q179" i="280"/>
  <c r="P179" i="280"/>
  <c r="S178" i="280"/>
  <c r="R178" i="280"/>
  <c r="Q178" i="280"/>
  <c r="P178" i="280"/>
  <c r="S177" i="280"/>
  <c r="R177" i="280"/>
  <c r="Q177" i="280"/>
  <c r="P177" i="280"/>
  <c r="S176" i="280"/>
  <c r="R176" i="280"/>
  <c r="Q176" i="280"/>
  <c r="P176" i="280"/>
  <c r="S163" i="280"/>
  <c r="R163" i="280"/>
  <c r="Q163" i="280"/>
  <c r="P163" i="280"/>
  <c r="S158" i="280"/>
  <c r="R158" i="280"/>
  <c r="Q158" i="280"/>
  <c r="P158" i="280"/>
  <c r="S150" i="280"/>
  <c r="R150" i="280"/>
  <c r="Q150" i="280"/>
  <c r="P150" i="280"/>
  <c r="S145" i="280"/>
  <c r="R145" i="280"/>
  <c r="Q145" i="280"/>
  <c r="P145" i="280"/>
  <c r="S144" i="280"/>
  <c r="R144" i="280"/>
  <c r="Q144" i="280"/>
  <c r="P144" i="280"/>
  <c r="S143" i="280"/>
  <c r="R143" i="280"/>
  <c r="Q143" i="280"/>
  <c r="P143" i="280"/>
  <c r="S142" i="280"/>
  <c r="R142" i="280"/>
  <c r="Q142" i="280"/>
  <c r="P142" i="280"/>
  <c r="S134" i="280"/>
  <c r="R134" i="280"/>
  <c r="Q134" i="280"/>
  <c r="P134" i="280"/>
  <c r="S133" i="280"/>
  <c r="R133" i="280"/>
  <c r="Q133" i="280"/>
  <c r="P133" i="280"/>
  <c r="S132" i="280"/>
  <c r="R132" i="280"/>
  <c r="Q132" i="280"/>
  <c r="P132" i="280"/>
  <c r="S131" i="280"/>
  <c r="R131" i="280"/>
  <c r="Q131" i="280"/>
  <c r="P131" i="280"/>
  <c r="S130" i="280"/>
  <c r="R130" i="280"/>
  <c r="Q130" i="280"/>
  <c r="P130" i="280"/>
  <c r="S129" i="280"/>
  <c r="R129" i="280"/>
  <c r="Q129" i="280"/>
  <c r="P129" i="280"/>
  <c r="S123" i="280"/>
  <c r="R123" i="280"/>
  <c r="Q123" i="280"/>
  <c r="P123" i="280"/>
  <c r="S122" i="280"/>
  <c r="R122" i="280"/>
  <c r="Q122" i="280"/>
  <c r="P122" i="280"/>
  <c r="S121" i="280"/>
  <c r="R121" i="280"/>
  <c r="Q121" i="280"/>
  <c r="P121" i="280"/>
  <c r="S120" i="280"/>
  <c r="R120" i="280"/>
  <c r="Q120" i="280"/>
  <c r="P120" i="280"/>
  <c r="S119" i="280"/>
  <c r="R119" i="280"/>
  <c r="Q119" i="280"/>
  <c r="P119" i="280"/>
  <c r="S118" i="280"/>
  <c r="R118" i="280"/>
  <c r="Q118" i="280"/>
  <c r="P118" i="280"/>
  <c r="S117" i="280"/>
  <c r="R117" i="280"/>
  <c r="Q117" i="280"/>
  <c r="P117" i="280"/>
  <c r="S116" i="280"/>
  <c r="R116" i="280"/>
  <c r="Q116" i="280"/>
  <c r="P116" i="280"/>
  <c r="S115" i="280"/>
  <c r="R115" i="280"/>
  <c r="Q115" i="280"/>
  <c r="P115" i="280"/>
  <c r="S114" i="280"/>
  <c r="R114" i="280"/>
  <c r="Q114" i="280"/>
  <c r="P114" i="280"/>
  <c r="S113" i="280"/>
  <c r="R113" i="280"/>
  <c r="Q113" i="280"/>
  <c r="P113" i="280"/>
  <c r="S112" i="280"/>
  <c r="R112" i="280"/>
  <c r="Q112" i="280"/>
  <c r="P112" i="280"/>
  <c r="S111" i="280"/>
  <c r="R111" i="280"/>
  <c r="Q111" i="280"/>
  <c r="P111" i="280"/>
  <c r="S110" i="280"/>
  <c r="R110" i="280"/>
  <c r="Q110" i="280"/>
  <c r="P110" i="280"/>
  <c r="S109" i="280"/>
  <c r="R109" i="280"/>
  <c r="Q109" i="280"/>
  <c r="P109" i="280"/>
  <c r="S108" i="280"/>
  <c r="R108" i="280"/>
  <c r="Q108" i="280"/>
  <c r="P108" i="280"/>
  <c r="S107" i="280"/>
  <c r="R107" i="280"/>
  <c r="Q107" i="280"/>
  <c r="P107" i="280"/>
  <c r="S105" i="280"/>
  <c r="R105" i="280"/>
  <c r="Q105" i="280"/>
  <c r="P105" i="280"/>
  <c r="S104" i="280"/>
  <c r="R104" i="280"/>
  <c r="Q104" i="280"/>
  <c r="P104" i="280"/>
  <c r="S98" i="280"/>
  <c r="R98" i="280"/>
  <c r="Q98" i="280"/>
  <c r="P98" i="280"/>
  <c r="S97" i="280"/>
  <c r="R97" i="280"/>
  <c r="Q97" i="280"/>
  <c r="P97" i="280"/>
  <c r="S94" i="280"/>
  <c r="R94" i="280"/>
  <c r="Q94" i="280"/>
  <c r="P94" i="280"/>
  <c r="S86" i="280"/>
  <c r="R86" i="280"/>
  <c r="Q86" i="280"/>
  <c r="P86" i="280"/>
  <c r="S81" i="280"/>
  <c r="R81" i="280"/>
  <c r="Q81" i="280"/>
  <c r="P81" i="280"/>
  <c r="S76" i="280"/>
  <c r="R76" i="280"/>
  <c r="Q76" i="280"/>
  <c r="P76" i="280"/>
  <c r="S75" i="280"/>
  <c r="R75" i="280"/>
  <c r="Q75" i="280"/>
  <c r="P75" i="280"/>
  <c r="S74" i="280"/>
  <c r="R74" i="280"/>
  <c r="Q74" i="280"/>
  <c r="P74" i="280"/>
  <c r="S73" i="280"/>
  <c r="R73" i="280"/>
  <c r="Q73" i="280"/>
  <c r="P73" i="280"/>
  <c r="S72" i="280"/>
  <c r="R72" i="280"/>
  <c r="Q72" i="280"/>
  <c r="P72" i="280"/>
  <c r="S71" i="280"/>
  <c r="R71" i="280"/>
  <c r="Q71" i="280"/>
  <c r="P71" i="280"/>
  <c r="S70" i="280"/>
  <c r="R70" i="280"/>
  <c r="Q70" i="280"/>
  <c r="P70" i="280"/>
  <c r="S69" i="280"/>
  <c r="R69" i="280"/>
  <c r="Q69" i="280"/>
  <c r="P69" i="280"/>
  <c r="S62" i="280"/>
  <c r="R62" i="280"/>
  <c r="Q62" i="280"/>
  <c r="P62" i="280"/>
  <c r="S61" i="280"/>
  <c r="R61" i="280"/>
  <c r="Q61" i="280"/>
  <c r="P61" i="280"/>
  <c r="S57" i="280"/>
  <c r="R57" i="280"/>
  <c r="Q57" i="280"/>
  <c r="P57" i="280"/>
  <c r="S56" i="280"/>
  <c r="R56" i="280"/>
  <c r="Q56" i="280"/>
  <c r="P56" i="280"/>
  <c r="S55" i="280"/>
  <c r="R55" i="280"/>
  <c r="Q55" i="280"/>
  <c r="P55" i="280"/>
  <c r="S54" i="280"/>
  <c r="R54" i="280"/>
  <c r="Q54" i="280"/>
  <c r="P54" i="280"/>
  <c r="S48" i="280"/>
  <c r="R48" i="280"/>
  <c r="Q48" i="280"/>
  <c r="P48" i="280"/>
  <c r="S47" i="280"/>
  <c r="R47" i="280"/>
  <c r="Q47" i="280"/>
  <c r="P47" i="280"/>
  <c r="S46" i="280"/>
  <c r="R46" i="280"/>
  <c r="Q46" i="280"/>
  <c r="P46" i="280"/>
  <c r="S45" i="280"/>
  <c r="R45" i="280"/>
  <c r="Q45" i="280"/>
  <c r="P45" i="280"/>
  <c r="S44" i="280"/>
  <c r="R44" i="280"/>
  <c r="Q44" i="280"/>
  <c r="P44" i="280"/>
  <c r="S43" i="280"/>
  <c r="R43" i="280"/>
  <c r="Q43" i="280"/>
  <c r="P43" i="280"/>
  <c r="S42" i="280"/>
  <c r="R42" i="280"/>
  <c r="Q42" i="280"/>
  <c r="P42" i="280"/>
  <c r="S41" i="280"/>
  <c r="R41" i="280"/>
  <c r="Q41" i="280"/>
  <c r="P41" i="280"/>
  <c r="S40" i="280"/>
  <c r="R40" i="280"/>
  <c r="Q40" i="280"/>
  <c r="P40" i="280"/>
  <c r="S39" i="280"/>
  <c r="R39" i="280"/>
  <c r="Q39" i="280"/>
  <c r="P39" i="280"/>
  <c r="S38" i="280"/>
  <c r="R38" i="280"/>
  <c r="Q38" i="280"/>
  <c r="P38" i="280"/>
  <c r="S37" i="280"/>
  <c r="R37" i="280"/>
  <c r="Q37" i="280"/>
  <c r="P37" i="280"/>
  <c r="S36" i="280"/>
  <c r="R36" i="280"/>
  <c r="Q36" i="280"/>
  <c r="P36" i="280"/>
  <c r="S27" i="280"/>
  <c r="R27" i="280"/>
  <c r="Q27" i="280"/>
  <c r="P27" i="280"/>
  <c r="S24" i="280"/>
  <c r="R24" i="280"/>
  <c r="Q24" i="280"/>
  <c r="P24" i="280"/>
  <c r="S23" i="280"/>
  <c r="R23" i="280"/>
  <c r="Q23" i="280"/>
  <c r="P23" i="280"/>
  <c r="S17" i="280"/>
  <c r="R17" i="280"/>
  <c r="Q17" i="280"/>
  <c r="P17" i="280"/>
  <c r="S15" i="280"/>
  <c r="R15" i="280"/>
  <c r="Q15" i="280"/>
  <c r="P15" i="280"/>
  <c r="S11" i="280"/>
  <c r="R11" i="280"/>
  <c r="Q11" i="280"/>
  <c r="P11" i="280"/>
  <c r="Q13" i="281" l="1"/>
  <c r="O13" i="281"/>
  <c r="M13" i="281"/>
  <c r="K13" i="281"/>
  <c r="I13" i="281"/>
  <c r="G13" i="281"/>
  <c r="E13" i="281"/>
  <c r="C13" i="281"/>
  <c r="R9" i="281"/>
  <c r="S9" i="281"/>
  <c r="S8" i="281"/>
  <c r="S10" i="281"/>
  <c r="S11" i="281"/>
  <c r="S12" i="281"/>
  <c r="S13" i="281" l="1"/>
  <c r="E33" i="270" l="1"/>
  <c r="O204" i="277" l="1"/>
  <c r="S204" i="277" s="1"/>
  <c r="N204" i="277"/>
  <c r="R204" i="277" s="1"/>
  <c r="M204" i="277"/>
  <c r="Q204" i="277" s="1"/>
  <c r="L204" i="277"/>
  <c r="P204" i="277" s="1"/>
  <c r="O88" i="280" l="1"/>
  <c r="S88" i="280" s="1"/>
  <c r="N88" i="280"/>
  <c r="R88" i="280" s="1"/>
  <c r="M88" i="280"/>
  <c r="Q88" i="280" s="1"/>
  <c r="L88" i="280"/>
  <c r="P88" i="280" s="1"/>
  <c r="G83" i="280" l="1"/>
  <c r="F83" i="280"/>
  <c r="E83" i="280"/>
  <c r="D83" i="280"/>
  <c r="O83" i="280"/>
  <c r="S83" i="280" s="1"/>
  <c r="N83" i="280"/>
  <c r="R83" i="280" s="1"/>
  <c r="M83" i="280"/>
  <c r="Q83" i="280" s="1"/>
  <c r="L83" i="280"/>
  <c r="P83" i="280" s="1"/>
  <c r="O180" i="280" l="1"/>
  <c r="S180" i="280" s="1"/>
  <c r="N180" i="280"/>
  <c r="R180" i="280" s="1"/>
  <c r="M180" i="280"/>
  <c r="Q180" i="280" s="1"/>
  <c r="L180" i="280"/>
  <c r="P180" i="280" s="1"/>
  <c r="O165" i="280"/>
  <c r="S165" i="280" s="1"/>
  <c r="N165" i="280"/>
  <c r="R165" i="280" s="1"/>
  <c r="M165" i="280"/>
  <c r="Q165" i="280" s="1"/>
  <c r="L165" i="280"/>
  <c r="P165" i="280" s="1"/>
  <c r="O160" i="280"/>
  <c r="S160" i="280" s="1"/>
  <c r="N160" i="280"/>
  <c r="R160" i="280" s="1"/>
  <c r="M160" i="280"/>
  <c r="Q160" i="280" s="1"/>
  <c r="L160" i="280"/>
  <c r="P160" i="280" s="1"/>
  <c r="O152" i="280"/>
  <c r="S152" i="280" s="1"/>
  <c r="N152" i="280"/>
  <c r="R152" i="280" s="1"/>
  <c r="M152" i="280"/>
  <c r="Q152" i="280" s="1"/>
  <c r="L152" i="280"/>
  <c r="P152" i="280" s="1"/>
  <c r="O147" i="280"/>
  <c r="N147" i="280"/>
  <c r="M147" i="280"/>
  <c r="L147" i="280"/>
  <c r="P147" i="280" s="1"/>
  <c r="O136" i="280"/>
  <c r="S136" i="280" s="1"/>
  <c r="N136" i="280"/>
  <c r="R136" i="280" s="1"/>
  <c r="M136" i="280"/>
  <c r="Q136" i="280" s="1"/>
  <c r="L136" i="280"/>
  <c r="P136" i="280" s="1"/>
  <c r="O126" i="280"/>
  <c r="N126" i="280"/>
  <c r="M126" i="280"/>
  <c r="Q126" i="280" s="1"/>
  <c r="L126" i="280"/>
  <c r="P126" i="280" s="1"/>
  <c r="E12" i="270" s="1"/>
  <c r="O100" i="280"/>
  <c r="S100" i="280" s="1"/>
  <c r="N100" i="280"/>
  <c r="R100" i="280" s="1"/>
  <c r="M100" i="280"/>
  <c r="Q100" i="280" s="1"/>
  <c r="L100" i="280"/>
  <c r="P100" i="280" s="1"/>
  <c r="O78" i="280"/>
  <c r="N78" i="280"/>
  <c r="M78" i="280"/>
  <c r="L78" i="280"/>
  <c r="O63" i="280"/>
  <c r="S63" i="280" s="1"/>
  <c r="N63" i="280"/>
  <c r="R63" i="280" s="1"/>
  <c r="M63" i="280"/>
  <c r="Q63" i="280" s="1"/>
  <c r="L63" i="280"/>
  <c r="P63" i="280" s="1"/>
  <c r="O58" i="280"/>
  <c r="N58" i="280"/>
  <c r="M58" i="280"/>
  <c r="L58" i="280"/>
  <c r="O50" i="280"/>
  <c r="S50" i="280" s="1"/>
  <c r="N50" i="280"/>
  <c r="R50" i="280" s="1"/>
  <c r="M50" i="280"/>
  <c r="Q50" i="280" s="1"/>
  <c r="L50" i="280"/>
  <c r="P50" i="280" s="1"/>
  <c r="O25" i="280"/>
  <c r="N25" i="280"/>
  <c r="M25" i="280"/>
  <c r="L25" i="280"/>
  <c r="O19" i="280"/>
  <c r="S19" i="280" s="1"/>
  <c r="N19" i="280"/>
  <c r="R19" i="280" s="1"/>
  <c r="M19" i="280"/>
  <c r="Q19" i="280" s="1"/>
  <c r="L19" i="280"/>
  <c r="P19" i="280" s="1"/>
  <c r="O13" i="280"/>
  <c r="N13" i="280"/>
  <c r="M13" i="280"/>
  <c r="Q13" i="280" s="1"/>
  <c r="L13" i="280"/>
  <c r="P13" i="280" s="1"/>
  <c r="M29" i="280" l="1"/>
  <c r="Q29" i="280" s="1"/>
  <c r="Q25" i="280"/>
  <c r="M65" i="280"/>
  <c r="Q65" i="280" s="1"/>
  <c r="Q58" i="280"/>
  <c r="N29" i="280"/>
  <c r="R29" i="280" s="1"/>
  <c r="R25" i="280"/>
  <c r="N65" i="280"/>
  <c r="R65" i="280" s="1"/>
  <c r="R58" i="280"/>
  <c r="L29" i="280"/>
  <c r="P29" i="280" s="1"/>
  <c r="P25" i="280"/>
  <c r="L65" i="280"/>
  <c r="P65" i="280" s="1"/>
  <c r="P58" i="280"/>
  <c r="N31" i="280"/>
  <c r="R31" i="280" s="1"/>
  <c r="R13" i="280"/>
  <c r="O31" i="280"/>
  <c r="S31" i="280" s="1"/>
  <c r="S13" i="280"/>
  <c r="O29" i="280"/>
  <c r="S29" i="280" s="1"/>
  <c r="S25" i="280"/>
  <c r="O65" i="280"/>
  <c r="S65" i="280" s="1"/>
  <c r="S58" i="280"/>
  <c r="O90" i="280"/>
  <c r="S90" i="280" s="1"/>
  <c r="S78" i="280"/>
  <c r="N90" i="280"/>
  <c r="R90" i="280" s="1"/>
  <c r="R78" i="280"/>
  <c r="M90" i="280"/>
  <c r="Q90" i="280" s="1"/>
  <c r="Q78" i="280"/>
  <c r="L90" i="280"/>
  <c r="P90" i="280" s="1"/>
  <c r="P78" i="280"/>
  <c r="M154" i="280"/>
  <c r="Q154" i="280" s="1"/>
  <c r="Q147" i="280"/>
  <c r="N154" i="280"/>
  <c r="R154" i="280" s="1"/>
  <c r="R147" i="280"/>
  <c r="O154" i="280"/>
  <c r="S154" i="280" s="1"/>
  <c r="S147" i="280"/>
  <c r="N138" i="280"/>
  <c r="R138" i="280" s="1"/>
  <c r="R126" i="280"/>
  <c r="O138" i="280"/>
  <c r="S138" i="280" s="1"/>
  <c r="S126" i="280"/>
  <c r="M138" i="280"/>
  <c r="Q138" i="280" s="1"/>
  <c r="M31" i="280"/>
  <c r="Q31" i="280" s="1"/>
  <c r="M167" i="280"/>
  <c r="Q167" i="280" s="1"/>
  <c r="N167" i="280"/>
  <c r="R167" i="280" s="1"/>
  <c r="L167" i="280"/>
  <c r="P167" i="280" s="1"/>
  <c r="O167" i="280"/>
  <c r="S167" i="280" s="1"/>
  <c r="L154" i="280"/>
  <c r="P154" i="280" s="1"/>
  <c r="L138" i="280"/>
  <c r="P138" i="280" s="1"/>
  <c r="L31" i="280"/>
  <c r="P31" i="280" s="1"/>
  <c r="N169" i="280" l="1"/>
  <c r="O169" i="280"/>
  <c r="S169" i="280" s="1"/>
  <c r="M169" i="280"/>
  <c r="Q169" i="280" s="1"/>
  <c r="L169" i="280"/>
  <c r="P169" i="280" s="1"/>
  <c r="N172" i="280" l="1"/>
  <c r="R169" i="280"/>
  <c r="M172" i="280"/>
  <c r="O172" i="280"/>
  <c r="L172" i="280"/>
  <c r="O184" i="280" l="1"/>
  <c r="S184" i="280" s="1"/>
  <c r="S172" i="280"/>
  <c r="M184" i="280"/>
  <c r="Q184" i="280" s="1"/>
  <c r="Q172" i="280"/>
  <c r="L184" i="280"/>
  <c r="P184" i="280" s="1"/>
  <c r="P172" i="280"/>
  <c r="N184" i="280"/>
  <c r="R184" i="280" s="1"/>
  <c r="R172" i="280"/>
  <c r="K33" i="270"/>
  <c r="K32" i="270"/>
  <c r="K34" i="270"/>
  <c r="K36" i="270" l="1"/>
  <c r="K15" i="270"/>
  <c r="O233" i="277"/>
  <c r="S233" i="277" s="1"/>
  <c r="N233" i="277"/>
  <c r="R233" i="277" s="1"/>
  <c r="M233" i="277"/>
  <c r="Q233" i="277" s="1"/>
  <c r="L233" i="277"/>
  <c r="P233" i="277" s="1"/>
  <c r="O221" i="277"/>
  <c r="N221" i="277"/>
  <c r="M221" i="277"/>
  <c r="L221" i="277"/>
  <c r="O214" i="277"/>
  <c r="S214" i="277" s="1"/>
  <c r="N214" i="277"/>
  <c r="R214" i="277" s="1"/>
  <c r="M214" i="277"/>
  <c r="Q214" i="277" s="1"/>
  <c r="O177" i="277"/>
  <c r="S177" i="277" s="1"/>
  <c r="N177" i="277"/>
  <c r="R177" i="277" s="1"/>
  <c r="M177" i="277"/>
  <c r="Q177" i="277" s="1"/>
  <c r="L177" i="277"/>
  <c r="P177" i="277" s="1"/>
  <c r="O172" i="277"/>
  <c r="S172" i="277" s="1"/>
  <c r="N172" i="277"/>
  <c r="R172" i="277" s="1"/>
  <c r="M172" i="277"/>
  <c r="Q172" i="277" s="1"/>
  <c r="L172" i="277"/>
  <c r="P172" i="277" s="1"/>
  <c r="O155" i="277"/>
  <c r="S155" i="277" s="1"/>
  <c r="N155" i="277"/>
  <c r="R155" i="277" s="1"/>
  <c r="M155" i="277"/>
  <c r="Q155" i="277" s="1"/>
  <c r="L155" i="277"/>
  <c r="P155" i="277" s="1"/>
  <c r="O137" i="277"/>
  <c r="S137" i="277" s="1"/>
  <c r="N137" i="277"/>
  <c r="R137" i="277" s="1"/>
  <c r="M137" i="277"/>
  <c r="Q137" i="277" s="1"/>
  <c r="L137" i="277"/>
  <c r="P137" i="277" s="1"/>
  <c r="O123" i="277"/>
  <c r="S123" i="277" s="1"/>
  <c r="N123" i="277"/>
  <c r="R123" i="277" s="1"/>
  <c r="M123" i="277"/>
  <c r="Q123" i="277" s="1"/>
  <c r="P123" i="277"/>
  <c r="O73" i="277"/>
  <c r="S73" i="277" s="1"/>
  <c r="N73" i="277"/>
  <c r="R73" i="277" s="1"/>
  <c r="M73" i="277"/>
  <c r="Q73" i="277" s="1"/>
  <c r="L73" i="277"/>
  <c r="P73" i="277" s="1"/>
  <c r="O64" i="277"/>
  <c r="S64" i="277" s="1"/>
  <c r="N64" i="277"/>
  <c r="R64" i="277" s="1"/>
  <c r="M64" i="277"/>
  <c r="Q64" i="277" s="1"/>
  <c r="L64" i="277"/>
  <c r="P64" i="277" s="1"/>
  <c r="O51" i="277"/>
  <c r="S51" i="277" s="1"/>
  <c r="N51" i="277"/>
  <c r="R51" i="277" s="1"/>
  <c r="M51" i="277"/>
  <c r="Q51" i="277" s="1"/>
  <c r="L51" i="277"/>
  <c r="P51" i="277" s="1"/>
  <c r="O37" i="277"/>
  <c r="N37" i="277"/>
  <c r="M37" i="277"/>
  <c r="L37" i="277"/>
  <c r="O22" i="277"/>
  <c r="S22" i="277" s="1"/>
  <c r="N22" i="277"/>
  <c r="R22" i="277" s="1"/>
  <c r="M22" i="277"/>
  <c r="Q22" i="277" s="1"/>
  <c r="L22" i="277"/>
  <c r="P22" i="277" s="1"/>
  <c r="O17" i="277"/>
  <c r="S17" i="277" s="1"/>
  <c r="N17" i="277"/>
  <c r="R17" i="277" s="1"/>
  <c r="M17" i="277"/>
  <c r="Q17" i="277" s="1"/>
  <c r="L17" i="277"/>
  <c r="P17" i="277" s="1"/>
  <c r="Q37" i="277" l="1"/>
  <c r="M38" i="277"/>
  <c r="R37" i="277"/>
  <c r="N38" i="277"/>
  <c r="R38" i="277" s="1"/>
  <c r="S37" i="277"/>
  <c r="O38" i="277"/>
  <c r="S38" i="277" s="1"/>
  <c r="P37" i="277"/>
  <c r="L38" i="277"/>
  <c r="P38" i="277" s="1"/>
  <c r="L224" i="277"/>
  <c r="P224" i="277" s="1"/>
  <c r="P221" i="277"/>
  <c r="N224" i="277"/>
  <c r="R224" i="277" s="1"/>
  <c r="R221" i="277"/>
  <c r="O224" i="277"/>
  <c r="S224" i="277" s="1"/>
  <c r="S221" i="277"/>
  <c r="M224" i="277"/>
  <c r="Q224" i="277" s="1"/>
  <c r="Q221" i="277"/>
  <c r="L214" i="277"/>
  <c r="P214" i="277" s="1"/>
  <c r="K20" i="270" s="1"/>
  <c r="N184" i="277"/>
  <c r="R184" i="277" s="1"/>
  <c r="O184" i="277"/>
  <c r="S184" i="277" s="1"/>
  <c r="L184" i="277"/>
  <c r="P184" i="277" s="1"/>
  <c r="M184" i="277"/>
  <c r="Q184" i="277" s="1"/>
  <c r="O52" i="277"/>
  <c r="S52" i="277" s="1"/>
  <c r="L52" i="277"/>
  <c r="P52" i="277" s="1"/>
  <c r="M52" i="277"/>
  <c r="Q52" i="277" s="1"/>
  <c r="N52" i="277"/>
  <c r="R52" i="277" s="1"/>
  <c r="Q38" i="277"/>
  <c r="O23" i="277"/>
  <c r="S23" i="277" s="1"/>
  <c r="M23" i="277"/>
  <c r="Q23" i="277" s="1"/>
  <c r="N23" i="277"/>
  <c r="R23" i="277" s="1"/>
  <c r="L23" i="277"/>
  <c r="P23" i="277" s="1"/>
  <c r="N54" i="277" l="1"/>
  <c r="R54" i="277" s="1"/>
  <c r="L226" i="277"/>
  <c r="P226" i="277" s="1"/>
  <c r="N226" i="277"/>
  <c r="R226" i="277" s="1"/>
  <c r="M226" i="277"/>
  <c r="Q226" i="277" s="1"/>
  <c r="O226" i="277"/>
  <c r="S226" i="277" s="1"/>
  <c r="M54" i="277"/>
  <c r="Q54" i="277" s="1"/>
  <c r="O54" i="277"/>
  <c r="S54" i="277" s="1"/>
  <c r="L54" i="277"/>
  <c r="P54" i="277" s="1"/>
  <c r="D141" i="277"/>
  <c r="N237" i="277" l="1"/>
  <c r="R237" i="277" s="1"/>
  <c r="L237" i="277"/>
  <c r="P237" i="277" s="1"/>
  <c r="M237" i="277"/>
  <c r="Q237" i="277" s="1"/>
  <c r="O237" i="277"/>
  <c r="S237" i="277" s="1"/>
  <c r="J15" i="270" l="1"/>
  <c r="G177" i="277"/>
  <c r="F177" i="277"/>
  <c r="E177" i="277"/>
  <c r="D177" i="277"/>
  <c r="G37" i="277" l="1"/>
  <c r="G38" i="277" s="1"/>
  <c r="F37" i="277"/>
  <c r="F38" i="277" s="1"/>
  <c r="E37" i="277"/>
  <c r="E38" i="277" s="1"/>
  <c r="D37" i="277"/>
  <c r="D38" i="277" s="1"/>
  <c r="G22" i="277"/>
  <c r="F22" i="277"/>
  <c r="E22" i="277"/>
  <c r="D22" i="277"/>
  <c r="G17" i="277"/>
  <c r="F17" i="277"/>
  <c r="E17" i="277"/>
  <c r="D17" i="277"/>
  <c r="J34" i="270" l="1"/>
  <c r="J33" i="270"/>
  <c r="J32" i="270"/>
  <c r="I24" i="270"/>
  <c r="H24" i="270"/>
  <c r="I16" i="270"/>
  <c r="H16" i="270"/>
  <c r="B24" i="270"/>
  <c r="B16" i="270"/>
  <c r="I36" i="270"/>
  <c r="H36" i="270"/>
  <c r="C36" i="270"/>
  <c r="B36" i="270"/>
  <c r="H25" i="270" l="1"/>
  <c r="H17" i="270"/>
  <c r="H27" i="270"/>
  <c r="H38" i="270" s="1"/>
  <c r="B27" i="270"/>
  <c r="B38" i="270" l="1"/>
  <c r="H29" i="270"/>
  <c r="E23" i="277" l="1"/>
  <c r="D23" i="277"/>
  <c r="D207" i="277"/>
  <c r="P13" i="281"/>
  <c r="N13" i="281"/>
  <c r="L13" i="281"/>
  <c r="J13" i="281"/>
  <c r="H13" i="281"/>
  <c r="F13" i="281"/>
  <c r="R12" i="281"/>
  <c r="R11" i="281"/>
  <c r="R10" i="281"/>
  <c r="D13" i="281"/>
  <c r="B13" i="281"/>
  <c r="E207" i="277" l="1"/>
  <c r="R8" i="281"/>
  <c r="R13" i="281" s="1"/>
  <c r="G51" i="277" l="1"/>
  <c r="F51" i="277"/>
  <c r="E51" i="277"/>
  <c r="D51" i="277"/>
  <c r="J36" i="270" l="1"/>
  <c r="E180" i="280" l="1"/>
  <c r="D180" i="280"/>
  <c r="G19" i="280"/>
  <c r="F19" i="280"/>
  <c r="E19" i="280"/>
  <c r="D19" i="280"/>
  <c r="G13" i="280"/>
  <c r="F13" i="280"/>
  <c r="E13" i="280"/>
  <c r="D13" i="280"/>
  <c r="D31" i="270" l="1"/>
  <c r="D36" i="270" s="1"/>
  <c r="E31" i="270"/>
  <c r="E36" i="270" s="1"/>
  <c r="G23" i="277"/>
  <c r="F23" i="277"/>
  <c r="G136" i="280" l="1"/>
  <c r="F136" i="280"/>
  <c r="E136" i="280"/>
  <c r="D136" i="280"/>
  <c r="G100" i="280"/>
  <c r="F100" i="280"/>
  <c r="E100" i="280"/>
  <c r="D100" i="280"/>
  <c r="G78" i="280"/>
  <c r="F78" i="280"/>
  <c r="E78" i="280"/>
  <c r="D78" i="280"/>
  <c r="D19" i="270" l="1"/>
  <c r="E19" i="270"/>
  <c r="D21" i="270"/>
  <c r="E21" i="270"/>
  <c r="D90" i="280"/>
  <c r="E90" i="280"/>
  <c r="F90" i="280"/>
  <c r="G90" i="280"/>
  <c r="D11" i="270" l="1"/>
  <c r="E11" i="270"/>
  <c r="G180" i="280"/>
  <c r="F180" i="280"/>
  <c r="G160" i="280"/>
  <c r="F160" i="280"/>
  <c r="E160" i="280"/>
  <c r="D160" i="280"/>
  <c r="G152" i="280"/>
  <c r="F152" i="280"/>
  <c r="E152" i="280"/>
  <c r="D152" i="280"/>
  <c r="G147" i="280"/>
  <c r="F147" i="280"/>
  <c r="E147" i="280"/>
  <c r="D147" i="280"/>
  <c r="G126" i="280"/>
  <c r="F126" i="280"/>
  <c r="E126" i="280"/>
  <c r="D126" i="280"/>
  <c r="G63" i="280"/>
  <c r="F63" i="280"/>
  <c r="E63" i="280"/>
  <c r="D63" i="280"/>
  <c r="G58" i="280"/>
  <c r="F58" i="280"/>
  <c r="E58" i="280"/>
  <c r="D58" i="280"/>
  <c r="G50" i="280"/>
  <c r="F50" i="280"/>
  <c r="E50" i="280"/>
  <c r="D50" i="280"/>
  <c r="G25" i="280"/>
  <c r="F25" i="280"/>
  <c r="E25" i="280"/>
  <c r="D25" i="280"/>
  <c r="G233" i="277"/>
  <c r="F233" i="277"/>
  <c r="E233" i="277"/>
  <c r="D233" i="277"/>
  <c r="G221" i="277"/>
  <c r="F221" i="277"/>
  <c r="E221" i="277"/>
  <c r="D221" i="277"/>
  <c r="K21" i="270" s="1"/>
  <c r="G214" i="277"/>
  <c r="F214" i="277"/>
  <c r="E214" i="277"/>
  <c r="D214" i="277"/>
  <c r="J20" i="270" s="1"/>
  <c r="G204" i="277"/>
  <c r="F204" i="277"/>
  <c r="E204" i="277"/>
  <c r="D204" i="277"/>
  <c r="K19" i="270" s="1"/>
  <c r="G155" i="277"/>
  <c r="F155" i="277"/>
  <c r="E155" i="277"/>
  <c r="D155" i="277"/>
  <c r="G137" i="277"/>
  <c r="F137" i="277"/>
  <c r="E137" i="277"/>
  <c r="D137" i="277"/>
  <c r="G123" i="277"/>
  <c r="F123" i="277"/>
  <c r="E123" i="277"/>
  <c r="D123" i="277"/>
  <c r="G73" i="277"/>
  <c r="F73" i="277"/>
  <c r="E73" i="277"/>
  <c r="D73" i="277"/>
  <c r="G64" i="277"/>
  <c r="F64" i="277"/>
  <c r="E64" i="277"/>
  <c r="D64" i="277"/>
  <c r="G52" i="277"/>
  <c r="F52" i="277"/>
  <c r="E52" i="277"/>
  <c r="D22" i="270" l="1"/>
  <c r="E22" i="270"/>
  <c r="E9" i="270"/>
  <c r="D12" i="270"/>
  <c r="D13" i="270"/>
  <c r="E13" i="270"/>
  <c r="D23" i="270"/>
  <c r="E23" i="270"/>
  <c r="G224" i="277"/>
  <c r="F224" i="277"/>
  <c r="J9" i="270"/>
  <c r="K9" i="270"/>
  <c r="J10" i="270"/>
  <c r="K10" i="270"/>
  <c r="J11" i="270"/>
  <c r="K11" i="270"/>
  <c r="J13" i="270"/>
  <c r="K13" i="270"/>
  <c r="K24" i="270"/>
  <c r="E224" i="277"/>
  <c r="D224" i="277"/>
  <c r="J21" i="270"/>
  <c r="D9" i="270"/>
  <c r="J19" i="270"/>
  <c r="F29" i="280"/>
  <c r="F65" i="280"/>
  <c r="F154" i="280"/>
  <c r="G29" i="280"/>
  <c r="G154" i="280"/>
  <c r="E29" i="280"/>
  <c r="E65" i="280"/>
  <c r="E154" i="280"/>
  <c r="D29" i="280"/>
  <c r="D52" i="277"/>
  <c r="D65" i="280"/>
  <c r="G138" i="280"/>
  <c r="D138" i="280"/>
  <c r="G65" i="280"/>
  <c r="F138" i="280"/>
  <c r="E138" i="280"/>
  <c r="D154" i="280"/>
  <c r="E24" i="270" l="1"/>
  <c r="K25" i="270" s="1"/>
  <c r="D10" i="270"/>
  <c r="E10" i="270"/>
  <c r="E54" i="277"/>
  <c r="J24" i="270"/>
  <c r="D24" i="270"/>
  <c r="C24" i="270"/>
  <c r="I25" i="270" s="1"/>
  <c r="F54" i="277"/>
  <c r="F31" i="280"/>
  <c r="D31" i="280"/>
  <c r="E31" i="280"/>
  <c r="G31" i="280"/>
  <c r="D54" i="277"/>
  <c r="G54" i="277"/>
  <c r="J25" i="270" l="1"/>
  <c r="G172" i="277"/>
  <c r="F172" i="277"/>
  <c r="E172" i="277"/>
  <c r="D172" i="277"/>
  <c r="K12" i="270" s="1"/>
  <c r="K16" i="270" s="1"/>
  <c r="K27" i="270" l="1"/>
  <c r="E184" i="277"/>
  <c r="F184" i="277"/>
  <c r="G184" i="277"/>
  <c r="D184" i="277"/>
  <c r="J12" i="270"/>
  <c r="J16" i="270" s="1"/>
  <c r="J27" i="270" s="1"/>
  <c r="J38" i="270" s="1"/>
  <c r="D165" i="280"/>
  <c r="E14" i="270" s="1"/>
  <c r="E16" i="270" s="1"/>
  <c r="E27" i="270" s="1"/>
  <c r="E38" i="270" s="1"/>
  <c r="E165" i="280"/>
  <c r="F165" i="280"/>
  <c r="G165" i="280"/>
  <c r="K17" i="270" l="1"/>
  <c r="K29" i="270"/>
  <c r="K38" i="270"/>
  <c r="D14" i="270"/>
  <c r="D16" i="270" s="1"/>
  <c r="J17" i="270" s="1"/>
  <c r="I27" i="270"/>
  <c r="I38" i="270" s="1"/>
  <c r="D226" i="277"/>
  <c r="F226" i="277"/>
  <c r="G226" i="277"/>
  <c r="E226" i="277"/>
  <c r="F167" i="280"/>
  <c r="E167" i="280"/>
  <c r="G167" i="280"/>
  <c r="D167" i="280"/>
  <c r="C16" i="270"/>
  <c r="D27" i="270" l="1"/>
  <c r="J29" i="270" s="1"/>
  <c r="C27" i="270"/>
  <c r="I17" i="270"/>
  <c r="E237" i="277"/>
  <c r="F237" i="277"/>
  <c r="G237" i="277"/>
  <c r="D237" i="277"/>
  <c r="D169" i="280"/>
  <c r="E169" i="280"/>
  <c r="G169" i="280"/>
  <c r="F169" i="280"/>
  <c r="D38" i="270" l="1"/>
  <c r="C38" i="270"/>
  <c r="I29" i="270"/>
  <c r="F172" i="280"/>
  <c r="E172" i="280"/>
  <c r="G172" i="280"/>
  <c r="D172" i="280"/>
  <c r="D184" i="280" l="1"/>
  <c r="E184" i="280"/>
  <c r="F184" i="280"/>
  <c r="G184" i="280"/>
</calcChain>
</file>

<file path=xl/sharedStrings.xml><?xml version="1.0" encoding="utf-8"?>
<sst xmlns="http://schemas.openxmlformats.org/spreadsheetml/2006/main" count="517" uniqueCount="348">
  <si>
    <t>1. Informatikai eszközök, szoftverek beszerzése</t>
  </si>
  <si>
    <t>Kölcsönök visszatérülése</t>
  </si>
  <si>
    <t xml:space="preserve">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</si>
  <si>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</si>
  <si>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</si>
  <si>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</si>
  <si>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</si>
  <si>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</si>
  <si>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</si>
  <si>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</si>
  <si>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II.</t>
  </si>
  <si>
    <t>III.</t>
  </si>
  <si>
    <t>1. Tárgyi eszköz, ingatlanértékesítés</t>
  </si>
  <si>
    <t>V.</t>
  </si>
  <si>
    <t>Mindösszesen:</t>
  </si>
  <si>
    <t>103. cím összesen:</t>
  </si>
  <si>
    <t>VI.</t>
  </si>
  <si>
    <t>Felújítások</t>
  </si>
  <si>
    <t>VII.</t>
  </si>
  <si>
    <t>Személyi juttatások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</si>
  <si>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</si>
  <si>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</si>
  <si>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</si>
  <si>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</si>
  <si>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</si>
  <si>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</si>
  <si>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</si>
  <si>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Önkormányzat</t>
  </si>
  <si>
    <t>1. Polgármesteri keret</t>
  </si>
  <si>
    <t>1. Helyi önkormányzat általános működésének és ágazati feladatainak támogatása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</si>
  <si>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</si>
  <si>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</si>
  <si>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</si>
  <si>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</si>
  <si>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</si>
  <si>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</si>
  <si>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</si>
  <si>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kötelező
feladat</t>
  </si>
  <si>
    <t>önként vállalt
feladat</t>
  </si>
  <si>
    <t>Dombóvári Közös Önkormányzati Hivatal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</si>
  <si>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</si>
  <si>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</si>
  <si>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</si>
  <si>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</si>
  <si>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</si>
  <si>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</si>
  <si>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</si>
  <si>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</si>
  <si>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</si>
  <si>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4. Általános tartalék</t>
  </si>
  <si>
    <t>Átvett pénzeszközök</t>
  </si>
  <si>
    <t>Közhatalmi bevételek</t>
  </si>
  <si>
    <t>1. Felhalmozási célú kölcsönök visszatérülése</t>
  </si>
  <si>
    <t>1. Helyi adók</t>
  </si>
  <si>
    <t>VI. alcím összesen</t>
  </si>
  <si>
    <t>IX.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</si>
  <si>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</si>
  <si>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</si>
  <si>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</si>
  <si>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</si>
  <si>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</si>
  <si>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</si>
  <si>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1. Működési célú átvett pénzeszközök államháztartáson kívülről</t>
  </si>
  <si>
    <t>2. Felhalmozási célú átvett pénzeszközök államháztartáson kívülről</t>
  </si>
  <si>
    <t>2. Működési célú kölcsönök visszatérülése</t>
  </si>
  <si>
    <t>1.1. Működési hitel</t>
  </si>
  <si>
    <t>1.2. Beruházási hitel</t>
  </si>
  <si>
    <t>1.3. Likvid hitel</t>
  </si>
  <si>
    <t>Finanszírozási kiadások</t>
  </si>
  <si>
    <t>1. Hitelek, kölcsönök törlesztése</t>
  </si>
  <si>
    <t>2. Államháztartáson belüli megelőlegezések visszafizetése</t>
  </si>
  <si>
    <t>2. Intézményi vagyonbiztosítás és felelősségbiztosítás</t>
  </si>
  <si>
    <t>1. Települési támogatás</t>
  </si>
  <si>
    <t>1.1. Lakhatáshoz kapcsolódó rendszeres kiadások viseléséhez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</si>
  <si>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</si>
  <si>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</si>
  <si>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</si>
  <si>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</si>
  <si>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</si>
  <si>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2. Önkormányzati vagyon bérbeadás</t>
  </si>
  <si>
    <t>2.1. Víziközmű bérleti díj</t>
  </si>
  <si>
    <t>2.1.1. Szennyvízhálózat</t>
  </si>
  <si>
    <t>2.1.2. Ivóvízhálózat</t>
  </si>
  <si>
    <t>1.1. Lakásszerzési támogatás, szociális kölcsön</t>
  </si>
  <si>
    <t>Működési és fejlesztési célú bevételek és kiadások mérlege</t>
  </si>
  <si>
    <t>Bevételek megnevezése</t>
  </si>
  <si>
    <t>Kiadások megnevezése</t>
  </si>
  <si>
    <t>Munkaadókat terh. jár. és szoc. hozzáj. adó</t>
  </si>
  <si>
    <t>Állami hozzájárulások és támogatások</t>
  </si>
  <si>
    <t>Működési célú kölcsönök visszatérülése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</si>
  <si>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</si>
  <si>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</si>
  <si>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</si>
  <si>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</si>
  <si>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</si>
  <si>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Felhalmozási célú támogatás államháztartáson belülről</t>
  </si>
  <si>
    <t>Felhalmozási célú kölcsönök visszatérülése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</si>
  <si>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</si>
  <si>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</si>
  <si>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</si>
  <si>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</si>
  <si>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Államháztartáson belüli megelőleg. visszafizetése</t>
  </si>
  <si>
    <t>Felújítások összesen:</t>
  </si>
  <si>
    <t>Felhalmozási célú hitel törlesztés</t>
  </si>
  <si>
    <t>1.1. Ingatlanok értékesítése</t>
  </si>
  <si>
    <t>1. Kisértékű tárgyi eszköz beszerzés</t>
  </si>
  <si>
    <t>Céltartalék (felhalmozási)</t>
  </si>
  <si>
    <t>Egyéb felhalmozási célú kiadások Áht-n belülre, Áht-n kívülre</t>
  </si>
  <si>
    <t>Egyéb működési célú kiadások Áht-n belülre, Áht-n kívülre</t>
  </si>
  <si>
    <t>1.1. Általános feladatok támogatása (B111)</t>
  </si>
  <si>
    <t>1.2. Egyes köznevelési feladatok támogatása (B112)</t>
  </si>
  <si>
    <t>Támogatások államháztartáson belülről</t>
  </si>
  <si>
    <t>1. Egyéb működési célú támogatások államháztartáson belülről</t>
  </si>
  <si>
    <t>2. Egyéb felhalmozási célú támogatások államháztartáson belülről</t>
  </si>
  <si>
    <t>1. Választott tisztségviselők juttatásai</t>
  </si>
  <si>
    <t>3. Farkas Attila Uszoda</t>
  </si>
  <si>
    <t>4. Egyéb foglalkoztatottak személyi juttatásai</t>
  </si>
  <si>
    <t>4. Egyéb foglalkoztatottak</t>
  </si>
  <si>
    <t>Működési célú támogatások államháztartáson belülről</t>
  </si>
  <si>
    <t>Dombóvári Művelődési Ház, Könyvtár és Helytörténeti Gyűjtemény</t>
  </si>
  <si>
    <t>1.2. Rendkívüli települési támogatás temetési költségek finanszírozásához</t>
  </si>
  <si>
    <t>1.3. Rendkívüli települési támogatás megélhetésre</t>
  </si>
  <si>
    <t>1.4. Iskolakezdési támogatás</t>
  </si>
  <si>
    <t>1.5. Utazási támogatás</t>
  </si>
  <si>
    <t>1.6. Gyermek születésének támogatása</t>
  </si>
  <si>
    <t>1.1. Dombóvári Szociális és Gyermekjóléti Intézményfenntartó Társulás működésre átadott pénzeszköz</t>
  </si>
  <si>
    <t>1.2. Dombóvári Illyés Gyula Gimnázium Tehetséggondozó Program támogatása</t>
  </si>
  <si>
    <t>1.4. Bursa Hungarica felsőoktatási ösztöndíj pályázat</t>
  </si>
  <si>
    <t>3. Lakásgazdálkodás, bérleményhasznosítás - bérleti díj bevételek</t>
  </si>
  <si>
    <t>4. Közterület használati díj</t>
  </si>
  <si>
    <t>5. Terület bérbeadás</t>
  </si>
  <si>
    <t>6. Távhő vagyon bérbeadásából származó bevételek</t>
  </si>
  <si>
    <t>7. Farkas Attila Uszoda bevétele</t>
  </si>
  <si>
    <t>8. Balatonfenyvesi Ifjúsági Tábor bérbeadása</t>
  </si>
  <si>
    <t>2. Egyéb közhatalmi bevételek</t>
  </si>
  <si>
    <t>2.1. pótlék, bírság</t>
  </si>
  <si>
    <t>2.2. talajterhelési díj</t>
  </si>
  <si>
    <t>2.1. Döbrököztől szennyvízcsatlakozáshoz hozzájárulás</t>
  </si>
  <si>
    <t>2.2. Farkas Attila Uszoda vizesblokk és öltöző felújítására</t>
  </si>
  <si>
    <t>9. Gunarasi gyerektábor</t>
  </si>
  <si>
    <t>1.3. Régészeti tárgyú pályázathoz önrész biztosítása</t>
  </si>
  <si>
    <t>2.1. Lakosságtól szennyvízhozzájárulás</t>
  </si>
  <si>
    <t>2. Sportpályák (Szuhay Sportcentrum)</t>
  </si>
  <si>
    <t>államig.
feladat</t>
  </si>
  <si>
    <t>1.1. Dombóvári HACS Egyesületnek nyújtott visszatérítendő támogatás</t>
  </si>
  <si>
    <t>2. Kisértékű tárgyi eszköz beszerzés</t>
  </si>
  <si>
    <t>1.7. Krízishelyzeti támogatás</t>
  </si>
  <si>
    <t>Felhalmozási célú átvett pénzeszközök</t>
  </si>
  <si>
    <t>Működési célú átvett pénzeszközök</t>
  </si>
  <si>
    <t>Eredeti előirányzat</t>
  </si>
  <si>
    <t>Felhalmozási célú önkormányzati támogatások</t>
  </si>
  <si>
    <t>3. Foglalkozás-egészségügyi szolgáltatás</t>
  </si>
  <si>
    <t>1.3. Egyes szociális és gyermekjóléti feladatok támogatása (B1131)</t>
  </si>
  <si>
    <t>1.4. Gyermekétkeztetési feladatainak támogatása (B1132)</t>
  </si>
  <si>
    <t>1.5. Kulturális feladatok támogatása (B114)</t>
  </si>
  <si>
    <t>103. cím összesen</t>
  </si>
  <si>
    <t>101-103. intézmények összesen</t>
  </si>
  <si>
    <t>102. cím összesen</t>
  </si>
  <si>
    <t>4. Város- és községgazdálkodás</t>
  </si>
  <si>
    <t>5. Helyi utak fenntartása</t>
  </si>
  <si>
    <t>6. Útburkolati jelek festése</t>
  </si>
  <si>
    <t>7. Belvízvédelem, települési vízellátás</t>
  </si>
  <si>
    <t>8. Ingatlanok üzemeltetése</t>
  </si>
  <si>
    <t>9. Köztisztaság, parkfenntartás</t>
  </si>
  <si>
    <t>10. Közterületen lévő fák, fasorok cseréje, telepítése, rendezése, nyesése, eseti fakivágások, növénybeszerzés</t>
  </si>
  <si>
    <t>11. Temetőfenntartás</t>
  </si>
  <si>
    <t>12. Közvilágítás - üzemeltetés, karbantartás, bérleti díj</t>
  </si>
  <si>
    <t>13. Kamatfizetés</t>
  </si>
  <si>
    <t>13.1. Működési hitel után</t>
  </si>
  <si>
    <t>13.2. Beruházási hitel után</t>
  </si>
  <si>
    <t>1.2. Dombóvári Művelődési Ház, Könyvtár és Helytörténeti Gyűjtemény</t>
  </si>
  <si>
    <t>1.3. Dombóvári Közös Önkormányzati Hivatal</t>
  </si>
  <si>
    <t>1.1. Dombóvári Szivárvány Óvoda és Bölcsőde</t>
  </si>
  <si>
    <t>1. Működési bevételek (segélyek visszafizetése, köztemetés, közig. bírság végrehajtásából, egyéb bevételek)</t>
  </si>
  <si>
    <t>2. Közvetített szolgáltatások ellenértéke (háziorvosi rendelők, tábor)</t>
  </si>
  <si>
    <t>10. Gyermekétkeztetés bevétele</t>
  </si>
  <si>
    <t>Dombóvári Szivárvány Óvoda és Bölcsőde</t>
  </si>
  <si>
    <t>1.4. Önkormányzat</t>
  </si>
  <si>
    <t>1.3.1. Szociális ágazati összevont pótlék kifizetéséhez támogatás</t>
  </si>
  <si>
    <t>1.3.2. Egészségügyi kiegészítő pótlék kifizetéséhez támogatás</t>
  </si>
  <si>
    <t>11. Általános forgalmi adó visszatérítése</t>
  </si>
  <si>
    <t>Egyéb működési célú kiadások összesen:</t>
  </si>
  <si>
    <t>2022. tény</t>
  </si>
  <si>
    <t>2023. mód. ei.</t>
  </si>
  <si>
    <t>1.2.1 Esélyteremtési illetményrész támogatása</t>
  </si>
  <si>
    <t>2. A Dombóvári Közös Önkormányzati Hivatal</t>
  </si>
  <si>
    <t>Munkaadókat terhelő járulékok és szociális hozzájárulási adó</t>
  </si>
  <si>
    <t>Kiadás összesen</t>
  </si>
  <si>
    <t>eredeti ei.</t>
  </si>
  <si>
    <t>KÖH Dombóvár</t>
  </si>
  <si>
    <t>KÖH Szakcsi Kirendeltsége</t>
  </si>
  <si>
    <t>KÖH Attalai Kirendeltsége</t>
  </si>
  <si>
    <t>KÖH Csikóstőttősi Kirendeltsége</t>
  </si>
  <si>
    <t>2024. eredeti</t>
  </si>
  <si>
    <t>Működési bevételek és működési kiadások egyenlege</t>
  </si>
  <si>
    <t>Felhalmozási bevételek és a felhalmozási kiadások egyenlege</t>
  </si>
  <si>
    <t>1. Előző év költségvetési maradványának igénybevétele (B8131)</t>
  </si>
  <si>
    <t>KÖLTSÉGVETÉSI BEVÉTELEK ÖSSZESEN</t>
  </si>
  <si>
    <t>KÖLTSÉGVETÉSI KIADÁSOK ÖSSZESEN</t>
  </si>
  <si>
    <t>Költségvetési egyenleg</t>
  </si>
  <si>
    <t xml:space="preserve">FINANSZÍROZÁSI BEVÉTELEK ÖSSZESEN: </t>
  </si>
  <si>
    <t xml:space="preserve">FINANSZÍROZÁSI KIADÁSOK ÖSSZESEN: </t>
  </si>
  <si>
    <t>BEVÉTELEK ÖSSZESEN</t>
  </si>
  <si>
    <t>KIADÁSOK ÖSSZESEN</t>
  </si>
  <si>
    <t>2022-2024. év</t>
  </si>
  <si>
    <t>Működési hitel/likvid hitel visszafizetése</t>
  </si>
  <si>
    <t>Működési hitel/likvid hitel felvétele</t>
  </si>
  <si>
    <t>Költségvetési maradvány igénybevétele</t>
  </si>
  <si>
    <t>2024. évi kiemelt kiadási előirányzata</t>
  </si>
  <si>
    <t>1. Szivárvány Óvoda udvar felújítása</t>
  </si>
  <si>
    <t>2. Százszorszép Óvoda udvar felújítása, vízelvezetés javítása</t>
  </si>
  <si>
    <t>2. Gépjármű vásárlás</t>
  </si>
  <si>
    <t>3. Betlehem</t>
  </si>
  <si>
    <t>4. Technikai eszközök vásárlása</t>
  </si>
  <si>
    <t>3.1. TOP_PLUSZ-1.3.1-21-TL1-2022-00005 FVS következő évi kiadások</t>
  </si>
  <si>
    <t>1.1. Nemzeti Egészségbiztosítási Alapkezelőtől finanszírozás (védőnői ellátás)</t>
  </si>
  <si>
    <t>1.2. Fogorvosi rendelő fenntartásához hozzájárulás</t>
  </si>
  <si>
    <t>1.3. Közös Önkormányzati Hivatal működtetéséhez hozzájárulás</t>
  </si>
  <si>
    <t>1.3.1. Közös Önkormányzati Hivatal működtetéséhez hozzájárulás Szakcs</t>
  </si>
  <si>
    <t>1.3.2. Közös Önkormányzati Hivatal működtetéséhez hozzájárulás Lápafő</t>
  </si>
  <si>
    <t>1.3.3. Közös Önkormányzati Hivatal működtetéséhez hozzájárulás Várong</t>
  </si>
  <si>
    <t>1.3.4. Közös Önkormányzati Hivatal működtetéséhez hozzájárulás Csikóstőttős</t>
  </si>
  <si>
    <t>1.3.5. Közös Önkormányzati Hivatal működtetéséhez hozzájárulás Attala</t>
  </si>
  <si>
    <t>1.5. Nyári diákmunka támogatása</t>
  </si>
  <si>
    <t>1.6. Kiegészítő gyermekvédelmi támogatás</t>
  </si>
  <si>
    <t>1.7. TOP-5.2.1-15-TL1-2016-00001 Mászlony</t>
  </si>
  <si>
    <t>1.8. TOP-5.2.1-15-TL1-2016-00002 Szigetsor</t>
  </si>
  <si>
    <t>1.9. TOP-5.2.1-15-TL1-2016-00003 Kakasdomb-Erzsébet utca</t>
  </si>
  <si>
    <t>1.10. Kaposmenti Társulástól kapott támogatás</t>
  </si>
  <si>
    <t>1.11. Társulás nettósítási különbözet</t>
  </si>
  <si>
    <t>2.1. Dombó-Land Kft. tagi kölcsön visszafizetés</t>
  </si>
  <si>
    <t>3. Fénymásoló beszerzés Szakcs</t>
  </si>
  <si>
    <t>5. Védőnő</t>
  </si>
  <si>
    <t>3. Bölcsőde tető felújítása</t>
  </si>
  <si>
    <t>14. Városi rendezvények</t>
  </si>
  <si>
    <t>15. Önkormányzati jogalkotás kiadásai</t>
  </si>
  <si>
    <t>16. Helyi tömegközlekedés biztosítása</t>
  </si>
  <si>
    <t>17. Városmarketing és kommunikációs feladatok</t>
  </si>
  <si>
    <t>18. Balatonfenyvesi és Gunarasi Ifjúsági Tábor üzemeltetése</t>
  </si>
  <si>
    <t>18.1. Balatonfenyves</t>
  </si>
  <si>
    <t>18.2. Gunaras</t>
  </si>
  <si>
    <t>19. ÁFA befizetés (építési telkek, víziközmű bérleti díj)</t>
  </si>
  <si>
    <t>20. Sportpályák üzemeltetése</t>
  </si>
  <si>
    <t>21. Településrendezési eszközök felülvizsgálata és módosítása</t>
  </si>
  <si>
    <t>22. TOP_PLUSZ-1.3.1-21-TL1-2022-00005 FVS</t>
  </si>
  <si>
    <t>23. Farkas Attila Uszoda üzemeltetése</t>
  </si>
  <si>
    <t>25. Szúnyoggyérítés Dombóvár város közigazgatási területén</t>
  </si>
  <si>
    <t>26. Tagdíj Kapos-menti Terület- és Vidékfejlesztési Társulásnak</t>
  </si>
  <si>
    <t>27. Gyermekétkeztetés kiadásai</t>
  </si>
  <si>
    <t>28. Szünidei étkeztetés kiadásai</t>
  </si>
  <si>
    <t>29. Dombóvári Városgazdálkodási Nkft.-nek közszolgáltatási szerződés alapján fizetendő</t>
  </si>
  <si>
    <t>30. Játszóterek felülvizsgálata, a szükséges és lehetséges javítási, karbantartási munkák elvégzése</t>
  </si>
  <si>
    <t>31. Iskola egészségügyi feladat</t>
  </si>
  <si>
    <t>32. Tanulmánytervek készítése</t>
  </si>
  <si>
    <t>33. Védőnőkkel kapcsolatos dologi kiadások</t>
  </si>
  <si>
    <t>34. Újdombóvári posta működtetésére</t>
  </si>
  <si>
    <t>35. Térfigyelő kamerarendszer üzemeltetése</t>
  </si>
  <si>
    <t>36. Karácsonyi díszkivilágítás</t>
  </si>
  <si>
    <t>37. Szőlőhegyi utcatáblázás</t>
  </si>
  <si>
    <t>1.6. TOP-4.3.1-15-TL1-2016-00004 projekt támogatás visszafizetése</t>
  </si>
  <si>
    <t>1.7. TOP-2.1.3-16-TL1-2021-00023 projekt támogatás visszafizetése</t>
  </si>
  <si>
    <t>2. Szigeterdei lakótorony lépcsője</t>
  </si>
  <si>
    <t>3. Kórházi parkoló felújítása</t>
  </si>
  <si>
    <t>4. Dombóvári Szivárvány Óvoda Zöld Liget Tagóvodája előtt bekötőút- és parkoló felújítása</t>
  </si>
  <si>
    <t>12. Kamatbevétel</t>
  </si>
  <si>
    <t>13. Tolna Vármegyei Kórház hozzájárulása védőnői szolgálat kiadásaihoz</t>
  </si>
  <si>
    <t>2.3. TOP-1.1.1-16-TL1-2017-00002  Tüskei iparterület fejlesztése és új iparterület kialakítása</t>
  </si>
  <si>
    <t>2.4. TOP-2.1.3-16-TL1-2021-00024 Dombóvár, Fő utca csapadékvíz-elvezető rendszer rekonstrukciója I. ütem – nyugati utcarész</t>
  </si>
  <si>
    <t>2.5. TOP-2.1.3-16-TL1-2021-00025 Dombóvár, Fő utca csapadékvíz-elvezető rendszer rekonstrukciója II. ütem – keleti utcarész</t>
  </si>
  <si>
    <t>2.6. TOP-4.1.1-15-TL1-2020-00028 - Szabadság utcai orvosi rendelő felújítása II. ütem</t>
  </si>
  <si>
    <t>24. Járda felújítás</t>
  </si>
  <si>
    <t>1. Közvilágítás bővítése, korszerűsítése, fejlesztése</t>
  </si>
  <si>
    <t>2. Térfigyelő kamerarendszer fejlesztése</t>
  </si>
  <si>
    <t>3. Új játszótér kialakítása</t>
  </si>
  <si>
    <t>4. Orvosi rendelő váró padok</t>
  </si>
  <si>
    <t>5. Tinódi Ház Nonprofit Kft. jegyzett tőkéjének felemelése</t>
  </si>
  <si>
    <t>2.1. Sporttámogatások sportszervezeteknek</t>
  </si>
  <si>
    <t>2.2. Mecsek Dráva Önkormányzati Társulás 2024. évi hozzájárulás</t>
  </si>
  <si>
    <t>2.3. Civil szervezetek támogatása</t>
  </si>
  <si>
    <t>2.4. Kapos Alapítvány támogatása</t>
  </si>
  <si>
    <t>2.5. Dombóvári Városszépítő és Városvédő Egyesület támogatása</t>
  </si>
  <si>
    <t>1.5. TOP-4.3.1-15-TL1-2016-00003 projekt támogatási önerő</t>
  </si>
  <si>
    <t>2.6. Dombóvári Polgárőr Egyesület támogatása</t>
  </si>
  <si>
    <t>2.7. Dombóvári Ifjúsági Fúvószenekar támogatása</t>
  </si>
  <si>
    <t>2.8. Dombóvári Városgazdálkodási Nkft. részére önerő közfoglalkoztatáshoz</t>
  </si>
  <si>
    <t>2.9. Szociális konyha szolgáltatás bevétellel nem fedezett kiadásaira Magyar Máltai Szeretetszolgálat Egyesületnek</t>
  </si>
  <si>
    <t>2.10. Dombóvár, Árnyas utca 29-31. szám alatti társasház részére visszatérítendő támogatás</t>
  </si>
  <si>
    <t>Az önkormányzat 2024. évi bevételei</t>
  </si>
  <si>
    <t>1. Az önkormányzat 2024. évi kiadásai</t>
  </si>
  <si>
    <t>Az önkormányzat és költségvetési szervei 2024. évi kiadásai</t>
  </si>
  <si>
    <t>1.4. Közfoglalkoztatás támogatás, EFOP támogatás</t>
  </si>
  <si>
    <t>1.12. Csikóstőttősi Tagóvoda 2024.évi működtetéséhez hozzájárulás</t>
  </si>
  <si>
    <t>Finanszírozási bevételek</t>
  </si>
  <si>
    <t>Módosítás</t>
  </si>
  <si>
    <t>5. 2024. évi szolidaritási hozzájárulás</t>
  </si>
  <si>
    <t>1. Egyéb felhalmozási célú támogatások államháztartáson kívülre</t>
  </si>
  <si>
    <t>1.1. Helyi védelem alatt álló épületek felújítására</t>
  </si>
  <si>
    <t>38. Mobil emlőszűrő állomás kitelepülési költségeinek finanszírozása</t>
  </si>
  <si>
    <t>39. Kábítószerügyi Egyeztető Fórumok (KEF-ek) működési kiadásai</t>
  </si>
  <si>
    <t>1.13. Kábítószerügyi Egyeztető Fórumok (KEF-ek) működési feltételeinek
biztosítására támogatás</t>
  </si>
  <si>
    <t>2. Működési célú költségvetési támogatások és kiegészítő támogatások (B115)</t>
  </si>
  <si>
    <t>2.1. Az Ukrajnában kialakult fegyveres konfliktussal összefüggésben felmerült önkormányzati kiadások ellentételezése</t>
  </si>
  <si>
    <t>40. Ukrajnából érkezett menekültekkel kapcsolatos kiadások</t>
  </si>
  <si>
    <t>3. Elszámolásból származó bevételek (B116)</t>
  </si>
  <si>
    <t>3.1. 2023. évi elszámolás alapján keletkezett pótigény</t>
  </si>
  <si>
    <t>6. Apáczai Csere János Technikum és Kollégium belső udvar és sportpálya körüli terület megújítása térkővel</t>
  </si>
  <si>
    <t>7. Kisértékű tárgyi eszköz beszerzés</t>
  </si>
  <si>
    <t>8. TOP-2.1.3-16-TL1-2021-00023 konstruktív hulladékgyűjtő-kör, zsáktartós (20 db), konstruktív pad (14 db)</t>
  </si>
  <si>
    <t>1.8. TOP-1.1.1-16-TL1-2017-00002 projekt támogatás visszafizetése</t>
  </si>
  <si>
    <t>1.10. Dombóvári KÖH 2023. évi működéséhez biztosított hozzájárulás elszámolása önkormányzatokkal</t>
  </si>
  <si>
    <t>1.9. TOP-4.1.1-15-TL1-2020-00028 projekt támogatás visszafizetése</t>
  </si>
  <si>
    <t>5. Balatonfenyvesi Ifjúsági Tábor padlóburkolat cseréje, valamint külső faljavítási munkálatok</t>
  </si>
  <si>
    <t>9. Szőlőhegyi kerékpárút II. ütem tervezése</t>
  </si>
  <si>
    <t>10. Bérlakásokkal kapcsolatos beruházások</t>
  </si>
  <si>
    <t>11. TOP-1.1.1-16-TL1-2017-00002 KIF csatlakozás</t>
  </si>
  <si>
    <t>4. Államháztartáson belüli megelőlegezések (B814)</t>
  </si>
  <si>
    <t>12. Gunaras csapadékvíz-elvezető rendszerek felülvizsgálata és átalakítása tanulmánytervének elkészítéséhez szükséges geodéziai munkák</t>
  </si>
  <si>
    <t>EP és helyi önkormányzati választás</t>
  </si>
  <si>
    <t>mód. ei.</t>
  </si>
  <si>
    <t>1. EP és helyi önkormányzati választás</t>
  </si>
  <si>
    <t>2024. mód.</t>
  </si>
  <si>
    <t>1.14. "Tisztítsuk meg az országot II." hulladékfelszámolási pályázat ILJ/190-1/2024</t>
  </si>
  <si>
    <t>1.15. KEHOP-5.4.1-16-2016-00131 támogatás</t>
  </si>
  <si>
    <t>1.4. 2023. évi Autómentes Nap támogatása</t>
  </si>
  <si>
    <t>2.11. Dombóvár, Bezerédj utca 22-26. szám alatti társasház részére visszatérítendő támogatás</t>
  </si>
  <si>
    <t>2.12. Tinódi Ház Nonprofit Kft. támogatása</t>
  </si>
  <si>
    <t>"4. melléklet az 5/2024. (II. 15.) önkormányzati rendelethez"</t>
  </si>
  <si>
    <t>3. melléklet az .../2024. (....) önkormányzati rendelethez</t>
  </si>
  <si>
    <t>"2. melléklet az 5/2024. (II. 15.) önkormányzati rendelethez"</t>
  </si>
  <si>
    <t>"1. melléklet az 5/2024. (II. 15.) önkormányzati rendelethez"</t>
  </si>
  <si>
    <t>2. melléklet az .../2024. (....) önkormányzati rendelethez</t>
  </si>
  <si>
    <t>1. melléklet az .../2024. (....) önkormányzati rendelethez</t>
  </si>
  <si>
    <t>1.3. Dombóvár, Bezerédj utca 22-26. szám alatti társasház részére nyújtott visszatérítendő támogatás visszafizetése</t>
  </si>
  <si>
    <t>1.2. Dombóvár, Árnyas utca 29-31. szám alatti társasház részére nyújtott visszatérítendő támogatás visszafizetése</t>
  </si>
  <si>
    <t>41. „Tisztítsuk meg az országot II.” hulladékfelszámolási pályázat kiadásai ILJ/190-1/2024</t>
  </si>
  <si>
    <t>13. Gunaras Park utcában kerékpáros híd telepítése</t>
  </si>
  <si>
    <t>1. Víziközmű fejlesztés (Kodály utca tervezés)</t>
  </si>
  <si>
    <t>Módosított előirányzat (1)</t>
  </si>
  <si>
    <t>Módosított előirányzat (2)</t>
  </si>
  <si>
    <t>14. Ingatlan vásárlás</t>
  </si>
  <si>
    <t>6. Bérlakásokkal kapcsolatos felújítások</t>
  </si>
  <si>
    <t>42. Testvér-települési kapcsolat kiadásai</t>
  </si>
  <si>
    <t>1.16. Magyar-magyar közösségi tevékenységek támogatása</t>
  </si>
  <si>
    <t>1.12. Csikóstőttősi Tagóvoda műk. előző évi fenntartási hozzáj. elszám.</t>
  </si>
  <si>
    <t>15. Bajcsy-Zsilinszky utcában új parkoló építése</t>
  </si>
  <si>
    <t>1.13. Biztos Kezdet Gyerekház 2023. évi támogatásból származó visszafizetése</t>
  </si>
  <si>
    <t>16. 12 db buszváró oldalfalát képező citylight berendezés vételára</t>
  </si>
  <si>
    <t>2.13. Pótbefizetés a Dombóvári Városgazdálkodási Nonprofit Kft. részére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</si>
</sst>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</numFmts>
  <fonts count="5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1" fillId="2" borderId="0" applyNumberFormat="0" applyBorder="0" applyAlignment="0" applyProtection="0"/>
    <xf numFmtId="0" fontId="8" fillId="2" borderId="0" applyNumberFormat="0" applyBorder="0" applyAlignment="0" applyProtection="0"/>
    <xf numFmtId="0" fontId="11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7" borderId="0" applyNumberFormat="0" applyBorder="0" applyAlignment="0" applyProtection="0"/>
    <xf numFmtId="0" fontId="8" fillId="7" borderId="0" applyNumberFormat="0" applyBorder="0" applyAlignment="0" applyProtection="0"/>
    <xf numFmtId="0" fontId="11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9" borderId="0" applyNumberFormat="0" applyBorder="0" applyAlignment="0" applyProtection="0"/>
    <xf numFmtId="0" fontId="8" fillId="9" borderId="0" applyNumberFormat="0" applyBorder="0" applyAlignment="0" applyProtection="0"/>
    <xf numFmtId="0" fontId="11" fillId="10" borderId="0" applyNumberFormat="0" applyBorder="0" applyAlignment="0" applyProtection="0"/>
    <xf numFmtId="0" fontId="8" fillId="10" borderId="0" applyNumberFormat="0" applyBorder="0" applyAlignment="0" applyProtection="0"/>
    <xf numFmtId="0" fontId="11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8" borderId="0" applyNumberFormat="0" applyBorder="0" applyAlignment="0" applyProtection="0"/>
    <xf numFmtId="0" fontId="8" fillId="8" borderId="0" applyNumberFormat="0" applyBorder="0" applyAlignment="0" applyProtection="0"/>
    <xf numFmtId="0" fontId="11" fillId="11" borderId="0" applyNumberFormat="0" applyBorder="0" applyAlignment="0" applyProtection="0"/>
    <xf numFmtId="0" fontId="8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0" fillId="17" borderId="7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22" borderId="8" applyNumberFormat="0" applyAlignment="0" applyProtection="0"/>
    <xf numFmtId="0" fontId="23" fillId="0" borderId="0" applyNumberFormat="0" applyFill="0" applyBorder="0" applyAlignment="0" applyProtection="0"/>
    <xf numFmtId="0" fontId="39" fillId="0" borderId="0"/>
    <xf numFmtId="0" fontId="9" fillId="0" borderId="0"/>
    <xf numFmtId="0" fontId="9" fillId="0" borderId="0"/>
    <xf numFmtId="0" fontId="10" fillId="0" borderId="0" applyBorder="0"/>
    <xf numFmtId="0" fontId="32" fillId="0" borderId="0"/>
    <xf numFmtId="0" fontId="24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23" borderId="0" applyNumberFormat="0" applyBorder="0" applyAlignment="0" applyProtection="0"/>
    <xf numFmtId="0" fontId="27" fillId="22" borderId="1" applyNumberFormat="0" applyAlignment="0" applyProtection="0"/>
    <xf numFmtId="0" fontId="10" fillId="0" borderId="0"/>
    <xf numFmtId="9" fontId="9" fillId="0" borderId="0" applyFont="0" applyFill="0" applyBorder="0" applyAlignment="0" applyProtection="0"/>
    <xf numFmtId="0" fontId="7" fillId="0" borderId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4" fontId="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75">
    <xf numFmtId="0" fontId="0" fillId="0" borderId="0" xfId="0"/>
    <xf numFmtId="0" fontId="31" fillId="0" borderId="0" xfId="53" applyFont="1" applyBorder="1" applyAlignment="1">
      <alignment horizontal="right"/>
    </xf>
    <xf numFmtId="0" fontId="9" fillId="0" borderId="0" xfId="51"/>
    <xf numFmtId="0" fontId="9" fillId="0" borderId="10" xfId="51" applyBorder="1"/>
    <xf numFmtId="0" fontId="34" fillId="0" borderId="0" xfId="53" applyFont="1" applyBorder="1" applyAlignment="1">
      <alignment horizontal="right"/>
    </xf>
    <xf numFmtId="0" fontId="40" fillId="0" borderId="0" xfId="59" applyFont="1" applyAlignment="1">
      <alignment wrapText="1"/>
    </xf>
    <xf numFmtId="0" fontId="42" fillId="0" borderId="10" xfId="59" applyFont="1" applyBorder="1" applyAlignment="1">
      <alignment wrapText="1"/>
    </xf>
    <xf numFmtId="0" fontId="42" fillId="0" borderId="10" xfId="59" applyFont="1" applyBorder="1" applyAlignment="1">
      <alignment vertical="center"/>
    </xf>
    <xf numFmtId="0" fontId="40" fillId="0" borderId="10" xfId="59" applyFont="1" applyBorder="1" applyAlignment="1">
      <alignment horizontal="center" vertical="center"/>
    </xf>
    <xf numFmtId="3" fontId="40" fillId="0" borderId="10" xfId="59" applyNumberFormat="1" applyFont="1" applyBorder="1" applyAlignment="1">
      <alignment horizontal="center"/>
    </xf>
    <xf numFmtId="0" fontId="40" fillId="0" borderId="10" xfId="59" applyFont="1" applyBorder="1" applyAlignment="1">
      <alignment wrapText="1"/>
    </xf>
    <xf numFmtId="3" fontId="40" fillId="0" borderId="10" xfId="51" applyNumberFormat="1" applyFont="1" applyBorder="1"/>
    <xf numFmtId="3" fontId="42" fillId="0" borderId="10" xfId="51" applyNumberFormat="1" applyFont="1" applyBorder="1"/>
    <xf numFmtId="0" fontId="41" fillId="0" borderId="10" xfId="59" applyFont="1" applyBorder="1" applyAlignment="1">
      <alignment wrapText="1"/>
    </xf>
    <xf numFmtId="3" fontId="41" fillId="0" borderId="10" xfId="51" applyNumberFormat="1" applyFont="1" applyBorder="1"/>
    <xf numFmtId="0" fontId="34" fillId="0" borderId="0" xfId="53" applyFont="1" applyBorder="1"/>
    <xf numFmtId="0" fontId="28" fillId="0" borderId="0" xfId="53" applyFont="1" applyBorder="1"/>
    <xf numFmtId="0" fontId="34" fillId="0" borderId="10" xfId="53" applyFont="1" applyBorder="1"/>
    <xf numFmtId="0" fontId="28" fillId="0" borderId="0" xfId="53" applyFont="1" applyBorder="1" applyAlignment="1">
      <alignment horizontal="right"/>
    </xf>
    <xf numFmtId="0" fontId="28" fillId="0" borderId="13" xfId="53" applyFont="1" applyBorder="1"/>
    <xf numFmtId="0" fontId="28" fillId="0" borderId="10" xfId="53" applyFont="1" applyBorder="1" applyAlignment="1">
      <alignment horizontal="right"/>
    </xf>
    <xf numFmtId="0" fontId="34" fillId="0" borderId="13" xfId="53" applyFont="1" applyBorder="1"/>
    <xf numFmtId="164" fontId="0" fillId="0" borderId="0" xfId="62" applyNumberFormat="1" applyFont="1" applyFill="1"/>
    <xf numFmtId="164" fontId="9" fillId="0" borderId="0" xfId="62" applyNumberFormat="1" applyFont="1" applyFill="1" applyAlignment="1">
      <alignment wrapText="1"/>
    </xf>
    <xf numFmtId="0" fontId="28" fillId="0" borderId="0" xfId="53" applyFont="1"/>
    <xf numFmtId="0" fontId="50" fillId="0" borderId="0" xfId="53" applyFont="1"/>
    <xf numFmtId="0" fontId="28" fillId="0" borderId="0" xfId="53" applyFont="1" applyAlignment="1">
      <alignment vertical="center"/>
    </xf>
    <xf numFmtId="0" fontId="30" fillId="0" borderId="0" xfId="53" applyFont="1"/>
    <xf numFmtId="0" fontId="53" fillId="0" borderId="10" xfId="0" applyFont="1" applyBorder="1"/>
    <xf numFmtId="0" fontId="40" fillId="0" borderId="0" xfId="59" applyFont="1"/>
    <xf numFmtId="0" fontId="40" fillId="0" borderId="0" xfId="51" applyFont="1"/>
    <xf numFmtId="3" fontId="42" fillId="0" borderId="10" xfId="59" applyNumberFormat="1" applyFont="1" applyBorder="1" applyAlignment="1">
      <alignment horizontal="right"/>
    </xf>
    <xf numFmtId="0" fontId="40" fillId="0" borderId="10" xfId="59" applyFont="1" applyBorder="1"/>
    <xf numFmtId="0" fontId="40" fillId="0" borderId="10" xfId="51" applyFont="1" applyBorder="1"/>
    <xf numFmtId="0" fontId="40" fillId="0" borderId="10" xfId="59" applyFont="1" applyBorder="1" applyAlignment="1">
      <alignment vertical="center"/>
    </xf>
    <xf numFmtId="0" fontId="40" fillId="0" borderId="10" xfId="59" applyFont="1" applyBorder="1" applyAlignment="1">
      <alignment horizontal="center"/>
    </xf>
    <xf numFmtId="0" fontId="40" fillId="0" borderId="10" xfId="59" applyFont="1" applyBorder="1" applyAlignment="1">
      <alignment horizontal="center" wrapText="1"/>
    </xf>
    <xf numFmtId="3" fontId="40" fillId="0" borderId="10" xfId="59" applyNumberFormat="1" applyFont="1" applyBorder="1"/>
    <xf numFmtId="0" fontId="40" fillId="0" borderId="10" xfId="59" applyFont="1" applyBorder="1" applyAlignment="1">
      <alignment vertical="center" wrapText="1"/>
    </xf>
    <xf numFmtId="3" fontId="42" fillId="0" borderId="10" xfId="59" applyNumberFormat="1" applyFont="1" applyBorder="1"/>
    <xf numFmtId="0" fontId="42" fillId="0" borderId="10" xfId="51" applyFont="1" applyBorder="1"/>
    <xf numFmtId="3" fontId="40" fillId="0" borderId="10" xfId="59" applyNumberFormat="1" applyFont="1" applyBorder="1" applyAlignment="1">
      <alignment vertical="center"/>
    </xf>
    <xf numFmtId="0" fontId="40" fillId="0" borderId="10" xfId="51" applyFont="1" applyBorder="1" applyAlignment="1">
      <alignment wrapText="1"/>
    </xf>
    <xf numFmtId="0" fontId="35" fillId="0" borderId="0" xfId="53" applyFont="1" applyBorder="1" applyAlignment="1">
      <alignment horizontal="right"/>
    </xf>
    <xf numFmtId="0" fontId="28" fillId="0" borderId="0" xfId="51" applyFont="1" applyAlignment="1">
      <alignment horizontal="right"/>
    </xf>
    <xf numFmtId="0" fontId="29" fillId="0" borderId="0" xfId="51" applyFont="1" applyAlignment="1">
      <alignment horizontal="right"/>
    </xf>
    <xf numFmtId="3" fontId="34" fillId="0" borderId="28" xfId="53" applyNumberFormat="1" applyFont="1" applyBorder="1" applyAlignment="1">
      <alignment horizontal="center" wrapText="1"/>
    </xf>
    <xf numFmtId="0" fontId="34" fillId="0" borderId="28" xfId="53" applyFont="1" applyBorder="1" applyAlignment="1">
      <alignment horizontal="center" wrapText="1"/>
    </xf>
    <xf numFmtId="0" fontId="34" fillId="0" borderId="29" xfId="53" applyFont="1" applyBorder="1" applyAlignment="1">
      <alignment horizontal="center" wrapText="1"/>
    </xf>
    <xf numFmtId="0" fontId="48" fillId="0" borderId="0" xfId="53" applyFont="1" applyBorder="1"/>
    <xf numFmtId="0" fontId="33" fillId="0" borderId="0" xfId="52" applyFont="1"/>
    <xf numFmtId="0" fontId="9" fillId="0" borderId="0" xfId="52"/>
    <xf numFmtId="0" fontId="49" fillId="0" borderId="11" xfId="53" applyFont="1" applyBorder="1" applyAlignment="1">
      <alignment horizontal="center"/>
    </xf>
    <xf numFmtId="0" fontId="31" fillId="0" borderId="11" xfId="53" applyFont="1" applyBorder="1" applyAlignment="1">
      <alignment horizontal="right"/>
    </xf>
    <xf numFmtId="0" fontId="31" fillId="0" borderId="10" xfId="53" applyFont="1" applyBorder="1" applyAlignment="1">
      <alignment vertical="center" wrapText="1"/>
    </xf>
    <xf numFmtId="0" fontId="31" fillId="0" borderId="10" xfId="53" applyFont="1" applyBorder="1" applyAlignment="1">
      <alignment horizontal="center" vertical="center" wrapText="1"/>
    </xf>
    <xf numFmtId="3" fontId="31" fillId="0" borderId="10" xfId="53" applyNumberFormat="1" applyFont="1" applyBorder="1" applyAlignment="1">
      <alignment wrapText="1"/>
    </xf>
    <xf numFmtId="3" fontId="31" fillId="0" borderId="10" xfId="53" applyNumberFormat="1" applyFont="1" applyBorder="1"/>
    <xf numFmtId="3" fontId="51" fillId="0" borderId="10" xfId="53" applyNumberFormat="1" applyFont="1" applyBorder="1" applyAlignment="1">
      <alignment wrapText="1"/>
    </xf>
    <xf numFmtId="3" fontId="51" fillId="0" borderId="10" xfId="53" applyNumberFormat="1" applyFont="1" applyBorder="1"/>
    <xf numFmtId="0" fontId="28" fillId="0" borderId="0" xfId="53" applyFont="1" applyAlignment="1">
      <alignment wrapText="1"/>
    </xf>
    <xf numFmtId="0" fontId="31" fillId="0" borderId="0" xfId="53" applyFont="1"/>
    <xf numFmtId="0" fontId="36" fillId="0" borderId="0" xfId="53" applyFont="1" applyBorder="1" applyAlignment="1">
      <alignment horizontal="center"/>
    </xf>
    <xf numFmtId="0" fontId="29" fillId="0" borderId="0" xfId="53" applyFont="1" applyBorder="1" applyAlignment="1">
      <alignment horizontal="right"/>
    </xf>
    <xf numFmtId="3" fontId="36" fillId="0" borderId="14" xfId="53" applyNumberFormat="1" applyFont="1" applyBorder="1" applyAlignment="1">
      <alignment horizontal="center"/>
    </xf>
    <xf numFmtId="3" fontId="36" fillId="0" borderId="15" xfId="53" applyNumberFormat="1" applyFont="1" applyBorder="1" applyAlignment="1">
      <alignment horizontal="center"/>
    </xf>
    <xf numFmtId="3" fontId="36" fillId="0" borderId="16" xfId="53" applyNumberFormat="1" applyFont="1" applyBorder="1" applyAlignment="1">
      <alignment horizontal="center"/>
    </xf>
    <xf numFmtId="1" fontId="36" fillId="0" borderId="26" xfId="53" applyNumberFormat="1" applyFont="1" applyBorder="1" applyAlignment="1">
      <alignment horizontal="center" vertical="center"/>
    </xf>
    <xf numFmtId="0" fontId="36" fillId="0" borderId="21" xfId="53" applyFont="1" applyBorder="1" applyAlignment="1">
      <alignment horizontal="center" vertical="center"/>
    </xf>
    <xf numFmtId="0" fontId="34" fillId="0" borderId="23" xfId="53" applyFont="1" applyBorder="1" applyAlignment="1">
      <alignment horizontal="center" vertical="center"/>
    </xf>
    <xf numFmtId="0" fontId="36" fillId="0" borderId="32" xfId="53" applyFont="1" applyBorder="1" applyAlignment="1">
      <alignment horizontal="center" vertical="center"/>
    </xf>
    <xf numFmtId="3" fontId="34" fillId="0" borderId="36" xfId="53" applyNumberFormat="1" applyFont="1" applyBorder="1" applyAlignment="1">
      <alignment horizontal="right"/>
    </xf>
    <xf numFmtId="0" fontId="34" fillId="0" borderId="37" xfId="53" applyFont="1" applyBorder="1" applyAlignment="1">
      <alignment horizontal="center" wrapText="1"/>
    </xf>
    <xf numFmtId="0" fontId="36" fillId="0" borderId="24" xfId="53" applyFont="1" applyBorder="1" applyAlignment="1">
      <alignment horizontal="center"/>
    </xf>
    <xf numFmtId="0" fontId="36" fillId="0" borderId="25" xfId="53" applyFont="1" applyBorder="1" applyAlignment="1">
      <alignment horizontal="center"/>
    </xf>
    <xf numFmtId="0" fontId="36" fillId="0" borderId="26" xfId="53" applyFont="1" applyBorder="1"/>
    <xf numFmtId="3" fontId="36" fillId="0" borderId="41" xfId="53" applyNumberFormat="1" applyFont="1" applyBorder="1"/>
    <xf numFmtId="3" fontId="36" fillId="0" borderId="12" xfId="53" applyNumberFormat="1" applyFont="1" applyBorder="1"/>
    <xf numFmtId="3" fontId="36" fillId="0" borderId="44" xfId="53" applyNumberFormat="1" applyFont="1" applyBorder="1"/>
    <xf numFmtId="0" fontId="36" fillId="0" borderId="18" xfId="53" applyFont="1" applyBorder="1" applyAlignment="1">
      <alignment horizontal="center"/>
    </xf>
    <xf numFmtId="0" fontId="36" fillId="0" borderId="19" xfId="53" applyFont="1" applyBorder="1" applyAlignment="1">
      <alignment horizontal="center"/>
    </xf>
    <xf numFmtId="0" fontId="36" fillId="0" borderId="30" xfId="53" applyFont="1" applyBorder="1"/>
    <xf numFmtId="3" fontId="36" fillId="0" borderId="30" xfId="53" applyNumberFormat="1" applyFont="1" applyBorder="1"/>
    <xf numFmtId="3" fontId="36" fillId="0" borderId="10" xfId="53" applyNumberFormat="1" applyFont="1" applyBorder="1"/>
    <xf numFmtId="3" fontId="36" fillId="0" borderId="34" xfId="53" applyNumberFormat="1" applyFont="1" applyBorder="1"/>
    <xf numFmtId="3" fontId="36" fillId="0" borderId="19" xfId="53" applyNumberFormat="1" applyFont="1" applyBorder="1"/>
    <xf numFmtId="3" fontId="36" fillId="0" borderId="18" xfId="53" applyNumberFormat="1" applyFont="1" applyBorder="1"/>
    <xf numFmtId="0" fontId="34" fillId="0" borderId="27" xfId="53" applyFont="1" applyBorder="1" applyAlignment="1">
      <alignment horizontal="center" wrapText="1"/>
    </xf>
    <xf numFmtId="3" fontId="36" fillId="0" borderId="24" xfId="53" applyNumberFormat="1" applyFont="1" applyBorder="1"/>
    <xf numFmtId="3" fontId="36" fillId="0" borderId="25" xfId="53" applyNumberFormat="1" applyFont="1" applyBorder="1"/>
    <xf numFmtId="0" fontId="36" fillId="0" borderId="34" xfId="53" applyFont="1" applyBorder="1" applyAlignment="1">
      <alignment horizontal="center"/>
    </xf>
    <xf numFmtId="0" fontId="36" fillId="0" borderId="20" xfId="53" applyFont="1" applyBorder="1" applyAlignment="1">
      <alignment wrapText="1"/>
    </xf>
    <xf numFmtId="0" fontId="34" fillId="0" borderId="18" xfId="53" applyFont="1" applyBorder="1"/>
    <xf numFmtId="0" fontId="34" fillId="0" borderId="33" xfId="53" applyFont="1" applyBorder="1" applyAlignment="1">
      <alignment horizontal="center"/>
    </xf>
    <xf numFmtId="0" fontId="34" fillId="0" borderId="30" xfId="53" applyFont="1" applyBorder="1"/>
    <xf numFmtId="3" fontId="34" fillId="0" borderId="30" xfId="53" applyNumberFormat="1" applyFont="1" applyBorder="1"/>
    <xf numFmtId="3" fontId="34" fillId="0" borderId="10" xfId="53" applyNumberFormat="1" applyFont="1" applyBorder="1"/>
    <xf numFmtId="3" fontId="34" fillId="0" borderId="34" xfId="53" applyNumberFormat="1" applyFont="1" applyBorder="1"/>
    <xf numFmtId="3" fontId="34" fillId="0" borderId="18" xfId="53" applyNumberFormat="1" applyFont="1" applyBorder="1"/>
    <xf numFmtId="3" fontId="34" fillId="0" borderId="19" xfId="53" applyNumberFormat="1" applyFont="1" applyBorder="1"/>
    <xf numFmtId="0" fontId="34" fillId="0" borderId="18" xfId="53" applyFont="1" applyBorder="1" applyAlignment="1">
      <alignment horizontal="center"/>
    </xf>
    <xf numFmtId="0" fontId="34" fillId="0" borderId="34" xfId="53" applyFont="1" applyBorder="1" applyAlignment="1">
      <alignment horizontal="center"/>
    </xf>
    <xf numFmtId="0" fontId="35" fillId="0" borderId="18" xfId="53" applyFont="1" applyBorder="1" applyAlignment="1">
      <alignment horizontal="center"/>
    </xf>
    <xf numFmtId="0" fontId="35" fillId="0" borderId="34" xfId="53" applyFont="1" applyBorder="1" applyAlignment="1">
      <alignment horizontal="center"/>
    </xf>
    <xf numFmtId="0" fontId="35" fillId="0" borderId="30" xfId="53" applyFont="1" applyBorder="1"/>
    <xf numFmtId="3" fontId="35" fillId="0" borderId="30" xfId="53" applyNumberFormat="1" applyFont="1" applyBorder="1"/>
    <xf numFmtId="3" fontId="35" fillId="0" borderId="10" xfId="53" applyNumberFormat="1" applyFont="1" applyBorder="1"/>
    <xf numFmtId="3" fontId="35" fillId="0" borderId="34" xfId="53" applyNumberFormat="1" applyFont="1" applyBorder="1"/>
    <xf numFmtId="3" fontId="35" fillId="0" borderId="18" xfId="53" applyNumberFormat="1" applyFont="1" applyBorder="1"/>
    <xf numFmtId="3" fontId="35" fillId="0" borderId="19" xfId="53" applyNumberFormat="1" applyFont="1" applyBorder="1"/>
    <xf numFmtId="3" fontId="36" fillId="0" borderId="30" xfId="53" applyNumberFormat="1" applyFont="1" applyBorder="1" applyAlignment="1">
      <alignment horizontal="right"/>
    </xf>
    <xf numFmtId="3" fontId="36" fillId="0" borderId="10" xfId="53" applyNumberFormat="1" applyFont="1" applyBorder="1" applyAlignment="1">
      <alignment horizontal="right"/>
    </xf>
    <xf numFmtId="3" fontId="36" fillId="0" borderId="34" xfId="53" applyNumberFormat="1" applyFont="1" applyBorder="1" applyAlignment="1">
      <alignment horizontal="right"/>
    </xf>
    <xf numFmtId="3" fontId="36" fillId="0" borderId="18" xfId="53" applyNumberFormat="1" applyFont="1" applyBorder="1" applyAlignment="1">
      <alignment horizontal="right"/>
    </xf>
    <xf numFmtId="3" fontId="36" fillId="0" borderId="19" xfId="53" applyNumberFormat="1" applyFont="1" applyBorder="1" applyAlignment="1">
      <alignment horizontal="right"/>
    </xf>
    <xf numFmtId="0" fontId="33" fillId="0" borderId="0" xfId="0" applyFont="1"/>
    <xf numFmtId="0" fontId="34" fillId="0" borderId="33" xfId="53" applyFont="1" applyBorder="1"/>
    <xf numFmtId="0" fontId="37" fillId="0" borderId="30" xfId="53" applyFont="1" applyBorder="1"/>
    <xf numFmtId="3" fontId="37" fillId="0" borderId="30" xfId="53" applyNumberFormat="1" applyFont="1" applyBorder="1"/>
    <xf numFmtId="3" fontId="37" fillId="0" borderId="10" xfId="53" applyNumberFormat="1" applyFont="1" applyBorder="1"/>
    <xf numFmtId="3" fontId="37" fillId="0" borderId="34" xfId="53" applyNumberFormat="1" applyFont="1" applyBorder="1"/>
    <xf numFmtId="3" fontId="37" fillId="0" borderId="18" xfId="53" applyNumberFormat="1" applyFont="1" applyBorder="1"/>
    <xf numFmtId="3" fontId="37" fillId="0" borderId="19" xfId="53" applyNumberFormat="1" applyFont="1" applyBorder="1"/>
    <xf numFmtId="0" fontId="34" fillId="0" borderId="30" xfId="53" applyFont="1" applyBorder="1" applyAlignment="1">
      <alignment wrapText="1"/>
    </xf>
    <xf numFmtId="0" fontId="9" fillId="0" borderId="0" xfId="0" applyFont="1"/>
    <xf numFmtId="3" fontId="34" fillId="0" borderId="30" xfId="53" applyNumberFormat="1" applyFont="1" applyBorder="1" applyAlignment="1">
      <alignment wrapText="1"/>
    </xf>
    <xf numFmtId="3" fontId="34" fillId="0" borderId="10" xfId="53" applyNumberFormat="1" applyFont="1" applyBorder="1" applyAlignment="1">
      <alignment wrapText="1"/>
    </xf>
    <xf numFmtId="3" fontId="34" fillId="0" borderId="34" xfId="53" applyNumberFormat="1" applyFont="1" applyBorder="1" applyAlignment="1">
      <alignment wrapText="1"/>
    </xf>
    <xf numFmtId="3" fontId="34" fillId="0" borderId="18" xfId="53" applyNumberFormat="1" applyFont="1" applyBorder="1" applyAlignment="1">
      <alignment wrapText="1"/>
    </xf>
    <xf numFmtId="3" fontId="34" fillId="0" borderId="19" xfId="53" applyNumberFormat="1" applyFont="1" applyBorder="1" applyAlignment="1">
      <alignment wrapText="1"/>
    </xf>
    <xf numFmtId="3" fontId="28" fillId="0" borderId="30" xfId="53" applyNumberFormat="1" applyFont="1" applyBorder="1"/>
    <xf numFmtId="3" fontId="28" fillId="0" borderId="10" xfId="53" applyNumberFormat="1" applyFont="1" applyBorder="1"/>
    <xf numFmtId="3" fontId="28" fillId="0" borderId="34" xfId="53" applyNumberFormat="1" applyFont="1" applyBorder="1"/>
    <xf numFmtId="3" fontId="28" fillId="0" borderId="18" xfId="53" applyNumberFormat="1" applyFont="1" applyBorder="1"/>
    <xf numFmtId="3" fontId="28" fillId="0" borderId="19" xfId="53" applyNumberFormat="1" applyFont="1" applyBorder="1"/>
    <xf numFmtId="0" fontId="34" fillId="0" borderId="18" xfId="53" applyFont="1" applyBorder="1" applyAlignment="1">
      <alignment horizontal="center" wrapText="1"/>
    </xf>
    <xf numFmtId="16" fontId="34" fillId="0" borderId="30" xfId="53" applyNumberFormat="1" applyFont="1" applyBorder="1" applyAlignment="1">
      <alignment wrapText="1"/>
    </xf>
    <xf numFmtId="0" fontId="37" fillId="0" borderId="34" xfId="53" applyFont="1" applyBorder="1" applyAlignment="1">
      <alignment horizontal="center"/>
    </xf>
    <xf numFmtId="3" fontId="44" fillId="0" borderId="10" xfId="53" applyNumberFormat="1" applyFont="1" applyBorder="1"/>
    <xf numFmtId="3" fontId="44" fillId="0" borderId="34" xfId="53" applyNumberFormat="1" applyFont="1" applyBorder="1"/>
    <xf numFmtId="3" fontId="44" fillId="0" borderId="18" xfId="53" applyNumberFormat="1" applyFont="1" applyBorder="1"/>
    <xf numFmtId="3" fontId="44" fillId="0" borderId="19" xfId="53" applyNumberFormat="1" applyFont="1" applyBorder="1"/>
    <xf numFmtId="16" fontId="34" fillId="0" borderId="30" xfId="53" applyNumberFormat="1" applyFont="1" applyBorder="1"/>
    <xf numFmtId="0" fontId="52" fillId="0" borderId="18" xfId="53" applyFont="1" applyBorder="1" applyAlignment="1">
      <alignment horizontal="center"/>
    </xf>
    <xf numFmtId="0" fontId="52" fillId="0" borderId="34" xfId="53" applyFont="1" applyBorder="1" applyAlignment="1">
      <alignment horizontal="center"/>
    </xf>
    <xf numFmtId="0" fontId="47" fillId="0" borderId="0" xfId="0" applyFont="1"/>
    <xf numFmtId="0" fontId="52" fillId="0" borderId="18" xfId="53" applyFont="1" applyBorder="1"/>
    <xf numFmtId="0" fontId="52" fillId="0" borderId="33" xfId="53" applyFont="1" applyBorder="1"/>
    <xf numFmtId="0" fontId="36" fillId="0" borderId="18" xfId="53" applyFont="1" applyBorder="1"/>
    <xf numFmtId="0" fontId="34" fillId="0" borderId="34" xfId="53" applyFont="1" applyBorder="1" applyAlignment="1">
      <alignment horizontal="center" wrapText="1"/>
    </xf>
    <xf numFmtId="0" fontId="38" fillId="0" borderId="34" xfId="53" applyFont="1" applyBorder="1"/>
    <xf numFmtId="0" fontId="38" fillId="0" borderId="30" xfId="53" applyFont="1" applyBorder="1"/>
    <xf numFmtId="0" fontId="34" fillId="0" borderId="20" xfId="53" applyFont="1" applyBorder="1"/>
    <xf numFmtId="3" fontId="34" fillId="0" borderId="30" xfId="53" applyNumberFormat="1" applyFont="1" applyBorder="1" applyAlignment="1">
      <alignment horizontal="right"/>
    </xf>
    <xf numFmtId="3" fontId="34" fillId="0" borderId="10" xfId="53" applyNumberFormat="1" applyFont="1" applyBorder="1" applyAlignment="1">
      <alignment horizontal="right"/>
    </xf>
    <xf numFmtId="3" fontId="34" fillId="0" borderId="34" xfId="53" applyNumberFormat="1" applyFont="1" applyBorder="1" applyAlignment="1">
      <alignment horizontal="right"/>
    </xf>
    <xf numFmtId="0" fontId="34" fillId="0" borderId="34" xfId="53" applyFont="1" applyBorder="1"/>
    <xf numFmtId="0" fontId="34" fillId="0" borderId="21" xfId="53" applyFont="1" applyBorder="1"/>
    <xf numFmtId="0" fontId="34" fillId="0" borderId="38" xfId="53" applyFont="1" applyBorder="1"/>
    <xf numFmtId="0" fontId="36" fillId="0" borderId="32" xfId="53" applyFont="1" applyBorder="1"/>
    <xf numFmtId="3" fontId="36" fillId="0" borderId="32" xfId="53" applyNumberFormat="1" applyFont="1" applyBorder="1"/>
    <xf numFmtId="3" fontId="36" fillId="0" borderId="39" xfId="53" applyNumberFormat="1" applyFont="1" applyBorder="1"/>
    <xf numFmtId="3" fontId="36" fillId="0" borderId="38" xfId="53" applyNumberFormat="1" applyFont="1" applyBorder="1"/>
    <xf numFmtId="3" fontId="36" fillId="0" borderId="21" xfId="53" applyNumberFormat="1" applyFont="1" applyBorder="1"/>
    <xf numFmtId="3" fontId="36" fillId="0" borderId="23" xfId="53" applyNumberFormat="1" applyFont="1" applyBorder="1"/>
    <xf numFmtId="0" fontId="34" fillId="0" borderId="42" xfId="53" applyFont="1" applyBorder="1"/>
    <xf numFmtId="0" fontId="34" fillId="0" borderId="43" xfId="53" applyFont="1" applyBorder="1"/>
    <xf numFmtId="0" fontId="28" fillId="0" borderId="42" xfId="53" applyFont="1" applyBorder="1"/>
    <xf numFmtId="3" fontId="34" fillId="0" borderId="0" xfId="53" applyNumberFormat="1" applyFont="1" applyBorder="1"/>
    <xf numFmtId="3" fontId="28" fillId="0" borderId="0" xfId="53" applyNumberFormat="1" applyFont="1" applyBorder="1"/>
    <xf numFmtId="0" fontId="36" fillId="0" borderId="14" xfId="53" applyFont="1" applyBorder="1" applyAlignment="1">
      <alignment horizontal="center"/>
    </xf>
    <xf numFmtId="0" fontId="36" fillId="0" borderId="15" xfId="53" applyFont="1" applyBorder="1" applyAlignment="1">
      <alignment horizontal="center"/>
    </xf>
    <xf numFmtId="0" fontId="36" fillId="0" borderId="16" xfId="53" applyFont="1" applyBorder="1" applyAlignment="1">
      <alignment horizontal="center"/>
    </xf>
    <xf numFmtId="0" fontId="36" fillId="0" borderId="17" xfId="53" applyFont="1" applyBorder="1" applyAlignment="1">
      <alignment horizontal="center"/>
    </xf>
    <xf numFmtId="0" fontId="34" fillId="0" borderId="23" xfId="53" applyFont="1" applyBorder="1" applyAlignment="1">
      <alignment horizontal="right"/>
    </xf>
    <xf numFmtId="0" fontId="34" fillId="0" borderId="22" xfId="53" applyFont="1" applyBorder="1"/>
    <xf numFmtId="3" fontId="34" fillId="0" borderId="27" xfId="53" applyNumberFormat="1" applyFont="1" applyBorder="1" applyAlignment="1">
      <alignment horizontal="right"/>
    </xf>
    <xf numFmtId="0" fontId="34" fillId="0" borderId="47" xfId="53" applyFont="1" applyBorder="1" applyAlignment="1">
      <alignment horizontal="center" wrapText="1"/>
    </xf>
    <xf numFmtId="3" fontId="34" fillId="0" borderId="48" xfId="53" applyNumberFormat="1" applyFont="1" applyBorder="1" applyAlignment="1">
      <alignment horizontal="right"/>
    </xf>
    <xf numFmtId="0" fontId="36" fillId="0" borderId="15" xfId="53" applyFont="1" applyBorder="1"/>
    <xf numFmtId="0" fontId="36" fillId="0" borderId="16" xfId="53" applyFont="1" applyBorder="1" applyAlignment="1">
      <alignment horizontal="right"/>
    </xf>
    <xf numFmtId="0" fontId="36" fillId="0" borderId="17" xfId="53" applyFont="1" applyBorder="1"/>
    <xf numFmtId="0" fontId="36" fillId="0" borderId="31" xfId="53" applyFont="1" applyBorder="1"/>
    <xf numFmtId="0" fontId="36" fillId="0" borderId="16" xfId="53" applyFont="1" applyBorder="1"/>
    <xf numFmtId="0" fontId="36" fillId="0" borderId="24" xfId="53" applyFont="1" applyBorder="1"/>
    <xf numFmtId="0" fontId="36" fillId="0" borderId="12" xfId="53" applyFont="1" applyBorder="1"/>
    <xf numFmtId="0" fontId="36" fillId="0" borderId="50" xfId="53" applyFont="1" applyBorder="1"/>
    <xf numFmtId="0" fontId="34" fillId="0" borderId="34" xfId="53" applyFont="1" applyBorder="1" applyAlignment="1">
      <alignment horizontal="right"/>
    </xf>
    <xf numFmtId="3" fontId="34" fillId="0" borderId="35" xfId="53" applyNumberFormat="1" applyFont="1" applyBorder="1"/>
    <xf numFmtId="3" fontId="36" fillId="0" borderId="35" xfId="53" applyNumberFormat="1" applyFont="1" applyBorder="1"/>
    <xf numFmtId="0" fontId="34" fillId="0" borderId="20" xfId="53" applyFont="1" applyBorder="1" applyAlignment="1">
      <alignment wrapText="1"/>
    </xf>
    <xf numFmtId="0" fontId="36" fillId="0" borderId="20" xfId="53" applyFont="1" applyBorder="1"/>
    <xf numFmtId="0" fontId="36" fillId="0" borderId="34" xfId="53" applyFont="1" applyBorder="1" applyAlignment="1">
      <alignment horizontal="right"/>
    </xf>
    <xf numFmtId="0" fontId="36" fillId="0" borderId="18" xfId="53" applyFont="1" applyBorder="1" applyAlignment="1">
      <alignment horizontal="right"/>
    </xf>
    <xf numFmtId="0" fontId="35" fillId="0" borderId="18" xfId="53" applyFont="1" applyBorder="1"/>
    <xf numFmtId="0" fontId="35" fillId="0" borderId="34" xfId="53" applyFont="1" applyBorder="1" applyAlignment="1">
      <alignment horizontal="right"/>
    </xf>
    <xf numFmtId="0" fontId="35" fillId="0" borderId="20" xfId="53" applyFont="1" applyBorder="1"/>
    <xf numFmtId="3" fontId="35" fillId="0" borderId="35" xfId="53" applyNumberFormat="1" applyFont="1" applyBorder="1"/>
    <xf numFmtId="3" fontId="35" fillId="0" borderId="33" xfId="53" applyNumberFormat="1" applyFont="1" applyBorder="1"/>
    <xf numFmtId="3" fontId="34" fillId="0" borderId="33" xfId="53" applyNumberFormat="1" applyFont="1" applyBorder="1"/>
    <xf numFmtId="3" fontId="36" fillId="0" borderId="30" xfId="53" applyNumberFormat="1" applyFont="1" applyBorder="1" applyAlignment="1">
      <alignment wrapText="1"/>
    </xf>
    <xf numFmtId="3" fontId="36" fillId="0" borderId="10" xfId="53" applyNumberFormat="1" applyFont="1" applyBorder="1" applyAlignment="1">
      <alignment wrapText="1"/>
    </xf>
    <xf numFmtId="3" fontId="36" fillId="0" borderId="19" xfId="53" applyNumberFormat="1" applyFont="1" applyBorder="1" applyAlignment="1">
      <alignment wrapText="1"/>
    </xf>
    <xf numFmtId="3" fontId="36" fillId="0" borderId="18" xfId="53" applyNumberFormat="1" applyFont="1" applyBorder="1" applyAlignment="1">
      <alignment wrapText="1"/>
    </xf>
    <xf numFmtId="3" fontId="36" fillId="0" borderId="35" xfId="53" applyNumberFormat="1" applyFont="1" applyBorder="1" applyAlignment="1">
      <alignment wrapText="1"/>
    </xf>
    <xf numFmtId="3" fontId="34" fillId="0" borderId="35" xfId="53" applyNumberFormat="1" applyFont="1" applyBorder="1" applyAlignment="1">
      <alignment wrapText="1"/>
    </xf>
    <xf numFmtId="0" fontId="34" fillId="0" borderId="18" xfId="53" applyFont="1" applyBorder="1" applyAlignment="1">
      <alignment wrapText="1"/>
    </xf>
    <xf numFmtId="0" fontId="34" fillId="0" borderId="34" xfId="53" applyFont="1" applyBorder="1" applyAlignment="1">
      <alignment wrapText="1"/>
    </xf>
    <xf numFmtId="49" fontId="34" fillId="0" borderId="20" xfId="53" quotePrefix="1" applyNumberFormat="1" applyFont="1" applyBorder="1" applyAlignment="1">
      <alignment wrapText="1"/>
    </xf>
    <xf numFmtId="0" fontId="34" fillId="0" borderId="20" xfId="53" quotePrefix="1" applyFont="1" applyBorder="1" applyAlignment="1">
      <alignment wrapText="1"/>
    </xf>
    <xf numFmtId="0" fontId="37" fillId="0" borderId="20" xfId="53" applyFont="1" applyBorder="1" applyAlignment="1">
      <alignment wrapText="1"/>
    </xf>
    <xf numFmtId="3" fontId="37" fillId="0" borderId="30" xfId="53" applyNumberFormat="1" applyFont="1" applyBorder="1" applyAlignment="1">
      <alignment wrapText="1"/>
    </xf>
    <xf numFmtId="3" fontId="37" fillId="0" borderId="10" xfId="53" applyNumberFormat="1" applyFont="1" applyBorder="1" applyAlignment="1">
      <alignment wrapText="1"/>
    </xf>
    <xf numFmtId="3" fontId="37" fillId="0" borderId="19" xfId="53" applyNumberFormat="1" applyFont="1" applyBorder="1" applyAlignment="1">
      <alignment wrapText="1"/>
    </xf>
    <xf numFmtId="3" fontId="37" fillId="0" borderId="18" xfId="53" applyNumberFormat="1" applyFont="1" applyBorder="1" applyAlignment="1">
      <alignment wrapText="1"/>
    </xf>
    <xf numFmtId="3" fontId="37" fillId="0" borderId="35" xfId="53" applyNumberFormat="1" applyFont="1" applyBorder="1" applyAlignment="1">
      <alignment wrapText="1"/>
    </xf>
    <xf numFmtId="0" fontId="35" fillId="0" borderId="20" xfId="53" applyFont="1" applyBorder="1" applyAlignment="1">
      <alignment wrapText="1"/>
    </xf>
    <xf numFmtId="3" fontId="35" fillId="0" borderId="30" xfId="53" applyNumberFormat="1" applyFont="1" applyBorder="1" applyAlignment="1">
      <alignment wrapText="1"/>
    </xf>
    <xf numFmtId="3" fontId="35" fillId="0" borderId="10" xfId="53" applyNumberFormat="1" applyFont="1" applyBorder="1" applyAlignment="1">
      <alignment wrapText="1"/>
    </xf>
    <xf numFmtId="3" fontId="35" fillId="0" borderId="19" xfId="53" applyNumberFormat="1" applyFont="1" applyBorder="1" applyAlignment="1">
      <alignment wrapText="1"/>
    </xf>
    <xf numFmtId="3" fontId="35" fillId="0" borderId="18" xfId="53" applyNumberFormat="1" applyFont="1" applyBorder="1" applyAlignment="1">
      <alignment wrapText="1"/>
    </xf>
    <xf numFmtId="3" fontId="35" fillId="0" borderId="35" xfId="53" applyNumberFormat="1" applyFont="1" applyBorder="1" applyAlignment="1">
      <alignment wrapText="1"/>
    </xf>
    <xf numFmtId="0" fontId="37" fillId="0" borderId="18" xfId="53" applyFont="1" applyBorder="1"/>
    <xf numFmtId="0" fontId="28" fillId="0" borderId="13" xfId="53" applyFont="1" applyBorder="1" applyAlignment="1">
      <alignment horizontal="right"/>
    </xf>
    <xf numFmtId="3" fontId="34" fillId="0" borderId="13" xfId="53" applyNumberFormat="1" applyFont="1" applyBorder="1"/>
    <xf numFmtId="0" fontId="37" fillId="0" borderId="18" xfId="53" applyFont="1" applyBorder="1" applyAlignment="1">
      <alignment wrapText="1"/>
    </xf>
    <xf numFmtId="0" fontId="37" fillId="0" borderId="34" xfId="53" applyFont="1" applyBorder="1" applyAlignment="1">
      <alignment wrapText="1"/>
    </xf>
    <xf numFmtId="3" fontId="37" fillId="0" borderId="13" xfId="53" applyNumberFormat="1" applyFont="1" applyBorder="1"/>
    <xf numFmtId="3" fontId="34" fillId="0" borderId="33" xfId="53" applyNumberFormat="1" applyFont="1" applyBorder="1" applyAlignment="1">
      <alignment wrapText="1"/>
    </xf>
    <xf numFmtId="0" fontId="34" fillId="0" borderId="34" xfId="53" applyFont="1" applyBorder="1" applyAlignment="1">
      <alignment horizontal="right" wrapText="1"/>
    </xf>
    <xf numFmtId="16" fontId="34" fillId="0" borderId="20" xfId="53" applyNumberFormat="1" applyFont="1" applyBorder="1" applyAlignment="1">
      <alignment wrapText="1"/>
    </xf>
    <xf numFmtId="3" fontId="35" fillId="0" borderId="34" xfId="53" applyNumberFormat="1" applyFont="1" applyBorder="1" applyAlignment="1">
      <alignment wrapText="1"/>
    </xf>
    <xf numFmtId="0" fontId="29" fillId="0" borderId="13" xfId="53" applyFont="1" applyBorder="1"/>
    <xf numFmtId="3" fontId="37" fillId="0" borderId="34" xfId="53" applyNumberFormat="1" applyFont="1" applyBorder="1" applyAlignment="1">
      <alignment wrapText="1"/>
    </xf>
    <xf numFmtId="0" fontId="37" fillId="0" borderId="34" xfId="53" applyFont="1" applyBorder="1" applyAlignment="1">
      <alignment horizontal="right"/>
    </xf>
    <xf numFmtId="0" fontId="30" fillId="0" borderId="18" xfId="53" applyFont="1" applyBorder="1"/>
    <xf numFmtId="0" fontId="36" fillId="0" borderId="33" xfId="53" applyFont="1" applyBorder="1" applyAlignment="1">
      <alignment horizontal="right"/>
    </xf>
    <xf numFmtId="0" fontId="28" fillId="0" borderId="18" xfId="53" applyFont="1" applyBorder="1"/>
    <xf numFmtId="0" fontId="34" fillId="0" borderId="19" xfId="53" applyFont="1" applyBorder="1"/>
    <xf numFmtId="3" fontId="28" fillId="0" borderId="35" xfId="53" applyNumberFormat="1" applyFont="1" applyBorder="1"/>
    <xf numFmtId="3" fontId="36" fillId="0" borderId="34" xfId="53" applyNumberFormat="1" applyFont="1" applyBorder="1" applyAlignment="1">
      <alignment wrapText="1"/>
    </xf>
    <xf numFmtId="0" fontId="9" fillId="0" borderId="33" xfId="51" applyBorder="1"/>
    <xf numFmtId="0" fontId="9" fillId="0" borderId="34" xfId="51" applyBorder="1"/>
    <xf numFmtId="3" fontId="36" fillId="0" borderId="30" xfId="51" applyNumberFormat="1" applyFont="1" applyBorder="1"/>
    <xf numFmtId="3" fontId="36" fillId="0" borderId="10" xfId="51" applyNumberFormat="1" applyFont="1" applyBorder="1"/>
    <xf numFmtId="3" fontId="36" fillId="0" borderId="34" xfId="51" applyNumberFormat="1" applyFont="1" applyBorder="1"/>
    <xf numFmtId="3" fontId="36" fillId="0" borderId="18" xfId="51" applyNumberFormat="1" applyFont="1" applyBorder="1"/>
    <xf numFmtId="3" fontId="36" fillId="0" borderId="35" xfId="51" applyNumberFormat="1" applyFont="1" applyBorder="1"/>
    <xf numFmtId="0" fontId="36" fillId="0" borderId="19" xfId="53" applyFont="1" applyBorder="1" applyAlignment="1">
      <alignment horizontal="right"/>
    </xf>
    <xf numFmtId="0" fontId="34" fillId="0" borderId="19" xfId="53" applyFont="1" applyBorder="1" applyAlignment="1">
      <alignment horizontal="right" vertical="center"/>
    </xf>
    <xf numFmtId="0" fontId="34" fillId="0" borderId="20" xfId="53" applyFont="1" applyBorder="1" applyAlignment="1">
      <alignment vertical="top" wrapText="1"/>
    </xf>
    <xf numFmtId="3" fontId="34" fillId="0" borderId="30" xfId="53" applyNumberFormat="1" applyFont="1" applyBorder="1" applyAlignment="1">
      <alignment vertical="top" wrapText="1"/>
    </xf>
    <xf numFmtId="3" fontId="34" fillId="0" borderId="10" xfId="53" applyNumberFormat="1" applyFont="1" applyBorder="1" applyAlignment="1">
      <alignment vertical="top" wrapText="1"/>
    </xf>
    <xf numFmtId="3" fontId="34" fillId="0" borderId="34" xfId="53" applyNumberFormat="1" applyFont="1" applyBorder="1" applyAlignment="1">
      <alignment vertical="top" wrapText="1"/>
    </xf>
    <xf numFmtId="3" fontId="34" fillId="0" borderId="18" xfId="53" applyNumberFormat="1" applyFont="1" applyBorder="1" applyAlignment="1">
      <alignment vertical="top" wrapText="1"/>
    </xf>
    <xf numFmtId="3" fontId="34" fillId="0" borderId="35" xfId="53" applyNumberFormat="1" applyFont="1" applyBorder="1" applyAlignment="1">
      <alignment vertical="top" wrapText="1"/>
    </xf>
    <xf numFmtId="0" fontId="34" fillId="0" borderId="19" xfId="53" applyFont="1" applyBorder="1" applyAlignment="1">
      <alignment horizontal="right"/>
    </xf>
    <xf numFmtId="0" fontId="35" fillId="0" borderId="19" xfId="53" applyFont="1" applyBorder="1" applyAlignment="1">
      <alignment horizontal="right"/>
    </xf>
    <xf numFmtId="0" fontId="35" fillId="0" borderId="24" xfId="53" applyFont="1" applyBorder="1"/>
    <xf numFmtId="0" fontId="36" fillId="0" borderId="22" xfId="53" applyFont="1" applyBorder="1"/>
    <xf numFmtId="3" fontId="36" fillId="0" borderId="46" xfId="53" applyNumberFormat="1" applyFont="1" applyBorder="1"/>
    <xf numFmtId="3" fontId="36" fillId="0" borderId="45" xfId="53" applyNumberFormat="1" applyFont="1" applyBorder="1"/>
    <xf numFmtId="0" fontId="28" fillId="0" borderId="42" xfId="53" applyFont="1" applyBorder="1" applyAlignment="1">
      <alignment horizontal="right"/>
    </xf>
    <xf numFmtId="1" fontId="36" fillId="0" borderId="40" xfId="53" applyNumberFormat="1" applyFont="1" applyBorder="1" applyAlignment="1">
      <alignment horizontal="center" wrapText="1"/>
    </xf>
    <xf numFmtId="0" fontId="9" fillId="0" borderId="40" xfId="51" applyBorder="1" applyAlignment="1">
      <alignment horizontal="center" wrapText="1"/>
    </xf>
    <xf numFmtId="0" fontId="36" fillId="0" borderId="0" xfId="53" applyFont="1" applyBorder="1" applyAlignment="1">
      <alignment horizontal="center"/>
    </xf>
    <xf numFmtId="1" fontId="36" fillId="0" borderId="49" xfId="53" applyNumberFormat="1" applyFont="1" applyBorder="1" applyAlignment="1">
      <alignment horizontal="center" wrapText="1"/>
    </xf>
    <xf numFmtId="0" fontId="9" fillId="0" borderId="49" xfId="51" applyBorder="1" applyAlignment="1">
      <alignment horizontal="center" wrapText="1"/>
    </xf>
    <xf numFmtId="0" fontId="49" fillId="0" borderId="0" xfId="53" applyFont="1" applyBorder="1" applyAlignment="1">
      <alignment horizontal="center" wrapText="1"/>
    </xf>
    <xf numFmtId="0" fontId="31" fillId="0" borderId="35" xfId="53" applyFont="1" applyBorder="1" applyAlignment="1">
      <alignment horizontal="center" vertical="center" wrapText="1"/>
    </xf>
    <xf numFmtId="0" fontId="31" fillId="0" borderId="13" xfId="53" applyFont="1" applyBorder="1" applyAlignment="1">
      <alignment horizontal="center" vertical="center" wrapText="1"/>
    </xf>
    <xf numFmtId="0" fontId="51" fillId="0" borderId="35" xfId="53" applyFont="1" applyBorder="1" applyAlignment="1">
      <alignment horizontal="center" vertical="center" wrapText="1"/>
    </xf>
    <xf numFmtId="0" fontId="51" fillId="0" borderId="13" xfId="53" applyFont="1" applyBorder="1" applyAlignment="1">
      <alignment horizontal="center" vertical="center" wrapText="1"/>
    </xf>
    <xf numFmtId="0" fontId="41" fillId="0" borderId="0" xfId="59" applyFont="1" applyAlignment="1">
      <alignment horizontal="center" wrapText="1"/>
    </xf>
    <xf numFmtId="0" fontId="41" fillId="0" borderId="0" xfId="59" applyFont="1" applyAlignment="1">
      <alignment horizontal="center" vertical="center" wrapText="1"/>
    </xf>
  </cellXfs>
  <cellStyles count="72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Ezres 2" xfId="63" xr:uid="{DBEA88C1-A741-4FA8-BA78-29E5B1D27846}"/>
    <cellStyle name="Ezres 2 2" xfId="68" xr:uid="{FC5E8906-CF2A-4774-8B03-5105B75B0654}"/>
    <cellStyle name="Ezres 2 2 2" xfId="69" xr:uid="{CABF0C46-85E9-49BF-B1BC-6AD6E989D17C}"/>
    <cellStyle name="Figyelmeztetés" xfId="38" builtinId="11" customBuiltin="1"/>
    <cellStyle name="Hivatkozás 2" xfId="66" xr:uid="{6AABA3DC-1978-4578-8EFA-35F0EFB8793C}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3000000}"/>
    <cellStyle name="Normál 2 2" xfId="51" xr:uid="{00000000-0005-0000-0000-000034000000}"/>
    <cellStyle name="Normál 3" xfId="52" xr:uid="{00000000-0005-0000-0000-000035000000}"/>
    <cellStyle name="Normál 4" xfId="61" xr:uid="{00000000-0005-0000-0000-000036000000}"/>
    <cellStyle name="Normál 4 2" xfId="64" xr:uid="{EC972123-2987-46FC-8607-96D9209D7C41}"/>
    <cellStyle name="Normál 4 3" xfId="67" xr:uid="{2BA35C5F-D19C-40F0-9315-E7C4787DBC5D}"/>
    <cellStyle name="Normál 4 3 2" xfId="71" xr:uid="{E0EC5A7C-1E2D-4F14-87EF-4FF679FFB089}"/>
    <cellStyle name="Normál 5" xfId="70" xr:uid="{625E5C49-D454-4715-A821-FBEC2854A02F}"/>
    <cellStyle name="Normál_2005. 4. számú melléklet" xfId="59" xr:uid="{00000000-0005-0000-0000-000037000000}"/>
    <cellStyle name="Normál_2009. ktv.rendelet" xfId="53" xr:uid="{00000000-0005-0000-0000-00003B000000}"/>
    <cellStyle name="Normal_KTRSZJ" xfId="54" xr:uid="{00000000-0005-0000-0000-000040000000}"/>
    <cellStyle name="Összesen" xfId="55" builtinId="25" customBuiltin="1"/>
    <cellStyle name="Pénznem 2" xfId="62" xr:uid="{00000000-0005-0000-0000-000043000000}"/>
    <cellStyle name="Pénznem 3" xfId="65" xr:uid="{064FD446-604F-4AE4-BFA8-C40527429D16}"/>
    <cellStyle name="Rossz" xfId="56" builtinId="27" customBuiltin="1"/>
    <cellStyle name="Semleges" xfId="57" builtinId="28" customBuiltin="1"/>
    <cellStyle name="Számítás" xfId="58" builtinId="22" customBuiltin="1"/>
    <cellStyle name="Százalék 2" xfId="6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E8AA-5B7C-4ACE-92A1-EAA79713FB2C}">
  <dimension ref="A1:S242"/>
  <sheetViews>
    <sheetView view="pageBreakPreview" zoomScaleNormal="100" zoomScaleSheetLayoutView="100" workbookViewId="0">
      <selection activeCell="S2" sqref="S2"/>
    </sheetView>
  </sheetViews>
  <sheetFormatPr defaultColWidth="8.85546875" defaultRowHeight="16.5" x14ac:dyDescent="0.25"/>
  <cols>
    <col min="1" max="1" width="5.42578125" style="19" customWidth="1"/>
    <col min="2" max="2" width="7.28515625" style="20" customWidth="1"/>
    <col min="3" max="3" width="64.5703125" style="17" customWidth="1"/>
    <col min="4" max="5" width="10.7109375" style="16" bestFit="1" customWidth="1"/>
    <col min="6" max="7" width="8.85546875" style="16"/>
    <col min="8" max="9" width="10.7109375" style="16" bestFit="1" customWidth="1"/>
    <col min="10" max="11" width="8.85546875" style="16"/>
    <col min="12" max="13" width="10.7109375" bestFit="1" customWidth="1"/>
    <col min="14" max="14" width="7.85546875" bestFit="1" customWidth="1"/>
    <col min="16" max="17" width="10.7109375" bestFit="1" customWidth="1"/>
  </cols>
  <sheetData>
    <row r="1" spans="1:19" x14ac:dyDescent="0.25">
      <c r="A1" s="16"/>
      <c r="B1" s="18"/>
      <c r="C1" s="15"/>
      <c r="D1" s="44"/>
      <c r="E1" s="44"/>
      <c r="F1" s="44"/>
      <c r="G1" s="44"/>
      <c r="H1" s="44"/>
      <c r="I1" s="44"/>
      <c r="J1" s="44"/>
      <c r="K1" s="44"/>
      <c r="S1" s="4" t="s">
        <v>331</v>
      </c>
    </row>
    <row r="2" spans="1:19" x14ac:dyDescent="0.25">
      <c r="A2" s="16"/>
      <c r="B2" s="18"/>
      <c r="C2" s="15"/>
      <c r="D2" s="44"/>
      <c r="E2" s="44"/>
      <c r="F2" s="44"/>
      <c r="G2" s="44"/>
      <c r="H2" s="44"/>
      <c r="I2" s="44"/>
      <c r="J2" s="44"/>
      <c r="K2" s="44"/>
      <c r="S2" s="45" t="s">
        <v>329</v>
      </c>
    </row>
    <row r="3" spans="1:19" x14ac:dyDescent="0.25">
      <c r="A3" s="16"/>
      <c r="B3" s="15"/>
      <c r="C3" s="15"/>
      <c r="D3" s="45"/>
      <c r="E3" s="45"/>
      <c r="F3" s="45"/>
      <c r="G3" s="45"/>
      <c r="H3" s="45"/>
      <c r="I3" s="45"/>
      <c r="J3" s="45"/>
      <c r="K3" s="45"/>
    </row>
    <row r="4" spans="1:19" ht="16.5" customHeight="1" x14ac:dyDescent="0.2">
      <c r="A4" s="265" t="s">
        <v>287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</row>
    <row r="5" spans="1:19" ht="17.25" thickBot="1" x14ac:dyDescent="0.3">
      <c r="A5" s="170"/>
      <c r="B5" s="170"/>
      <c r="C5" s="170"/>
    </row>
    <row r="6" spans="1:19" ht="15" thickBot="1" x14ac:dyDescent="0.25">
      <c r="A6" s="171"/>
      <c r="B6" s="172"/>
      <c r="C6" s="173"/>
      <c r="D6" s="263" t="s">
        <v>149</v>
      </c>
      <c r="E6" s="264"/>
      <c r="F6" s="264"/>
      <c r="G6" s="264"/>
      <c r="H6" s="266" t="s">
        <v>337</v>
      </c>
      <c r="I6" s="267"/>
      <c r="J6" s="267"/>
      <c r="K6" s="267"/>
      <c r="L6" s="263" t="s">
        <v>293</v>
      </c>
      <c r="M6" s="264"/>
      <c r="N6" s="264"/>
      <c r="O6" s="264"/>
      <c r="P6" s="263" t="s">
        <v>338</v>
      </c>
      <c r="Q6" s="264"/>
      <c r="R6" s="264"/>
      <c r="S6" s="264"/>
    </row>
    <row r="7" spans="1:19" ht="45.75" thickBot="1" x14ac:dyDescent="0.3">
      <c r="A7" s="157"/>
      <c r="B7" s="174"/>
      <c r="C7" s="175"/>
      <c r="D7" s="176" t="s">
        <v>21</v>
      </c>
      <c r="E7" s="46" t="s">
        <v>37</v>
      </c>
      <c r="F7" s="47" t="s">
        <v>38</v>
      </c>
      <c r="G7" s="177" t="s">
        <v>143</v>
      </c>
      <c r="H7" s="87" t="s">
        <v>21</v>
      </c>
      <c r="I7" s="47" t="s">
        <v>37</v>
      </c>
      <c r="J7" s="47" t="s">
        <v>38</v>
      </c>
      <c r="K7" s="48" t="s">
        <v>143</v>
      </c>
      <c r="L7" s="178" t="s">
        <v>21</v>
      </c>
      <c r="M7" s="46" t="s">
        <v>37</v>
      </c>
      <c r="N7" s="47" t="s">
        <v>38</v>
      </c>
      <c r="O7" s="48" t="s">
        <v>143</v>
      </c>
      <c r="P7" s="176" t="s">
        <v>21</v>
      </c>
      <c r="Q7" s="46" t="s">
        <v>37</v>
      </c>
      <c r="R7" s="47" t="s">
        <v>38</v>
      </c>
      <c r="S7" s="48" t="s">
        <v>143</v>
      </c>
    </row>
    <row r="8" spans="1:19" ht="14.25" x14ac:dyDescent="0.2">
      <c r="A8" s="179" t="s">
        <v>3</v>
      </c>
      <c r="B8" s="180" t="s">
        <v>4</v>
      </c>
      <c r="C8" s="181" t="s">
        <v>5</v>
      </c>
      <c r="D8" s="179"/>
      <c r="E8" s="182"/>
      <c r="F8" s="182"/>
      <c r="G8" s="183"/>
      <c r="H8" s="184"/>
      <c r="I8" s="185"/>
      <c r="J8" s="185"/>
      <c r="K8" s="186"/>
      <c r="L8" s="179"/>
      <c r="M8" s="182"/>
      <c r="N8" s="182"/>
      <c r="O8" s="183"/>
      <c r="P8" s="179"/>
      <c r="Q8" s="182"/>
      <c r="R8" s="182"/>
      <c r="S8" s="183"/>
    </row>
    <row r="9" spans="1:19" ht="15" x14ac:dyDescent="0.25">
      <c r="A9" s="92"/>
      <c r="B9" s="187"/>
      <c r="C9" s="152"/>
      <c r="D9" s="98"/>
      <c r="E9" s="96"/>
      <c r="F9" s="96"/>
      <c r="G9" s="99"/>
      <c r="H9" s="98"/>
      <c r="I9" s="96"/>
      <c r="J9" s="96"/>
      <c r="K9" s="188"/>
      <c r="L9" s="98"/>
      <c r="M9" s="96"/>
      <c r="N9" s="96"/>
      <c r="O9" s="99"/>
      <c r="P9" s="98"/>
      <c r="Q9" s="96"/>
      <c r="R9" s="96"/>
      <c r="S9" s="99"/>
    </row>
    <row r="10" spans="1:19" ht="15" x14ac:dyDescent="0.25">
      <c r="A10" s="148">
        <v>101</v>
      </c>
      <c r="B10" s="187"/>
      <c r="C10" s="91" t="s">
        <v>176</v>
      </c>
      <c r="D10" s="82"/>
      <c r="E10" s="83"/>
      <c r="F10" s="83"/>
      <c r="G10" s="85"/>
      <c r="H10" s="86"/>
      <c r="I10" s="83"/>
      <c r="J10" s="83"/>
      <c r="K10" s="189"/>
      <c r="L10" s="82"/>
      <c r="M10" s="83"/>
      <c r="N10" s="83"/>
      <c r="O10" s="85"/>
      <c r="P10" s="82"/>
      <c r="Q10" s="83"/>
      <c r="R10" s="83"/>
      <c r="S10" s="85"/>
    </row>
    <row r="11" spans="1:19" ht="15" x14ac:dyDescent="0.25">
      <c r="A11" s="148"/>
      <c r="B11" s="187" t="s">
        <v>6</v>
      </c>
      <c r="C11" s="152" t="s">
        <v>76</v>
      </c>
      <c r="D11" s="95">
        <v>18674</v>
      </c>
      <c r="E11" s="96">
        <v>18674</v>
      </c>
      <c r="F11" s="96">
        <v>0</v>
      </c>
      <c r="G11" s="99">
        <v>0</v>
      </c>
      <c r="H11" s="98">
        <v>18674</v>
      </c>
      <c r="I11" s="96">
        <v>18674</v>
      </c>
      <c r="J11" s="96">
        <v>0</v>
      </c>
      <c r="K11" s="188">
        <v>0</v>
      </c>
      <c r="L11" s="95"/>
      <c r="M11" s="96"/>
      <c r="N11" s="96"/>
      <c r="O11" s="99"/>
      <c r="P11" s="95">
        <f>H11+L11</f>
        <v>18674</v>
      </c>
      <c r="Q11" s="96">
        <f t="shared" ref="Q11:S11" si="0">I11+M11</f>
        <v>18674</v>
      </c>
      <c r="R11" s="96">
        <f t="shared" si="0"/>
        <v>0</v>
      </c>
      <c r="S11" s="99">
        <f t="shared" si="0"/>
        <v>0</v>
      </c>
    </row>
    <row r="12" spans="1:19" ht="15" x14ac:dyDescent="0.25">
      <c r="A12" s="148"/>
      <c r="B12" s="187"/>
      <c r="C12" s="190"/>
      <c r="D12" s="95"/>
      <c r="E12" s="96"/>
      <c r="F12" s="96"/>
      <c r="G12" s="99"/>
      <c r="H12" s="98"/>
      <c r="I12" s="96"/>
      <c r="J12" s="96"/>
      <c r="K12" s="188"/>
      <c r="L12" s="95"/>
      <c r="M12" s="96"/>
      <c r="N12" s="96"/>
      <c r="O12" s="99"/>
      <c r="P12" s="95"/>
      <c r="Q12" s="96"/>
      <c r="R12" s="96"/>
      <c r="S12" s="99"/>
    </row>
    <row r="13" spans="1:19" ht="15" x14ac:dyDescent="0.25">
      <c r="A13" s="92"/>
      <c r="B13" s="187"/>
      <c r="C13" s="191" t="s">
        <v>8</v>
      </c>
      <c r="D13" s="82">
        <f>D11</f>
        <v>18674</v>
      </c>
      <c r="E13" s="83">
        <f t="shared" ref="E13:G13" si="1">E11</f>
        <v>18674</v>
      </c>
      <c r="F13" s="83">
        <f t="shared" si="1"/>
        <v>0</v>
      </c>
      <c r="G13" s="85">
        <f t="shared" si="1"/>
        <v>0</v>
      </c>
      <c r="H13" s="86">
        <v>18674</v>
      </c>
      <c r="I13" s="83">
        <v>18674</v>
      </c>
      <c r="J13" s="83">
        <v>0</v>
      </c>
      <c r="K13" s="189">
        <v>0</v>
      </c>
      <c r="L13" s="82">
        <f>L11</f>
        <v>0</v>
      </c>
      <c r="M13" s="83">
        <f t="shared" ref="M13:O13" si="2">M11</f>
        <v>0</v>
      </c>
      <c r="N13" s="83">
        <f t="shared" si="2"/>
        <v>0</v>
      </c>
      <c r="O13" s="85">
        <f t="shared" si="2"/>
        <v>0</v>
      </c>
      <c r="P13" s="82">
        <f t="shared" ref="P13:P76" si="3">H13+L13</f>
        <v>18674</v>
      </c>
      <c r="Q13" s="83">
        <f t="shared" ref="Q13:Q76" si="4">I13+M13</f>
        <v>18674</v>
      </c>
      <c r="R13" s="83">
        <f t="shared" ref="R13:R76" si="5">J13+N13</f>
        <v>0</v>
      </c>
      <c r="S13" s="85">
        <f t="shared" ref="S13:S76" si="6">K13+O13</f>
        <v>0</v>
      </c>
    </row>
    <row r="14" spans="1:19" ht="15" x14ac:dyDescent="0.25">
      <c r="A14" s="92"/>
      <c r="B14" s="187"/>
      <c r="C14" s="191"/>
      <c r="D14" s="82"/>
      <c r="E14" s="83"/>
      <c r="F14" s="83"/>
      <c r="G14" s="85"/>
      <c r="H14" s="86"/>
      <c r="I14" s="83"/>
      <c r="J14" s="83"/>
      <c r="K14" s="189"/>
      <c r="L14" s="82"/>
      <c r="M14" s="83"/>
      <c r="N14" s="83"/>
      <c r="O14" s="85"/>
      <c r="P14" s="82"/>
      <c r="Q14" s="83"/>
      <c r="R14" s="83"/>
      <c r="S14" s="85"/>
    </row>
    <row r="15" spans="1:19" ht="15" x14ac:dyDescent="0.25">
      <c r="A15" s="92"/>
      <c r="B15" s="192"/>
      <c r="C15" s="152" t="s">
        <v>2</v>
      </c>
      <c r="D15" s="95"/>
      <c r="E15" s="96"/>
      <c r="F15" s="96"/>
      <c r="G15" s="99"/>
      <c r="H15" s="98"/>
      <c r="I15" s="96"/>
      <c r="J15" s="96"/>
      <c r="K15" s="188"/>
      <c r="L15" s="95"/>
      <c r="M15" s="96"/>
      <c r="N15" s="96"/>
      <c r="O15" s="99"/>
      <c r="P15" s="95">
        <f t="shared" si="3"/>
        <v>0</v>
      </c>
      <c r="Q15" s="96">
        <f t="shared" si="4"/>
        <v>0</v>
      </c>
      <c r="R15" s="96">
        <f t="shared" si="5"/>
        <v>0</v>
      </c>
      <c r="S15" s="99">
        <f t="shared" si="6"/>
        <v>0</v>
      </c>
    </row>
    <row r="16" spans="1:19" ht="15" x14ac:dyDescent="0.25">
      <c r="A16" s="148">
        <v>102</v>
      </c>
      <c r="B16" s="187"/>
      <c r="C16" s="81" t="s">
        <v>119</v>
      </c>
      <c r="D16" s="82"/>
      <c r="E16" s="83"/>
      <c r="F16" s="83"/>
      <c r="G16" s="85"/>
      <c r="H16" s="86"/>
      <c r="I16" s="83"/>
      <c r="J16" s="83"/>
      <c r="K16" s="189"/>
      <c r="L16" s="82"/>
      <c r="M16" s="83"/>
      <c r="N16" s="83"/>
      <c r="O16" s="85"/>
      <c r="P16" s="82"/>
      <c r="Q16" s="83"/>
      <c r="R16" s="83"/>
      <c r="S16" s="85"/>
    </row>
    <row r="17" spans="1:19" ht="15" x14ac:dyDescent="0.25">
      <c r="A17" s="92"/>
      <c r="B17" s="187" t="s">
        <v>6</v>
      </c>
      <c r="C17" s="152" t="s">
        <v>76</v>
      </c>
      <c r="D17" s="95">
        <v>31000</v>
      </c>
      <c r="E17" s="96">
        <v>31000</v>
      </c>
      <c r="F17" s="96">
        <v>0</v>
      </c>
      <c r="G17" s="99">
        <v>0</v>
      </c>
      <c r="H17" s="98">
        <v>31000</v>
      </c>
      <c r="I17" s="96">
        <v>31000</v>
      </c>
      <c r="J17" s="96">
        <v>0</v>
      </c>
      <c r="K17" s="188">
        <v>0</v>
      </c>
      <c r="L17" s="95"/>
      <c r="M17" s="96"/>
      <c r="N17" s="96"/>
      <c r="O17" s="99"/>
      <c r="P17" s="95">
        <f t="shared" si="3"/>
        <v>31000</v>
      </c>
      <c r="Q17" s="96">
        <f t="shared" si="4"/>
        <v>31000</v>
      </c>
      <c r="R17" s="96">
        <f t="shared" si="5"/>
        <v>0</v>
      </c>
      <c r="S17" s="99">
        <f t="shared" si="6"/>
        <v>0</v>
      </c>
    </row>
    <row r="18" spans="1:19" ht="15" x14ac:dyDescent="0.25">
      <c r="A18" s="92"/>
      <c r="B18" s="187"/>
      <c r="C18" s="152"/>
      <c r="D18" s="95"/>
      <c r="E18" s="96"/>
      <c r="F18" s="96"/>
      <c r="G18" s="99"/>
      <c r="H18" s="98"/>
      <c r="I18" s="96"/>
      <c r="J18" s="96"/>
      <c r="K18" s="188"/>
      <c r="L18" s="95"/>
      <c r="M18" s="96"/>
      <c r="N18" s="96"/>
      <c r="O18" s="99"/>
      <c r="P18" s="95"/>
      <c r="Q18" s="96"/>
      <c r="R18" s="96"/>
      <c r="S18" s="99"/>
    </row>
    <row r="19" spans="1:19" ht="15" x14ac:dyDescent="0.25">
      <c r="A19" s="92"/>
      <c r="B19" s="187"/>
      <c r="C19" s="191" t="s">
        <v>26</v>
      </c>
      <c r="D19" s="82">
        <f t="shared" ref="D19:O19" si="7">D17</f>
        <v>31000</v>
      </c>
      <c r="E19" s="83">
        <f t="shared" si="7"/>
        <v>31000</v>
      </c>
      <c r="F19" s="83">
        <f t="shared" si="7"/>
        <v>0</v>
      </c>
      <c r="G19" s="85">
        <f t="shared" si="7"/>
        <v>0</v>
      </c>
      <c r="H19" s="86">
        <v>31000</v>
      </c>
      <c r="I19" s="83">
        <v>31000</v>
      </c>
      <c r="J19" s="83">
        <v>0</v>
      </c>
      <c r="K19" s="189">
        <v>0</v>
      </c>
      <c r="L19" s="82">
        <f t="shared" si="7"/>
        <v>0</v>
      </c>
      <c r="M19" s="83">
        <f t="shared" si="7"/>
        <v>0</v>
      </c>
      <c r="N19" s="83">
        <f t="shared" si="7"/>
        <v>0</v>
      </c>
      <c r="O19" s="85">
        <f t="shared" si="7"/>
        <v>0</v>
      </c>
      <c r="P19" s="82">
        <f t="shared" si="3"/>
        <v>31000</v>
      </c>
      <c r="Q19" s="83">
        <f t="shared" si="4"/>
        <v>31000</v>
      </c>
      <c r="R19" s="83">
        <f t="shared" si="5"/>
        <v>0</v>
      </c>
      <c r="S19" s="85">
        <f t="shared" si="6"/>
        <v>0</v>
      </c>
    </row>
    <row r="20" spans="1:19" ht="15" x14ac:dyDescent="0.25">
      <c r="A20" s="92"/>
      <c r="B20" s="187"/>
      <c r="C20" s="152"/>
      <c r="D20" s="95"/>
      <c r="E20" s="96"/>
      <c r="F20" s="96"/>
      <c r="G20" s="99"/>
      <c r="H20" s="98"/>
      <c r="I20" s="96"/>
      <c r="J20" s="96"/>
      <c r="K20" s="188"/>
      <c r="L20" s="95"/>
      <c r="M20" s="96"/>
      <c r="N20" s="96"/>
      <c r="O20" s="99"/>
      <c r="P20" s="95"/>
      <c r="Q20" s="96"/>
      <c r="R20" s="96"/>
      <c r="S20" s="99"/>
    </row>
    <row r="21" spans="1:19" ht="15" x14ac:dyDescent="0.25">
      <c r="A21" s="193">
        <v>103</v>
      </c>
      <c r="B21" s="101"/>
      <c r="C21" s="191" t="s">
        <v>39</v>
      </c>
      <c r="D21" s="82"/>
      <c r="E21" s="83"/>
      <c r="F21" s="83"/>
      <c r="G21" s="85"/>
      <c r="H21" s="86"/>
      <c r="I21" s="83"/>
      <c r="J21" s="83"/>
      <c r="K21" s="189"/>
      <c r="L21" s="82"/>
      <c r="M21" s="83"/>
      <c r="N21" s="83"/>
      <c r="O21" s="85"/>
      <c r="P21" s="82"/>
      <c r="Q21" s="83"/>
      <c r="R21" s="83"/>
      <c r="S21" s="85"/>
    </row>
    <row r="22" spans="1:19" ht="15" x14ac:dyDescent="0.25">
      <c r="A22" s="148"/>
      <c r="B22" s="187" t="s">
        <v>6</v>
      </c>
      <c r="C22" s="152" t="s">
        <v>76</v>
      </c>
      <c r="D22" s="95"/>
      <c r="E22" s="96"/>
      <c r="F22" s="96"/>
      <c r="G22" s="99"/>
      <c r="H22" s="98"/>
      <c r="I22" s="96"/>
      <c r="J22" s="96"/>
      <c r="K22" s="188"/>
      <c r="L22" s="95"/>
      <c r="M22" s="96"/>
      <c r="N22" s="96"/>
      <c r="O22" s="99"/>
      <c r="P22" s="95"/>
      <c r="Q22" s="96"/>
      <c r="R22" s="96"/>
      <c r="S22" s="99"/>
    </row>
    <row r="23" spans="1:19" ht="15" x14ac:dyDescent="0.25">
      <c r="A23" s="148"/>
      <c r="B23" s="187"/>
      <c r="C23" s="152" t="s">
        <v>77</v>
      </c>
      <c r="D23" s="95">
        <v>7000</v>
      </c>
      <c r="E23" s="96">
        <v>7000</v>
      </c>
      <c r="F23" s="96">
        <v>0</v>
      </c>
      <c r="G23" s="99">
        <v>0</v>
      </c>
      <c r="H23" s="98">
        <v>7000</v>
      </c>
      <c r="I23" s="96">
        <v>7000</v>
      </c>
      <c r="J23" s="96">
        <v>0</v>
      </c>
      <c r="K23" s="188">
        <v>0</v>
      </c>
      <c r="L23" s="95"/>
      <c r="M23" s="96"/>
      <c r="N23" s="96"/>
      <c r="O23" s="99"/>
      <c r="P23" s="95">
        <f t="shared" si="3"/>
        <v>7000</v>
      </c>
      <c r="Q23" s="96">
        <f t="shared" si="4"/>
        <v>7000</v>
      </c>
      <c r="R23" s="96">
        <f t="shared" si="5"/>
        <v>0</v>
      </c>
      <c r="S23" s="99">
        <f t="shared" si="6"/>
        <v>0</v>
      </c>
    </row>
    <row r="24" spans="1:19" ht="15" x14ac:dyDescent="0.25">
      <c r="A24" s="148"/>
      <c r="B24" s="187"/>
      <c r="C24" s="152" t="s">
        <v>78</v>
      </c>
      <c r="D24" s="95">
        <v>0</v>
      </c>
      <c r="E24" s="96">
        <v>0</v>
      </c>
      <c r="F24" s="96">
        <v>0</v>
      </c>
      <c r="G24" s="99">
        <v>0</v>
      </c>
      <c r="H24" s="98">
        <v>0</v>
      </c>
      <c r="I24" s="96">
        <v>0</v>
      </c>
      <c r="J24" s="96">
        <v>0</v>
      </c>
      <c r="K24" s="188">
        <v>0</v>
      </c>
      <c r="L24" s="95"/>
      <c r="M24" s="96"/>
      <c r="N24" s="96"/>
      <c r="O24" s="99"/>
      <c r="P24" s="95">
        <f t="shared" si="3"/>
        <v>0</v>
      </c>
      <c r="Q24" s="96">
        <f t="shared" si="4"/>
        <v>0</v>
      </c>
      <c r="R24" s="96">
        <f t="shared" si="5"/>
        <v>0</v>
      </c>
      <c r="S24" s="99">
        <f t="shared" si="6"/>
        <v>0</v>
      </c>
    </row>
    <row r="25" spans="1:19" ht="15" x14ac:dyDescent="0.25">
      <c r="A25" s="194"/>
      <c r="B25" s="195"/>
      <c r="C25" s="196" t="s">
        <v>22</v>
      </c>
      <c r="D25" s="105">
        <f t="shared" ref="D25:G25" si="8">SUM(D23:D24)</f>
        <v>7000</v>
      </c>
      <c r="E25" s="106">
        <f t="shared" si="8"/>
        <v>7000</v>
      </c>
      <c r="F25" s="106">
        <f t="shared" si="8"/>
        <v>0</v>
      </c>
      <c r="G25" s="109">
        <f t="shared" si="8"/>
        <v>0</v>
      </c>
      <c r="H25" s="108">
        <v>7000</v>
      </c>
      <c r="I25" s="106">
        <v>7000</v>
      </c>
      <c r="J25" s="106">
        <v>0</v>
      </c>
      <c r="K25" s="197">
        <v>0</v>
      </c>
      <c r="L25" s="105">
        <f t="shared" ref="L25:O25" si="9">SUM(L23:L24)</f>
        <v>0</v>
      </c>
      <c r="M25" s="106">
        <f t="shared" si="9"/>
        <v>0</v>
      </c>
      <c r="N25" s="106">
        <f t="shared" si="9"/>
        <v>0</v>
      </c>
      <c r="O25" s="109">
        <f t="shared" si="9"/>
        <v>0</v>
      </c>
      <c r="P25" s="105">
        <f t="shared" si="3"/>
        <v>7000</v>
      </c>
      <c r="Q25" s="106">
        <f t="shared" si="4"/>
        <v>7000</v>
      </c>
      <c r="R25" s="106">
        <f t="shared" si="5"/>
        <v>0</v>
      </c>
      <c r="S25" s="109">
        <f t="shared" si="6"/>
        <v>0</v>
      </c>
    </row>
    <row r="26" spans="1:19" ht="15" x14ac:dyDescent="0.25">
      <c r="A26" s="194"/>
      <c r="B26" s="187" t="s">
        <v>13</v>
      </c>
      <c r="C26" s="190" t="s">
        <v>111</v>
      </c>
      <c r="D26" s="105"/>
      <c r="E26" s="106"/>
      <c r="F26" s="106"/>
      <c r="G26" s="109"/>
      <c r="H26" s="108"/>
      <c r="I26" s="106"/>
      <c r="J26" s="106"/>
      <c r="K26" s="197"/>
      <c r="L26" s="108"/>
      <c r="M26" s="106"/>
      <c r="N26" s="106"/>
      <c r="O26" s="109"/>
      <c r="P26" s="198"/>
      <c r="Q26" s="106"/>
      <c r="R26" s="106"/>
      <c r="S26" s="109"/>
    </row>
    <row r="27" spans="1:19" ht="15" x14ac:dyDescent="0.25">
      <c r="A27" s="194"/>
      <c r="B27" s="187"/>
      <c r="C27" s="190" t="s">
        <v>319</v>
      </c>
      <c r="D27" s="95"/>
      <c r="E27" s="96"/>
      <c r="F27" s="96"/>
      <c r="G27" s="99"/>
      <c r="H27" s="98">
        <v>19755</v>
      </c>
      <c r="I27" s="96">
        <v>19755</v>
      </c>
      <c r="J27" s="96">
        <v>0</v>
      </c>
      <c r="K27" s="188">
        <v>0</v>
      </c>
      <c r="L27" s="98"/>
      <c r="M27" s="96"/>
      <c r="N27" s="96"/>
      <c r="O27" s="99"/>
      <c r="P27" s="199">
        <f t="shared" si="3"/>
        <v>19755</v>
      </c>
      <c r="Q27" s="96">
        <f t="shared" si="4"/>
        <v>19755</v>
      </c>
      <c r="R27" s="96">
        <f t="shared" si="5"/>
        <v>0</v>
      </c>
      <c r="S27" s="99">
        <f t="shared" si="6"/>
        <v>0</v>
      </c>
    </row>
    <row r="28" spans="1:19" ht="15" x14ac:dyDescent="0.25">
      <c r="A28" s="194"/>
      <c r="B28" s="187"/>
      <c r="C28" s="190"/>
      <c r="D28" s="105"/>
      <c r="E28" s="106"/>
      <c r="F28" s="106"/>
      <c r="G28" s="109"/>
      <c r="H28" s="108"/>
      <c r="I28" s="106"/>
      <c r="J28" s="106"/>
      <c r="K28" s="197"/>
      <c r="L28" s="105"/>
      <c r="M28" s="106"/>
      <c r="N28" s="106"/>
      <c r="O28" s="109"/>
      <c r="P28" s="105"/>
      <c r="Q28" s="106"/>
      <c r="R28" s="106"/>
      <c r="S28" s="109"/>
    </row>
    <row r="29" spans="1:19" ht="15" x14ac:dyDescent="0.25">
      <c r="A29" s="148"/>
      <c r="B29" s="187"/>
      <c r="C29" s="191" t="s">
        <v>155</v>
      </c>
      <c r="D29" s="82">
        <f>D25</f>
        <v>7000</v>
      </c>
      <c r="E29" s="83">
        <f>E25</f>
        <v>7000</v>
      </c>
      <c r="F29" s="83">
        <f>F25</f>
        <v>0</v>
      </c>
      <c r="G29" s="85">
        <f>G25</f>
        <v>0</v>
      </c>
      <c r="H29" s="86">
        <v>26755</v>
      </c>
      <c r="I29" s="83">
        <v>26755</v>
      </c>
      <c r="J29" s="83">
        <v>0</v>
      </c>
      <c r="K29" s="189">
        <v>0</v>
      </c>
      <c r="L29" s="82">
        <f>L25+L27</f>
        <v>0</v>
      </c>
      <c r="M29" s="83">
        <f t="shared" ref="M29:O29" si="10">M25+M27</f>
        <v>0</v>
      </c>
      <c r="N29" s="83">
        <f t="shared" si="10"/>
        <v>0</v>
      </c>
      <c r="O29" s="85">
        <f t="shared" si="10"/>
        <v>0</v>
      </c>
      <c r="P29" s="82">
        <f t="shared" si="3"/>
        <v>26755</v>
      </c>
      <c r="Q29" s="83">
        <f t="shared" si="4"/>
        <v>26755</v>
      </c>
      <c r="R29" s="83">
        <f t="shared" si="5"/>
        <v>0</v>
      </c>
      <c r="S29" s="85">
        <f t="shared" si="6"/>
        <v>0</v>
      </c>
    </row>
    <row r="30" spans="1:19" ht="15" x14ac:dyDescent="0.25">
      <c r="A30" s="148"/>
      <c r="B30" s="187"/>
      <c r="C30" s="191"/>
      <c r="D30" s="82"/>
      <c r="E30" s="83"/>
      <c r="F30" s="83"/>
      <c r="G30" s="85"/>
      <c r="H30" s="86"/>
      <c r="I30" s="83"/>
      <c r="J30" s="83"/>
      <c r="K30" s="189"/>
      <c r="L30" s="82"/>
      <c r="M30" s="83"/>
      <c r="N30" s="83"/>
      <c r="O30" s="85"/>
      <c r="P30" s="95"/>
      <c r="Q30" s="96"/>
      <c r="R30" s="96"/>
      <c r="S30" s="99"/>
    </row>
    <row r="31" spans="1:19" ht="15" x14ac:dyDescent="0.25">
      <c r="A31" s="148"/>
      <c r="B31" s="187"/>
      <c r="C31" s="191" t="s">
        <v>156</v>
      </c>
      <c r="D31" s="82">
        <f t="shared" ref="D31:O31" si="11">D13+D19+D29</f>
        <v>56674</v>
      </c>
      <c r="E31" s="83">
        <f t="shared" si="11"/>
        <v>56674</v>
      </c>
      <c r="F31" s="83">
        <f t="shared" si="11"/>
        <v>0</v>
      </c>
      <c r="G31" s="85">
        <f t="shared" si="11"/>
        <v>0</v>
      </c>
      <c r="H31" s="86">
        <v>76429</v>
      </c>
      <c r="I31" s="83">
        <v>76429</v>
      </c>
      <c r="J31" s="83">
        <v>0</v>
      </c>
      <c r="K31" s="189">
        <v>0</v>
      </c>
      <c r="L31" s="82">
        <f t="shared" si="11"/>
        <v>0</v>
      </c>
      <c r="M31" s="83">
        <f t="shared" si="11"/>
        <v>0</v>
      </c>
      <c r="N31" s="83">
        <f t="shared" si="11"/>
        <v>0</v>
      </c>
      <c r="O31" s="85">
        <f t="shared" si="11"/>
        <v>0</v>
      </c>
      <c r="P31" s="82">
        <f t="shared" si="3"/>
        <v>76429</v>
      </c>
      <c r="Q31" s="83">
        <f t="shared" si="4"/>
        <v>76429</v>
      </c>
      <c r="R31" s="83">
        <f t="shared" si="5"/>
        <v>0</v>
      </c>
      <c r="S31" s="85">
        <f t="shared" si="6"/>
        <v>0</v>
      </c>
    </row>
    <row r="32" spans="1:19" ht="15" x14ac:dyDescent="0.25">
      <c r="A32" s="148"/>
      <c r="B32" s="187"/>
      <c r="C32" s="191"/>
      <c r="D32" s="82"/>
      <c r="E32" s="83"/>
      <c r="F32" s="83"/>
      <c r="G32" s="85"/>
      <c r="H32" s="86"/>
      <c r="I32" s="83"/>
      <c r="J32" s="83"/>
      <c r="K32" s="189"/>
      <c r="L32" s="82"/>
      <c r="M32" s="83"/>
      <c r="N32" s="83"/>
      <c r="O32" s="85"/>
      <c r="P32" s="95"/>
      <c r="Q32" s="96"/>
      <c r="R32" s="96"/>
      <c r="S32" s="99"/>
    </row>
    <row r="33" spans="1:19" ht="15" x14ac:dyDescent="0.25">
      <c r="A33" s="92"/>
      <c r="B33" s="187"/>
      <c r="C33" s="152"/>
      <c r="D33" s="95"/>
      <c r="E33" s="96"/>
      <c r="F33" s="96"/>
      <c r="G33" s="99"/>
      <c r="H33" s="98"/>
      <c r="I33" s="96"/>
      <c r="J33" s="96"/>
      <c r="K33" s="188"/>
      <c r="L33" s="95"/>
      <c r="M33" s="96"/>
      <c r="N33" s="96"/>
      <c r="O33" s="99"/>
      <c r="P33" s="95"/>
      <c r="Q33" s="96"/>
      <c r="R33" s="96"/>
      <c r="S33" s="99"/>
    </row>
    <row r="34" spans="1:19" ht="15" x14ac:dyDescent="0.25">
      <c r="A34" s="148">
        <v>104</v>
      </c>
      <c r="B34" s="192"/>
      <c r="C34" s="91" t="s">
        <v>27</v>
      </c>
      <c r="D34" s="200"/>
      <c r="E34" s="201"/>
      <c r="F34" s="201"/>
      <c r="G34" s="202"/>
      <c r="H34" s="203"/>
      <c r="I34" s="201"/>
      <c r="J34" s="201"/>
      <c r="K34" s="204"/>
      <c r="L34" s="200"/>
      <c r="M34" s="201"/>
      <c r="N34" s="201"/>
      <c r="O34" s="202"/>
      <c r="P34" s="125"/>
      <c r="Q34" s="126"/>
      <c r="R34" s="126"/>
      <c r="S34" s="129"/>
    </row>
    <row r="35" spans="1:19" ht="15" x14ac:dyDescent="0.25">
      <c r="A35" s="92"/>
      <c r="B35" s="187" t="s">
        <v>6</v>
      </c>
      <c r="C35" s="152" t="s">
        <v>76</v>
      </c>
      <c r="D35" s="125"/>
      <c r="E35" s="126"/>
      <c r="F35" s="126"/>
      <c r="G35" s="129"/>
      <c r="H35" s="128"/>
      <c r="I35" s="126"/>
      <c r="J35" s="126"/>
      <c r="K35" s="205"/>
      <c r="L35" s="125"/>
      <c r="M35" s="126"/>
      <c r="N35" s="126"/>
      <c r="O35" s="129"/>
      <c r="P35" s="125"/>
      <c r="Q35" s="126"/>
      <c r="R35" s="126"/>
      <c r="S35" s="129"/>
    </row>
    <row r="36" spans="1:19" ht="30" x14ac:dyDescent="0.25">
      <c r="A36" s="92"/>
      <c r="B36" s="187"/>
      <c r="C36" s="190" t="s">
        <v>173</v>
      </c>
      <c r="D36" s="125">
        <v>10000</v>
      </c>
      <c r="E36" s="126">
        <v>10000</v>
      </c>
      <c r="F36" s="126">
        <v>0</v>
      </c>
      <c r="G36" s="129">
        <v>0</v>
      </c>
      <c r="H36" s="128">
        <v>10000</v>
      </c>
      <c r="I36" s="126">
        <v>10000</v>
      </c>
      <c r="J36" s="126">
        <v>0</v>
      </c>
      <c r="K36" s="205">
        <v>0</v>
      </c>
      <c r="L36" s="125">
        <v>3000</v>
      </c>
      <c r="M36" s="126">
        <v>3000</v>
      </c>
      <c r="N36" s="126"/>
      <c r="O36" s="129"/>
      <c r="P36" s="125">
        <f t="shared" si="3"/>
        <v>13000</v>
      </c>
      <c r="Q36" s="126">
        <f t="shared" si="4"/>
        <v>13000</v>
      </c>
      <c r="R36" s="126">
        <f t="shared" si="5"/>
        <v>0</v>
      </c>
      <c r="S36" s="129">
        <f t="shared" si="6"/>
        <v>0</v>
      </c>
    </row>
    <row r="37" spans="1:19" ht="15" x14ac:dyDescent="0.25">
      <c r="A37" s="206"/>
      <c r="B37" s="207"/>
      <c r="C37" s="190" t="s">
        <v>174</v>
      </c>
      <c r="D37" s="125">
        <v>6000</v>
      </c>
      <c r="E37" s="126">
        <v>6000</v>
      </c>
      <c r="F37" s="126">
        <v>0</v>
      </c>
      <c r="G37" s="129">
        <v>0</v>
      </c>
      <c r="H37" s="128">
        <v>6000</v>
      </c>
      <c r="I37" s="126">
        <v>6000</v>
      </c>
      <c r="J37" s="126">
        <v>0</v>
      </c>
      <c r="K37" s="205">
        <v>0</v>
      </c>
      <c r="L37" s="125"/>
      <c r="M37" s="126"/>
      <c r="N37" s="126"/>
      <c r="O37" s="129"/>
      <c r="P37" s="125">
        <f t="shared" si="3"/>
        <v>6000</v>
      </c>
      <c r="Q37" s="126">
        <f t="shared" si="4"/>
        <v>6000</v>
      </c>
      <c r="R37" s="126">
        <f t="shared" si="5"/>
        <v>0</v>
      </c>
      <c r="S37" s="129">
        <f t="shared" si="6"/>
        <v>0</v>
      </c>
    </row>
    <row r="38" spans="1:19" ht="15" x14ac:dyDescent="0.25">
      <c r="A38" s="92"/>
      <c r="B38" s="195"/>
      <c r="C38" s="190" t="s">
        <v>128</v>
      </c>
      <c r="D38" s="125">
        <v>65000</v>
      </c>
      <c r="E38" s="126">
        <v>65000</v>
      </c>
      <c r="F38" s="126">
        <v>0</v>
      </c>
      <c r="G38" s="129">
        <v>0</v>
      </c>
      <c r="H38" s="128">
        <v>65000</v>
      </c>
      <c r="I38" s="126">
        <v>65000</v>
      </c>
      <c r="J38" s="126">
        <v>0</v>
      </c>
      <c r="K38" s="205">
        <v>0</v>
      </c>
      <c r="L38" s="125"/>
      <c r="M38" s="126"/>
      <c r="N38" s="126"/>
      <c r="O38" s="129"/>
      <c r="P38" s="125">
        <f t="shared" si="3"/>
        <v>65000</v>
      </c>
      <c r="Q38" s="126">
        <f t="shared" si="4"/>
        <v>65000</v>
      </c>
      <c r="R38" s="126">
        <f t="shared" si="5"/>
        <v>0</v>
      </c>
      <c r="S38" s="129">
        <f t="shared" si="6"/>
        <v>0</v>
      </c>
    </row>
    <row r="39" spans="1:19" ht="15" x14ac:dyDescent="0.25">
      <c r="A39" s="92"/>
      <c r="B39" s="195"/>
      <c r="C39" s="208" t="s">
        <v>129</v>
      </c>
      <c r="D39" s="125">
        <v>5800</v>
      </c>
      <c r="E39" s="126">
        <v>5800</v>
      </c>
      <c r="F39" s="126">
        <v>0</v>
      </c>
      <c r="G39" s="129">
        <v>0</v>
      </c>
      <c r="H39" s="128">
        <v>5800</v>
      </c>
      <c r="I39" s="126">
        <v>5800</v>
      </c>
      <c r="J39" s="126">
        <v>0</v>
      </c>
      <c r="K39" s="205">
        <v>0</v>
      </c>
      <c r="L39" s="125">
        <v>1143</v>
      </c>
      <c r="M39" s="126">
        <v>1143</v>
      </c>
      <c r="N39" s="126">
        <v>0</v>
      </c>
      <c r="O39" s="129">
        <v>0</v>
      </c>
      <c r="P39" s="125">
        <f t="shared" si="3"/>
        <v>6943</v>
      </c>
      <c r="Q39" s="126">
        <f t="shared" si="4"/>
        <v>6943</v>
      </c>
      <c r="R39" s="126">
        <f t="shared" si="5"/>
        <v>0</v>
      </c>
      <c r="S39" s="129">
        <f t="shared" si="6"/>
        <v>0</v>
      </c>
    </row>
    <row r="40" spans="1:19" ht="15" x14ac:dyDescent="0.25">
      <c r="A40" s="92"/>
      <c r="B40" s="195"/>
      <c r="C40" s="209" t="s">
        <v>130</v>
      </c>
      <c r="D40" s="125">
        <v>4500</v>
      </c>
      <c r="E40" s="126">
        <v>4500</v>
      </c>
      <c r="F40" s="126">
        <v>0</v>
      </c>
      <c r="G40" s="129">
        <v>0</v>
      </c>
      <c r="H40" s="128">
        <v>4500</v>
      </c>
      <c r="I40" s="126">
        <v>4500</v>
      </c>
      <c r="J40" s="126">
        <v>0</v>
      </c>
      <c r="K40" s="205">
        <v>0</v>
      </c>
      <c r="L40" s="125"/>
      <c r="M40" s="126"/>
      <c r="N40" s="126"/>
      <c r="O40" s="129"/>
      <c r="P40" s="125">
        <f t="shared" si="3"/>
        <v>4500</v>
      </c>
      <c r="Q40" s="126">
        <f t="shared" si="4"/>
        <v>4500</v>
      </c>
      <c r="R40" s="126">
        <f t="shared" si="5"/>
        <v>0</v>
      </c>
      <c r="S40" s="129">
        <f t="shared" si="6"/>
        <v>0</v>
      </c>
    </row>
    <row r="41" spans="1:19" ht="15" x14ac:dyDescent="0.25">
      <c r="A41" s="92"/>
      <c r="B41" s="195"/>
      <c r="C41" s="209" t="s">
        <v>131</v>
      </c>
      <c r="D41" s="125">
        <v>29592</v>
      </c>
      <c r="E41" s="126">
        <v>29592</v>
      </c>
      <c r="F41" s="126">
        <v>0</v>
      </c>
      <c r="G41" s="129">
        <v>0</v>
      </c>
      <c r="H41" s="128">
        <v>29592</v>
      </c>
      <c r="I41" s="126">
        <v>29592</v>
      </c>
      <c r="J41" s="126">
        <v>0</v>
      </c>
      <c r="K41" s="205">
        <v>0</v>
      </c>
      <c r="L41" s="125"/>
      <c r="M41" s="126"/>
      <c r="N41" s="126"/>
      <c r="O41" s="129"/>
      <c r="P41" s="125">
        <f t="shared" si="3"/>
        <v>29592</v>
      </c>
      <c r="Q41" s="126">
        <f t="shared" si="4"/>
        <v>29592</v>
      </c>
      <c r="R41" s="126">
        <f t="shared" si="5"/>
        <v>0</v>
      </c>
      <c r="S41" s="129">
        <f t="shared" si="6"/>
        <v>0</v>
      </c>
    </row>
    <row r="42" spans="1:19" ht="15" x14ac:dyDescent="0.25">
      <c r="A42" s="92"/>
      <c r="B42" s="195"/>
      <c r="C42" s="209" t="s">
        <v>132</v>
      </c>
      <c r="D42" s="125">
        <v>11000</v>
      </c>
      <c r="E42" s="126">
        <v>0</v>
      </c>
      <c r="F42" s="126">
        <v>11000</v>
      </c>
      <c r="G42" s="129">
        <v>0</v>
      </c>
      <c r="H42" s="128">
        <v>11000</v>
      </c>
      <c r="I42" s="126">
        <v>0</v>
      </c>
      <c r="J42" s="126">
        <v>11000</v>
      </c>
      <c r="K42" s="205">
        <v>0</v>
      </c>
      <c r="L42" s="125"/>
      <c r="M42" s="126"/>
      <c r="N42" s="126"/>
      <c r="O42" s="129"/>
      <c r="P42" s="125">
        <f t="shared" si="3"/>
        <v>11000</v>
      </c>
      <c r="Q42" s="126">
        <f t="shared" si="4"/>
        <v>0</v>
      </c>
      <c r="R42" s="126">
        <f t="shared" si="5"/>
        <v>11000</v>
      </c>
      <c r="S42" s="129">
        <f t="shared" si="6"/>
        <v>0</v>
      </c>
    </row>
    <row r="43" spans="1:19" ht="15" x14ac:dyDescent="0.25">
      <c r="A43" s="206"/>
      <c r="B43" s="207"/>
      <c r="C43" s="190" t="s">
        <v>133</v>
      </c>
      <c r="D43" s="125">
        <v>1350</v>
      </c>
      <c r="E43" s="126">
        <v>0</v>
      </c>
      <c r="F43" s="126">
        <v>1350</v>
      </c>
      <c r="G43" s="129">
        <v>0</v>
      </c>
      <c r="H43" s="128">
        <v>1350</v>
      </c>
      <c r="I43" s="126">
        <v>0</v>
      </c>
      <c r="J43" s="126">
        <v>1350</v>
      </c>
      <c r="K43" s="205">
        <v>0</v>
      </c>
      <c r="L43" s="125"/>
      <c r="M43" s="126"/>
      <c r="N43" s="126"/>
      <c r="O43" s="129"/>
      <c r="P43" s="125">
        <f t="shared" si="3"/>
        <v>1350</v>
      </c>
      <c r="Q43" s="126">
        <f t="shared" si="4"/>
        <v>0</v>
      </c>
      <c r="R43" s="126">
        <f t="shared" si="5"/>
        <v>1350</v>
      </c>
      <c r="S43" s="129">
        <f t="shared" si="6"/>
        <v>0</v>
      </c>
    </row>
    <row r="44" spans="1:19" ht="15" x14ac:dyDescent="0.25">
      <c r="A44" s="206"/>
      <c r="B44" s="207"/>
      <c r="C44" s="190" t="s">
        <v>139</v>
      </c>
      <c r="D44" s="125">
        <v>5000</v>
      </c>
      <c r="E44" s="126">
        <v>0</v>
      </c>
      <c r="F44" s="126">
        <v>5000</v>
      </c>
      <c r="G44" s="129">
        <v>0</v>
      </c>
      <c r="H44" s="128">
        <v>5000</v>
      </c>
      <c r="I44" s="126">
        <v>0</v>
      </c>
      <c r="J44" s="126">
        <v>5000</v>
      </c>
      <c r="K44" s="205">
        <v>0</v>
      </c>
      <c r="L44" s="125"/>
      <c r="M44" s="126"/>
      <c r="N44" s="126"/>
      <c r="O44" s="129"/>
      <c r="P44" s="125">
        <f t="shared" si="3"/>
        <v>5000</v>
      </c>
      <c r="Q44" s="126">
        <f t="shared" si="4"/>
        <v>0</v>
      </c>
      <c r="R44" s="126">
        <f t="shared" si="5"/>
        <v>5000</v>
      </c>
      <c r="S44" s="129">
        <f t="shared" si="6"/>
        <v>0</v>
      </c>
    </row>
    <row r="45" spans="1:19" ht="15" x14ac:dyDescent="0.25">
      <c r="A45" s="206"/>
      <c r="B45" s="207"/>
      <c r="C45" s="190" t="s">
        <v>175</v>
      </c>
      <c r="D45" s="125">
        <v>57783</v>
      </c>
      <c r="E45" s="126">
        <v>57783</v>
      </c>
      <c r="F45" s="126">
        <v>0</v>
      </c>
      <c r="G45" s="129">
        <v>0</v>
      </c>
      <c r="H45" s="128">
        <v>57783</v>
      </c>
      <c r="I45" s="126">
        <v>57783</v>
      </c>
      <c r="J45" s="126">
        <v>0</v>
      </c>
      <c r="K45" s="205">
        <v>0</v>
      </c>
      <c r="L45" s="125"/>
      <c r="M45" s="126"/>
      <c r="N45" s="126"/>
      <c r="O45" s="129"/>
      <c r="P45" s="125">
        <f t="shared" si="3"/>
        <v>57783</v>
      </c>
      <c r="Q45" s="126">
        <f t="shared" si="4"/>
        <v>57783</v>
      </c>
      <c r="R45" s="126">
        <f t="shared" si="5"/>
        <v>0</v>
      </c>
      <c r="S45" s="129">
        <f t="shared" si="6"/>
        <v>0</v>
      </c>
    </row>
    <row r="46" spans="1:19" ht="15" x14ac:dyDescent="0.25">
      <c r="A46" s="206"/>
      <c r="B46" s="207"/>
      <c r="C46" s="190" t="s">
        <v>180</v>
      </c>
      <c r="D46" s="125">
        <v>15601</v>
      </c>
      <c r="E46" s="126">
        <v>15601</v>
      </c>
      <c r="F46" s="126"/>
      <c r="G46" s="129"/>
      <c r="H46" s="128">
        <v>27590</v>
      </c>
      <c r="I46" s="126">
        <v>27590</v>
      </c>
      <c r="J46" s="126">
        <v>0</v>
      </c>
      <c r="K46" s="205">
        <v>0</v>
      </c>
      <c r="L46" s="125">
        <v>19818</v>
      </c>
      <c r="M46" s="126">
        <v>19818</v>
      </c>
      <c r="N46" s="126">
        <v>0</v>
      </c>
      <c r="O46" s="129">
        <v>0</v>
      </c>
      <c r="P46" s="125">
        <f t="shared" si="3"/>
        <v>47408</v>
      </c>
      <c r="Q46" s="126">
        <f t="shared" si="4"/>
        <v>47408</v>
      </c>
      <c r="R46" s="126">
        <f t="shared" si="5"/>
        <v>0</v>
      </c>
      <c r="S46" s="129">
        <f t="shared" si="6"/>
        <v>0</v>
      </c>
    </row>
    <row r="47" spans="1:19" ht="15" x14ac:dyDescent="0.25">
      <c r="A47" s="206"/>
      <c r="B47" s="207"/>
      <c r="C47" s="190" t="s">
        <v>264</v>
      </c>
      <c r="D47" s="125">
        <v>20000</v>
      </c>
      <c r="E47" s="126">
        <v>20000</v>
      </c>
      <c r="F47" s="126"/>
      <c r="G47" s="129"/>
      <c r="H47" s="128">
        <v>20000</v>
      </c>
      <c r="I47" s="126">
        <v>20000</v>
      </c>
      <c r="J47" s="126">
        <v>0</v>
      </c>
      <c r="K47" s="205">
        <v>0</v>
      </c>
      <c r="L47" s="125"/>
      <c r="M47" s="126"/>
      <c r="N47" s="126"/>
      <c r="O47" s="129"/>
      <c r="P47" s="125">
        <f t="shared" si="3"/>
        <v>20000</v>
      </c>
      <c r="Q47" s="126">
        <f t="shared" si="4"/>
        <v>20000</v>
      </c>
      <c r="R47" s="126">
        <f t="shared" si="5"/>
        <v>0</v>
      </c>
      <c r="S47" s="129">
        <f t="shared" si="6"/>
        <v>0</v>
      </c>
    </row>
    <row r="48" spans="1:19" ht="15" x14ac:dyDescent="0.25">
      <c r="A48" s="206"/>
      <c r="B48" s="207"/>
      <c r="C48" s="190" t="s">
        <v>265</v>
      </c>
      <c r="D48" s="125">
        <v>1948</v>
      </c>
      <c r="E48" s="126">
        <v>1948</v>
      </c>
      <c r="F48" s="126">
        <v>0</v>
      </c>
      <c r="G48" s="129">
        <v>0</v>
      </c>
      <c r="H48" s="128">
        <v>2948</v>
      </c>
      <c r="I48" s="126">
        <v>2948</v>
      </c>
      <c r="J48" s="126">
        <v>0</v>
      </c>
      <c r="K48" s="205">
        <v>0</v>
      </c>
      <c r="L48" s="125"/>
      <c r="M48" s="126"/>
      <c r="N48" s="126"/>
      <c r="O48" s="129"/>
      <c r="P48" s="125">
        <f t="shared" si="3"/>
        <v>2948</v>
      </c>
      <c r="Q48" s="126">
        <f t="shared" si="4"/>
        <v>2948</v>
      </c>
      <c r="R48" s="126">
        <f t="shared" si="5"/>
        <v>0</v>
      </c>
      <c r="S48" s="129">
        <f t="shared" si="6"/>
        <v>0</v>
      </c>
    </row>
    <row r="49" spans="1:19" ht="15" x14ac:dyDescent="0.25">
      <c r="A49" s="92"/>
      <c r="B49" s="195"/>
      <c r="C49" s="209"/>
      <c r="D49" s="125"/>
      <c r="E49" s="126"/>
      <c r="F49" s="126"/>
      <c r="G49" s="129"/>
      <c r="H49" s="128"/>
      <c r="I49" s="126"/>
      <c r="J49" s="126"/>
      <c r="K49" s="205"/>
      <c r="L49" s="125"/>
      <c r="M49" s="126"/>
      <c r="N49" s="126"/>
      <c r="O49" s="129"/>
      <c r="P49" s="125"/>
      <c r="Q49" s="126"/>
      <c r="R49" s="126"/>
      <c r="S49" s="129"/>
    </row>
    <row r="50" spans="1:19" ht="15" x14ac:dyDescent="0.25">
      <c r="A50" s="92"/>
      <c r="B50" s="187"/>
      <c r="C50" s="210" t="s">
        <v>30</v>
      </c>
      <c r="D50" s="211">
        <f t="shared" ref="D50:O50" si="12">SUM(D36:D49)</f>
        <v>233574</v>
      </c>
      <c r="E50" s="212">
        <f t="shared" si="12"/>
        <v>216224</v>
      </c>
      <c r="F50" s="212">
        <f t="shared" si="12"/>
        <v>17350</v>
      </c>
      <c r="G50" s="213">
        <f t="shared" si="12"/>
        <v>0</v>
      </c>
      <c r="H50" s="214">
        <v>246563</v>
      </c>
      <c r="I50" s="212">
        <v>229213</v>
      </c>
      <c r="J50" s="212">
        <v>17350</v>
      </c>
      <c r="K50" s="215">
        <v>0</v>
      </c>
      <c r="L50" s="211">
        <f t="shared" si="12"/>
        <v>23961</v>
      </c>
      <c r="M50" s="212">
        <f t="shared" si="12"/>
        <v>23961</v>
      </c>
      <c r="N50" s="212">
        <f t="shared" si="12"/>
        <v>0</v>
      </c>
      <c r="O50" s="213">
        <f t="shared" si="12"/>
        <v>0</v>
      </c>
      <c r="P50" s="211">
        <f t="shared" si="3"/>
        <v>270524</v>
      </c>
      <c r="Q50" s="212">
        <f t="shared" si="4"/>
        <v>253174</v>
      </c>
      <c r="R50" s="212">
        <f t="shared" si="5"/>
        <v>17350</v>
      </c>
      <c r="S50" s="213">
        <f t="shared" si="6"/>
        <v>0</v>
      </c>
    </row>
    <row r="51" spans="1:19" ht="15" x14ac:dyDescent="0.25">
      <c r="A51" s="92"/>
      <c r="B51" s="187"/>
      <c r="C51" s="190"/>
      <c r="D51" s="125"/>
      <c r="E51" s="126"/>
      <c r="F51" s="126"/>
      <c r="G51" s="129"/>
      <c r="H51" s="128"/>
      <c r="I51" s="126"/>
      <c r="J51" s="126"/>
      <c r="K51" s="205"/>
      <c r="L51" s="125"/>
      <c r="M51" s="126"/>
      <c r="N51" s="126"/>
      <c r="O51" s="129"/>
      <c r="P51" s="125"/>
      <c r="Q51" s="126"/>
      <c r="R51" s="126"/>
      <c r="S51" s="129"/>
    </row>
    <row r="52" spans="1:19" ht="15" x14ac:dyDescent="0.25">
      <c r="A52" s="92"/>
      <c r="B52" s="187" t="s">
        <v>10</v>
      </c>
      <c r="C52" s="190" t="s">
        <v>51</v>
      </c>
      <c r="D52" s="125"/>
      <c r="E52" s="126"/>
      <c r="F52" s="126"/>
      <c r="G52" s="129"/>
      <c r="H52" s="128"/>
      <c r="I52" s="126"/>
      <c r="J52" s="126"/>
      <c r="K52" s="205"/>
      <c r="L52" s="125"/>
      <c r="M52" s="126"/>
      <c r="N52" s="126"/>
      <c r="O52" s="129"/>
      <c r="P52" s="125"/>
      <c r="Q52" s="126"/>
      <c r="R52" s="126"/>
      <c r="S52" s="129"/>
    </row>
    <row r="53" spans="1:19" ht="15" x14ac:dyDescent="0.25">
      <c r="A53" s="92"/>
      <c r="B53" s="187"/>
      <c r="C53" s="190" t="s">
        <v>53</v>
      </c>
      <c r="D53" s="125"/>
      <c r="E53" s="126"/>
      <c r="F53" s="126"/>
      <c r="G53" s="129"/>
      <c r="H53" s="128"/>
      <c r="I53" s="126"/>
      <c r="J53" s="126"/>
      <c r="K53" s="205"/>
      <c r="L53" s="125"/>
      <c r="M53" s="126"/>
      <c r="N53" s="126"/>
      <c r="O53" s="129"/>
      <c r="P53" s="125"/>
      <c r="Q53" s="126"/>
      <c r="R53" s="126"/>
      <c r="S53" s="129"/>
    </row>
    <row r="54" spans="1:19" ht="15" x14ac:dyDescent="0.25">
      <c r="A54" s="92"/>
      <c r="B54" s="187"/>
      <c r="C54" s="190" t="s">
        <v>60</v>
      </c>
      <c r="D54" s="125">
        <v>69000</v>
      </c>
      <c r="E54" s="126">
        <v>69000</v>
      </c>
      <c r="F54" s="126">
        <v>0</v>
      </c>
      <c r="G54" s="129">
        <v>0</v>
      </c>
      <c r="H54" s="128">
        <v>69000</v>
      </c>
      <c r="I54" s="126">
        <v>69000</v>
      </c>
      <c r="J54" s="126">
        <v>0</v>
      </c>
      <c r="K54" s="205">
        <v>0</v>
      </c>
      <c r="L54" s="125"/>
      <c r="M54" s="126"/>
      <c r="N54" s="126"/>
      <c r="O54" s="129"/>
      <c r="P54" s="125">
        <f t="shared" si="3"/>
        <v>69000</v>
      </c>
      <c r="Q54" s="126">
        <f t="shared" si="4"/>
        <v>69000</v>
      </c>
      <c r="R54" s="126">
        <f t="shared" si="5"/>
        <v>0</v>
      </c>
      <c r="S54" s="129">
        <f t="shared" si="6"/>
        <v>0</v>
      </c>
    </row>
    <row r="55" spans="1:19" ht="15" x14ac:dyDescent="0.25">
      <c r="A55" s="92"/>
      <c r="B55" s="187"/>
      <c r="C55" s="190" t="s">
        <v>58</v>
      </c>
      <c r="D55" s="125">
        <v>134000</v>
      </c>
      <c r="E55" s="126">
        <v>134000</v>
      </c>
      <c r="F55" s="126">
        <v>0</v>
      </c>
      <c r="G55" s="129">
        <v>0</v>
      </c>
      <c r="H55" s="128">
        <v>134000</v>
      </c>
      <c r="I55" s="126">
        <v>134000</v>
      </c>
      <c r="J55" s="126">
        <v>0</v>
      </c>
      <c r="K55" s="205">
        <v>0</v>
      </c>
      <c r="L55" s="125"/>
      <c r="M55" s="126"/>
      <c r="N55" s="126"/>
      <c r="O55" s="129"/>
      <c r="P55" s="125">
        <f t="shared" si="3"/>
        <v>134000</v>
      </c>
      <c r="Q55" s="126">
        <f t="shared" si="4"/>
        <v>134000</v>
      </c>
      <c r="R55" s="126">
        <f t="shared" si="5"/>
        <v>0</v>
      </c>
      <c r="S55" s="129">
        <f t="shared" si="6"/>
        <v>0</v>
      </c>
    </row>
    <row r="56" spans="1:19" ht="15" x14ac:dyDescent="0.25">
      <c r="A56" s="206"/>
      <c r="B56" s="207"/>
      <c r="C56" s="190" t="s">
        <v>59</v>
      </c>
      <c r="D56" s="125">
        <v>12000</v>
      </c>
      <c r="E56" s="126">
        <v>12000</v>
      </c>
      <c r="F56" s="126">
        <v>0</v>
      </c>
      <c r="G56" s="129">
        <v>0</v>
      </c>
      <c r="H56" s="128">
        <v>12000</v>
      </c>
      <c r="I56" s="126">
        <v>12000</v>
      </c>
      <c r="J56" s="126">
        <v>0</v>
      </c>
      <c r="K56" s="205">
        <v>0</v>
      </c>
      <c r="L56" s="125"/>
      <c r="M56" s="126"/>
      <c r="N56" s="126"/>
      <c r="O56" s="129"/>
      <c r="P56" s="125">
        <f t="shared" si="3"/>
        <v>12000</v>
      </c>
      <c r="Q56" s="126">
        <f t="shared" si="4"/>
        <v>12000</v>
      </c>
      <c r="R56" s="126">
        <f t="shared" si="5"/>
        <v>0</v>
      </c>
      <c r="S56" s="129">
        <f t="shared" si="6"/>
        <v>0</v>
      </c>
    </row>
    <row r="57" spans="1:19" ht="15" x14ac:dyDescent="0.25">
      <c r="A57" s="206"/>
      <c r="B57" s="207"/>
      <c r="C57" s="190" t="s">
        <v>61</v>
      </c>
      <c r="D57" s="125">
        <v>1016000</v>
      </c>
      <c r="E57" s="126">
        <v>1016000</v>
      </c>
      <c r="F57" s="126">
        <v>0</v>
      </c>
      <c r="G57" s="129">
        <v>0</v>
      </c>
      <c r="H57" s="128">
        <v>1016000</v>
      </c>
      <c r="I57" s="126">
        <v>1016000</v>
      </c>
      <c r="J57" s="126">
        <v>0</v>
      </c>
      <c r="K57" s="205">
        <v>0</v>
      </c>
      <c r="L57" s="125"/>
      <c r="M57" s="126"/>
      <c r="N57" s="126"/>
      <c r="O57" s="129"/>
      <c r="P57" s="125">
        <f t="shared" si="3"/>
        <v>1016000</v>
      </c>
      <c r="Q57" s="126">
        <f t="shared" si="4"/>
        <v>1016000</v>
      </c>
      <c r="R57" s="126">
        <f t="shared" si="5"/>
        <v>0</v>
      </c>
      <c r="S57" s="129">
        <f t="shared" si="6"/>
        <v>0</v>
      </c>
    </row>
    <row r="58" spans="1:19" ht="15" x14ac:dyDescent="0.25">
      <c r="A58" s="92"/>
      <c r="B58" s="187"/>
      <c r="C58" s="216" t="s">
        <v>22</v>
      </c>
      <c r="D58" s="211">
        <f t="shared" ref="D58:G58" si="13">SUM(D54:D57)</f>
        <v>1231000</v>
      </c>
      <c r="E58" s="212">
        <f t="shared" si="13"/>
        <v>1231000</v>
      </c>
      <c r="F58" s="212">
        <f t="shared" si="13"/>
        <v>0</v>
      </c>
      <c r="G58" s="213">
        <f t="shared" si="13"/>
        <v>0</v>
      </c>
      <c r="H58" s="214">
        <v>1231000</v>
      </c>
      <c r="I58" s="212">
        <v>1231000</v>
      </c>
      <c r="J58" s="212">
        <v>0</v>
      </c>
      <c r="K58" s="215">
        <v>0</v>
      </c>
      <c r="L58" s="211">
        <f t="shared" ref="L58:O58" si="14">SUM(L54:L57)</f>
        <v>0</v>
      </c>
      <c r="M58" s="212">
        <f t="shared" si="14"/>
        <v>0</v>
      </c>
      <c r="N58" s="212">
        <f t="shared" si="14"/>
        <v>0</v>
      </c>
      <c r="O58" s="213">
        <f t="shared" si="14"/>
        <v>0</v>
      </c>
      <c r="P58" s="211">
        <f t="shared" si="3"/>
        <v>1231000</v>
      </c>
      <c r="Q58" s="212">
        <f t="shared" si="4"/>
        <v>1231000</v>
      </c>
      <c r="R58" s="212">
        <f t="shared" si="5"/>
        <v>0</v>
      </c>
      <c r="S58" s="213">
        <f t="shared" si="6"/>
        <v>0</v>
      </c>
    </row>
    <row r="59" spans="1:19" ht="15" x14ac:dyDescent="0.25">
      <c r="A59" s="92"/>
      <c r="B59" s="187"/>
      <c r="C59" s="216"/>
      <c r="D59" s="217"/>
      <c r="E59" s="218"/>
      <c r="F59" s="218"/>
      <c r="G59" s="219"/>
      <c r="H59" s="220"/>
      <c r="I59" s="218"/>
      <c r="J59" s="218"/>
      <c r="K59" s="221"/>
      <c r="L59" s="217"/>
      <c r="M59" s="218"/>
      <c r="N59" s="218"/>
      <c r="O59" s="219"/>
      <c r="P59" s="217"/>
      <c r="Q59" s="218"/>
      <c r="R59" s="218"/>
      <c r="S59" s="219"/>
    </row>
    <row r="60" spans="1:19" ht="15" x14ac:dyDescent="0.25">
      <c r="A60" s="194"/>
      <c r="B60" s="195"/>
      <c r="C60" s="190" t="s">
        <v>134</v>
      </c>
      <c r="D60" s="125"/>
      <c r="E60" s="126"/>
      <c r="F60" s="126"/>
      <c r="G60" s="129"/>
      <c r="H60" s="128"/>
      <c r="I60" s="126"/>
      <c r="J60" s="126"/>
      <c r="K60" s="205"/>
      <c r="L60" s="125"/>
      <c r="M60" s="126"/>
      <c r="N60" s="126"/>
      <c r="O60" s="129"/>
      <c r="P60" s="125"/>
      <c r="Q60" s="126"/>
      <c r="R60" s="126"/>
      <c r="S60" s="129"/>
    </row>
    <row r="61" spans="1:19" ht="15" x14ac:dyDescent="0.25">
      <c r="A61" s="206"/>
      <c r="B61" s="207"/>
      <c r="C61" s="190" t="s">
        <v>135</v>
      </c>
      <c r="D61" s="125">
        <v>10000</v>
      </c>
      <c r="E61" s="126">
        <v>10000</v>
      </c>
      <c r="F61" s="126">
        <v>0</v>
      </c>
      <c r="G61" s="129">
        <v>0</v>
      </c>
      <c r="H61" s="128">
        <v>10000</v>
      </c>
      <c r="I61" s="126">
        <v>10000</v>
      </c>
      <c r="J61" s="126">
        <v>0</v>
      </c>
      <c r="K61" s="205">
        <v>0</v>
      </c>
      <c r="L61" s="125">
        <v>1000</v>
      </c>
      <c r="M61" s="126">
        <v>1000</v>
      </c>
      <c r="N61" s="126"/>
      <c r="O61" s="129"/>
      <c r="P61" s="125">
        <f t="shared" si="3"/>
        <v>11000</v>
      </c>
      <c r="Q61" s="126">
        <f t="shared" si="4"/>
        <v>11000</v>
      </c>
      <c r="R61" s="126">
        <f t="shared" si="5"/>
        <v>0</v>
      </c>
      <c r="S61" s="129">
        <f t="shared" si="6"/>
        <v>0</v>
      </c>
    </row>
    <row r="62" spans="1:19" ht="15" x14ac:dyDescent="0.25">
      <c r="A62" s="194"/>
      <c r="B62" s="195"/>
      <c r="C62" s="209" t="s">
        <v>136</v>
      </c>
      <c r="D62" s="125">
        <v>6000</v>
      </c>
      <c r="E62" s="126">
        <v>6000</v>
      </c>
      <c r="F62" s="126">
        <v>0</v>
      </c>
      <c r="G62" s="129">
        <v>0</v>
      </c>
      <c r="H62" s="128">
        <v>6000</v>
      </c>
      <c r="I62" s="126">
        <v>6000</v>
      </c>
      <c r="J62" s="126">
        <v>0</v>
      </c>
      <c r="K62" s="205">
        <v>0</v>
      </c>
      <c r="L62" s="125">
        <v>2600</v>
      </c>
      <c r="M62" s="126">
        <v>2600</v>
      </c>
      <c r="N62" s="126"/>
      <c r="O62" s="129"/>
      <c r="P62" s="125">
        <f t="shared" si="3"/>
        <v>8600</v>
      </c>
      <c r="Q62" s="126">
        <f t="shared" si="4"/>
        <v>8600</v>
      </c>
      <c r="R62" s="126">
        <f t="shared" si="5"/>
        <v>0</v>
      </c>
      <c r="S62" s="129">
        <f t="shared" si="6"/>
        <v>0</v>
      </c>
    </row>
    <row r="63" spans="1:19" ht="15" x14ac:dyDescent="0.25">
      <c r="A63" s="222"/>
      <c r="B63" s="195"/>
      <c r="C63" s="216" t="s">
        <v>22</v>
      </c>
      <c r="D63" s="217">
        <f t="shared" ref="D63:G63" si="15">SUM(D61:D62)</f>
        <v>16000</v>
      </c>
      <c r="E63" s="218">
        <f t="shared" si="15"/>
        <v>16000</v>
      </c>
      <c r="F63" s="218">
        <f t="shared" si="15"/>
        <v>0</v>
      </c>
      <c r="G63" s="219">
        <f t="shared" si="15"/>
        <v>0</v>
      </c>
      <c r="H63" s="220">
        <v>16000</v>
      </c>
      <c r="I63" s="218">
        <v>16000</v>
      </c>
      <c r="J63" s="218">
        <v>0</v>
      </c>
      <c r="K63" s="221">
        <v>0</v>
      </c>
      <c r="L63" s="217">
        <f t="shared" ref="L63:O63" si="16">SUM(L61:L62)</f>
        <v>3600</v>
      </c>
      <c r="M63" s="218">
        <f t="shared" si="16"/>
        <v>3600</v>
      </c>
      <c r="N63" s="218">
        <f t="shared" si="16"/>
        <v>0</v>
      </c>
      <c r="O63" s="219">
        <f t="shared" si="16"/>
        <v>0</v>
      </c>
      <c r="P63" s="217">
        <f t="shared" si="3"/>
        <v>19600</v>
      </c>
      <c r="Q63" s="218">
        <f t="shared" si="4"/>
        <v>19600</v>
      </c>
      <c r="R63" s="218">
        <f t="shared" si="5"/>
        <v>0</v>
      </c>
      <c r="S63" s="219">
        <f t="shared" si="6"/>
        <v>0</v>
      </c>
    </row>
    <row r="64" spans="1:19" ht="15" x14ac:dyDescent="0.25">
      <c r="A64" s="222"/>
      <c r="B64" s="195"/>
      <c r="C64" s="216"/>
      <c r="D64" s="217"/>
      <c r="E64" s="218"/>
      <c r="F64" s="218"/>
      <c r="G64" s="219"/>
      <c r="H64" s="220"/>
      <c r="I64" s="218"/>
      <c r="J64" s="218"/>
      <c r="K64" s="221"/>
      <c r="L64" s="217"/>
      <c r="M64" s="218"/>
      <c r="N64" s="218"/>
      <c r="O64" s="219"/>
      <c r="P64" s="217"/>
      <c r="Q64" s="218"/>
      <c r="R64" s="218"/>
      <c r="S64" s="219"/>
    </row>
    <row r="65" spans="1:19" ht="15" x14ac:dyDescent="0.25">
      <c r="A65" s="92"/>
      <c r="B65" s="187"/>
      <c r="C65" s="210" t="s">
        <v>31</v>
      </c>
      <c r="D65" s="211">
        <f>D58+D63</f>
        <v>1247000</v>
      </c>
      <c r="E65" s="212">
        <f t="shared" ref="E65:G65" si="17">E58+E63</f>
        <v>1247000</v>
      </c>
      <c r="F65" s="212">
        <f t="shared" si="17"/>
        <v>0</v>
      </c>
      <c r="G65" s="213">
        <f t="shared" si="17"/>
        <v>0</v>
      </c>
      <c r="H65" s="214">
        <v>1247000</v>
      </c>
      <c r="I65" s="212">
        <v>1247000</v>
      </c>
      <c r="J65" s="212">
        <v>0</v>
      </c>
      <c r="K65" s="215">
        <v>0</v>
      </c>
      <c r="L65" s="211">
        <f>L58+L63</f>
        <v>3600</v>
      </c>
      <c r="M65" s="212">
        <f t="shared" ref="M65:O65" si="18">M58+M63</f>
        <v>3600</v>
      </c>
      <c r="N65" s="212">
        <f t="shared" si="18"/>
        <v>0</v>
      </c>
      <c r="O65" s="213">
        <f t="shared" si="18"/>
        <v>0</v>
      </c>
      <c r="P65" s="211">
        <f t="shared" si="3"/>
        <v>1250600</v>
      </c>
      <c r="Q65" s="212">
        <f t="shared" si="4"/>
        <v>1250600</v>
      </c>
      <c r="R65" s="212">
        <f t="shared" si="5"/>
        <v>0</v>
      </c>
      <c r="S65" s="213">
        <f t="shared" si="6"/>
        <v>0</v>
      </c>
    </row>
    <row r="66" spans="1:19" x14ac:dyDescent="0.25">
      <c r="A66" s="92"/>
      <c r="B66" s="223"/>
      <c r="C66" s="190"/>
      <c r="D66" s="125"/>
      <c r="E66" s="126"/>
      <c r="F66" s="126"/>
      <c r="G66" s="129"/>
      <c r="H66" s="128"/>
      <c r="I66" s="126"/>
      <c r="J66" s="126"/>
      <c r="K66" s="205"/>
      <c r="L66" s="125"/>
      <c r="M66" s="126"/>
      <c r="N66" s="126"/>
      <c r="O66" s="129"/>
      <c r="P66" s="125"/>
      <c r="Q66" s="126"/>
      <c r="R66" s="126"/>
      <c r="S66" s="129"/>
    </row>
    <row r="67" spans="1:19" ht="15" x14ac:dyDescent="0.25">
      <c r="A67" s="92"/>
      <c r="B67" s="187" t="s">
        <v>11</v>
      </c>
      <c r="C67" s="190" t="s">
        <v>24</v>
      </c>
      <c r="D67" s="125"/>
      <c r="E67" s="126"/>
      <c r="F67" s="126"/>
      <c r="G67" s="129"/>
      <c r="H67" s="128"/>
      <c r="I67" s="126"/>
      <c r="J67" s="126"/>
      <c r="K67" s="205"/>
      <c r="L67" s="125"/>
      <c r="M67" s="126"/>
      <c r="N67" s="126"/>
      <c r="O67" s="129"/>
      <c r="P67" s="125"/>
      <c r="Q67" s="126"/>
      <c r="R67" s="126"/>
      <c r="S67" s="129"/>
    </row>
    <row r="68" spans="1:19" ht="30" x14ac:dyDescent="0.25">
      <c r="A68" s="92"/>
      <c r="B68" s="187"/>
      <c r="C68" s="190" t="s">
        <v>29</v>
      </c>
      <c r="D68" s="95"/>
      <c r="E68" s="96"/>
      <c r="F68" s="96"/>
      <c r="G68" s="99"/>
      <c r="H68" s="98"/>
      <c r="I68" s="96"/>
      <c r="J68" s="96"/>
      <c r="K68" s="188"/>
      <c r="L68" s="95"/>
      <c r="M68" s="96"/>
      <c r="N68" s="96"/>
      <c r="O68" s="99"/>
      <c r="P68" s="95"/>
      <c r="Q68" s="96"/>
      <c r="R68" s="96"/>
      <c r="S68" s="99"/>
    </row>
    <row r="69" spans="1:19" ht="15" x14ac:dyDescent="0.25">
      <c r="A69" s="92"/>
      <c r="B69" s="187"/>
      <c r="C69" s="190" t="s">
        <v>109</v>
      </c>
      <c r="D69" s="95">
        <v>518910</v>
      </c>
      <c r="E69" s="96">
        <v>518910</v>
      </c>
      <c r="F69" s="96">
        <v>0</v>
      </c>
      <c r="G69" s="99">
        <v>0</v>
      </c>
      <c r="H69" s="98">
        <v>518910</v>
      </c>
      <c r="I69" s="96">
        <v>518910</v>
      </c>
      <c r="J69" s="96">
        <v>0</v>
      </c>
      <c r="K69" s="188">
        <v>0</v>
      </c>
      <c r="L69" s="95"/>
      <c r="M69" s="96"/>
      <c r="N69" s="96"/>
      <c r="O69" s="99"/>
      <c r="P69" s="95">
        <f t="shared" si="3"/>
        <v>518910</v>
      </c>
      <c r="Q69" s="96">
        <f t="shared" si="4"/>
        <v>518910</v>
      </c>
      <c r="R69" s="96">
        <f t="shared" si="5"/>
        <v>0</v>
      </c>
      <c r="S69" s="99">
        <f t="shared" si="6"/>
        <v>0</v>
      </c>
    </row>
    <row r="70" spans="1:19" ht="15" x14ac:dyDescent="0.25">
      <c r="A70" s="206"/>
      <c r="B70" s="207"/>
      <c r="C70" s="190" t="s">
        <v>110</v>
      </c>
      <c r="D70" s="95">
        <v>502086</v>
      </c>
      <c r="E70" s="96">
        <v>502086</v>
      </c>
      <c r="F70" s="126">
        <v>0</v>
      </c>
      <c r="G70" s="129">
        <v>0</v>
      </c>
      <c r="H70" s="128">
        <v>492504</v>
      </c>
      <c r="I70" s="126">
        <v>492504</v>
      </c>
      <c r="J70" s="126">
        <v>0</v>
      </c>
      <c r="K70" s="205">
        <v>0</v>
      </c>
      <c r="L70" s="95"/>
      <c r="M70" s="96"/>
      <c r="N70" s="126"/>
      <c r="O70" s="129"/>
      <c r="P70" s="95">
        <f t="shared" si="3"/>
        <v>492504</v>
      </c>
      <c r="Q70" s="96">
        <f t="shared" si="4"/>
        <v>492504</v>
      </c>
      <c r="R70" s="126">
        <f t="shared" si="5"/>
        <v>0</v>
      </c>
      <c r="S70" s="129">
        <f t="shared" si="6"/>
        <v>0</v>
      </c>
    </row>
    <row r="71" spans="1:19" ht="15" x14ac:dyDescent="0.25">
      <c r="A71" s="206"/>
      <c r="B71" s="207"/>
      <c r="C71" s="190" t="s">
        <v>184</v>
      </c>
      <c r="D71" s="95">
        <v>0</v>
      </c>
      <c r="E71" s="96">
        <v>0</v>
      </c>
      <c r="F71" s="126">
        <v>0</v>
      </c>
      <c r="G71" s="129">
        <v>0</v>
      </c>
      <c r="H71" s="128">
        <v>20445</v>
      </c>
      <c r="I71" s="126">
        <v>20445</v>
      </c>
      <c r="J71" s="126">
        <v>0</v>
      </c>
      <c r="K71" s="205">
        <v>0</v>
      </c>
      <c r="L71" s="95">
        <v>11601</v>
      </c>
      <c r="M71" s="96">
        <f>L71</f>
        <v>11601</v>
      </c>
      <c r="N71" s="126">
        <v>0</v>
      </c>
      <c r="O71" s="129">
        <v>0</v>
      </c>
      <c r="P71" s="95">
        <f t="shared" si="3"/>
        <v>32046</v>
      </c>
      <c r="Q71" s="96">
        <f t="shared" si="4"/>
        <v>32046</v>
      </c>
      <c r="R71" s="126">
        <f t="shared" si="5"/>
        <v>0</v>
      </c>
      <c r="S71" s="129">
        <f t="shared" si="6"/>
        <v>0</v>
      </c>
    </row>
    <row r="72" spans="1:19" ht="15" x14ac:dyDescent="0.25">
      <c r="A72" s="206"/>
      <c r="B72" s="207"/>
      <c r="C72" s="190" t="s">
        <v>152</v>
      </c>
      <c r="D72" s="95">
        <v>570462</v>
      </c>
      <c r="E72" s="96">
        <v>570462</v>
      </c>
      <c r="F72" s="96">
        <v>0</v>
      </c>
      <c r="G72" s="129">
        <v>0</v>
      </c>
      <c r="H72" s="128">
        <v>577131</v>
      </c>
      <c r="I72" s="126">
        <v>577131</v>
      </c>
      <c r="J72" s="126">
        <v>0</v>
      </c>
      <c r="K72" s="205">
        <v>0</v>
      </c>
      <c r="L72" s="95">
        <v>3958</v>
      </c>
      <c r="M72" s="96">
        <f>L72</f>
        <v>3958</v>
      </c>
      <c r="N72" s="96"/>
      <c r="O72" s="129"/>
      <c r="P72" s="95">
        <f t="shared" si="3"/>
        <v>581089</v>
      </c>
      <c r="Q72" s="96">
        <f t="shared" si="4"/>
        <v>581089</v>
      </c>
      <c r="R72" s="96">
        <f t="shared" si="5"/>
        <v>0</v>
      </c>
      <c r="S72" s="129">
        <f t="shared" si="6"/>
        <v>0</v>
      </c>
    </row>
    <row r="73" spans="1:19" ht="15" x14ac:dyDescent="0.25">
      <c r="A73" s="206"/>
      <c r="B73" s="207"/>
      <c r="C73" s="190" t="s">
        <v>178</v>
      </c>
      <c r="D73" s="95">
        <v>0</v>
      </c>
      <c r="E73" s="96">
        <v>0</v>
      </c>
      <c r="F73" s="96">
        <v>0</v>
      </c>
      <c r="G73" s="129">
        <v>0</v>
      </c>
      <c r="H73" s="128">
        <v>43355</v>
      </c>
      <c r="I73" s="126">
        <v>43355</v>
      </c>
      <c r="J73" s="126">
        <v>0</v>
      </c>
      <c r="K73" s="205">
        <v>0</v>
      </c>
      <c r="L73" s="95">
        <v>13651</v>
      </c>
      <c r="M73" s="96">
        <v>13651</v>
      </c>
      <c r="N73" s="96">
        <v>0</v>
      </c>
      <c r="O73" s="129">
        <v>0</v>
      </c>
      <c r="P73" s="95">
        <f t="shared" si="3"/>
        <v>57006</v>
      </c>
      <c r="Q73" s="96">
        <f t="shared" si="4"/>
        <v>57006</v>
      </c>
      <c r="R73" s="96">
        <f t="shared" si="5"/>
        <v>0</v>
      </c>
      <c r="S73" s="129">
        <f t="shared" si="6"/>
        <v>0</v>
      </c>
    </row>
    <row r="74" spans="1:19" ht="15" x14ac:dyDescent="0.25">
      <c r="A74" s="206"/>
      <c r="B74" s="207"/>
      <c r="C74" s="190" t="s">
        <v>179</v>
      </c>
      <c r="D74" s="95">
        <v>0</v>
      </c>
      <c r="E74" s="96">
        <v>0</v>
      </c>
      <c r="F74" s="96">
        <v>0</v>
      </c>
      <c r="G74" s="129">
        <v>0</v>
      </c>
      <c r="H74" s="128">
        <v>3340</v>
      </c>
      <c r="I74" s="126">
        <v>3340</v>
      </c>
      <c r="J74" s="126">
        <v>0</v>
      </c>
      <c r="K74" s="205">
        <v>0</v>
      </c>
      <c r="L74" s="95">
        <v>2520</v>
      </c>
      <c r="M74" s="96">
        <v>2520</v>
      </c>
      <c r="N74" s="96">
        <v>0</v>
      </c>
      <c r="O74" s="129">
        <v>0</v>
      </c>
      <c r="P74" s="95">
        <f t="shared" si="3"/>
        <v>5860</v>
      </c>
      <c r="Q74" s="96">
        <f t="shared" si="4"/>
        <v>5860</v>
      </c>
      <c r="R74" s="96">
        <f t="shared" si="5"/>
        <v>0</v>
      </c>
      <c r="S74" s="129">
        <f t="shared" si="6"/>
        <v>0</v>
      </c>
    </row>
    <row r="75" spans="1:19" ht="15" x14ac:dyDescent="0.25">
      <c r="A75" s="206"/>
      <c r="B75" s="207"/>
      <c r="C75" s="190" t="s">
        <v>153</v>
      </c>
      <c r="D75" s="95">
        <v>211728</v>
      </c>
      <c r="E75" s="96">
        <v>211728</v>
      </c>
      <c r="F75" s="96">
        <v>0</v>
      </c>
      <c r="G75" s="129">
        <v>0</v>
      </c>
      <c r="H75" s="128">
        <v>214985</v>
      </c>
      <c r="I75" s="126">
        <v>214985</v>
      </c>
      <c r="J75" s="126">
        <v>0</v>
      </c>
      <c r="K75" s="205">
        <v>0</v>
      </c>
      <c r="L75" s="95">
        <v>4568</v>
      </c>
      <c r="M75" s="96">
        <f>L75</f>
        <v>4568</v>
      </c>
      <c r="N75" s="96"/>
      <c r="O75" s="129"/>
      <c r="P75" s="95">
        <f t="shared" si="3"/>
        <v>219553</v>
      </c>
      <c r="Q75" s="96">
        <f t="shared" si="4"/>
        <v>219553</v>
      </c>
      <c r="R75" s="96">
        <f t="shared" si="5"/>
        <v>0</v>
      </c>
      <c r="S75" s="129">
        <f t="shared" si="6"/>
        <v>0</v>
      </c>
    </row>
    <row r="76" spans="1:19" ht="15" x14ac:dyDescent="0.25">
      <c r="A76" s="206"/>
      <c r="B76" s="207"/>
      <c r="C76" s="190" t="s">
        <v>154</v>
      </c>
      <c r="D76" s="95">
        <v>57399</v>
      </c>
      <c r="E76" s="96">
        <v>57399</v>
      </c>
      <c r="F76" s="126">
        <v>0</v>
      </c>
      <c r="G76" s="129">
        <v>0</v>
      </c>
      <c r="H76" s="128">
        <v>57399</v>
      </c>
      <c r="I76" s="126">
        <v>57399</v>
      </c>
      <c r="J76" s="126">
        <v>0</v>
      </c>
      <c r="K76" s="205">
        <v>0</v>
      </c>
      <c r="L76" s="95"/>
      <c r="M76" s="96"/>
      <c r="N76" s="126"/>
      <c r="O76" s="129"/>
      <c r="P76" s="95">
        <f t="shared" si="3"/>
        <v>57399</v>
      </c>
      <c r="Q76" s="96">
        <f t="shared" si="4"/>
        <v>57399</v>
      </c>
      <c r="R76" s="126">
        <f t="shared" si="5"/>
        <v>0</v>
      </c>
      <c r="S76" s="129">
        <f t="shared" si="6"/>
        <v>0</v>
      </c>
    </row>
    <row r="77" spans="1:19" ht="15" x14ac:dyDescent="0.25">
      <c r="A77" s="206"/>
      <c r="B77" s="207"/>
      <c r="C77" s="190"/>
      <c r="D77" s="125"/>
      <c r="E77" s="126"/>
      <c r="F77" s="126"/>
      <c r="G77" s="129"/>
      <c r="H77" s="128"/>
      <c r="I77" s="126"/>
      <c r="J77" s="126"/>
      <c r="K77" s="205"/>
      <c r="L77" s="125"/>
      <c r="M77" s="126"/>
      <c r="N77" s="126"/>
      <c r="O77" s="129"/>
      <c r="P77" s="125"/>
      <c r="Q77" s="126"/>
      <c r="R77" s="126"/>
      <c r="S77" s="129"/>
    </row>
    <row r="78" spans="1:19" ht="15" x14ac:dyDescent="0.25">
      <c r="A78" s="92"/>
      <c r="B78" s="187"/>
      <c r="C78" s="216" t="s">
        <v>22</v>
      </c>
      <c r="D78" s="105">
        <f t="shared" ref="D78:O78" si="19">SUM(D69:D77)</f>
        <v>1860585</v>
      </c>
      <c r="E78" s="106">
        <f t="shared" si="19"/>
        <v>1860585</v>
      </c>
      <c r="F78" s="106">
        <f t="shared" si="19"/>
        <v>0</v>
      </c>
      <c r="G78" s="109">
        <f t="shared" si="19"/>
        <v>0</v>
      </c>
      <c r="H78" s="108">
        <v>1928069</v>
      </c>
      <c r="I78" s="106">
        <v>1928069</v>
      </c>
      <c r="J78" s="106">
        <v>0</v>
      </c>
      <c r="K78" s="197">
        <v>0</v>
      </c>
      <c r="L78" s="105">
        <f t="shared" si="19"/>
        <v>36298</v>
      </c>
      <c r="M78" s="106">
        <f t="shared" si="19"/>
        <v>36298</v>
      </c>
      <c r="N78" s="106">
        <f t="shared" si="19"/>
        <v>0</v>
      </c>
      <c r="O78" s="109">
        <f t="shared" si="19"/>
        <v>0</v>
      </c>
      <c r="P78" s="105">
        <f t="shared" ref="P78:P138" si="20">H78+L78</f>
        <v>1964367</v>
      </c>
      <c r="Q78" s="106">
        <f t="shared" ref="Q78:Q138" si="21">I78+M78</f>
        <v>1964367</v>
      </c>
      <c r="R78" s="106">
        <f t="shared" ref="R78:R138" si="22">J78+N78</f>
        <v>0</v>
      </c>
      <c r="S78" s="109">
        <f t="shared" ref="S78:S138" si="23">K78+O78</f>
        <v>0</v>
      </c>
    </row>
    <row r="79" spans="1:19" ht="15" x14ac:dyDescent="0.25">
      <c r="A79" s="92"/>
      <c r="B79" s="187"/>
      <c r="C79" s="216"/>
      <c r="D79" s="105"/>
      <c r="E79" s="106"/>
      <c r="F79" s="106"/>
      <c r="G79" s="109"/>
      <c r="H79" s="108"/>
      <c r="I79" s="106"/>
      <c r="J79" s="106"/>
      <c r="K79" s="197"/>
      <c r="L79" s="105"/>
      <c r="M79" s="106"/>
      <c r="N79" s="106"/>
      <c r="O79" s="109"/>
      <c r="P79" s="105"/>
      <c r="Q79" s="106"/>
      <c r="R79" s="106"/>
      <c r="S79" s="109"/>
    </row>
    <row r="80" spans="1:19" ht="15" x14ac:dyDescent="0.25">
      <c r="A80" s="92"/>
      <c r="B80" s="187"/>
      <c r="C80" s="152" t="s">
        <v>300</v>
      </c>
      <c r="D80" s="105"/>
      <c r="E80" s="106"/>
      <c r="F80" s="106"/>
      <c r="G80" s="109"/>
      <c r="H80" s="108"/>
      <c r="I80" s="106"/>
      <c r="J80" s="106"/>
      <c r="K80" s="197"/>
      <c r="L80" s="105"/>
      <c r="M80" s="106"/>
      <c r="N80" s="106"/>
      <c r="O80" s="109"/>
      <c r="P80" s="105"/>
      <c r="Q80" s="106"/>
      <c r="R80" s="106"/>
      <c r="S80" s="109"/>
    </row>
    <row r="81" spans="1:19" ht="30" x14ac:dyDescent="0.25">
      <c r="A81" s="92"/>
      <c r="B81" s="187"/>
      <c r="C81" s="190" t="s">
        <v>301</v>
      </c>
      <c r="D81" s="95">
        <v>0</v>
      </c>
      <c r="E81" s="96">
        <v>0</v>
      </c>
      <c r="F81" s="96">
        <v>0</v>
      </c>
      <c r="G81" s="99">
        <v>0</v>
      </c>
      <c r="H81" s="98">
        <v>3760</v>
      </c>
      <c r="I81" s="96">
        <v>3760</v>
      </c>
      <c r="J81" s="96">
        <v>0</v>
      </c>
      <c r="K81" s="188">
        <v>0</v>
      </c>
      <c r="L81" s="95">
        <v>2150</v>
      </c>
      <c r="M81" s="96">
        <v>2150</v>
      </c>
      <c r="N81" s="96">
        <v>0</v>
      </c>
      <c r="O81" s="99">
        <v>0</v>
      </c>
      <c r="P81" s="95">
        <f t="shared" si="20"/>
        <v>5910</v>
      </c>
      <c r="Q81" s="96">
        <f t="shared" si="21"/>
        <v>5910</v>
      </c>
      <c r="R81" s="96">
        <f t="shared" si="22"/>
        <v>0</v>
      </c>
      <c r="S81" s="99">
        <f t="shared" si="23"/>
        <v>0</v>
      </c>
    </row>
    <row r="82" spans="1:19" ht="15" x14ac:dyDescent="0.25">
      <c r="A82" s="92"/>
      <c r="B82" s="187"/>
      <c r="C82" s="190"/>
      <c r="D82" s="105"/>
      <c r="E82" s="106"/>
      <c r="F82" s="106"/>
      <c r="G82" s="109"/>
      <c r="H82" s="108"/>
      <c r="I82" s="106"/>
      <c r="J82" s="106"/>
      <c r="K82" s="197"/>
      <c r="L82" s="105"/>
      <c r="M82" s="106"/>
      <c r="N82" s="106"/>
      <c r="O82" s="109"/>
      <c r="P82" s="105"/>
      <c r="Q82" s="106"/>
      <c r="R82" s="106"/>
      <c r="S82" s="109"/>
    </row>
    <row r="83" spans="1:19" ht="15" x14ac:dyDescent="0.25">
      <c r="A83" s="92"/>
      <c r="B83" s="187"/>
      <c r="C83" s="216" t="s">
        <v>22</v>
      </c>
      <c r="D83" s="105">
        <f t="shared" ref="D83:G83" si="24">SUM(D81:D82)</f>
        <v>0</v>
      </c>
      <c r="E83" s="106">
        <f t="shared" si="24"/>
        <v>0</v>
      </c>
      <c r="F83" s="106">
        <f t="shared" si="24"/>
        <v>0</v>
      </c>
      <c r="G83" s="109">
        <f t="shared" si="24"/>
        <v>0</v>
      </c>
      <c r="H83" s="108">
        <v>3760</v>
      </c>
      <c r="I83" s="106">
        <v>3760</v>
      </c>
      <c r="J83" s="106">
        <v>0</v>
      </c>
      <c r="K83" s="197">
        <v>0</v>
      </c>
      <c r="L83" s="105">
        <f>SUM(L81:L82)</f>
        <v>2150</v>
      </c>
      <c r="M83" s="106">
        <f t="shared" ref="M83:O83" si="25">SUM(M81:M82)</f>
        <v>2150</v>
      </c>
      <c r="N83" s="106">
        <f t="shared" si="25"/>
        <v>0</v>
      </c>
      <c r="O83" s="109">
        <f t="shared" si="25"/>
        <v>0</v>
      </c>
      <c r="P83" s="105">
        <f t="shared" si="20"/>
        <v>5910</v>
      </c>
      <c r="Q83" s="106">
        <f t="shared" si="21"/>
        <v>5910</v>
      </c>
      <c r="R83" s="106">
        <f t="shared" si="22"/>
        <v>0</v>
      </c>
      <c r="S83" s="109">
        <f t="shared" si="23"/>
        <v>0</v>
      </c>
    </row>
    <row r="84" spans="1:19" ht="15" x14ac:dyDescent="0.25">
      <c r="A84" s="92"/>
      <c r="B84" s="187"/>
      <c r="C84" s="216"/>
      <c r="D84" s="105"/>
      <c r="E84" s="106"/>
      <c r="F84" s="106"/>
      <c r="G84" s="109"/>
      <c r="H84" s="108"/>
      <c r="I84" s="106"/>
      <c r="J84" s="106"/>
      <c r="K84" s="197"/>
      <c r="L84" s="105"/>
      <c r="M84" s="106"/>
      <c r="N84" s="106"/>
      <c r="O84" s="109"/>
      <c r="P84" s="95"/>
      <c r="Q84" s="96"/>
      <c r="R84" s="96"/>
      <c r="S84" s="99"/>
    </row>
    <row r="85" spans="1:19" ht="15" x14ac:dyDescent="0.25">
      <c r="A85" s="92"/>
      <c r="B85" s="187"/>
      <c r="C85" s="190" t="s">
        <v>303</v>
      </c>
      <c r="D85" s="105"/>
      <c r="E85" s="106"/>
      <c r="F85" s="106"/>
      <c r="G85" s="109"/>
      <c r="H85" s="108"/>
      <c r="I85" s="106"/>
      <c r="J85" s="106"/>
      <c r="K85" s="197"/>
      <c r="L85" s="105"/>
      <c r="M85" s="106"/>
      <c r="N85" s="106"/>
      <c r="O85" s="109"/>
      <c r="P85" s="95"/>
      <c r="Q85" s="96"/>
      <c r="R85" s="96"/>
      <c r="S85" s="99"/>
    </row>
    <row r="86" spans="1:19" ht="15" x14ac:dyDescent="0.25">
      <c r="A86" s="92"/>
      <c r="B86" s="187"/>
      <c r="C86" s="190" t="s">
        <v>304</v>
      </c>
      <c r="D86" s="95"/>
      <c r="E86" s="96"/>
      <c r="F86" s="96"/>
      <c r="G86" s="99"/>
      <c r="H86" s="98">
        <v>4694</v>
      </c>
      <c r="I86" s="96">
        <v>4694</v>
      </c>
      <c r="J86" s="96">
        <v>0</v>
      </c>
      <c r="K86" s="188">
        <v>0</v>
      </c>
      <c r="L86" s="95"/>
      <c r="M86" s="96"/>
      <c r="N86" s="96"/>
      <c r="O86" s="99"/>
      <c r="P86" s="95">
        <f t="shared" si="20"/>
        <v>4694</v>
      </c>
      <c r="Q86" s="96">
        <f t="shared" si="21"/>
        <v>4694</v>
      </c>
      <c r="R86" s="96">
        <f t="shared" si="22"/>
        <v>0</v>
      </c>
      <c r="S86" s="99">
        <f t="shared" si="23"/>
        <v>0</v>
      </c>
    </row>
    <row r="87" spans="1:19" ht="15" x14ac:dyDescent="0.25">
      <c r="A87" s="92"/>
      <c r="B87" s="187"/>
      <c r="C87" s="216"/>
      <c r="D87" s="105"/>
      <c r="E87" s="106"/>
      <c r="F87" s="106"/>
      <c r="G87" s="109"/>
      <c r="H87" s="108"/>
      <c r="I87" s="106"/>
      <c r="J87" s="106"/>
      <c r="K87" s="197"/>
      <c r="L87" s="105"/>
      <c r="M87" s="106"/>
      <c r="N87" s="106"/>
      <c r="O87" s="109"/>
      <c r="P87" s="95"/>
      <c r="Q87" s="96"/>
      <c r="R87" s="96"/>
      <c r="S87" s="99"/>
    </row>
    <row r="88" spans="1:19" ht="15" x14ac:dyDescent="0.25">
      <c r="A88" s="92"/>
      <c r="B88" s="187"/>
      <c r="C88" s="216" t="s">
        <v>22</v>
      </c>
      <c r="D88" s="105"/>
      <c r="E88" s="106"/>
      <c r="F88" s="106"/>
      <c r="G88" s="109"/>
      <c r="H88" s="108">
        <v>4694</v>
      </c>
      <c r="I88" s="106">
        <v>4694</v>
      </c>
      <c r="J88" s="106">
        <v>0</v>
      </c>
      <c r="K88" s="197">
        <v>0</v>
      </c>
      <c r="L88" s="105">
        <f>SUM(L86:L87)</f>
        <v>0</v>
      </c>
      <c r="M88" s="106">
        <f t="shared" ref="M88:O88" si="26">SUM(M86:M87)</f>
        <v>0</v>
      </c>
      <c r="N88" s="106">
        <f t="shared" si="26"/>
        <v>0</v>
      </c>
      <c r="O88" s="109">
        <f t="shared" si="26"/>
        <v>0</v>
      </c>
      <c r="P88" s="105">
        <f t="shared" si="20"/>
        <v>4694</v>
      </c>
      <c r="Q88" s="106">
        <f t="shared" si="21"/>
        <v>4694</v>
      </c>
      <c r="R88" s="106">
        <f t="shared" si="22"/>
        <v>0</v>
      </c>
      <c r="S88" s="109">
        <f t="shared" si="23"/>
        <v>0</v>
      </c>
    </row>
    <row r="89" spans="1:19" ht="15" x14ac:dyDescent="0.25">
      <c r="A89" s="92"/>
      <c r="B89" s="187"/>
      <c r="C89" s="190"/>
      <c r="D89" s="95"/>
      <c r="E89" s="96"/>
      <c r="F89" s="96"/>
      <c r="G89" s="99"/>
      <c r="H89" s="98"/>
      <c r="I89" s="96"/>
      <c r="J89" s="96"/>
      <c r="K89" s="188"/>
      <c r="L89" s="95"/>
      <c r="M89" s="96"/>
      <c r="N89" s="96"/>
      <c r="O89" s="99"/>
      <c r="P89" s="95"/>
      <c r="Q89" s="96"/>
      <c r="R89" s="96"/>
      <c r="S89" s="99"/>
    </row>
    <row r="90" spans="1:19" ht="15" x14ac:dyDescent="0.25">
      <c r="A90" s="92"/>
      <c r="B90" s="187"/>
      <c r="C90" s="210" t="s">
        <v>32</v>
      </c>
      <c r="D90" s="211">
        <f t="shared" ref="D90:G90" si="27">D78</f>
        <v>1860585</v>
      </c>
      <c r="E90" s="212">
        <f t="shared" si="27"/>
        <v>1860585</v>
      </c>
      <c r="F90" s="212">
        <f t="shared" si="27"/>
        <v>0</v>
      </c>
      <c r="G90" s="213">
        <f t="shared" si="27"/>
        <v>0</v>
      </c>
      <c r="H90" s="214">
        <v>1936523</v>
      </c>
      <c r="I90" s="212">
        <v>1936523</v>
      </c>
      <c r="J90" s="212">
        <v>0</v>
      </c>
      <c r="K90" s="215">
        <v>0</v>
      </c>
      <c r="L90" s="211">
        <f>SUM(L78,L83,L88)</f>
        <v>38448</v>
      </c>
      <c r="M90" s="212">
        <f t="shared" ref="M90:O90" si="28">SUM(M78,M83,M88)</f>
        <v>38448</v>
      </c>
      <c r="N90" s="212">
        <f t="shared" si="28"/>
        <v>0</v>
      </c>
      <c r="O90" s="213">
        <f t="shared" si="28"/>
        <v>0</v>
      </c>
      <c r="P90" s="211">
        <f t="shared" si="20"/>
        <v>1974971</v>
      </c>
      <c r="Q90" s="212">
        <f t="shared" si="21"/>
        <v>1974971</v>
      </c>
      <c r="R90" s="212">
        <f t="shared" si="22"/>
        <v>0</v>
      </c>
      <c r="S90" s="213">
        <f t="shared" si="23"/>
        <v>0</v>
      </c>
    </row>
    <row r="91" spans="1:19" ht="15" x14ac:dyDescent="0.25">
      <c r="A91" s="92"/>
      <c r="B91" s="187"/>
      <c r="C91" s="190"/>
      <c r="D91" s="125"/>
      <c r="E91" s="126"/>
      <c r="F91" s="126"/>
      <c r="G91" s="129"/>
      <c r="H91" s="128"/>
      <c r="I91" s="126"/>
      <c r="J91" s="126"/>
      <c r="K91" s="205"/>
      <c r="L91" s="125"/>
      <c r="M91" s="126"/>
      <c r="N91" s="126"/>
      <c r="O91" s="129"/>
      <c r="P91" s="125"/>
      <c r="Q91" s="126"/>
      <c r="R91" s="126"/>
      <c r="S91" s="129"/>
    </row>
    <row r="92" spans="1:19" ht="15" x14ac:dyDescent="0.25">
      <c r="A92" s="92"/>
      <c r="B92" s="187" t="s">
        <v>7</v>
      </c>
      <c r="C92" s="190" t="s">
        <v>57</v>
      </c>
      <c r="D92" s="125"/>
      <c r="E92" s="126"/>
      <c r="F92" s="126"/>
      <c r="G92" s="129"/>
      <c r="H92" s="128"/>
      <c r="I92" s="126"/>
      <c r="J92" s="126"/>
      <c r="K92" s="205"/>
      <c r="L92" s="125"/>
      <c r="M92" s="126"/>
      <c r="N92" s="126"/>
      <c r="O92" s="129"/>
      <c r="P92" s="125"/>
      <c r="Q92" s="126"/>
      <c r="R92" s="126"/>
      <c r="S92" s="129"/>
    </row>
    <row r="93" spans="1:19" ht="15" x14ac:dyDescent="0.25">
      <c r="A93" s="92"/>
      <c r="B93" s="187"/>
      <c r="C93" s="190" t="s">
        <v>12</v>
      </c>
      <c r="D93" s="125"/>
      <c r="E93" s="126"/>
      <c r="F93" s="126"/>
      <c r="G93" s="129"/>
      <c r="H93" s="128"/>
      <c r="I93" s="126"/>
      <c r="J93" s="126"/>
      <c r="K93" s="205"/>
      <c r="L93" s="125"/>
      <c r="M93" s="126"/>
      <c r="N93" s="126"/>
      <c r="O93" s="129"/>
      <c r="P93" s="125"/>
      <c r="Q93" s="126"/>
      <c r="R93" s="126"/>
      <c r="S93" s="129"/>
    </row>
    <row r="94" spans="1:19" ht="15" x14ac:dyDescent="0.25">
      <c r="A94" s="206"/>
      <c r="B94" s="207"/>
      <c r="C94" s="190" t="s">
        <v>104</v>
      </c>
      <c r="D94" s="96">
        <v>290560</v>
      </c>
      <c r="E94" s="96">
        <v>290560</v>
      </c>
      <c r="F94" s="126">
        <v>0</v>
      </c>
      <c r="G94" s="129">
        <v>0</v>
      </c>
      <c r="H94" s="128">
        <v>290560</v>
      </c>
      <c r="I94" s="126">
        <v>290560</v>
      </c>
      <c r="J94" s="126">
        <v>0</v>
      </c>
      <c r="K94" s="129">
        <v>0</v>
      </c>
      <c r="L94" s="224">
        <v>32037</v>
      </c>
      <c r="M94" s="96">
        <v>32037</v>
      </c>
      <c r="N94" s="126"/>
      <c r="O94" s="129"/>
      <c r="P94" s="96">
        <f t="shared" si="20"/>
        <v>322597</v>
      </c>
      <c r="Q94" s="96">
        <f t="shared" si="21"/>
        <v>322597</v>
      </c>
      <c r="R94" s="126">
        <f t="shared" si="22"/>
        <v>0</v>
      </c>
      <c r="S94" s="129">
        <f t="shared" si="23"/>
        <v>0</v>
      </c>
    </row>
    <row r="95" spans="1:19" ht="15" x14ac:dyDescent="0.25">
      <c r="A95" s="206"/>
      <c r="B95" s="207"/>
      <c r="C95" s="190" t="s">
        <v>79</v>
      </c>
      <c r="D95" s="96"/>
      <c r="E95" s="96"/>
      <c r="F95" s="126"/>
      <c r="G95" s="129"/>
      <c r="H95" s="128"/>
      <c r="I95" s="126"/>
      <c r="J95" s="126"/>
      <c r="K95" s="129"/>
      <c r="L95" s="224"/>
      <c r="M95" s="96"/>
      <c r="N95" s="126"/>
      <c r="O95" s="129"/>
      <c r="P95" s="96"/>
      <c r="Q95" s="96"/>
      <c r="R95" s="126"/>
      <c r="S95" s="129"/>
    </row>
    <row r="96" spans="1:19" ht="15" x14ac:dyDescent="0.25">
      <c r="A96" s="206"/>
      <c r="B96" s="207"/>
      <c r="C96" s="190" t="s">
        <v>80</v>
      </c>
      <c r="D96" s="96"/>
      <c r="E96" s="96"/>
      <c r="F96" s="126"/>
      <c r="G96" s="129"/>
      <c r="H96" s="128"/>
      <c r="I96" s="126"/>
      <c r="J96" s="126"/>
      <c r="K96" s="129"/>
      <c r="L96" s="224"/>
      <c r="M96" s="96"/>
      <c r="N96" s="126"/>
      <c r="O96" s="129"/>
      <c r="P96" s="96"/>
      <c r="Q96" s="96"/>
      <c r="R96" s="126"/>
      <c r="S96" s="129"/>
    </row>
    <row r="97" spans="1:19" ht="15" x14ac:dyDescent="0.25">
      <c r="A97" s="206"/>
      <c r="B97" s="207"/>
      <c r="C97" s="190" t="s">
        <v>81</v>
      </c>
      <c r="D97" s="96">
        <v>27050</v>
      </c>
      <c r="E97" s="96">
        <v>27050</v>
      </c>
      <c r="F97" s="126">
        <v>0</v>
      </c>
      <c r="G97" s="129">
        <v>0</v>
      </c>
      <c r="H97" s="128">
        <v>27050</v>
      </c>
      <c r="I97" s="126">
        <v>27050</v>
      </c>
      <c r="J97" s="126">
        <v>0</v>
      </c>
      <c r="K97" s="129">
        <v>0</v>
      </c>
      <c r="L97" s="224"/>
      <c r="M97" s="96"/>
      <c r="N97" s="126"/>
      <c r="O97" s="129"/>
      <c r="P97" s="96">
        <f t="shared" si="20"/>
        <v>27050</v>
      </c>
      <c r="Q97" s="96">
        <f t="shared" si="21"/>
        <v>27050</v>
      </c>
      <c r="R97" s="126">
        <f t="shared" si="22"/>
        <v>0</v>
      </c>
      <c r="S97" s="129">
        <f t="shared" si="23"/>
        <v>0</v>
      </c>
    </row>
    <row r="98" spans="1:19" ht="15" x14ac:dyDescent="0.25">
      <c r="A98" s="206"/>
      <c r="B98" s="207"/>
      <c r="C98" s="190" t="s">
        <v>82</v>
      </c>
      <c r="D98" s="96">
        <v>56892</v>
      </c>
      <c r="E98" s="96">
        <v>56892</v>
      </c>
      <c r="F98" s="126">
        <v>0</v>
      </c>
      <c r="G98" s="129">
        <v>0</v>
      </c>
      <c r="H98" s="128">
        <v>56892</v>
      </c>
      <c r="I98" s="126">
        <v>56892</v>
      </c>
      <c r="J98" s="126">
        <v>0</v>
      </c>
      <c r="K98" s="129">
        <v>0</v>
      </c>
      <c r="L98" s="224"/>
      <c r="M98" s="96"/>
      <c r="N98" s="126"/>
      <c r="O98" s="129"/>
      <c r="P98" s="96">
        <f t="shared" si="20"/>
        <v>56892</v>
      </c>
      <c r="Q98" s="96">
        <f t="shared" si="21"/>
        <v>56892</v>
      </c>
      <c r="R98" s="126">
        <f t="shared" si="22"/>
        <v>0</v>
      </c>
      <c r="S98" s="129">
        <f t="shared" si="23"/>
        <v>0</v>
      </c>
    </row>
    <row r="99" spans="1:19" ht="15" x14ac:dyDescent="0.25">
      <c r="A99" s="206"/>
      <c r="B99" s="207"/>
      <c r="C99" s="190"/>
      <c r="D99" s="96"/>
      <c r="E99" s="96"/>
      <c r="F99" s="126"/>
      <c r="G99" s="129"/>
      <c r="H99" s="128"/>
      <c r="I99" s="126"/>
      <c r="J99" s="126"/>
      <c r="K99" s="129"/>
      <c r="L99" s="224"/>
      <c r="M99" s="96"/>
      <c r="N99" s="126"/>
      <c r="O99" s="129"/>
      <c r="P99" s="96"/>
      <c r="Q99" s="96"/>
      <c r="R99" s="126"/>
      <c r="S99" s="129"/>
    </row>
    <row r="100" spans="1:19" ht="15" x14ac:dyDescent="0.25">
      <c r="A100" s="225"/>
      <c r="B100" s="226"/>
      <c r="C100" s="210" t="s">
        <v>33</v>
      </c>
      <c r="D100" s="119">
        <f>SUM(D94:D99)</f>
        <v>374502</v>
      </c>
      <c r="E100" s="119">
        <f t="shared" ref="E100:G100" si="29">SUM(E94:E99)</f>
        <v>374502</v>
      </c>
      <c r="F100" s="212">
        <f t="shared" si="29"/>
        <v>0</v>
      </c>
      <c r="G100" s="213">
        <f t="shared" si="29"/>
        <v>0</v>
      </c>
      <c r="H100" s="214">
        <v>374502</v>
      </c>
      <c r="I100" s="212">
        <v>374502</v>
      </c>
      <c r="J100" s="212">
        <v>0</v>
      </c>
      <c r="K100" s="213">
        <v>0</v>
      </c>
      <c r="L100" s="227">
        <f>SUM(L94:L99)</f>
        <v>32037</v>
      </c>
      <c r="M100" s="119">
        <f t="shared" ref="M100:O100" si="30">SUM(M94:M99)</f>
        <v>32037</v>
      </c>
      <c r="N100" s="212">
        <f t="shared" si="30"/>
        <v>0</v>
      </c>
      <c r="O100" s="213">
        <f t="shared" si="30"/>
        <v>0</v>
      </c>
      <c r="P100" s="119">
        <f t="shared" si="20"/>
        <v>406539</v>
      </c>
      <c r="Q100" s="119">
        <f t="shared" si="21"/>
        <v>406539</v>
      </c>
      <c r="R100" s="212">
        <f t="shared" si="22"/>
        <v>0</v>
      </c>
      <c r="S100" s="213">
        <f t="shared" si="23"/>
        <v>0</v>
      </c>
    </row>
    <row r="101" spans="1:19" ht="15" x14ac:dyDescent="0.25">
      <c r="A101" s="206"/>
      <c r="B101" s="207"/>
      <c r="C101" s="190"/>
      <c r="D101" s="125"/>
      <c r="E101" s="126"/>
      <c r="F101" s="126"/>
      <c r="G101" s="129"/>
      <c r="H101" s="128"/>
      <c r="I101" s="126"/>
      <c r="J101" s="126"/>
      <c r="K101" s="129"/>
      <c r="L101" s="228"/>
      <c r="M101" s="126"/>
      <c r="N101" s="126"/>
      <c r="O101" s="129"/>
      <c r="P101" s="125"/>
      <c r="Q101" s="126"/>
      <c r="R101" s="126"/>
      <c r="S101" s="129"/>
    </row>
    <row r="102" spans="1:19" ht="15" x14ac:dyDescent="0.25">
      <c r="A102" s="206"/>
      <c r="B102" s="229" t="s">
        <v>13</v>
      </c>
      <c r="C102" s="190" t="s">
        <v>111</v>
      </c>
      <c r="D102" s="125"/>
      <c r="E102" s="126"/>
      <c r="F102" s="126"/>
      <c r="G102" s="129"/>
      <c r="H102" s="128"/>
      <c r="I102" s="126"/>
      <c r="J102" s="126"/>
      <c r="K102" s="129"/>
      <c r="L102" s="228"/>
      <c r="M102" s="126"/>
      <c r="N102" s="126"/>
      <c r="O102" s="129"/>
      <c r="P102" s="125"/>
      <c r="Q102" s="126"/>
      <c r="R102" s="126"/>
      <c r="S102" s="129"/>
    </row>
    <row r="103" spans="1:19" ht="15" x14ac:dyDescent="0.25">
      <c r="A103" s="206"/>
      <c r="B103" s="207"/>
      <c r="C103" s="190" t="s">
        <v>112</v>
      </c>
      <c r="D103" s="125"/>
      <c r="E103" s="126"/>
      <c r="F103" s="126"/>
      <c r="G103" s="129"/>
      <c r="H103" s="128"/>
      <c r="I103" s="126"/>
      <c r="J103" s="126"/>
      <c r="K103" s="129"/>
      <c r="L103" s="228"/>
      <c r="M103" s="126"/>
      <c r="N103" s="126"/>
      <c r="O103" s="129"/>
      <c r="P103" s="125"/>
      <c r="Q103" s="126"/>
      <c r="R103" s="126"/>
      <c r="S103" s="129"/>
    </row>
    <row r="104" spans="1:19" ht="30" x14ac:dyDescent="0.25">
      <c r="A104" s="206"/>
      <c r="B104" s="207"/>
      <c r="C104" s="190" t="s">
        <v>215</v>
      </c>
      <c r="D104" s="96">
        <v>5574</v>
      </c>
      <c r="E104" s="96">
        <v>5574</v>
      </c>
      <c r="F104" s="126">
        <v>0</v>
      </c>
      <c r="G104" s="129">
        <v>0</v>
      </c>
      <c r="H104" s="128">
        <v>5574</v>
      </c>
      <c r="I104" s="126">
        <v>5574</v>
      </c>
      <c r="J104" s="126">
        <v>0</v>
      </c>
      <c r="K104" s="129">
        <v>0</v>
      </c>
      <c r="L104" s="224">
        <v>682</v>
      </c>
      <c r="M104" s="96">
        <v>682</v>
      </c>
      <c r="N104" s="126"/>
      <c r="O104" s="129"/>
      <c r="P104" s="96">
        <f t="shared" si="20"/>
        <v>6256</v>
      </c>
      <c r="Q104" s="96">
        <f t="shared" si="21"/>
        <v>6256</v>
      </c>
      <c r="R104" s="126">
        <f t="shared" si="22"/>
        <v>0</v>
      </c>
      <c r="S104" s="129">
        <f t="shared" si="23"/>
        <v>0</v>
      </c>
    </row>
    <row r="105" spans="1:19" ht="15" x14ac:dyDescent="0.25">
      <c r="A105" s="222"/>
      <c r="B105" s="187"/>
      <c r="C105" s="190" t="s">
        <v>216</v>
      </c>
      <c r="D105" s="125">
        <v>405</v>
      </c>
      <c r="E105" s="126">
        <v>405</v>
      </c>
      <c r="F105" s="126">
        <v>0</v>
      </c>
      <c r="G105" s="129">
        <v>0</v>
      </c>
      <c r="H105" s="128">
        <v>405</v>
      </c>
      <c r="I105" s="126">
        <v>405</v>
      </c>
      <c r="J105" s="126">
        <v>0</v>
      </c>
      <c r="K105" s="129">
        <v>0</v>
      </c>
      <c r="L105" s="228"/>
      <c r="M105" s="126"/>
      <c r="N105" s="126"/>
      <c r="O105" s="129"/>
      <c r="P105" s="125">
        <f t="shared" si="20"/>
        <v>405</v>
      </c>
      <c r="Q105" s="126">
        <f t="shared" si="21"/>
        <v>405</v>
      </c>
      <c r="R105" s="126">
        <f t="shared" si="22"/>
        <v>0</v>
      </c>
      <c r="S105" s="129">
        <f t="shared" si="23"/>
        <v>0</v>
      </c>
    </row>
    <row r="106" spans="1:19" ht="15" x14ac:dyDescent="0.25">
      <c r="A106" s="222"/>
      <c r="B106" s="187"/>
      <c r="C106" s="190" t="s">
        <v>217</v>
      </c>
      <c r="D106" s="125"/>
      <c r="E106" s="126"/>
      <c r="F106" s="126"/>
      <c r="G106" s="129"/>
      <c r="H106" s="128"/>
      <c r="I106" s="126"/>
      <c r="J106" s="126"/>
      <c r="K106" s="129"/>
      <c r="L106" s="228"/>
      <c r="M106" s="126"/>
      <c r="N106" s="126"/>
      <c r="O106" s="129"/>
      <c r="P106" s="125"/>
      <c r="Q106" s="126"/>
      <c r="R106" s="126"/>
      <c r="S106" s="129"/>
    </row>
    <row r="107" spans="1:19" ht="15" x14ac:dyDescent="0.25">
      <c r="A107" s="222"/>
      <c r="B107" s="187"/>
      <c r="C107" s="190" t="s">
        <v>218</v>
      </c>
      <c r="D107" s="125">
        <v>15779</v>
      </c>
      <c r="E107" s="126">
        <v>15779</v>
      </c>
      <c r="F107" s="126">
        <v>0</v>
      </c>
      <c r="G107" s="129">
        <v>0</v>
      </c>
      <c r="H107" s="128">
        <v>16229</v>
      </c>
      <c r="I107" s="126">
        <v>16229</v>
      </c>
      <c r="J107" s="126">
        <v>0</v>
      </c>
      <c r="K107" s="129">
        <v>0</v>
      </c>
      <c r="L107" s="228"/>
      <c r="M107" s="126"/>
      <c r="N107" s="126"/>
      <c r="O107" s="129"/>
      <c r="P107" s="125">
        <f t="shared" si="20"/>
        <v>16229</v>
      </c>
      <c r="Q107" s="126">
        <f t="shared" si="21"/>
        <v>16229</v>
      </c>
      <c r="R107" s="126">
        <f t="shared" si="22"/>
        <v>0</v>
      </c>
      <c r="S107" s="129">
        <f t="shared" si="23"/>
        <v>0</v>
      </c>
    </row>
    <row r="108" spans="1:19" ht="15" x14ac:dyDescent="0.25">
      <c r="A108" s="222"/>
      <c r="B108" s="187"/>
      <c r="C108" s="190" t="s">
        <v>219</v>
      </c>
      <c r="D108" s="125">
        <v>2986</v>
      </c>
      <c r="E108" s="126">
        <v>2986</v>
      </c>
      <c r="F108" s="126">
        <v>0</v>
      </c>
      <c r="G108" s="129">
        <v>0</v>
      </c>
      <c r="H108" s="128">
        <v>3672</v>
      </c>
      <c r="I108" s="126">
        <v>3672</v>
      </c>
      <c r="J108" s="126">
        <v>0</v>
      </c>
      <c r="K108" s="205">
        <v>0</v>
      </c>
      <c r="L108" s="125"/>
      <c r="M108" s="126"/>
      <c r="N108" s="126"/>
      <c r="O108" s="129"/>
      <c r="P108" s="125">
        <f t="shared" si="20"/>
        <v>3672</v>
      </c>
      <c r="Q108" s="126">
        <f t="shared" si="21"/>
        <v>3672</v>
      </c>
      <c r="R108" s="126">
        <f t="shared" si="22"/>
        <v>0</v>
      </c>
      <c r="S108" s="129">
        <f t="shared" si="23"/>
        <v>0</v>
      </c>
    </row>
    <row r="109" spans="1:19" ht="15" x14ac:dyDescent="0.25">
      <c r="A109" s="222"/>
      <c r="B109" s="187"/>
      <c r="C109" s="152" t="s">
        <v>220</v>
      </c>
      <c r="D109" s="125">
        <v>2507</v>
      </c>
      <c r="E109" s="126">
        <v>2507</v>
      </c>
      <c r="F109" s="126">
        <v>0</v>
      </c>
      <c r="G109" s="129">
        <v>0</v>
      </c>
      <c r="H109" s="128">
        <v>2507</v>
      </c>
      <c r="I109" s="126">
        <v>2507</v>
      </c>
      <c r="J109" s="126">
        <v>0</v>
      </c>
      <c r="K109" s="205">
        <v>0</v>
      </c>
      <c r="L109" s="125"/>
      <c r="M109" s="126"/>
      <c r="N109" s="126"/>
      <c r="O109" s="129"/>
      <c r="P109" s="125">
        <f t="shared" si="20"/>
        <v>2507</v>
      </c>
      <c r="Q109" s="126">
        <f t="shared" si="21"/>
        <v>2507</v>
      </c>
      <c r="R109" s="126">
        <f t="shared" si="22"/>
        <v>0</v>
      </c>
      <c r="S109" s="129">
        <f t="shared" si="23"/>
        <v>0</v>
      </c>
    </row>
    <row r="110" spans="1:19" ht="30" x14ac:dyDescent="0.25">
      <c r="A110" s="222"/>
      <c r="B110" s="187"/>
      <c r="C110" s="190" t="s">
        <v>221</v>
      </c>
      <c r="D110" s="125">
        <v>1478</v>
      </c>
      <c r="E110" s="126">
        <v>1478</v>
      </c>
      <c r="F110" s="126">
        <v>0</v>
      </c>
      <c r="G110" s="129">
        <v>0</v>
      </c>
      <c r="H110" s="128">
        <v>1478</v>
      </c>
      <c r="I110" s="126">
        <v>1478</v>
      </c>
      <c r="J110" s="126">
        <v>0</v>
      </c>
      <c r="K110" s="205">
        <v>0</v>
      </c>
      <c r="L110" s="125"/>
      <c r="M110" s="126"/>
      <c r="N110" s="126"/>
      <c r="O110" s="129"/>
      <c r="P110" s="125">
        <f t="shared" si="20"/>
        <v>1478</v>
      </c>
      <c r="Q110" s="126">
        <f t="shared" si="21"/>
        <v>1478</v>
      </c>
      <c r="R110" s="126">
        <f t="shared" si="22"/>
        <v>0</v>
      </c>
      <c r="S110" s="129">
        <f t="shared" si="23"/>
        <v>0</v>
      </c>
    </row>
    <row r="111" spans="1:19" ht="15" x14ac:dyDescent="0.25">
      <c r="A111" s="222"/>
      <c r="B111" s="187"/>
      <c r="C111" s="152" t="s">
        <v>222</v>
      </c>
      <c r="D111" s="125">
        <v>1838</v>
      </c>
      <c r="E111" s="126">
        <v>1838</v>
      </c>
      <c r="F111" s="126">
        <v>0</v>
      </c>
      <c r="G111" s="129">
        <v>0</v>
      </c>
      <c r="H111" s="128">
        <v>1838</v>
      </c>
      <c r="I111" s="126">
        <v>1838</v>
      </c>
      <c r="J111" s="126">
        <v>0</v>
      </c>
      <c r="K111" s="205">
        <v>0</v>
      </c>
      <c r="L111" s="125"/>
      <c r="M111" s="126"/>
      <c r="N111" s="126"/>
      <c r="O111" s="129"/>
      <c r="P111" s="125">
        <f t="shared" si="20"/>
        <v>1838</v>
      </c>
      <c r="Q111" s="126">
        <f t="shared" si="21"/>
        <v>1838</v>
      </c>
      <c r="R111" s="126">
        <f t="shared" si="22"/>
        <v>0</v>
      </c>
      <c r="S111" s="129">
        <f t="shared" si="23"/>
        <v>0</v>
      </c>
    </row>
    <row r="112" spans="1:19" ht="15" x14ac:dyDescent="0.25">
      <c r="A112" s="222"/>
      <c r="B112" s="187"/>
      <c r="C112" s="230" t="s">
        <v>290</v>
      </c>
      <c r="D112" s="125">
        <v>1278</v>
      </c>
      <c r="E112" s="126">
        <v>0</v>
      </c>
      <c r="F112" s="126">
        <v>1278</v>
      </c>
      <c r="G112" s="129">
        <v>0</v>
      </c>
      <c r="H112" s="128">
        <v>1278</v>
      </c>
      <c r="I112" s="126">
        <v>0</v>
      </c>
      <c r="J112" s="126">
        <v>1278</v>
      </c>
      <c r="K112" s="205">
        <v>0</v>
      </c>
      <c r="L112" s="125"/>
      <c r="M112" s="126"/>
      <c r="N112" s="126"/>
      <c r="O112" s="129"/>
      <c r="P112" s="125">
        <f t="shared" si="20"/>
        <v>1278</v>
      </c>
      <c r="Q112" s="126">
        <f t="shared" si="21"/>
        <v>0</v>
      </c>
      <c r="R112" s="126">
        <f t="shared" si="22"/>
        <v>1278</v>
      </c>
      <c r="S112" s="129">
        <f t="shared" si="23"/>
        <v>0</v>
      </c>
    </row>
    <row r="113" spans="1:19" ht="15" x14ac:dyDescent="0.25">
      <c r="A113" s="222"/>
      <c r="B113" s="187"/>
      <c r="C113" s="190" t="s">
        <v>223</v>
      </c>
      <c r="D113" s="125">
        <v>7204</v>
      </c>
      <c r="E113" s="126">
        <v>0</v>
      </c>
      <c r="F113" s="126">
        <v>7204</v>
      </c>
      <c r="G113" s="129">
        <v>0</v>
      </c>
      <c r="H113" s="128">
        <v>7204</v>
      </c>
      <c r="I113" s="126">
        <v>0</v>
      </c>
      <c r="J113" s="126">
        <v>7204</v>
      </c>
      <c r="K113" s="205">
        <v>0</v>
      </c>
      <c r="L113" s="125"/>
      <c r="M113" s="126"/>
      <c r="N113" s="126"/>
      <c r="O113" s="129"/>
      <c r="P113" s="125">
        <f t="shared" si="20"/>
        <v>7204</v>
      </c>
      <c r="Q113" s="126">
        <f t="shared" si="21"/>
        <v>0</v>
      </c>
      <c r="R113" s="126">
        <f t="shared" si="22"/>
        <v>7204</v>
      </c>
      <c r="S113" s="129">
        <f t="shared" si="23"/>
        <v>0</v>
      </c>
    </row>
    <row r="114" spans="1:19" ht="15" x14ac:dyDescent="0.25">
      <c r="A114" s="206"/>
      <c r="B114" s="207"/>
      <c r="C114" s="190" t="s">
        <v>224</v>
      </c>
      <c r="D114" s="125">
        <v>500</v>
      </c>
      <c r="E114" s="126">
        <v>0</v>
      </c>
      <c r="F114" s="126">
        <v>0</v>
      </c>
      <c r="G114" s="129">
        <v>500</v>
      </c>
      <c r="H114" s="128">
        <v>500</v>
      </c>
      <c r="I114" s="126">
        <v>0</v>
      </c>
      <c r="J114" s="126">
        <v>0</v>
      </c>
      <c r="K114" s="205">
        <v>500</v>
      </c>
      <c r="L114" s="125"/>
      <c r="M114" s="126"/>
      <c r="N114" s="126"/>
      <c r="O114" s="129"/>
      <c r="P114" s="125">
        <f t="shared" si="20"/>
        <v>500</v>
      </c>
      <c r="Q114" s="126">
        <f t="shared" si="21"/>
        <v>0</v>
      </c>
      <c r="R114" s="126">
        <f t="shared" si="22"/>
        <v>0</v>
      </c>
      <c r="S114" s="129">
        <f t="shared" si="23"/>
        <v>500</v>
      </c>
    </row>
    <row r="115" spans="1:19" ht="15" x14ac:dyDescent="0.25">
      <c r="A115" s="206"/>
      <c r="B115" s="207"/>
      <c r="C115" s="190" t="s">
        <v>225</v>
      </c>
      <c r="D115" s="125">
        <v>70</v>
      </c>
      <c r="E115" s="126">
        <v>70</v>
      </c>
      <c r="F115" s="126">
        <v>0</v>
      </c>
      <c r="G115" s="127">
        <v>0</v>
      </c>
      <c r="H115" s="128">
        <v>70</v>
      </c>
      <c r="I115" s="126">
        <v>70</v>
      </c>
      <c r="J115" s="126">
        <v>0</v>
      </c>
      <c r="K115" s="205">
        <v>0</v>
      </c>
      <c r="L115" s="125"/>
      <c r="M115" s="126"/>
      <c r="N115" s="126"/>
      <c r="O115" s="127"/>
      <c r="P115" s="125">
        <f t="shared" si="20"/>
        <v>70</v>
      </c>
      <c r="Q115" s="126">
        <f t="shared" si="21"/>
        <v>70</v>
      </c>
      <c r="R115" s="126">
        <f t="shared" si="22"/>
        <v>0</v>
      </c>
      <c r="S115" s="127">
        <f t="shared" si="23"/>
        <v>0</v>
      </c>
    </row>
    <row r="116" spans="1:19" ht="15" x14ac:dyDescent="0.25">
      <c r="A116" s="222"/>
      <c r="B116" s="187"/>
      <c r="C116" s="190" t="s">
        <v>226</v>
      </c>
      <c r="D116" s="125">
        <v>565</v>
      </c>
      <c r="E116" s="126">
        <v>565</v>
      </c>
      <c r="F116" s="126">
        <v>0</v>
      </c>
      <c r="G116" s="127">
        <v>0</v>
      </c>
      <c r="H116" s="128">
        <v>565</v>
      </c>
      <c r="I116" s="126">
        <v>565</v>
      </c>
      <c r="J116" s="126">
        <v>0</v>
      </c>
      <c r="K116" s="205">
        <v>0</v>
      </c>
      <c r="L116" s="125"/>
      <c r="M116" s="126"/>
      <c r="N116" s="126"/>
      <c r="O116" s="127"/>
      <c r="P116" s="125">
        <f t="shared" si="20"/>
        <v>565</v>
      </c>
      <c r="Q116" s="126">
        <f t="shared" si="21"/>
        <v>565</v>
      </c>
      <c r="R116" s="126">
        <f t="shared" si="22"/>
        <v>0</v>
      </c>
      <c r="S116" s="127">
        <f t="shared" si="23"/>
        <v>0</v>
      </c>
    </row>
    <row r="117" spans="1:19" ht="15" x14ac:dyDescent="0.25">
      <c r="A117" s="222"/>
      <c r="B117" s="187"/>
      <c r="C117" s="190" t="s">
        <v>227</v>
      </c>
      <c r="D117" s="125">
        <v>1421</v>
      </c>
      <c r="E117" s="126">
        <v>1421</v>
      </c>
      <c r="F117" s="126">
        <v>0</v>
      </c>
      <c r="G117" s="127">
        <v>0</v>
      </c>
      <c r="H117" s="128">
        <v>1421</v>
      </c>
      <c r="I117" s="126">
        <v>1421</v>
      </c>
      <c r="J117" s="126">
        <v>0</v>
      </c>
      <c r="K117" s="205">
        <v>0</v>
      </c>
      <c r="L117" s="125"/>
      <c r="M117" s="126"/>
      <c r="N117" s="126"/>
      <c r="O117" s="127"/>
      <c r="P117" s="125">
        <f t="shared" si="20"/>
        <v>1421</v>
      </c>
      <c r="Q117" s="126">
        <f t="shared" si="21"/>
        <v>1421</v>
      </c>
      <c r="R117" s="126">
        <f t="shared" si="22"/>
        <v>0</v>
      </c>
      <c r="S117" s="127">
        <f t="shared" si="23"/>
        <v>0</v>
      </c>
    </row>
    <row r="118" spans="1:19" ht="15" x14ac:dyDescent="0.25">
      <c r="A118" s="222"/>
      <c r="B118" s="187"/>
      <c r="C118" s="230" t="s">
        <v>228</v>
      </c>
      <c r="D118" s="125">
        <v>4000</v>
      </c>
      <c r="E118" s="126">
        <v>4000</v>
      </c>
      <c r="F118" s="126">
        <v>0</v>
      </c>
      <c r="G118" s="127">
        <v>0</v>
      </c>
      <c r="H118" s="128">
        <v>4000</v>
      </c>
      <c r="I118" s="126">
        <v>4000</v>
      </c>
      <c r="J118" s="126">
        <v>0</v>
      </c>
      <c r="K118" s="205">
        <v>0</v>
      </c>
      <c r="L118" s="125"/>
      <c r="M118" s="126"/>
      <c r="N118" s="126"/>
      <c r="O118" s="127"/>
      <c r="P118" s="125">
        <f t="shared" si="20"/>
        <v>4000</v>
      </c>
      <c r="Q118" s="126">
        <f t="shared" si="21"/>
        <v>4000</v>
      </c>
      <c r="R118" s="126">
        <f t="shared" si="22"/>
        <v>0</v>
      </c>
      <c r="S118" s="127">
        <f t="shared" si="23"/>
        <v>0</v>
      </c>
    </row>
    <row r="119" spans="1:19" ht="15" x14ac:dyDescent="0.25">
      <c r="A119" s="222"/>
      <c r="B119" s="187"/>
      <c r="C119" s="230" t="s">
        <v>229</v>
      </c>
      <c r="D119" s="125">
        <v>2209</v>
      </c>
      <c r="E119" s="126">
        <v>2209</v>
      </c>
      <c r="F119" s="126">
        <v>0</v>
      </c>
      <c r="G119" s="127">
        <v>0</v>
      </c>
      <c r="H119" s="128">
        <v>4661</v>
      </c>
      <c r="I119" s="126">
        <v>4661</v>
      </c>
      <c r="J119" s="126">
        <v>0</v>
      </c>
      <c r="K119" s="205">
        <v>0</v>
      </c>
      <c r="L119" s="125">
        <v>484</v>
      </c>
      <c r="M119" s="126">
        <v>484</v>
      </c>
      <c r="N119" s="126">
        <v>0</v>
      </c>
      <c r="O119" s="127">
        <v>0</v>
      </c>
      <c r="P119" s="125">
        <f t="shared" si="20"/>
        <v>5145</v>
      </c>
      <c r="Q119" s="126">
        <f t="shared" si="21"/>
        <v>5145</v>
      </c>
      <c r="R119" s="126">
        <f t="shared" si="22"/>
        <v>0</v>
      </c>
      <c r="S119" s="127">
        <f t="shared" si="23"/>
        <v>0</v>
      </c>
    </row>
    <row r="120" spans="1:19" ht="15" x14ac:dyDescent="0.25">
      <c r="A120" s="222"/>
      <c r="B120" s="187"/>
      <c r="C120" s="230" t="s">
        <v>291</v>
      </c>
      <c r="D120" s="125">
        <v>3601</v>
      </c>
      <c r="E120" s="126">
        <v>3601</v>
      </c>
      <c r="F120" s="126">
        <v>0</v>
      </c>
      <c r="G120" s="127">
        <v>0</v>
      </c>
      <c r="H120" s="128">
        <v>3601</v>
      </c>
      <c r="I120" s="126">
        <v>3601</v>
      </c>
      <c r="J120" s="126">
        <v>0</v>
      </c>
      <c r="K120" s="205">
        <v>0</v>
      </c>
      <c r="L120" s="125"/>
      <c r="M120" s="126"/>
      <c r="N120" s="126"/>
      <c r="O120" s="127"/>
      <c r="P120" s="125">
        <f t="shared" si="20"/>
        <v>3601</v>
      </c>
      <c r="Q120" s="126">
        <f t="shared" si="21"/>
        <v>3601</v>
      </c>
      <c r="R120" s="126">
        <f t="shared" si="22"/>
        <v>0</v>
      </c>
      <c r="S120" s="127">
        <f t="shared" si="23"/>
        <v>0</v>
      </c>
    </row>
    <row r="121" spans="1:19" ht="45" x14ac:dyDescent="0.25">
      <c r="A121" s="222"/>
      <c r="B121" s="187"/>
      <c r="C121" s="230" t="s">
        <v>299</v>
      </c>
      <c r="D121" s="125"/>
      <c r="E121" s="126"/>
      <c r="F121" s="126"/>
      <c r="G121" s="127"/>
      <c r="H121" s="128">
        <v>450</v>
      </c>
      <c r="I121" s="126">
        <v>450</v>
      </c>
      <c r="J121" s="126">
        <v>0</v>
      </c>
      <c r="K121" s="205">
        <v>0</v>
      </c>
      <c r="L121" s="125"/>
      <c r="M121" s="126"/>
      <c r="N121" s="126"/>
      <c r="O121" s="127"/>
      <c r="P121" s="125">
        <f t="shared" si="20"/>
        <v>450</v>
      </c>
      <c r="Q121" s="126">
        <f t="shared" si="21"/>
        <v>450</v>
      </c>
      <c r="R121" s="126">
        <f t="shared" si="22"/>
        <v>0</v>
      </c>
      <c r="S121" s="127">
        <f t="shared" si="23"/>
        <v>0</v>
      </c>
    </row>
    <row r="122" spans="1:19" ht="30" x14ac:dyDescent="0.25">
      <c r="A122" s="222"/>
      <c r="B122" s="187"/>
      <c r="C122" s="230" t="s">
        <v>321</v>
      </c>
      <c r="D122" s="125"/>
      <c r="E122" s="126"/>
      <c r="F122" s="126"/>
      <c r="G122" s="127"/>
      <c r="H122" s="128">
        <v>20169</v>
      </c>
      <c r="I122" s="126">
        <v>20169</v>
      </c>
      <c r="J122" s="126">
        <v>0</v>
      </c>
      <c r="K122" s="205">
        <v>0</v>
      </c>
      <c r="L122" s="125"/>
      <c r="M122" s="126"/>
      <c r="N122" s="126"/>
      <c r="O122" s="127"/>
      <c r="P122" s="125">
        <f t="shared" si="20"/>
        <v>20169</v>
      </c>
      <c r="Q122" s="126">
        <f t="shared" si="21"/>
        <v>20169</v>
      </c>
      <c r="R122" s="126">
        <f t="shared" si="22"/>
        <v>0</v>
      </c>
      <c r="S122" s="127">
        <f t="shared" si="23"/>
        <v>0</v>
      </c>
    </row>
    <row r="123" spans="1:19" ht="15" x14ac:dyDescent="0.25">
      <c r="A123" s="222"/>
      <c r="B123" s="187"/>
      <c r="C123" s="190" t="s">
        <v>322</v>
      </c>
      <c r="D123" s="125"/>
      <c r="E123" s="126"/>
      <c r="F123" s="126"/>
      <c r="G123" s="127"/>
      <c r="H123" s="128">
        <v>556</v>
      </c>
      <c r="I123" s="126">
        <v>556</v>
      </c>
      <c r="J123" s="126">
        <v>0</v>
      </c>
      <c r="K123" s="205">
        <v>0</v>
      </c>
      <c r="L123" s="125"/>
      <c r="M123" s="126"/>
      <c r="N123" s="126"/>
      <c r="O123" s="127"/>
      <c r="P123" s="125">
        <f t="shared" si="20"/>
        <v>556</v>
      </c>
      <c r="Q123" s="126">
        <f t="shared" si="21"/>
        <v>556</v>
      </c>
      <c r="R123" s="126">
        <f t="shared" si="22"/>
        <v>0</v>
      </c>
      <c r="S123" s="127">
        <f t="shared" si="23"/>
        <v>0</v>
      </c>
    </row>
    <row r="124" spans="1:19" ht="15" x14ac:dyDescent="0.25">
      <c r="A124" s="222"/>
      <c r="B124" s="187"/>
      <c r="C124" s="190" t="s">
        <v>342</v>
      </c>
      <c r="D124" s="125"/>
      <c r="E124" s="126"/>
      <c r="F124" s="126"/>
      <c r="G124" s="127"/>
      <c r="H124" s="128"/>
      <c r="I124" s="126"/>
      <c r="J124" s="126"/>
      <c r="K124" s="205"/>
      <c r="L124" s="125">
        <v>2000</v>
      </c>
      <c r="M124" s="126">
        <v>2000</v>
      </c>
      <c r="N124" s="126">
        <v>0</v>
      </c>
      <c r="O124" s="127">
        <v>0</v>
      </c>
      <c r="P124" s="125">
        <f t="shared" ref="P124" si="31">H124+L124</f>
        <v>2000</v>
      </c>
      <c r="Q124" s="126">
        <f t="shared" ref="Q124" si="32">I124+M124</f>
        <v>2000</v>
      </c>
      <c r="R124" s="126">
        <f t="shared" ref="R124" si="33">J124+N124</f>
        <v>0</v>
      </c>
      <c r="S124" s="127">
        <f t="shared" ref="S124" si="34">K124+O124</f>
        <v>0</v>
      </c>
    </row>
    <row r="125" spans="1:19" ht="15" x14ac:dyDescent="0.25">
      <c r="A125" s="222"/>
      <c r="B125" s="187"/>
      <c r="C125" s="190"/>
      <c r="D125" s="125"/>
      <c r="E125" s="126"/>
      <c r="F125" s="126"/>
      <c r="G125" s="127"/>
      <c r="H125" s="128"/>
      <c r="I125" s="126"/>
      <c r="J125" s="126"/>
      <c r="K125" s="205"/>
      <c r="L125" s="125"/>
      <c r="M125" s="126"/>
      <c r="N125" s="126"/>
      <c r="O125" s="127"/>
      <c r="P125" s="125"/>
      <c r="Q125" s="126"/>
      <c r="R125" s="126"/>
      <c r="S125" s="127"/>
    </row>
    <row r="126" spans="1:19" ht="15" x14ac:dyDescent="0.25">
      <c r="A126" s="222"/>
      <c r="B126" s="187"/>
      <c r="C126" s="216" t="s">
        <v>22</v>
      </c>
      <c r="D126" s="105">
        <f t="shared" ref="D126:O126" si="35">SUM(D104:D125)</f>
        <v>51415</v>
      </c>
      <c r="E126" s="106">
        <f t="shared" si="35"/>
        <v>42433</v>
      </c>
      <c r="F126" s="106">
        <f t="shared" si="35"/>
        <v>8482</v>
      </c>
      <c r="G126" s="107">
        <f t="shared" si="35"/>
        <v>500</v>
      </c>
      <c r="H126" s="108">
        <v>76178</v>
      </c>
      <c r="I126" s="106">
        <v>67196</v>
      </c>
      <c r="J126" s="106">
        <v>8482</v>
      </c>
      <c r="K126" s="197">
        <v>500</v>
      </c>
      <c r="L126" s="105">
        <f t="shared" si="35"/>
        <v>3166</v>
      </c>
      <c r="M126" s="106">
        <f t="shared" si="35"/>
        <v>3166</v>
      </c>
      <c r="N126" s="106">
        <f t="shared" si="35"/>
        <v>0</v>
      </c>
      <c r="O126" s="107">
        <f t="shared" si="35"/>
        <v>0</v>
      </c>
      <c r="P126" s="105">
        <f t="shared" si="20"/>
        <v>79344</v>
      </c>
      <c r="Q126" s="106">
        <f t="shared" si="21"/>
        <v>70362</v>
      </c>
      <c r="R126" s="106">
        <f t="shared" si="22"/>
        <v>8482</v>
      </c>
      <c r="S126" s="107">
        <f t="shared" si="23"/>
        <v>500</v>
      </c>
    </row>
    <row r="127" spans="1:19" ht="15" x14ac:dyDescent="0.25">
      <c r="A127" s="222"/>
      <c r="B127" s="195"/>
      <c r="C127" s="216"/>
      <c r="D127" s="217"/>
      <c r="E127" s="218"/>
      <c r="F127" s="218"/>
      <c r="G127" s="231"/>
      <c r="H127" s="220"/>
      <c r="I127" s="218"/>
      <c r="J127" s="218"/>
      <c r="K127" s="221"/>
      <c r="L127" s="217"/>
      <c r="M127" s="218"/>
      <c r="N127" s="218"/>
      <c r="O127" s="231"/>
      <c r="P127" s="125"/>
      <c r="Q127" s="126"/>
      <c r="R127" s="126"/>
      <c r="S127" s="127"/>
    </row>
    <row r="128" spans="1:19" x14ac:dyDescent="0.25">
      <c r="A128" s="222"/>
      <c r="B128" s="232"/>
      <c r="C128" s="190" t="s">
        <v>113</v>
      </c>
      <c r="D128" s="125"/>
      <c r="E128" s="126"/>
      <c r="F128" s="126"/>
      <c r="G128" s="127"/>
      <c r="H128" s="128"/>
      <c r="I128" s="126"/>
      <c r="J128" s="126"/>
      <c r="K128" s="205"/>
      <c r="L128" s="125"/>
      <c r="M128" s="126"/>
      <c r="N128" s="126"/>
      <c r="O128" s="127"/>
      <c r="P128" s="125"/>
      <c r="Q128" s="126"/>
      <c r="R128" s="126"/>
      <c r="S128" s="127"/>
    </row>
    <row r="129" spans="1:19" ht="15" x14ac:dyDescent="0.25">
      <c r="A129" s="92"/>
      <c r="B129" s="195"/>
      <c r="C129" s="190" t="s">
        <v>137</v>
      </c>
      <c r="D129" s="95">
        <v>5000</v>
      </c>
      <c r="E129" s="96">
        <v>5000</v>
      </c>
      <c r="F129" s="96">
        <v>0</v>
      </c>
      <c r="G129" s="97">
        <v>0</v>
      </c>
      <c r="H129" s="98">
        <v>5000</v>
      </c>
      <c r="I129" s="96">
        <v>5000</v>
      </c>
      <c r="J129" s="96">
        <v>0</v>
      </c>
      <c r="K129" s="188">
        <v>0</v>
      </c>
      <c r="L129" s="95"/>
      <c r="M129" s="96"/>
      <c r="N129" s="96"/>
      <c r="O129" s="97"/>
      <c r="P129" s="95">
        <f t="shared" si="20"/>
        <v>5000</v>
      </c>
      <c r="Q129" s="96">
        <f t="shared" si="21"/>
        <v>5000</v>
      </c>
      <c r="R129" s="96">
        <f t="shared" si="22"/>
        <v>0</v>
      </c>
      <c r="S129" s="97">
        <f t="shared" si="23"/>
        <v>0</v>
      </c>
    </row>
    <row r="130" spans="1:19" ht="15" x14ac:dyDescent="0.25">
      <c r="A130" s="92"/>
      <c r="B130" s="195"/>
      <c r="C130" s="190" t="s">
        <v>138</v>
      </c>
      <c r="D130" s="95">
        <v>11000</v>
      </c>
      <c r="E130" s="96">
        <v>11000</v>
      </c>
      <c r="F130" s="96">
        <v>0</v>
      </c>
      <c r="G130" s="97">
        <v>0</v>
      </c>
      <c r="H130" s="98">
        <v>11000</v>
      </c>
      <c r="I130" s="96">
        <v>11000</v>
      </c>
      <c r="J130" s="96">
        <v>0</v>
      </c>
      <c r="K130" s="188">
        <v>0</v>
      </c>
      <c r="L130" s="95"/>
      <c r="M130" s="96"/>
      <c r="N130" s="96"/>
      <c r="O130" s="97"/>
      <c r="P130" s="95">
        <f t="shared" si="20"/>
        <v>11000</v>
      </c>
      <c r="Q130" s="96">
        <f t="shared" si="21"/>
        <v>11000</v>
      </c>
      <c r="R130" s="96">
        <f t="shared" si="22"/>
        <v>0</v>
      </c>
      <c r="S130" s="97">
        <f t="shared" si="23"/>
        <v>0</v>
      </c>
    </row>
    <row r="131" spans="1:19" ht="30" x14ac:dyDescent="0.25">
      <c r="A131" s="92"/>
      <c r="B131" s="195"/>
      <c r="C131" s="190" t="s">
        <v>266</v>
      </c>
      <c r="D131" s="125">
        <v>245065</v>
      </c>
      <c r="E131" s="126">
        <v>245065</v>
      </c>
      <c r="F131" s="126">
        <v>0</v>
      </c>
      <c r="G131" s="127">
        <v>0</v>
      </c>
      <c r="H131" s="128">
        <v>245065</v>
      </c>
      <c r="I131" s="126">
        <v>245065</v>
      </c>
      <c r="J131" s="126">
        <v>0</v>
      </c>
      <c r="K131" s="205">
        <v>0</v>
      </c>
      <c r="L131" s="125"/>
      <c r="M131" s="126"/>
      <c r="N131" s="126"/>
      <c r="O131" s="127"/>
      <c r="P131" s="125">
        <f t="shared" si="20"/>
        <v>245065</v>
      </c>
      <c r="Q131" s="126">
        <f t="shared" si="21"/>
        <v>245065</v>
      </c>
      <c r="R131" s="126">
        <f t="shared" si="22"/>
        <v>0</v>
      </c>
      <c r="S131" s="127">
        <f t="shared" si="23"/>
        <v>0</v>
      </c>
    </row>
    <row r="132" spans="1:19" ht="30" x14ac:dyDescent="0.25">
      <c r="A132" s="92"/>
      <c r="B132" s="195"/>
      <c r="C132" s="190" t="s">
        <v>267</v>
      </c>
      <c r="D132" s="125">
        <v>20566</v>
      </c>
      <c r="E132" s="126">
        <v>20566</v>
      </c>
      <c r="F132" s="126">
        <v>0</v>
      </c>
      <c r="G132" s="127">
        <v>0</v>
      </c>
      <c r="H132" s="128">
        <v>20566</v>
      </c>
      <c r="I132" s="126">
        <v>20566</v>
      </c>
      <c r="J132" s="126">
        <v>0</v>
      </c>
      <c r="K132" s="205">
        <v>0</v>
      </c>
      <c r="L132" s="125"/>
      <c r="M132" s="126"/>
      <c r="N132" s="126"/>
      <c r="O132" s="127"/>
      <c r="P132" s="125">
        <f t="shared" si="20"/>
        <v>20566</v>
      </c>
      <c r="Q132" s="126">
        <f t="shared" si="21"/>
        <v>20566</v>
      </c>
      <c r="R132" s="126">
        <f t="shared" si="22"/>
        <v>0</v>
      </c>
      <c r="S132" s="127">
        <f t="shared" si="23"/>
        <v>0</v>
      </c>
    </row>
    <row r="133" spans="1:19" ht="30" x14ac:dyDescent="0.25">
      <c r="A133" s="92"/>
      <c r="B133" s="195"/>
      <c r="C133" s="190" t="s">
        <v>268</v>
      </c>
      <c r="D133" s="125">
        <v>22374</v>
      </c>
      <c r="E133" s="126">
        <v>22374</v>
      </c>
      <c r="F133" s="126">
        <v>0</v>
      </c>
      <c r="G133" s="127">
        <v>0</v>
      </c>
      <c r="H133" s="128">
        <v>22374</v>
      </c>
      <c r="I133" s="126">
        <v>22374</v>
      </c>
      <c r="J133" s="126">
        <v>0</v>
      </c>
      <c r="K133" s="205">
        <v>0</v>
      </c>
      <c r="L133" s="125"/>
      <c r="M133" s="126"/>
      <c r="N133" s="126"/>
      <c r="O133" s="127"/>
      <c r="P133" s="125">
        <f t="shared" si="20"/>
        <v>22374</v>
      </c>
      <c r="Q133" s="126">
        <f t="shared" si="21"/>
        <v>22374</v>
      </c>
      <c r="R133" s="126">
        <f t="shared" si="22"/>
        <v>0</v>
      </c>
      <c r="S133" s="127">
        <f t="shared" si="23"/>
        <v>0</v>
      </c>
    </row>
    <row r="134" spans="1:19" ht="30" x14ac:dyDescent="0.25">
      <c r="A134" s="92"/>
      <c r="B134" s="195"/>
      <c r="C134" s="190" t="s">
        <v>269</v>
      </c>
      <c r="D134" s="125">
        <v>1197</v>
      </c>
      <c r="E134" s="126">
        <v>1197</v>
      </c>
      <c r="F134" s="126">
        <v>0</v>
      </c>
      <c r="G134" s="127">
        <v>0</v>
      </c>
      <c r="H134" s="128">
        <v>1197</v>
      </c>
      <c r="I134" s="126">
        <v>1197</v>
      </c>
      <c r="J134" s="126">
        <v>0</v>
      </c>
      <c r="K134" s="205">
        <v>0</v>
      </c>
      <c r="L134" s="125"/>
      <c r="M134" s="126"/>
      <c r="N134" s="126"/>
      <c r="O134" s="127"/>
      <c r="P134" s="125">
        <f t="shared" si="20"/>
        <v>1197</v>
      </c>
      <c r="Q134" s="126">
        <f t="shared" si="21"/>
        <v>1197</v>
      </c>
      <c r="R134" s="126">
        <f t="shared" si="22"/>
        <v>0</v>
      </c>
      <c r="S134" s="127">
        <f t="shared" si="23"/>
        <v>0</v>
      </c>
    </row>
    <row r="135" spans="1:19" ht="15" x14ac:dyDescent="0.25">
      <c r="A135" s="92"/>
      <c r="B135" s="195"/>
      <c r="C135" s="190"/>
      <c r="D135" s="95"/>
      <c r="E135" s="96"/>
      <c r="F135" s="96"/>
      <c r="G135" s="97"/>
      <c r="H135" s="98"/>
      <c r="I135" s="96"/>
      <c r="J135" s="96"/>
      <c r="K135" s="188"/>
      <c r="L135" s="95"/>
      <c r="M135" s="96"/>
      <c r="N135" s="96"/>
      <c r="O135" s="97"/>
      <c r="P135" s="95"/>
      <c r="Q135" s="96"/>
      <c r="R135" s="96"/>
      <c r="S135" s="97"/>
    </row>
    <row r="136" spans="1:19" ht="15" x14ac:dyDescent="0.25">
      <c r="A136" s="92"/>
      <c r="B136" s="195"/>
      <c r="C136" s="216" t="s">
        <v>22</v>
      </c>
      <c r="D136" s="217">
        <f t="shared" ref="D136:O136" si="36">SUM(D129:D135)</f>
        <v>305202</v>
      </c>
      <c r="E136" s="218">
        <f t="shared" si="36"/>
        <v>305202</v>
      </c>
      <c r="F136" s="218">
        <f t="shared" si="36"/>
        <v>0</v>
      </c>
      <c r="G136" s="231">
        <f t="shared" si="36"/>
        <v>0</v>
      </c>
      <c r="H136" s="220">
        <v>305202</v>
      </c>
      <c r="I136" s="218">
        <v>305202</v>
      </c>
      <c r="J136" s="218">
        <v>0</v>
      </c>
      <c r="K136" s="221">
        <v>0</v>
      </c>
      <c r="L136" s="217">
        <f t="shared" si="36"/>
        <v>0</v>
      </c>
      <c r="M136" s="218">
        <f t="shared" si="36"/>
        <v>0</v>
      </c>
      <c r="N136" s="218">
        <f t="shared" si="36"/>
        <v>0</v>
      </c>
      <c r="O136" s="231">
        <f t="shared" si="36"/>
        <v>0</v>
      </c>
      <c r="P136" s="217">
        <f t="shared" si="20"/>
        <v>305202</v>
      </c>
      <c r="Q136" s="218">
        <f t="shared" si="21"/>
        <v>305202</v>
      </c>
      <c r="R136" s="218">
        <f t="shared" si="22"/>
        <v>0</v>
      </c>
      <c r="S136" s="231">
        <f t="shared" si="23"/>
        <v>0</v>
      </c>
    </row>
    <row r="137" spans="1:19" ht="15" x14ac:dyDescent="0.25">
      <c r="A137" s="92"/>
      <c r="B137" s="195"/>
      <c r="C137" s="216"/>
      <c r="D137" s="217"/>
      <c r="E137" s="218"/>
      <c r="F137" s="218"/>
      <c r="G137" s="231"/>
      <c r="H137" s="220"/>
      <c r="I137" s="218"/>
      <c r="J137" s="218"/>
      <c r="K137" s="221"/>
      <c r="L137" s="217"/>
      <c r="M137" s="218"/>
      <c r="N137" s="218"/>
      <c r="O137" s="231"/>
      <c r="P137" s="125"/>
      <c r="Q137" s="126"/>
      <c r="R137" s="126"/>
      <c r="S137" s="127"/>
    </row>
    <row r="138" spans="1:19" ht="15" x14ac:dyDescent="0.25">
      <c r="A138" s="222"/>
      <c r="B138" s="195"/>
      <c r="C138" s="210" t="s">
        <v>48</v>
      </c>
      <c r="D138" s="211">
        <f t="shared" ref="D138:O138" si="37">D126+D136</f>
        <v>356617</v>
      </c>
      <c r="E138" s="212">
        <f t="shared" si="37"/>
        <v>347635</v>
      </c>
      <c r="F138" s="212">
        <f t="shared" si="37"/>
        <v>8482</v>
      </c>
      <c r="G138" s="233">
        <f t="shared" si="37"/>
        <v>500</v>
      </c>
      <c r="H138" s="214">
        <v>381380</v>
      </c>
      <c r="I138" s="212">
        <v>372398</v>
      </c>
      <c r="J138" s="212">
        <v>8482</v>
      </c>
      <c r="K138" s="215">
        <v>500</v>
      </c>
      <c r="L138" s="211">
        <f t="shared" si="37"/>
        <v>3166</v>
      </c>
      <c r="M138" s="212">
        <f t="shared" si="37"/>
        <v>3166</v>
      </c>
      <c r="N138" s="212">
        <f t="shared" si="37"/>
        <v>0</v>
      </c>
      <c r="O138" s="233">
        <f t="shared" si="37"/>
        <v>0</v>
      </c>
      <c r="P138" s="211">
        <f t="shared" si="20"/>
        <v>384546</v>
      </c>
      <c r="Q138" s="212">
        <f t="shared" si="21"/>
        <v>375564</v>
      </c>
      <c r="R138" s="212">
        <f t="shared" si="22"/>
        <v>8482</v>
      </c>
      <c r="S138" s="233">
        <f t="shared" si="23"/>
        <v>500</v>
      </c>
    </row>
    <row r="139" spans="1:19" ht="15" x14ac:dyDescent="0.25">
      <c r="A139" s="222"/>
      <c r="B139" s="195"/>
      <c r="C139" s="210"/>
      <c r="D139" s="211"/>
      <c r="E139" s="212"/>
      <c r="F139" s="212"/>
      <c r="G139" s="233"/>
      <c r="H139" s="214"/>
      <c r="I139" s="212"/>
      <c r="J139" s="212"/>
      <c r="K139" s="215"/>
      <c r="L139" s="211"/>
      <c r="M139" s="212"/>
      <c r="N139" s="212"/>
      <c r="O139" s="233"/>
      <c r="P139" s="125"/>
      <c r="Q139" s="126"/>
      <c r="R139" s="126"/>
      <c r="S139" s="127"/>
    </row>
    <row r="140" spans="1:19" ht="15" x14ac:dyDescent="0.25">
      <c r="A140" s="222"/>
      <c r="B140" s="187" t="s">
        <v>16</v>
      </c>
      <c r="C140" s="190" t="s">
        <v>50</v>
      </c>
      <c r="D140" s="125"/>
      <c r="E140" s="126"/>
      <c r="F140" s="126"/>
      <c r="G140" s="127"/>
      <c r="H140" s="128"/>
      <c r="I140" s="126"/>
      <c r="J140" s="126"/>
      <c r="K140" s="205"/>
      <c r="L140" s="125"/>
      <c r="M140" s="126"/>
      <c r="N140" s="126"/>
      <c r="O140" s="127"/>
      <c r="P140" s="125"/>
      <c r="Q140" s="126"/>
      <c r="R140" s="126"/>
      <c r="S140" s="127"/>
    </row>
    <row r="141" spans="1:19" ht="15" x14ac:dyDescent="0.25">
      <c r="A141" s="222"/>
      <c r="B141" s="234"/>
      <c r="C141" s="190" t="s">
        <v>62</v>
      </c>
      <c r="D141" s="125"/>
      <c r="E141" s="126"/>
      <c r="F141" s="126"/>
      <c r="G141" s="127"/>
      <c r="H141" s="128"/>
      <c r="I141" s="126"/>
      <c r="J141" s="126"/>
      <c r="K141" s="205"/>
      <c r="L141" s="125"/>
      <c r="M141" s="126"/>
      <c r="N141" s="126"/>
      <c r="O141" s="127"/>
      <c r="P141" s="125"/>
      <c r="Q141" s="126"/>
      <c r="R141" s="126"/>
      <c r="S141" s="127"/>
    </row>
    <row r="142" spans="1:19" ht="15" x14ac:dyDescent="0.25">
      <c r="A142" s="222"/>
      <c r="B142" s="234"/>
      <c r="C142" s="230" t="s">
        <v>144</v>
      </c>
      <c r="D142" s="125">
        <v>3700</v>
      </c>
      <c r="E142" s="126">
        <v>3700</v>
      </c>
      <c r="F142" s="126">
        <v>0</v>
      </c>
      <c r="G142" s="127">
        <v>0</v>
      </c>
      <c r="H142" s="128">
        <v>3700</v>
      </c>
      <c r="I142" s="126">
        <v>3700</v>
      </c>
      <c r="J142" s="126">
        <v>0</v>
      </c>
      <c r="K142" s="205">
        <v>0</v>
      </c>
      <c r="L142" s="125"/>
      <c r="M142" s="126"/>
      <c r="N142" s="126"/>
      <c r="O142" s="127"/>
      <c r="P142" s="125">
        <f t="shared" ref="P142:P184" si="38">H142+L142</f>
        <v>3700</v>
      </c>
      <c r="Q142" s="126">
        <f t="shared" ref="Q142:Q184" si="39">I142+M142</f>
        <v>3700</v>
      </c>
      <c r="R142" s="126">
        <f t="shared" ref="R142:R184" si="40">J142+N142</f>
        <v>0</v>
      </c>
      <c r="S142" s="127">
        <f t="shared" ref="S142:S184" si="41">K142+O142</f>
        <v>0</v>
      </c>
    </row>
    <row r="143" spans="1:19" s="124" customFormat="1" ht="30" x14ac:dyDescent="0.25">
      <c r="A143" s="222"/>
      <c r="B143" s="234"/>
      <c r="C143" s="230" t="s">
        <v>333</v>
      </c>
      <c r="D143" s="125">
        <v>10000</v>
      </c>
      <c r="E143" s="126">
        <v>10000</v>
      </c>
      <c r="F143" s="126">
        <v>0</v>
      </c>
      <c r="G143" s="127">
        <v>0</v>
      </c>
      <c r="H143" s="128">
        <v>10000</v>
      </c>
      <c r="I143" s="126">
        <v>10000</v>
      </c>
      <c r="J143" s="126">
        <v>0</v>
      </c>
      <c r="K143" s="205">
        <v>0</v>
      </c>
      <c r="L143" s="125"/>
      <c r="M143" s="126"/>
      <c r="N143" s="126"/>
      <c r="O143" s="127"/>
      <c r="P143" s="125">
        <f t="shared" si="38"/>
        <v>10000</v>
      </c>
      <c r="Q143" s="126">
        <f t="shared" si="39"/>
        <v>10000</v>
      </c>
      <c r="R143" s="126">
        <f t="shared" si="40"/>
        <v>0</v>
      </c>
      <c r="S143" s="127">
        <f t="shared" si="41"/>
        <v>0</v>
      </c>
    </row>
    <row r="144" spans="1:19" s="124" customFormat="1" ht="30" x14ac:dyDescent="0.25">
      <c r="A144" s="222"/>
      <c r="B144" s="234"/>
      <c r="C144" s="230" t="s">
        <v>332</v>
      </c>
      <c r="D144" s="125"/>
      <c r="E144" s="126"/>
      <c r="F144" s="126"/>
      <c r="G144" s="127"/>
      <c r="H144" s="128">
        <v>25000</v>
      </c>
      <c r="I144" s="126">
        <v>25000</v>
      </c>
      <c r="J144" s="126">
        <v>0</v>
      </c>
      <c r="K144" s="205">
        <v>0</v>
      </c>
      <c r="L144" s="125"/>
      <c r="M144" s="126"/>
      <c r="N144" s="126"/>
      <c r="O144" s="127"/>
      <c r="P144" s="125">
        <f t="shared" si="38"/>
        <v>25000</v>
      </c>
      <c r="Q144" s="126">
        <f t="shared" si="39"/>
        <v>25000</v>
      </c>
      <c r="R144" s="126">
        <f t="shared" si="40"/>
        <v>0</v>
      </c>
      <c r="S144" s="127">
        <f t="shared" si="41"/>
        <v>0</v>
      </c>
    </row>
    <row r="145" spans="1:19" ht="15" x14ac:dyDescent="0.25">
      <c r="A145" s="222"/>
      <c r="B145" s="234"/>
      <c r="C145" s="230" t="s">
        <v>323</v>
      </c>
      <c r="D145" s="125"/>
      <c r="E145" s="126"/>
      <c r="F145" s="126"/>
      <c r="G145" s="127"/>
      <c r="H145" s="128">
        <v>1500</v>
      </c>
      <c r="I145" s="126">
        <v>1500</v>
      </c>
      <c r="J145" s="126">
        <v>0</v>
      </c>
      <c r="K145" s="205">
        <v>0</v>
      </c>
      <c r="L145" s="125"/>
      <c r="M145" s="126"/>
      <c r="N145" s="126"/>
      <c r="O145" s="127"/>
      <c r="P145" s="125">
        <f t="shared" si="38"/>
        <v>1500</v>
      </c>
      <c r="Q145" s="126">
        <f t="shared" si="39"/>
        <v>1500</v>
      </c>
      <c r="R145" s="126">
        <f t="shared" si="40"/>
        <v>0</v>
      </c>
      <c r="S145" s="127">
        <f t="shared" si="41"/>
        <v>0</v>
      </c>
    </row>
    <row r="146" spans="1:19" ht="15" x14ac:dyDescent="0.25">
      <c r="A146" s="222"/>
      <c r="B146" s="234"/>
      <c r="C146" s="190"/>
      <c r="D146" s="95"/>
      <c r="E146" s="96"/>
      <c r="F146" s="126"/>
      <c r="G146" s="127"/>
      <c r="H146" s="128"/>
      <c r="I146" s="126"/>
      <c r="J146" s="126"/>
      <c r="K146" s="205"/>
      <c r="L146" s="95"/>
      <c r="M146" s="96"/>
      <c r="N146" s="126"/>
      <c r="O146" s="127"/>
      <c r="P146" s="95"/>
      <c r="Q146" s="96"/>
      <c r="R146" s="126"/>
      <c r="S146" s="127"/>
    </row>
    <row r="147" spans="1:19" ht="17.25" x14ac:dyDescent="0.3">
      <c r="A147" s="235"/>
      <c r="B147" s="195"/>
      <c r="C147" s="216" t="s">
        <v>22</v>
      </c>
      <c r="D147" s="217">
        <f t="shared" ref="D147:O147" si="42">SUM(D142:D146)</f>
        <v>13700</v>
      </c>
      <c r="E147" s="218">
        <f t="shared" si="42"/>
        <v>13700</v>
      </c>
      <c r="F147" s="218">
        <f t="shared" si="42"/>
        <v>0</v>
      </c>
      <c r="G147" s="231">
        <f t="shared" si="42"/>
        <v>0</v>
      </c>
      <c r="H147" s="220">
        <v>40200</v>
      </c>
      <c r="I147" s="218">
        <v>40200</v>
      </c>
      <c r="J147" s="218">
        <v>0</v>
      </c>
      <c r="K147" s="221">
        <v>0</v>
      </c>
      <c r="L147" s="217">
        <f t="shared" si="42"/>
        <v>0</v>
      </c>
      <c r="M147" s="218">
        <f t="shared" si="42"/>
        <v>0</v>
      </c>
      <c r="N147" s="218">
        <f t="shared" si="42"/>
        <v>0</v>
      </c>
      <c r="O147" s="231">
        <f t="shared" si="42"/>
        <v>0</v>
      </c>
      <c r="P147" s="217">
        <f t="shared" si="38"/>
        <v>40200</v>
      </c>
      <c r="Q147" s="218">
        <f t="shared" si="39"/>
        <v>40200</v>
      </c>
      <c r="R147" s="218">
        <f t="shared" si="40"/>
        <v>0</v>
      </c>
      <c r="S147" s="231">
        <f t="shared" si="41"/>
        <v>0</v>
      </c>
    </row>
    <row r="148" spans="1:19" ht="15" x14ac:dyDescent="0.25">
      <c r="A148" s="148"/>
      <c r="B148" s="187"/>
      <c r="C148" s="190"/>
      <c r="D148" s="125"/>
      <c r="E148" s="126"/>
      <c r="F148" s="126"/>
      <c r="G148" s="127"/>
      <c r="H148" s="128"/>
      <c r="I148" s="126"/>
      <c r="J148" s="126"/>
      <c r="K148" s="205"/>
      <c r="L148" s="125"/>
      <c r="M148" s="126"/>
      <c r="N148" s="126"/>
      <c r="O148" s="127"/>
      <c r="P148" s="125"/>
      <c r="Q148" s="126"/>
      <c r="R148" s="126"/>
      <c r="S148" s="127"/>
    </row>
    <row r="149" spans="1:19" ht="15" x14ac:dyDescent="0.25">
      <c r="A149" s="148"/>
      <c r="B149" s="187"/>
      <c r="C149" s="190" t="s">
        <v>63</v>
      </c>
      <c r="D149" s="125"/>
      <c r="E149" s="126"/>
      <c r="F149" s="126"/>
      <c r="G149" s="127"/>
      <c r="H149" s="128"/>
      <c r="I149" s="126"/>
      <c r="J149" s="126"/>
      <c r="K149" s="205"/>
      <c r="L149" s="125"/>
      <c r="M149" s="126"/>
      <c r="N149" s="126"/>
      <c r="O149" s="127"/>
      <c r="P149" s="125"/>
      <c r="Q149" s="126"/>
      <c r="R149" s="126"/>
      <c r="S149" s="127"/>
    </row>
    <row r="150" spans="1:19" ht="15" x14ac:dyDescent="0.25">
      <c r="A150" s="148"/>
      <c r="B150" s="187"/>
      <c r="C150" s="190" t="s">
        <v>141</v>
      </c>
      <c r="D150" s="125">
        <v>400</v>
      </c>
      <c r="E150" s="126">
        <v>400</v>
      </c>
      <c r="F150" s="126">
        <v>0</v>
      </c>
      <c r="G150" s="127">
        <v>0</v>
      </c>
      <c r="H150" s="128">
        <v>400</v>
      </c>
      <c r="I150" s="126">
        <v>400</v>
      </c>
      <c r="J150" s="126">
        <v>0</v>
      </c>
      <c r="K150" s="205">
        <v>0</v>
      </c>
      <c r="L150" s="125"/>
      <c r="M150" s="126"/>
      <c r="N150" s="126"/>
      <c r="O150" s="127"/>
      <c r="P150" s="125">
        <f t="shared" si="38"/>
        <v>400</v>
      </c>
      <c r="Q150" s="126">
        <f t="shared" si="39"/>
        <v>400</v>
      </c>
      <c r="R150" s="126">
        <f t="shared" si="40"/>
        <v>0</v>
      </c>
      <c r="S150" s="127">
        <f t="shared" si="41"/>
        <v>0</v>
      </c>
    </row>
    <row r="151" spans="1:19" ht="15" x14ac:dyDescent="0.25">
      <c r="A151" s="92"/>
      <c r="B151" s="234"/>
      <c r="C151" s="190"/>
      <c r="D151" s="125"/>
      <c r="E151" s="126"/>
      <c r="F151" s="126"/>
      <c r="G151" s="127"/>
      <c r="H151" s="128"/>
      <c r="I151" s="126"/>
      <c r="J151" s="126"/>
      <c r="K151" s="205"/>
      <c r="L151" s="125"/>
      <c r="M151" s="126"/>
      <c r="N151" s="126"/>
      <c r="O151" s="127"/>
      <c r="P151" s="125"/>
      <c r="Q151" s="126"/>
      <c r="R151" s="126"/>
      <c r="S151" s="127"/>
    </row>
    <row r="152" spans="1:19" ht="15" x14ac:dyDescent="0.25">
      <c r="A152" s="92"/>
      <c r="B152" s="192"/>
      <c r="C152" s="216" t="s">
        <v>22</v>
      </c>
      <c r="D152" s="217">
        <f t="shared" ref="D152:G152" si="43">SUM(D150:D151)</f>
        <v>400</v>
      </c>
      <c r="E152" s="218">
        <f t="shared" si="43"/>
        <v>400</v>
      </c>
      <c r="F152" s="218">
        <f t="shared" si="43"/>
        <v>0</v>
      </c>
      <c r="G152" s="231">
        <f t="shared" si="43"/>
        <v>0</v>
      </c>
      <c r="H152" s="220">
        <v>400</v>
      </c>
      <c r="I152" s="218">
        <v>400</v>
      </c>
      <c r="J152" s="218">
        <v>0</v>
      </c>
      <c r="K152" s="221">
        <v>0</v>
      </c>
      <c r="L152" s="217">
        <f t="shared" ref="L152:O152" si="44">SUM(L150:L151)</f>
        <v>0</v>
      </c>
      <c r="M152" s="218">
        <f t="shared" si="44"/>
        <v>0</v>
      </c>
      <c r="N152" s="218">
        <f t="shared" si="44"/>
        <v>0</v>
      </c>
      <c r="O152" s="231">
        <f t="shared" si="44"/>
        <v>0</v>
      </c>
      <c r="P152" s="217">
        <f t="shared" si="38"/>
        <v>400</v>
      </c>
      <c r="Q152" s="218">
        <f t="shared" si="39"/>
        <v>400</v>
      </c>
      <c r="R152" s="218">
        <f t="shared" si="40"/>
        <v>0</v>
      </c>
      <c r="S152" s="231">
        <f t="shared" si="41"/>
        <v>0</v>
      </c>
    </row>
    <row r="153" spans="1:19" ht="15" x14ac:dyDescent="0.25">
      <c r="A153" s="92"/>
      <c r="B153" s="192"/>
      <c r="C153" s="216"/>
      <c r="D153" s="217"/>
      <c r="E153" s="218"/>
      <c r="F153" s="218"/>
      <c r="G153" s="231"/>
      <c r="H153" s="220"/>
      <c r="I153" s="218"/>
      <c r="J153" s="218"/>
      <c r="K153" s="221"/>
      <c r="L153" s="217"/>
      <c r="M153" s="218"/>
      <c r="N153" s="218"/>
      <c r="O153" s="231"/>
      <c r="P153" s="125"/>
      <c r="Q153" s="126"/>
      <c r="R153" s="126"/>
      <c r="S153" s="127"/>
    </row>
    <row r="154" spans="1:19" ht="15" x14ac:dyDescent="0.25">
      <c r="A154" s="92"/>
      <c r="B154" s="192"/>
      <c r="C154" s="210" t="s">
        <v>54</v>
      </c>
      <c r="D154" s="211">
        <f t="shared" ref="D154:G154" si="45">D147+D152</f>
        <v>14100</v>
      </c>
      <c r="E154" s="212">
        <f t="shared" si="45"/>
        <v>14100</v>
      </c>
      <c r="F154" s="212">
        <f t="shared" si="45"/>
        <v>0</v>
      </c>
      <c r="G154" s="233">
        <f t="shared" si="45"/>
        <v>0</v>
      </c>
      <c r="H154" s="214">
        <v>40600</v>
      </c>
      <c r="I154" s="212">
        <v>40600</v>
      </c>
      <c r="J154" s="212">
        <v>0</v>
      </c>
      <c r="K154" s="215">
        <v>0</v>
      </c>
      <c r="L154" s="211">
        <f t="shared" ref="L154:O154" si="46">L147+L152</f>
        <v>0</v>
      </c>
      <c r="M154" s="212">
        <f t="shared" si="46"/>
        <v>0</v>
      </c>
      <c r="N154" s="212">
        <f t="shared" si="46"/>
        <v>0</v>
      </c>
      <c r="O154" s="233">
        <f t="shared" si="46"/>
        <v>0</v>
      </c>
      <c r="P154" s="211">
        <f t="shared" si="38"/>
        <v>40600</v>
      </c>
      <c r="Q154" s="212">
        <f t="shared" si="39"/>
        <v>40600</v>
      </c>
      <c r="R154" s="212">
        <f t="shared" si="40"/>
        <v>0</v>
      </c>
      <c r="S154" s="233">
        <f t="shared" si="41"/>
        <v>0</v>
      </c>
    </row>
    <row r="155" spans="1:19" ht="15" x14ac:dyDescent="0.25">
      <c r="A155" s="92"/>
      <c r="B155" s="192"/>
      <c r="C155" s="216"/>
      <c r="D155" s="217"/>
      <c r="E155" s="218"/>
      <c r="F155" s="218"/>
      <c r="G155" s="231"/>
      <c r="H155" s="220"/>
      <c r="I155" s="218"/>
      <c r="J155" s="218"/>
      <c r="K155" s="221"/>
      <c r="L155" s="217"/>
      <c r="M155" s="218"/>
      <c r="N155" s="218"/>
      <c r="O155" s="231"/>
      <c r="P155" s="125"/>
      <c r="Q155" s="126"/>
      <c r="R155" s="126"/>
      <c r="S155" s="127"/>
    </row>
    <row r="156" spans="1:19" ht="15" x14ac:dyDescent="0.25">
      <c r="A156" s="92"/>
      <c r="B156" s="187" t="s">
        <v>18</v>
      </c>
      <c r="C156" s="190" t="s">
        <v>1</v>
      </c>
      <c r="D156" s="125"/>
      <c r="E156" s="126"/>
      <c r="F156" s="126"/>
      <c r="G156" s="127"/>
      <c r="H156" s="128"/>
      <c r="I156" s="126"/>
      <c r="J156" s="126"/>
      <c r="K156" s="205"/>
      <c r="L156" s="125"/>
      <c r="M156" s="126"/>
      <c r="N156" s="126"/>
      <c r="O156" s="127"/>
      <c r="P156" s="125"/>
      <c r="Q156" s="126"/>
      <c r="R156" s="126"/>
      <c r="S156" s="127"/>
    </row>
    <row r="157" spans="1:19" ht="15" x14ac:dyDescent="0.25">
      <c r="A157" s="92"/>
      <c r="B157" s="192"/>
      <c r="C157" s="190" t="s">
        <v>52</v>
      </c>
      <c r="D157" s="125"/>
      <c r="E157" s="126"/>
      <c r="F157" s="126"/>
      <c r="G157" s="127"/>
      <c r="H157" s="128"/>
      <c r="I157" s="126"/>
      <c r="J157" s="126"/>
      <c r="K157" s="205"/>
      <c r="L157" s="125"/>
      <c r="M157" s="126"/>
      <c r="N157" s="126"/>
      <c r="O157" s="127"/>
      <c r="P157" s="125"/>
      <c r="Q157" s="126"/>
      <c r="R157" s="126"/>
      <c r="S157" s="127"/>
    </row>
    <row r="158" spans="1:19" ht="15" x14ac:dyDescent="0.25">
      <c r="A158" s="92"/>
      <c r="B158" s="192"/>
      <c r="C158" s="190" t="s">
        <v>83</v>
      </c>
      <c r="D158" s="125">
        <v>300</v>
      </c>
      <c r="E158" s="126">
        <v>300</v>
      </c>
      <c r="F158" s="126">
        <v>0</v>
      </c>
      <c r="G158" s="127">
        <v>0</v>
      </c>
      <c r="H158" s="128">
        <v>300</v>
      </c>
      <c r="I158" s="126">
        <v>300</v>
      </c>
      <c r="J158" s="126">
        <v>0</v>
      </c>
      <c r="K158" s="205">
        <v>0</v>
      </c>
      <c r="L158" s="125"/>
      <c r="M158" s="126"/>
      <c r="N158" s="126"/>
      <c r="O158" s="127"/>
      <c r="P158" s="125">
        <f t="shared" si="38"/>
        <v>300</v>
      </c>
      <c r="Q158" s="126">
        <f t="shared" si="39"/>
        <v>300</v>
      </c>
      <c r="R158" s="126">
        <f t="shared" si="40"/>
        <v>0</v>
      </c>
      <c r="S158" s="127">
        <f t="shared" si="41"/>
        <v>0</v>
      </c>
    </row>
    <row r="159" spans="1:19" ht="15" x14ac:dyDescent="0.25">
      <c r="A159" s="92"/>
      <c r="B159" s="236"/>
      <c r="C159" s="190"/>
      <c r="D159" s="125"/>
      <c r="E159" s="126"/>
      <c r="F159" s="126"/>
      <c r="G159" s="127"/>
      <c r="H159" s="128"/>
      <c r="I159" s="126"/>
      <c r="J159" s="126"/>
      <c r="K159" s="205"/>
      <c r="L159" s="125"/>
      <c r="M159" s="126"/>
      <c r="N159" s="126"/>
      <c r="O159" s="127"/>
      <c r="P159" s="125"/>
      <c r="Q159" s="126"/>
      <c r="R159" s="126"/>
      <c r="S159" s="127"/>
    </row>
    <row r="160" spans="1:19" ht="15" x14ac:dyDescent="0.25">
      <c r="A160" s="92"/>
      <c r="B160" s="236"/>
      <c r="C160" s="216" t="s">
        <v>22</v>
      </c>
      <c r="D160" s="217">
        <f>SUM(D158:D159)</f>
        <v>300</v>
      </c>
      <c r="E160" s="218">
        <f>SUM(E158:E159)</f>
        <v>300</v>
      </c>
      <c r="F160" s="218">
        <f>SUM(F158:F158)</f>
        <v>0</v>
      </c>
      <c r="G160" s="231">
        <f>SUM(G158:G158)</f>
        <v>0</v>
      </c>
      <c r="H160" s="220">
        <v>300</v>
      </c>
      <c r="I160" s="218">
        <v>300</v>
      </c>
      <c r="J160" s="218">
        <v>0</v>
      </c>
      <c r="K160" s="221">
        <v>0</v>
      </c>
      <c r="L160" s="217">
        <f>SUM(L158:L159)</f>
        <v>0</v>
      </c>
      <c r="M160" s="218">
        <f>SUM(M158:M159)</f>
        <v>0</v>
      </c>
      <c r="N160" s="218">
        <f>SUM(N158:N158)</f>
        <v>0</v>
      </c>
      <c r="O160" s="231">
        <f>SUM(O158:O158)</f>
        <v>0</v>
      </c>
      <c r="P160" s="217">
        <f t="shared" si="38"/>
        <v>300</v>
      </c>
      <c r="Q160" s="218">
        <f t="shared" si="39"/>
        <v>300</v>
      </c>
      <c r="R160" s="218">
        <f t="shared" si="40"/>
        <v>0</v>
      </c>
      <c r="S160" s="231">
        <f t="shared" si="41"/>
        <v>0</v>
      </c>
    </row>
    <row r="161" spans="1:19" x14ac:dyDescent="0.25">
      <c r="A161" s="237"/>
      <c r="B161" s="223"/>
      <c r="C161" s="238"/>
      <c r="D161" s="130"/>
      <c r="E161" s="131"/>
      <c r="F161" s="131"/>
      <c r="G161" s="132"/>
      <c r="H161" s="133"/>
      <c r="I161" s="131"/>
      <c r="J161" s="131"/>
      <c r="K161" s="239"/>
      <c r="L161" s="130"/>
      <c r="M161" s="131"/>
      <c r="N161" s="131"/>
      <c r="O161" s="132"/>
      <c r="P161" s="95"/>
      <c r="Q161" s="96"/>
      <c r="R161" s="96"/>
      <c r="S161" s="97"/>
    </row>
    <row r="162" spans="1:19" ht="15" x14ac:dyDescent="0.25">
      <c r="A162" s="92"/>
      <c r="B162" s="192"/>
      <c r="C162" s="190" t="s">
        <v>64</v>
      </c>
      <c r="D162" s="125"/>
      <c r="E162" s="126"/>
      <c r="F162" s="126"/>
      <c r="G162" s="127"/>
      <c r="H162" s="128"/>
      <c r="I162" s="126"/>
      <c r="J162" s="126"/>
      <c r="K162" s="205"/>
      <c r="L162" s="125"/>
      <c r="M162" s="126"/>
      <c r="N162" s="126"/>
      <c r="O162" s="127"/>
      <c r="P162" s="125"/>
      <c r="Q162" s="126"/>
      <c r="R162" s="126"/>
      <c r="S162" s="127"/>
    </row>
    <row r="163" spans="1:19" ht="15" x14ac:dyDescent="0.25">
      <c r="A163" s="92"/>
      <c r="B163" s="192"/>
      <c r="C163" s="190" t="s">
        <v>230</v>
      </c>
      <c r="D163" s="125">
        <v>19000</v>
      </c>
      <c r="E163" s="126">
        <v>19000</v>
      </c>
      <c r="F163" s="126">
        <v>0</v>
      </c>
      <c r="G163" s="127">
        <v>0</v>
      </c>
      <c r="H163" s="128">
        <v>19000</v>
      </c>
      <c r="I163" s="126">
        <v>19000</v>
      </c>
      <c r="J163" s="126">
        <v>0</v>
      </c>
      <c r="K163" s="205">
        <v>0</v>
      </c>
      <c r="L163" s="125"/>
      <c r="M163" s="126"/>
      <c r="N163" s="126"/>
      <c r="O163" s="127"/>
      <c r="P163" s="125">
        <f t="shared" si="38"/>
        <v>19000</v>
      </c>
      <c r="Q163" s="126">
        <f t="shared" si="39"/>
        <v>19000</v>
      </c>
      <c r="R163" s="126">
        <f t="shared" si="40"/>
        <v>0</v>
      </c>
      <c r="S163" s="127">
        <f t="shared" si="41"/>
        <v>0</v>
      </c>
    </row>
    <row r="164" spans="1:19" ht="15" x14ac:dyDescent="0.25">
      <c r="A164" s="92"/>
      <c r="B164" s="192"/>
      <c r="C164" s="190"/>
      <c r="D164" s="125"/>
      <c r="E164" s="126"/>
      <c r="F164" s="126"/>
      <c r="G164" s="127"/>
      <c r="H164" s="128"/>
      <c r="I164" s="126"/>
      <c r="J164" s="126"/>
      <c r="K164" s="205"/>
      <c r="L164" s="125"/>
      <c r="M164" s="126"/>
      <c r="N164" s="126"/>
      <c r="O164" s="127"/>
      <c r="P164" s="125"/>
      <c r="Q164" s="126"/>
      <c r="R164" s="126"/>
      <c r="S164" s="127"/>
    </row>
    <row r="165" spans="1:19" ht="15" x14ac:dyDescent="0.25">
      <c r="A165" s="92"/>
      <c r="B165" s="192"/>
      <c r="C165" s="216" t="s">
        <v>22</v>
      </c>
      <c r="D165" s="217">
        <f t="shared" ref="D165:O165" si="47">SUM(D163:D164)</f>
        <v>19000</v>
      </c>
      <c r="E165" s="218">
        <f t="shared" si="47"/>
        <v>19000</v>
      </c>
      <c r="F165" s="218">
        <f t="shared" si="47"/>
        <v>0</v>
      </c>
      <c r="G165" s="231">
        <f t="shared" si="47"/>
        <v>0</v>
      </c>
      <c r="H165" s="220">
        <v>19000</v>
      </c>
      <c r="I165" s="218">
        <v>19000</v>
      </c>
      <c r="J165" s="218">
        <v>0</v>
      </c>
      <c r="K165" s="221">
        <v>0</v>
      </c>
      <c r="L165" s="217">
        <f t="shared" si="47"/>
        <v>0</v>
      </c>
      <c r="M165" s="218">
        <f t="shared" si="47"/>
        <v>0</v>
      </c>
      <c r="N165" s="218">
        <f t="shared" si="47"/>
        <v>0</v>
      </c>
      <c r="O165" s="231">
        <f t="shared" si="47"/>
        <v>0</v>
      </c>
      <c r="P165" s="217">
        <f t="shared" si="38"/>
        <v>19000</v>
      </c>
      <c r="Q165" s="218">
        <f t="shared" si="39"/>
        <v>19000</v>
      </c>
      <c r="R165" s="218">
        <f t="shared" si="40"/>
        <v>0</v>
      </c>
      <c r="S165" s="231">
        <f t="shared" si="41"/>
        <v>0</v>
      </c>
    </row>
    <row r="166" spans="1:19" ht="15" x14ac:dyDescent="0.25">
      <c r="A166" s="92"/>
      <c r="B166" s="192"/>
      <c r="C166" s="216"/>
      <c r="D166" s="217"/>
      <c r="E166" s="218"/>
      <c r="F166" s="218"/>
      <c r="G166" s="231"/>
      <c r="H166" s="220"/>
      <c r="I166" s="218"/>
      <c r="J166" s="218"/>
      <c r="K166" s="221"/>
      <c r="L166" s="217"/>
      <c r="M166" s="218"/>
      <c r="N166" s="218"/>
      <c r="O166" s="231"/>
      <c r="P166" s="217"/>
      <c r="Q166" s="218"/>
      <c r="R166" s="218"/>
      <c r="S166" s="231"/>
    </row>
    <row r="167" spans="1:19" ht="15" x14ac:dyDescent="0.25">
      <c r="A167" s="92"/>
      <c r="B167" s="192"/>
      <c r="C167" s="210" t="s">
        <v>35</v>
      </c>
      <c r="D167" s="211">
        <f t="shared" ref="D167:O167" si="48">D165+D160</f>
        <v>19300</v>
      </c>
      <c r="E167" s="212">
        <f t="shared" si="48"/>
        <v>19300</v>
      </c>
      <c r="F167" s="212">
        <f t="shared" si="48"/>
        <v>0</v>
      </c>
      <c r="G167" s="233">
        <f t="shared" si="48"/>
        <v>0</v>
      </c>
      <c r="H167" s="214">
        <v>19300</v>
      </c>
      <c r="I167" s="212">
        <v>19300</v>
      </c>
      <c r="J167" s="212">
        <v>0</v>
      </c>
      <c r="K167" s="215">
        <v>0</v>
      </c>
      <c r="L167" s="211">
        <f t="shared" si="48"/>
        <v>0</v>
      </c>
      <c r="M167" s="212">
        <f t="shared" si="48"/>
        <v>0</v>
      </c>
      <c r="N167" s="212">
        <f t="shared" si="48"/>
        <v>0</v>
      </c>
      <c r="O167" s="233">
        <f t="shared" si="48"/>
        <v>0</v>
      </c>
      <c r="P167" s="211">
        <f t="shared" si="38"/>
        <v>19300</v>
      </c>
      <c r="Q167" s="212">
        <f t="shared" si="39"/>
        <v>19300</v>
      </c>
      <c r="R167" s="212">
        <f t="shared" si="40"/>
        <v>0</v>
      </c>
      <c r="S167" s="233">
        <f t="shared" si="41"/>
        <v>0</v>
      </c>
    </row>
    <row r="168" spans="1:19" ht="15" x14ac:dyDescent="0.25">
      <c r="A168" s="92"/>
      <c r="B168" s="192"/>
      <c r="C168" s="190"/>
      <c r="D168" s="125"/>
      <c r="E168" s="126"/>
      <c r="F168" s="126"/>
      <c r="G168" s="127"/>
      <c r="H168" s="128"/>
      <c r="I168" s="126"/>
      <c r="J168" s="126"/>
      <c r="K168" s="205"/>
      <c r="L168" s="125"/>
      <c r="M168" s="126"/>
      <c r="N168" s="126"/>
      <c r="O168" s="127"/>
      <c r="P168" s="125"/>
      <c r="Q168" s="126"/>
      <c r="R168" s="126"/>
      <c r="S168" s="127"/>
    </row>
    <row r="169" spans="1:19" ht="15" x14ac:dyDescent="0.25">
      <c r="A169" s="92"/>
      <c r="B169" s="192"/>
      <c r="C169" s="91" t="s">
        <v>9</v>
      </c>
      <c r="D169" s="200">
        <f t="shared" ref="D169:O169" si="49">D50+D65+D90+D100+D138+D154+D167</f>
        <v>4105678</v>
      </c>
      <c r="E169" s="201">
        <f t="shared" si="49"/>
        <v>4079346</v>
      </c>
      <c r="F169" s="201">
        <f t="shared" si="49"/>
        <v>25832</v>
      </c>
      <c r="G169" s="240">
        <f t="shared" si="49"/>
        <v>500</v>
      </c>
      <c r="H169" s="203">
        <v>4245868</v>
      </c>
      <c r="I169" s="201">
        <v>4219536</v>
      </c>
      <c r="J169" s="201">
        <v>25832</v>
      </c>
      <c r="K169" s="204">
        <v>500</v>
      </c>
      <c r="L169" s="200">
        <f t="shared" si="49"/>
        <v>101212</v>
      </c>
      <c r="M169" s="201">
        <f t="shared" si="49"/>
        <v>101212</v>
      </c>
      <c r="N169" s="201">
        <f t="shared" si="49"/>
        <v>0</v>
      </c>
      <c r="O169" s="240">
        <f t="shared" si="49"/>
        <v>0</v>
      </c>
      <c r="P169" s="200">
        <f t="shared" si="38"/>
        <v>4347080</v>
      </c>
      <c r="Q169" s="201">
        <f t="shared" si="39"/>
        <v>4320748</v>
      </c>
      <c r="R169" s="201">
        <f t="shared" si="40"/>
        <v>25832</v>
      </c>
      <c r="S169" s="240">
        <f t="shared" si="41"/>
        <v>500</v>
      </c>
    </row>
    <row r="170" spans="1:19" ht="15" x14ac:dyDescent="0.25">
      <c r="A170" s="92"/>
      <c r="B170" s="192"/>
      <c r="C170" s="191"/>
      <c r="D170" s="82"/>
      <c r="E170" s="83"/>
      <c r="F170" s="83"/>
      <c r="G170" s="84"/>
      <c r="H170" s="86"/>
      <c r="I170" s="83"/>
      <c r="J170" s="83"/>
      <c r="K170" s="189"/>
      <c r="L170" s="82"/>
      <c r="M170" s="83"/>
      <c r="N170" s="83"/>
      <c r="O170" s="84"/>
      <c r="P170" s="95"/>
      <c r="Q170" s="96"/>
      <c r="R170" s="96"/>
      <c r="S170" s="97"/>
    </row>
    <row r="171" spans="1:19" ht="15" x14ac:dyDescent="0.25">
      <c r="A171" s="92"/>
      <c r="B171" s="192"/>
      <c r="C171" s="191"/>
      <c r="D171" s="82"/>
      <c r="E171" s="83"/>
      <c r="F171" s="83"/>
      <c r="G171" s="84"/>
      <c r="H171" s="86"/>
      <c r="I171" s="83"/>
      <c r="J171" s="83"/>
      <c r="K171" s="189"/>
      <c r="L171" s="82"/>
      <c r="M171" s="83"/>
      <c r="N171" s="83"/>
      <c r="O171" s="84"/>
      <c r="P171" s="95"/>
      <c r="Q171" s="96"/>
      <c r="R171" s="96"/>
      <c r="S171" s="97"/>
    </row>
    <row r="172" spans="1:19" ht="14.25" x14ac:dyDescent="0.2">
      <c r="A172" s="81" t="s">
        <v>14</v>
      </c>
      <c r="B172" s="241"/>
      <c r="C172" s="242"/>
      <c r="D172" s="243">
        <f t="shared" ref="D172:O172" si="50">D31+D169</f>
        <v>4162352</v>
      </c>
      <c r="E172" s="244">
        <f t="shared" si="50"/>
        <v>4136020</v>
      </c>
      <c r="F172" s="244">
        <f t="shared" si="50"/>
        <v>25832</v>
      </c>
      <c r="G172" s="245">
        <f t="shared" si="50"/>
        <v>500</v>
      </c>
      <c r="H172" s="246">
        <v>4322297</v>
      </c>
      <c r="I172" s="244">
        <v>4295965</v>
      </c>
      <c r="J172" s="244">
        <v>25832</v>
      </c>
      <c r="K172" s="247">
        <v>500</v>
      </c>
      <c r="L172" s="243">
        <f t="shared" si="50"/>
        <v>101212</v>
      </c>
      <c r="M172" s="244">
        <f t="shared" si="50"/>
        <v>101212</v>
      </c>
      <c r="N172" s="244">
        <f t="shared" si="50"/>
        <v>0</v>
      </c>
      <c r="O172" s="245">
        <f t="shared" si="50"/>
        <v>0</v>
      </c>
      <c r="P172" s="243">
        <f t="shared" si="38"/>
        <v>4423509</v>
      </c>
      <c r="Q172" s="244">
        <f t="shared" si="39"/>
        <v>4397177</v>
      </c>
      <c r="R172" s="244">
        <f t="shared" si="40"/>
        <v>25832</v>
      </c>
      <c r="S172" s="245">
        <f t="shared" si="41"/>
        <v>500</v>
      </c>
    </row>
    <row r="173" spans="1:19" ht="15" x14ac:dyDescent="0.25">
      <c r="A173" s="92"/>
      <c r="B173" s="248"/>
      <c r="C173" s="191"/>
      <c r="D173" s="82"/>
      <c r="E173" s="83"/>
      <c r="F173" s="83"/>
      <c r="G173" s="84"/>
      <c r="H173" s="86"/>
      <c r="I173" s="83"/>
      <c r="J173" s="83"/>
      <c r="K173" s="189"/>
      <c r="L173" s="82"/>
      <c r="M173" s="83"/>
      <c r="N173" s="83"/>
      <c r="O173" s="84"/>
      <c r="P173" s="95"/>
      <c r="Q173" s="96"/>
      <c r="R173" s="96"/>
      <c r="S173" s="97"/>
    </row>
    <row r="174" spans="1:19" ht="15" x14ac:dyDescent="0.25">
      <c r="A174" s="92"/>
      <c r="B174" s="249" t="s">
        <v>25</v>
      </c>
      <c r="C174" s="250" t="s">
        <v>292</v>
      </c>
      <c r="D174" s="251"/>
      <c r="E174" s="252"/>
      <c r="F174" s="252"/>
      <c r="G174" s="253"/>
      <c r="H174" s="254"/>
      <c r="I174" s="252"/>
      <c r="J174" s="252"/>
      <c r="K174" s="255"/>
      <c r="L174" s="251"/>
      <c r="M174" s="252"/>
      <c r="N174" s="252"/>
      <c r="O174" s="253"/>
      <c r="P174" s="251"/>
      <c r="Q174" s="252"/>
      <c r="R174" s="252"/>
      <c r="S174" s="253"/>
    </row>
    <row r="175" spans="1:19" ht="15" x14ac:dyDescent="0.25">
      <c r="A175" s="92"/>
      <c r="B175" s="256"/>
      <c r="C175" s="152" t="s">
        <v>196</v>
      </c>
      <c r="D175" s="95"/>
      <c r="E175" s="96"/>
      <c r="F175" s="96"/>
      <c r="G175" s="97"/>
      <c r="H175" s="98"/>
      <c r="I175" s="96"/>
      <c r="J175" s="96"/>
      <c r="K175" s="188"/>
      <c r="L175" s="95"/>
      <c r="M175" s="96"/>
      <c r="N175" s="96"/>
      <c r="O175" s="97"/>
      <c r="P175" s="95"/>
      <c r="Q175" s="96"/>
      <c r="R175" s="96"/>
      <c r="S175" s="97"/>
    </row>
    <row r="176" spans="1:19" ht="15" x14ac:dyDescent="0.25">
      <c r="A176" s="194"/>
      <c r="B176" s="257"/>
      <c r="C176" s="152" t="s">
        <v>172</v>
      </c>
      <c r="D176" s="95">
        <v>368</v>
      </c>
      <c r="E176" s="96">
        <v>368</v>
      </c>
      <c r="F176" s="96">
        <v>0</v>
      </c>
      <c r="G176" s="97">
        <v>0</v>
      </c>
      <c r="H176" s="98">
        <v>368</v>
      </c>
      <c r="I176" s="96">
        <v>368</v>
      </c>
      <c r="J176" s="96">
        <v>0</v>
      </c>
      <c r="K176" s="188">
        <v>0</v>
      </c>
      <c r="L176" s="95"/>
      <c r="M176" s="96"/>
      <c r="N176" s="96"/>
      <c r="O176" s="97"/>
      <c r="P176" s="95">
        <f t="shared" si="38"/>
        <v>368</v>
      </c>
      <c r="Q176" s="96">
        <f t="shared" si="39"/>
        <v>368</v>
      </c>
      <c r="R176" s="96">
        <f t="shared" si="40"/>
        <v>0</v>
      </c>
      <c r="S176" s="97">
        <f t="shared" si="41"/>
        <v>0</v>
      </c>
    </row>
    <row r="177" spans="1:19" ht="15" x14ac:dyDescent="0.25">
      <c r="A177" s="258"/>
      <c r="B177" s="257"/>
      <c r="C177" s="152" t="s">
        <v>170</v>
      </c>
      <c r="D177" s="95">
        <v>445</v>
      </c>
      <c r="E177" s="96">
        <v>445</v>
      </c>
      <c r="F177" s="96">
        <v>0</v>
      </c>
      <c r="G177" s="97">
        <v>0</v>
      </c>
      <c r="H177" s="98">
        <v>445</v>
      </c>
      <c r="I177" s="96">
        <v>445</v>
      </c>
      <c r="J177" s="96">
        <v>0</v>
      </c>
      <c r="K177" s="188">
        <v>0</v>
      </c>
      <c r="L177" s="95"/>
      <c r="M177" s="96"/>
      <c r="N177" s="96"/>
      <c r="O177" s="97"/>
      <c r="P177" s="95">
        <f t="shared" si="38"/>
        <v>445</v>
      </c>
      <c r="Q177" s="96">
        <f t="shared" si="39"/>
        <v>445</v>
      </c>
      <c r="R177" s="96">
        <f t="shared" si="40"/>
        <v>0</v>
      </c>
      <c r="S177" s="97">
        <f t="shared" si="41"/>
        <v>0</v>
      </c>
    </row>
    <row r="178" spans="1:19" ht="15" x14ac:dyDescent="0.25">
      <c r="A178" s="194"/>
      <c r="B178" s="257"/>
      <c r="C178" s="152" t="s">
        <v>171</v>
      </c>
      <c r="D178" s="95">
        <v>561</v>
      </c>
      <c r="E178" s="96">
        <v>561</v>
      </c>
      <c r="F178" s="96">
        <v>0</v>
      </c>
      <c r="G178" s="97">
        <v>0</v>
      </c>
      <c r="H178" s="98">
        <v>561</v>
      </c>
      <c r="I178" s="96">
        <v>561</v>
      </c>
      <c r="J178" s="96">
        <v>0</v>
      </c>
      <c r="K178" s="188">
        <v>0</v>
      </c>
      <c r="L178" s="95"/>
      <c r="M178" s="96"/>
      <c r="N178" s="96"/>
      <c r="O178" s="97"/>
      <c r="P178" s="95">
        <f t="shared" si="38"/>
        <v>561</v>
      </c>
      <c r="Q178" s="96">
        <f t="shared" si="39"/>
        <v>561</v>
      </c>
      <c r="R178" s="96">
        <f t="shared" si="40"/>
        <v>0</v>
      </c>
      <c r="S178" s="97">
        <f t="shared" si="41"/>
        <v>0</v>
      </c>
    </row>
    <row r="179" spans="1:19" ht="15" x14ac:dyDescent="0.25">
      <c r="A179" s="92"/>
      <c r="B179" s="256"/>
      <c r="C179" s="152" t="s">
        <v>177</v>
      </c>
      <c r="D179" s="95">
        <v>195074</v>
      </c>
      <c r="E179" s="96">
        <v>195074</v>
      </c>
      <c r="F179" s="96">
        <v>0</v>
      </c>
      <c r="G179" s="97">
        <v>0</v>
      </c>
      <c r="H179" s="98">
        <v>194795</v>
      </c>
      <c r="I179" s="96">
        <v>194795</v>
      </c>
      <c r="J179" s="96">
        <v>0</v>
      </c>
      <c r="K179" s="188">
        <v>0</v>
      </c>
      <c r="L179" s="95"/>
      <c r="M179" s="96"/>
      <c r="N179" s="96"/>
      <c r="O179" s="97"/>
      <c r="P179" s="95">
        <f t="shared" si="38"/>
        <v>194795</v>
      </c>
      <c r="Q179" s="96">
        <f t="shared" si="39"/>
        <v>194795</v>
      </c>
      <c r="R179" s="96">
        <f t="shared" si="40"/>
        <v>0</v>
      </c>
      <c r="S179" s="97">
        <f t="shared" si="41"/>
        <v>0</v>
      </c>
    </row>
    <row r="180" spans="1:19" ht="15" x14ac:dyDescent="0.25">
      <c r="A180" s="194"/>
      <c r="B180" s="257"/>
      <c r="C180" s="196" t="s">
        <v>20</v>
      </c>
      <c r="D180" s="105">
        <f t="shared" ref="D180:G180" si="51">SUM(D176:D179)</f>
        <v>196448</v>
      </c>
      <c r="E180" s="106">
        <f t="shared" si="51"/>
        <v>196448</v>
      </c>
      <c r="F180" s="106">
        <f t="shared" si="51"/>
        <v>0</v>
      </c>
      <c r="G180" s="107">
        <f t="shared" si="51"/>
        <v>0</v>
      </c>
      <c r="H180" s="108">
        <v>196169</v>
      </c>
      <c r="I180" s="106">
        <v>196169</v>
      </c>
      <c r="J180" s="106">
        <v>0</v>
      </c>
      <c r="K180" s="197">
        <v>0</v>
      </c>
      <c r="L180" s="105">
        <f t="shared" ref="L180:O180" si="52">SUM(L176:L179)</f>
        <v>0</v>
      </c>
      <c r="M180" s="106">
        <f t="shared" si="52"/>
        <v>0</v>
      </c>
      <c r="N180" s="106">
        <f t="shared" si="52"/>
        <v>0</v>
      </c>
      <c r="O180" s="107">
        <f t="shared" si="52"/>
        <v>0</v>
      </c>
      <c r="P180" s="105">
        <f t="shared" si="38"/>
        <v>196169</v>
      </c>
      <c r="Q180" s="106">
        <f t="shared" si="39"/>
        <v>196169</v>
      </c>
      <c r="R180" s="106">
        <f t="shared" si="40"/>
        <v>0</v>
      </c>
      <c r="S180" s="107">
        <f t="shared" si="41"/>
        <v>0</v>
      </c>
    </row>
    <row r="181" spans="1:19" ht="15" x14ac:dyDescent="0.25">
      <c r="A181" s="194"/>
      <c r="B181" s="257"/>
      <c r="C181" s="196"/>
      <c r="D181" s="105"/>
      <c r="E181" s="106"/>
      <c r="F181" s="106"/>
      <c r="G181" s="107"/>
      <c r="H181" s="108"/>
      <c r="I181" s="106"/>
      <c r="J181" s="106"/>
      <c r="K181" s="197"/>
      <c r="L181" s="105"/>
      <c r="M181" s="106"/>
      <c r="N181" s="106"/>
      <c r="O181" s="107"/>
      <c r="P181" s="95"/>
      <c r="Q181" s="96"/>
      <c r="R181" s="96"/>
      <c r="S181" s="97"/>
    </row>
    <row r="182" spans="1:19" s="124" customFormat="1" ht="15" x14ac:dyDescent="0.25">
      <c r="A182" s="92"/>
      <c r="B182" s="256"/>
      <c r="C182" s="152" t="s">
        <v>315</v>
      </c>
      <c r="D182" s="95">
        <v>0</v>
      </c>
      <c r="E182" s="96">
        <v>0</v>
      </c>
      <c r="F182" s="96">
        <v>0</v>
      </c>
      <c r="G182" s="97">
        <v>0</v>
      </c>
      <c r="H182" s="98">
        <v>924</v>
      </c>
      <c r="I182" s="96">
        <v>924</v>
      </c>
      <c r="J182" s="96">
        <v>0</v>
      </c>
      <c r="K182" s="188">
        <v>0</v>
      </c>
      <c r="L182" s="95">
        <v>508</v>
      </c>
      <c r="M182" s="96">
        <v>508</v>
      </c>
      <c r="N182" s="96"/>
      <c r="O182" s="97"/>
      <c r="P182" s="95">
        <f t="shared" si="38"/>
        <v>1432</v>
      </c>
      <c r="Q182" s="96">
        <f t="shared" si="39"/>
        <v>1432</v>
      </c>
      <c r="R182" s="96">
        <f t="shared" si="40"/>
        <v>0</v>
      </c>
      <c r="S182" s="97">
        <f t="shared" si="41"/>
        <v>0</v>
      </c>
    </row>
    <row r="183" spans="1:19" ht="15" x14ac:dyDescent="0.25">
      <c r="A183" s="92"/>
      <c r="B183" s="256"/>
      <c r="C183" s="152"/>
      <c r="D183" s="95"/>
      <c r="E183" s="96"/>
      <c r="F183" s="96"/>
      <c r="G183" s="97"/>
      <c r="H183" s="98"/>
      <c r="I183" s="96"/>
      <c r="J183" s="96"/>
      <c r="K183" s="188"/>
      <c r="L183" s="95"/>
      <c r="M183" s="96"/>
      <c r="N183" s="96"/>
      <c r="O183" s="97"/>
      <c r="P183" s="95"/>
      <c r="Q183" s="96"/>
      <c r="R183" s="96"/>
      <c r="S183" s="97"/>
    </row>
    <row r="184" spans="1:19" ht="15.75" thickBot="1" x14ac:dyDescent="0.3">
      <c r="A184" s="157"/>
      <c r="B184" s="174"/>
      <c r="C184" s="259" t="s">
        <v>14</v>
      </c>
      <c r="D184" s="160">
        <f>D172+D180</f>
        <v>4358800</v>
      </c>
      <c r="E184" s="161">
        <f t="shared" ref="E184:G184" si="53">E172+E180</f>
        <v>4332468</v>
      </c>
      <c r="F184" s="161">
        <f t="shared" si="53"/>
        <v>25832</v>
      </c>
      <c r="G184" s="164">
        <f t="shared" si="53"/>
        <v>500</v>
      </c>
      <c r="H184" s="163">
        <v>4519390</v>
      </c>
      <c r="I184" s="161">
        <v>4493058</v>
      </c>
      <c r="J184" s="161">
        <v>25832</v>
      </c>
      <c r="K184" s="260">
        <v>500</v>
      </c>
      <c r="L184" s="160">
        <f>L172+L180+L182</f>
        <v>101720</v>
      </c>
      <c r="M184" s="161">
        <f t="shared" ref="M184:O184" si="54">M172+M180+M182</f>
        <v>101720</v>
      </c>
      <c r="N184" s="161">
        <f t="shared" si="54"/>
        <v>0</v>
      </c>
      <c r="O184" s="261">
        <f t="shared" si="54"/>
        <v>0</v>
      </c>
      <c r="P184" s="160">
        <f t="shared" si="38"/>
        <v>4621110</v>
      </c>
      <c r="Q184" s="161">
        <f t="shared" si="39"/>
        <v>4594778</v>
      </c>
      <c r="R184" s="161">
        <f t="shared" si="40"/>
        <v>25832</v>
      </c>
      <c r="S184" s="164">
        <f t="shared" si="41"/>
        <v>500</v>
      </c>
    </row>
    <row r="185" spans="1:19" x14ac:dyDescent="0.25">
      <c r="A185" s="16"/>
      <c r="B185" s="262"/>
      <c r="C185" s="165"/>
      <c r="D185" s="167"/>
    </row>
    <row r="186" spans="1:19" x14ac:dyDescent="0.25">
      <c r="A186" s="16"/>
      <c r="B186" s="18"/>
      <c r="C186" s="15"/>
    </row>
    <row r="187" spans="1:19" x14ac:dyDescent="0.25">
      <c r="A187" s="16"/>
      <c r="B187" s="18"/>
      <c r="C187" s="15"/>
    </row>
    <row r="188" spans="1:19" x14ac:dyDescent="0.25">
      <c r="A188" s="16"/>
      <c r="B188" s="18"/>
      <c r="C188" s="15"/>
    </row>
    <row r="189" spans="1:19" x14ac:dyDescent="0.25">
      <c r="A189" s="16"/>
      <c r="B189" s="18"/>
      <c r="C189" s="15"/>
    </row>
    <row r="190" spans="1:19" x14ac:dyDescent="0.25">
      <c r="A190" s="16"/>
      <c r="B190" s="18"/>
      <c r="C190" s="15"/>
    </row>
    <row r="191" spans="1:19" x14ac:dyDescent="0.25">
      <c r="A191" s="16"/>
      <c r="B191" s="18"/>
      <c r="C191" s="15"/>
    </row>
    <row r="192" spans="1:19" x14ac:dyDescent="0.25">
      <c r="A192" s="16"/>
      <c r="B192" s="18"/>
      <c r="C192" s="15"/>
    </row>
    <row r="193" spans="1:3" x14ac:dyDescent="0.25">
      <c r="A193" s="16"/>
      <c r="B193" s="18"/>
      <c r="C193" s="15"/>
    </row>
    <row r="194" spans="1:3" x14ac:dyDescent="0.25">
      <c r="A194" s="16"/>
      <c r="B194" s="18"/>
      <c r="C194" s="15"/>
    </row>
    <row r="195" spans="1:3" x14ac:dyDescent="0.25">
      <c r="A195" s="16"/>
      <c r="B195" s="18"/>
      <c r="C195" s="15"/>
    </row>
    <row r="196" spans="1:3" x14ac:dyDescent="0.25">
      <c r="A196" s="16"/>
      <c r="B196" s="18"/>
      <c r="C196" s="15"/>
    </row>
    <row r="197" spans="1:3" x14ac:dyDescent="0.25">
      <c r="A197" s="16"/>
      <c r="B197" s="16"/>
      <c r="C197" s="16"/>
    </row>
    <row r="198" spans="1:3" x14ac:dyDescent="0.25">
      <c r="A198" s="16"/>
      <c r="B198" s="16"/>
      <c r="C198" s="16"/>
    </row>
    <row r="199" spans="1:3" x14ac:dyDescent="0.25">
      <c r="A199" s="16"/>
      <c r="B199" s="16"/>
      <c r="C199" s="16"/>
    </row>
    <row r="200" spans="1:3" x14ac:dyDescent="0.25">
      <c r="A200" s="16"/>
      <c r="B200" s="16"/>
      <c r="C200" s="16"/>
    </row>
    <row r="201" spans="1:3" x14ac:dyDescent="0.25">
      <c r="A201" s="16"/>
      <c r="B201" s="16"/>
      <c r="C201" s="16"/>
    </row>
    <row r="202" spans="1:3" x14ac:dyDescent="0.25">
      <c r="A202" s="16"/>
      <c r="B202" s="16"/>
      <c r="C202" s="16"/>
    </row>
    <row r="203" spans="1:3" x14ac:dyDescent="0.25">
      <c r="A203" s="16"/>
      <c r="B203" s="16"/>
      <c r="C203" s="16"/>
    </row>
    <row r="204" spans="1:3" x14ac:dyDescent="0.25">
      <c r="A204" s="16"/>
      <c r="B204" s="16"/>
      <c r="C204" s="16"/>
    </row>
    <row r="205" spans="1:3" x14ac:dyDescent="0.25">
      <c r="A205" s="16"/>
      <c r="B205" s="16"/>
      <c r="C205" s="16"/>
    </row>
    <row r="206" spans="1:3" x14ac:dyDescent="0.25">
      <c r="A206" s="16"/>
      <c r="B206" s="16"/>
      <c r="C206" s="16"/>
    </row>
    <row r="207" spans="1:3" x14ac:dyDescent="0.25">
      <c r="A207" s="16"/>
      <c r="B207" s="16"/>
      <c r="C207" s="16"/>
    </row>
    <row r="208" spans="1:3" x14ac:dyDescent="0.25">
      <c r="A208" s="16"/>
      <c r="B208" s="16"/>
      <c r="C208" s="16"/>
    </row>
    <row r="209" spans="1:3" x14ac:dyDescent="0.25">
      <c r="A209" s="16"/>
      <c r="B209" s="16"/>
      <c r="C209" s="16"/>
    </row>
    <row r="210" spans="1:3" x14ac:dyDescent="0.25">
      <c r="A210" s="16"/>
      <c r="B210" s="16"/>
      <c r="C210" s="16"/>
    </row>
    <row r="211" spans="1:3" x14ac:dyDescent="0.25">
      <c r="A211" s="16"/>
      <c r="B211" s="16"/>
      <c r="C211" s="16"/>
    </row>
    <row r="212" spans="1:3" x14ac:dyDescent="0.25">
      <c r="A212" s="16"/>
      <c r="B212" s="16"/>
      <c r="C212" s="16"/>
    </row>
    <row r="213" spans="1:3" x14ac:dyDescent="0.25">
      <c r="A213" s="16"/>
      <c r="B213" s="16"/>
      <c r="C213" s="16"/>
    </row>
    <row r="214" spans="1:3" x14ac:dyDescent="0.25">
      <c r="A214" s="16"/>
      <c r="B214" s="16"/>
      <c r="C214" s="16"/>
    </row>
    <row r="215" spans="1:3" x14ac:dyDescent="0.25">
      <c r="A215" s="16"/>
      <c r="B215" s="16"/>
      <c r="C215" s="16"/>
    </row>
    <row r="216" spans="1:3" x14ac:dyDescent="0.25">
      <c r="A216" s="16"/>
      <c r="B216" s="16"/>
      <c r="C216" s="16"/>
    </row>
    <row r="217" spans="1:3" x14ac:dyDescent="0.25">
      <c r="A217" s="16"/>
      <c r="B217" s="16"/>
      <c r="C217" s="16"/>
    </row>
    <row r="218" spans="1:3" x14ac:dyDescent="0.25">
      <c r="A218" s="16"/>
      <c r="B218" s="16"/>
      <c r="C218" s="16"/>
    </row>
    <row r="219" spans="1:3" x14ac:dyDescent="0.25">
      <c r="A219" s="16"/>
      <c r="B219" s="16"/>
      <c r="C219" s="16"/>
    </row>
    <row r="220" spans="1:3" x14ac:dyDescent="0.25">
      <c r="A220" s="16"/>
      <c r="B220" s="16"/>
      <c r="C220" s="16"/>
    </row>
    <row r="221" spans="1:3" x14ac:dyDescent="0.25">
      <c r="A221" s="16"/>
      <c r="B221" s="16"/>
      <c r="C221" s="16"/>
    </row>
    <row r="222" spans="1:3" x14ac:dyDescent="0.25">
      <c r="A222" s="16"/>
      <c r="B222" s="16"/>
      <c r="C222" s="16"/>
    </row>
    <row r="223" spans="1:3" x14ac:dyDescent="0.25">
      <c r="A223" s="16"/>
      <c r="B223" s="16"/>
      <c r="C223" s="16"/>
    </row>
    <row r="224" spans="1:3" x14ac:dyDescent="0.25">
      <c r="A224" s="16"/>
      <c r="B224" s="16"/>
      <c r="C224" s="16"/>
    </row>
    <row r="225" spans="1:3" x14ac:dyDescent="0.25">
      <c r="A225" s="16"/>
      <c r="B225" s="16"/>
      <c r="C225" s="16"/>
    </row>
    <row r="226" spans="1:3" x14ac:dyDescent="0.25">
      <c r="A226" s="16"/>
      <c r="B226" s="16"/>
      <c r="C226" s="16"/>
    </row>
    <row r="227" spans="1:3" x14ac:dyDescent="0.25">
      <c r="A227" s="16"/>
      <c r="B227" s="16"/>
      <c r="C227" s="16"/>
    </row>
    <row r="228" spans="1:3" x14ac:dyDescent="0.25">
      <c r="A228" s="16"/>
      <c r="B228" s="16"/>
      <c r="C228" s="16"/>
    </row>
    <row r="229" spans="1:3" x14ac:dyDescent="0.25">
      <c r="A229" s="16"/>
      <c r="B229" s="16"/>
      <c r="C229" s="16"/>
    </row>
    <row r="230" spans="1:3" x14ac:dyDescent="0.25">
      <c r="A230" s="16"/>
      <c r="B230" s="16"/>
      <c r="C230" s="16"/>
    </row>
    <row r="231" spans="1:3" x14ac:dyDescent="0.25">
      <c r="A231" s="16"/>
      <c r="B231" s="16"/>
      <c r="C231" s="16"/>
    </row>
    <row r="232" spans="1:3" x14ac:dyDescent="0.25">
      <c r="A232" s="16"/>
      <c r="B232" s="16"/>
      <c r="C232" s="16"/>
    </row>
    <row r="233" spans="1:3" x14ac:dyDescent="0.25">
      <c r="A233" s="16"/>
      <c r="B233" s="16"/>
      <c r="C233" s="16"/>
    </row>
    <row r="234" spans="1:3" x14ac:dyDescent="0.25">
      <c r="A234" s="16"/>
      <c r="B234" s="16"/>
      <c r="C234" s="16"/>
    </row>
    <row r="235" spans="1:3" x14ac:dyDescent="0.25">
      <c r="A235" s="16"/>
      <c r="B235" s="16"/>
      <c r="C235" s="16"/>
    </row>
    <row r="236" spans="1:3" x14ac:dyDescent="0.25">
      <c r="A236" s="16"/>
      <c r="B236" s="16"/>
      <c r="C236" s="16"/>
    </row>
    <row r="237" spans="1:3" x14ac:dyDescent="0.25">
      <c r="A237" s="16"/>
      <c r="B237" s="16"/>
      <c r="C237" s="16"/>
    </row>
    <row r="238" spans="1:3" x14ac:dyDescent="0.25">
      <c r="A238" s="16"/>
      <c r="B238" s="16"/>
      <c r="C238" s="16"/>
    </row>
    <row r="239" spans="1:3" x14ac:dyDescent="0.25">
      <c r="A239" s="16"/>
      <c r="B239" s="18"/>
      <c r="C239" s="15"/>
    </row>
    <row r="240" spans="1:3" x14ac:dyDescent="0.25">
      <c r="A240" s="16"/>
      <c r="B240" s="18"/>
      <c r="C240" s="15"/>
    </row>
    <row r="241" spans="1:3" x14ac:dyDescent="0.25">
      <c r="A241" s="16"/>
      <c r="B241" s="18"/>
      <c r="C241" s="15"/>
    </row>
    <row r="242" spans="1:3" x14ac:dyDescent="0.25">
      <c r="A242" s="16"/>
      <c r="B242" s="18"/>
      <c r="C242" s="15"/>
    </row>
  </sheetData>
  <mergeCells count="5">
    <mergeCell ref="D6:G6"/>
    <mergeCell ref="L6:O6"/>
    <mergeCell ref="P6:S6"/>
    <mergeCell ref="A4:S4"/>
    <mergeCell ref="H6:K6"/>
  </mergeCells>
  <phoneticPr fontId="45" type="noConversion"/>
  <pageMargins left="0.39370078740157483" right="0.39370078740157483" top="0.39370078740157483" bottom="0.35433070866141736" header="0.51181102362204722" footer="0.51181102362204722"/>
  <pageSetup paperSize="8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31F1-3DCC-4AE2-B734-6C9949154C8F}">
  <sheetPr>
    <pageSetUpPr fitToPage="1"/>
  </sheetPr>
  <dimension ref="A1:T281"/>
  <sheetViews>
    <sheetView view="pageBreakPreview" zoomScaleNormal="100" zoomScaleSheetLayoutView="100" workbookViewId="0">
      <selection activeCell="B3" sqref="B3:S3"/>
    </sheetView>
  </sheetViews>
  <sheetFormatPr defaultColWidth="8.85546875" defaultRowHeight="16.5" x14ac:dyDescent="0.25"/>
  <cols>
    <col min="1" max="1" width="5.85546875" style="21" customWidth="1"/>
    <col min="2" max="2" width="7.7109375" style="17" customWidth="1"/>
    <col min="3" max="3" width="65.42578125" style="17" customWidth="1"/>
    <col min="4" max="4" width="11.140625" style="16" customWidth="1"/>
    <col min="5" max="5" width="10.140625" style="16" customWidth="1"/>
    <col min="6" max="6" width="9.85546875" style="16" customWidth="1"/>
    <col min="7" max="7" width="7.85546875" style="16" customWidth="1"/>
    <col min="8" max="9" width="10.7109375" style="16" bestFit="1" customWidth="1"/>
    <col min="10" max="10" width="9" style="16" bestFit="1" customWidth="1"/>
    <col min="11" max="11" width="7.85546875" style="16" customWidth="1"/>
    <col min="12" max="12" width="13" style="22" customWidth="1"/>
    <col min="13" max="13" width="10.7109375" bestFit="1" customWidth="1"/>
    <col min="16" max="17" width="10.7109375" bestFit="1" customWidth="1"/>
  </cols>
  <sheetData>
    <row r="1" spans="1:19" x14ac:dyDescent="0.25">
      <c r="A1" s="15"/>
      <c r="B1" s="15"/>
      <c r="C1" s="15"/>
      <c r="D1" s="44"/>
      <c r="E1" s="44"/>
      <c r="F1" s="44"/>
      <c r="G1" s="44"/>
      <c r="H1" s="44"/>
      <c r="I1" s="44"/>
      <c r="J1" s="44"/>
      <c r="K1" s="44"/>
      <c r="S1" s="4" t="s">
        <v>330</v>
      </c>
    </row>
    <row r="2" spans="1:19" x14ac:dyDescent="0.25">
      <c r="A2" s="15"/>
      <c r="B2" s="15"/>
      <c r="C2" s="15"/>
      <c r="D2" s="44"/>
      <c r="E2" s="44"/>
      <c r="F2" s="44"/>
      <c r="G2" s="44"/>
      <c r="H2" s="44"/>
      <c r="I2" s="44"/>
      <c r="J2" s="44"/>
      <c r="K2" s="44"/>
      <c r="S2" s="45" t="s">
        <v>328</v>
      </c>
    </row>
    <row r="3" spans="1:19" ht="16.5" customHeight="1" x14ac:dyDescent="0.25">
      <c r="A3" s="15"/>
      <c r="B3" s="265" t="s">
        <v>289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</row>
    <row r="4" spans="1:19" x14ac:dyDescent="0.25">
      <c r="A4" s="15"/>
      <c r="B4" s="15"/>
      <c r="C4" s="15"/>
      <c r="D4" s="63"/>
      <c r="E4" s="63"/>
      <c r="F4" s="63"/>
      <c r="G4" s="63"/>
      <c r="H4" s="63"/>
      <c r="I4" s="63"/>
      <c r="J4" s="63"/>
      <c r="K4" s="63"/>
    </row>
    <row r="5" spans="1:19" ht="16.5" customHeight="1" x14ac:dyDescent="0.2">
      <c r="A5" s="62"/>
      <c r="B5" s="265" t="s">
        <v>288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</row>
    <row r="6" spans="1:19" ht="17.25" thickBot="1" x14ac:dyDescent="0.3">
      <c r="A6" s="64"/>
      <c r="B6" s="64"/>
      <c r="C6" s="64"/>
      <c r="L6" s="23"/>
    </row>
    <row r="7" spans="1:19" ht="15" customHeight="1" thickBot="1" x14ac:dyDescent="0.25">
      <c r="A7" s="65"/>
      <c r="B7" s="66"/>
      <c r="C7" s="67"/>
      <c r="D7" s="263" t="s">
        <v>149</v>
      </c>
      <c r="E7" s="264"/>
      <c r="F7" s="264"/>
      <c r="G7" s="264"/>
      <c r="H7" s="263" t="s">
        <v>337</v>
      </c>
      <c r="I7" s="264"/>
      <c r="J7" s="264"/>
      <c r="K7" s="264"/>
      <c r="L7" s="263" t="s">
        <v>293</v>
      </c>
      <c r="M7" s="264"/>
      <c r="N7" s="264"/>
      <c r="O7" s="264"/>
      <c r="P7" s="263" t="s">
        <v>338</v>
      </c>
      <c r="Q7" s="264"/>
      <c r="R7" s="264"/>
      <c r="S7" s="264"/>
    </row>
    <row r="8" spans="1:19" ht="45.75" thickBot="1" x14ac:dyDescent="0.3">
      <c r="A8" s="68"/>
      <c r="B8" s="69"/>
      <c r="C8" s="70"/>
      <c r="D8" s="71" t="s">
        <v>21</v>
      </c>
      <c r="E8" s="46" t="s">
        <v>37</v>
      </c>
      <c r="F8" s="47" t="s">
        <v>38</v>
      </c>
      <c r="G8" s="72" t="s">
        <v>143</v>
      </c>
      <c r="H8" s="87" t="s">
        <v>21</v>
      </c>
      <c r="I8" s="47" t="s">
        <v>37</v>
      </c>
      <c r="J8" s="47" t="s">
        <v>38</v>
      </c>
      <c r="K8" s="48" t="s">
        <v>143</v>
      </c>
      <c r="L8" s="71" t="s">
        <v>21</v>
      </c>
      <c r="M8" s="46" t="s">
        <v>37</v>
      </c>
      <c r="N8" s="47" t="s">
        <v>38</v>
      </c>
      <c r="O8" s="72" t="s">
        <v>143</v>
      </c>
      <c r="P8" s="71" t="s">
        <v>21</v>
      </c>
      <c r="Q8" s="46" t="s">
        <v>37</v>
      </c>
      <c r="R8" s="47" t="s">
        <v>38</v>
      </c>
      <c r="S8" s="72" t="s">
        <v>143</v>
      </c>
    </row>
    <row r="9" spans="1:19" ht="14.25" x14ac:dyDescent="0.2">
      <c r="A9" s="73" t="s">
        <v>3</v>
      </c>
      <c r="B9" s="74" t="s">
        <v>4</v>
      </c>
      <c r="C9" s="75" t="s">
        <v>5</v>
      </c>
      <c r="D9" s="76"/>
      <c r="E9" s="77"/>
      <c r="F9" s="77"/>
      <c r="G9" s="78"/>
      <c r="H9" s="88"/>
      <c r="I9" s="77"/>
      <c r="J9" s="77"/>
      <c r="K9" s="89"/>
      <c r="L9" s="76"/>
      <c r="M9" s="77"/>
      <c r="N9" s="77"/>
      <c r="O9" s="78"/>
      <c r="P9" s="76"/>
      <c r="Q9" s="77"/>
      <c r="R9" s="77"/>
      <c r="S9" s="78"/>
    </row>
    <row r="10" spans="1:19" ht="14.25" x14ac:dyDescent="0.2">
      <c r="A10" s="79"/>
      <c r="B10" s="80"/>
      <c r="C10" s="81"/>
      <c r="D10" s="82"/>
      <c r="E10" s="83"/>
      <c r="F10" s="83"/>
      <c r="G10" s="84"/>
      <c r="H10" s="86"/>
      <c r="I10" s="83"/>
      <c r="J10" s="83"/>
      <c r="K10" s="85"/>
      <c r="L10" s="82"/>
      <c r="M10" s="83"/>
      <c r="N10" s="83"/>
      <c r="O10" s="84"/>
      <c r="P10" s="82"/>
      <c r="Q10" s="83"/>
      <c r="R10" s="83"/>
      <c r="S10" s="84"/>
    </row>
    <row r="11" spans="1:19" ht="14.25" x14ac:dyDescent="0.2">
      <c r="A11" s="79">
        <v>101</v>
      </c>
      <c r="B11" s="90"/>
      <c r="C11" s="91" t="s">
        <v>176</v>
      </c>
      <c r="D11" s="82"/>
      <c r="E11" s="83"/>
      <c r="F11" s="83"/>
      <c r="G11" s="84"/>
      <c r="H11" s="86"/>
      <c r="I11" s="83"/>
      <c r="J11" s="83"/>
      <c r="K11" s="85"/>
      <c r="L11" s="82"/>
      <c r="M11" s="83"/>
      <c r="N11" s="83"/>
      <c r="O11" s="84"/>
      <c r="P11" s="82"/>
      <c r="Q11" s="83"/>
      <c r="R11" s="83"/>
      <c r="S11" s="84"/>
    </row>
    <row r="12" spans="1:19" ht="15" x14ac:dyDescent="0.25">
      <c r="A12" s="92"/>
      <c r="B12" s="93" t="s">
        <v>6</v>
      </c>
      <c r="C12" s="94" t="s">
        <v>19</v>
      </c>
      <c r="D12" s="95">
        <v>508790</v>
      </c>
      <c r="E12" s="96">
        <v>508790</v>
      </c>
      <c r="F12" s="96">
        <v>0</v>
      </c>
      <c r="G12" s="97">
        <v>0</v>
      </c>
      <c r="H12" s="98">
        <v>526883</v>
      </c>
      <c r="I12" s="96">
        <v>526883</v>
      </c>
      <c r="J12" s="96">
        <v>0</v>
      </c>
      <c r="K12" s="99">
        <v>0</v>
      </c>
      <c r="L12" s="95">
        <v>10267</v>
      </c>
      <c r="M12" s="96">
        <f>L12</f>
        <v>10267</v>
      </c>
      <c r="N12" s="96">
        <v>0</v>
      </c>
      <c r="O12" s="97">
        <v>0</v>
      </c>
      <c r="P12" s="95">
        <f>H12+L12</f>
        <v>537150</v>
      </c>
      <c r="Q12" s="96">
        <f t="shared" ref="Q12:S12" si="0">I12+M12</f>
        <v>537150</v>
      </c>
      <c r="R12" s="96">
        <f t="shared" si="0"/>
        <v>0</v>
      </c>
      <c r="S12" s="97">
        <f t="shared" si="0"/>
        <v>0</v>
      </c>
    </row>
    <row r="13" spans="1:19" ht="15" x14ac:dyDescent="0.25">
      <c r="A13" s="92"/>
      <c r="B13" s="93" t="s">
        <v>10</v>
      </c>
      <c r="C13" s="94" t="s">
        <v>47</v>
      </c>
      <c r="D13" s="95">
        <v>64332</v>
      </c>
      <c r="E13" s="96">
        <v>64332</v>
      </c>
      <c r="F13" s="96">
        <v>0</v>
      </c>
      <c r="G13" s="97">
        <v>0</v>
      </c>
      <c r="H13" s="98">
        <v>66684</v>
      </c>
      <c r="I13" s="96">
        <v>66684</v>
      </c>
      <c r="J13" s="96">
        <v>0</v>
      </c>
      <c r="K13" s="99">
        <v>0</v>
      </c>
      <c r="L13" s="95">
        <v>1334</v>
      </c>
      <c r="M13" s="96">
        <f>L13</f>
        <v>1334</v>
      </c>
      <c r="N13" s="96">
        <v>0</v>
      </c>
      <c r="O13" s="97">
        <v>0</v>
      </c>
      <c r="P13" s="95">
        <f t="shared" ref="P13:P73" si="1">H13+L13</f>
        <v>68018</v>
      </c>
      <c r="Q13" s="96">
        <f t="shared" ref="Q13:Q73" si="2">I13+M13</f>
        <v>68018</v>
      </c>
      <c r="R13" s="96">
        <f t="shared" ref="R13:R73" si="3">J13+N13</f>
        <v>0</v>
      </c>
      <c r="S13" s="97">
        <f t="shared" ref="S13:S73" si="4">K13+O13</f>
        <v>0</v>
      </c>
    </row>
    <row r="14" spans="1:19" ht="15" x14ac:dyDescent="0.25">
      <c r="A14" s="92"/>
      <c r="B14" s="93" t="s">
        <v>11</v>
      </c>
      <c r="C14" s="94" t="s">
        <v>23</v>
      </c>
      <c r="D14" s="95">
        <v>77521</v>
      </c>
      <c r="E14" s="96">
        <v>77521</v>
      </c>
      <c r="F14" s="96">
        <v>0</v>
      </c>
      <c r="G14" s="97">
        <v>0</v>
      </c>
      <c r="H14" s="98">
        <v>77521</v>
      </c>
      <c r="I14" s="96">
        <v>77521</v>
      </c>
      <c r="J14" s="96">
        <v>0</v>
      </c>
      <c r="K14" s="99">
        <v>0</v>
      </c>
      <c r="L14" s="95"/>
      <c r="M14" s="96"/>
      <c r="N14" s="96"/>
      <c r="O14" s="97"/>
      <c r="P14" s="95">
        <f t="shared" si="1"/>
        <v>77521</v>
      </c>
      <c r="Q14" s="96">
        <f t="shared" si="2"/>
        <v>77521</v>
      </c>
      <c r="R14" s="96">
        <f t="shared" si="3"/>
        <v>0</v>
      </c>
      <c r="S14" s="97">
        <f t="shared" si="4"/>
        <v>0</v>
      </c>
    </row>
    <row r="15" spans="1:19" ht="15" x14ac:dyDescent="0.25">
      <c r="A15" s="100"/>
      <c r="B15" s="101" t="s">
        <v>16</v>
      </c>
      <c r="C15" s="94" t="s">
        <v>42</v>
      </c>
      <c r="D15" s="95"/>
      <c r="E15" s="96"/>
      <c r="F15" s="96"/>
      <c r="G15" s="97"/>
      <c r="H15" s="98"/>
      <c r="I15" s="96"/>
      <c r="J15" s="96"/>
      <c r="K15" s="99"/>
      <c r="L15" s="95"/>
      <c r="M15" s="96"/>
      <c r="N15" s="96"/>
      <c r="O15" s="97"/>
      <c r="P15" s="95"/>
      <c r="Q15" s="96"/>
      <c r="R15" s="96"/>
      <c r="S15" s="97"/>
    </row>
    <row r="16" spans="1:19" ht="15" x14ac:dyDescent="0.25">
      <c r="A16" s="100"/>
      <c r="B16" s="101"/>
      <c r="C16" s="94" t="s">
        <v>105</v>
      </c>
      <c r="D16" s="95">
        <v>3156</v>
      </c>
      <c r="E16" s="96">
        <v>3156</v>
      </c>
      <c r="F16" s="96">
        <v>0</v>
      </c>
      <c r="G16" s="97">
        <v>0</v>
      </c>
      <c r="H16" s="98">
        <v>3156</v>
      </c>
      <c r="I16" s="96">
        <v>3156</v>
      </c>
      <c r="J16" s="96">
        <v>0</v>
      </c>
      <c r="K16" s="99">
        <v>0</v>
      </c>
      <c r="L16" s="95"/>
      <c r="M16" s="96"/>
      <c r="N16" s="96"/>
      <c r="O16" s="97"/>
      <c r="P16" s="95">
        <f t="shared" si="1"/>
        <v>3156</v>
      </c>
      <c r="Q16" s="96">
        <f t="shared" si="2"/>
        <v>3156</v>
      </c>
      <c r="R16" s="96">
        <f t="shared" si="3"/>
        <v>0</v>
      </c>
      <c r="S16" s="97">
        <f t="shared" si="4"/>
        <v>0</v>
      </c>
    </row>
    <row r="17" spans="1:19" ht="15" x14ac:dyDescent="0.25">
      <c r="A17" s="102"/>
      <c r="B17" s="103"/>
      <c r="C17" s="104" t="s">
        <v>44</v>
      </c>
      <c r="D17" s="105">
        <f t="shared" ref="D17:O17" si="5">SUM(D16:D16)</f>
        <v>3156</v>
      </c>
      <c r="E17" s="106">
        <f t="shared" si="5"/>
        <v>3156</v>
      </c>
      <c r="F17" s="106">
        <f t="shared" si="5"/>
        <v>0</v>
      </c>
      <c r="G17" s="107">
        <f t="shared" si="5"/>
        <v>0</v>
      </c>
      <c r="H17" s="108">
        <v>3156</v>
      </c>
      <c r="I17" s="106">
        <v>3156</v>
      </c>
      <c r="J17" s="106">
        <v>0</v>
      </c>
      <c r="K17" s="109">
        <v>0</v>
      </c>
      <c r="L17" s="105">
        <f t="shared" si="5"/>
        <v>0</v>
      </c>
      <c r="M17" s="106">
        <f t="shared" si="5"/>
        <v>0</v>
      </c>
      <c r="N17" s="106">
        <f t="shared" si="5"/>
        <v>0</v>
      </c>
      <c r="O17" s="107">
        <f t="shared" si="5"/>
        <v>0</v>
      </c>
      <c r="P17" s="105">
        <f t="shared" si="1"/>
        <v>3156</v>
      </c>
      <c r="Q17" s="106">
        <f t="shared" si="2"/>
        <v>3156</v>
      </c>
      <c r="R17" s="106">
        <f t="shared" si="3"/>
        <v>0</v>
      </c>
      <c r="S17" s="107">
        <f t="shared" si="4"/>
        <v>0</v>
      </c>
    </row>
    <row r="18" spans="1:19" ht="15" x14ac:dyDescent="0.25">
      <c r="A18" s="102"/>
      <c r="B18" s="101" t="s">
        <v>18</v>
      </c>
      <c r="C18" s="94" t="s">
        <v>17</v>
      </c>
      <c r="D18" s="105"/>
      <c r="E18" s="106"/>
      <c r="F18" s="106"/>
      <c r="G18" s="107"/>
      <c r="H18" s="108"/>
      <c r="I18" s="106"/>
      <c r="J18" s="106"/>
      <c r="K18" s="109"/>
      <c r="L18" s="105"/>
      <c r="M18" s="106"/>
      <c r="N18" s="106"/>
      <c r="O18" s="107"/>
      <c r="P18" s="95"/>
      <c r="Q18" s="96"/>
      <c r="R18" s="96"/>
      <c r="S18" s="97"/>
    </row>
    <row r="19" spans="1:19" ht="15" x14ac:dyDescent="0.25">
      <c r="A19" s="102"/>
      <c r="B19" s="101"/>
      <c r="C19" s="94" t="s">
        <v>209</v>
      </c>
      <c r="D19" s="95">
        <v>1500</v>
      </c>
      <c r="E19" s="96">
        <v>1500</v>
      </c>
      <c r="F19" s="96">
        <v>0</v>
      </c>
      <c r="G19" s="97">
        <v>0</v>
      </c>
      <c r="H19" s="98">
        <v>1500</v>
      </c>
      <c r="I19" s="96">
        <v>1500</v>
      </c>
      <c r="J19" s="96">
        <v>0</v>
      </c>
      <c r="K19" s="99">
        <v>0</v>
      </c>
      <c r="L19" s="95"/>
      <c r="M19" s="96"/>
      <c r="N19" s="96"/>
      <c r="O19" s="97"/>
      <c r="P19" s="95">
        <f t="shared" si="1"/>
        <v>1500</v>
      </c>
      <c r="Q19" s="96">
        <f t="shared" si="2"/>
        <v>1500</v>
      </c>
      <c r="R19" s="96">
        <f t="shared" si="3"/>
        <v>0</v>
      </c>
      <c r="S19" s="97">
        <f t="shared" si="4"/>
        <v>0</v>
      </c>
    </row>
    <row r="20" spans="1:19" ht="15" x14ac:dyDescent="0.25">
      <c r="A20" s="102"/>
      <c r="B20" s="101"/>
      <c r="C20" s="94" t="s">
        <v>210</v>
      </c>
      <c r="D20" s="95">
        <v>1270</v>
      </c>
      <c r="E20" s="96">
        <v>1270</v>
      </c>
      <c r="F20" s="96">
        <v>0</v>
      </c>
      <c r="G20" s="97">
        <v>0</v>
      </c>
      <c r="H20" s="98">
        <v>1270</v>
      </c>
      <c r="I20" s="96">
        <v>1270</v>
      </c>
      <c r="J20" s="96">
        <v>0</v>
      </c>
      <c r="K20" s="99">
        <v>0</v>
      </c>
      <c r="L20" s="95"/>
      <c r="M20" s="96"/>
      <c r="N20" s="96"/>
      <c r="O20" s="97"/>
      <c r="P20" s="95">
        <f t="shared" si="1"/>
        <v>1270</v>
      </c>
      <c r="Q20" s="96">
        <f t="shared" si="2"/>
        <v>1270</v>
      </c>
      <c r="R20" s="96">
        <f t="shared" si="3"/>
        <v>0</v>
      </c>
      <c r="S20" s="97">
        <f t="shared" si="4"/>
        <v>0</v>
      </c>
    </row>
    <row r="21" spans="1:19" ht="15" x14ac:dyDescent="0.25">
      <c r="A21" s="102"/>
      <c r="B21" s="101"/>
      <c r="C21" s="94" t="s">
        <v>233</v>
      </c>
      <c r="D21" s="95">
        <v>2600</v>
      </c>
      <c r="E21" s="96">
        <v>2600</v>
      </c>
      <c r="F21" s="96">
        <v>0</v>
      </c>
      <c r="G21" s="97">
        <v>0</v>
      </c>
      <c r="H21" s="98">
        <v>2600</v>
      </c>
      <c r="I21" s="96">
        <v>2600</v>
      </c>
      <c r="J21" s="96">
        <v>0</v>
      </c>
      <c r="K21" s="99">
        <v>0</v>
      </c>
      <c r="L21" s="95"/>
      <c r="M21" s="96"/>
      <c r="N21" s="96"/>
      <c r="O21" s="97"/>
      <c r="P21" s="95">
        <f t="shared" si="1"/>
        <v>2600</v>
      </c>
      <c r="Q21" s="96">
        <f t="shared" si="2"/>
        <v>2600</v>
      </c>
      <c r="R21" s="96">
        <f t="shared" si="3"/>
        <v>0</v>
      </c>
      <c r="S21" s="97">
        <f t="shared" si="4"/>
        <v>0</v>
      </c>
    </row>
    <row r="22" spans="1:19" ht="15" x14ac:dyDescent="0.25">
      <c r="A22" s="102"/>
      <c r="B22" s="101"/>
      <c r="C22" s="104" t="s">
        <v>102</v>
      </c>
      <c r="D22" s="105">
        <f t="shared" ref="D22:O22" si="6">SUM(D19:D21)</f>
        <v>5370</v>
      </c>
      <c r="E22" s="106">
        <f t="shared" si="6"/>
        <v>5370</v>
      </c>
      <c r="F22" s="106">
        <f t="shared" si="6"/>
        <v>0</v>
      </c>
      <c r="G22" s="107">
        <f t="shared" si="6"/>
        <v>0</v>
      </c>
      <c r="H22" s="108">
        <v>5370</v>
      </c>
      <c r="I22" s="106">
        <v>5370</v>
      </c>
      <c r="J22" s="106">
        <v>0</v>
      </c>
      <c r="K22" s="109">
        <v>0</v>
      </c>
      <c r="L22" s="105">
        <f t="shared" si="6"/>
        <v>0</v>
      </c>
      <c r="M22" s="106">
        <f t="shared" si="6"/>
        <v>0</v>
      </c>
      <c r="N22" s="106">
        <f t="shared" si="6"/>
        <v>0</v>
      </c>
      <c r="O22" s="107">
        <f t="shared" si="6"/>
        <v>0</v>
      </c>
      <c r="P22" s="105">
        <f t="shared" si="1"/>
        <v>5370</v>
      </c>
      <c r="Q22" s="106">
        <f t="shared" si="2"/>
        <v>5370</v>
      </c>
      <c r="R22" s="106">
        <f t="shared" si="3"/>
        <v>0</v>
      </c>
      <c r="S22" s="107">
        <f t="shared" si="4"/>
        <v>0</v>
      </c>
    </row>
    <row r="23" spans="1:19" ht="15" x14ac:dyDescent="0.25">
      <c r="A23" s="100"/>
      <c r="B23" s="101"/>
      <c r="C23" s="81" t="s">
        <v>8</v>
      </c>
      <c r="D23" s="110">
        <f t="shared" ref="D23:O23" si="7">D12+D13+D14+D17+D22</f>
        <v>659169</v>
      </c>
      <c r="E23" s="111">
        <f t="shared" si="7"/>
        <v>659169</v>
      </c>
      <c r="F23" s="111">
        <f t="shared" si="7"/>
        <v>0</v>
      </c>
      <c r="G23" s="112">
        <f t="shared" si="7"/>
        <v>0</v>
      </c>
      <c r="H23" s="113">
        <v>679614</v>
      </c>
      <c r="I23" s="111">
        <v>679614</v>
      </c>
      <c r="J23" s="111">
        <v>0</v>
      </c>
      <c r="K23" s="114">
        <v>0</v>
      </c>
      <c r="L23" s="110">
        <f t="shared" si="7"/>
        <v>11601</v>
      </c>
      <c r="M23" s="111">
        <f t="shared" si="7"/>
        <v>11601</v>
      </c>
      <c r="N23" s="111">
        <f t="shared" si="7"/>
        <v>0</v>
      </c>
      <c r="O23" s="112">
        <f t="shared" si="7"/>
        <v>0</v>
      </c>
      <c r="P23" s="110">
        <f t="shared" si="1"/>
        <v>691215</v>
      </c>
      <c r="Q23" s="111">
        <f t="shared" si="2"/>
        <v>691215</v>
      </c>
      <c r="R23" s="111">
        <f t="shared" si="3"/>
        <v>0</v>
      </c>
      <c r="S23" s="112">
        <f t="shared" si="4"/>
        <v>0</v>
      </c>
    </row>
    <row r="24" spans="1:19" ht="15" x14ac:dyDescent="0.25">
      <c r="A24" s="100"/>
      <c r="B24" s="101"/>
      <c r="C24" s="94"/>
      <c r="D24" s="95"/>
      <c r="E24" s="96"/>
      <c r="F24" s="96"/>
      <c r="G24" s="97"/>
      <c r="H24" s="98"/>
      <c r="I24" s="96"/>
      <c r="J24" s="96"/>
      <c r="K24" s="99"/>
      <c r="L24" s="95"/>
      <c r="M24" s="96"/>
      <c r="N24" s="96"/>
      <c r="O24" s="97"/>
      <c r="P24" s="95"/>
      <c r="Q24" s="96"/>
      <c r="R24" s="96"/>
      <c r="S24" s="97"/>
    </row>
    <row r="25" spans="1:19" ht="15" x14ac:dyDescent="0.25">
      <c r="A25" s="79">
        <v>102</v>
      </c>
      <c r="B25" s="101"/>
      <c r="C25" s="81" t="s">
        <v>119</v>
      </c>
      <c r="D25" s="82"/>
      <c r="E25" s="83"/>
      <c r="F25" s="83"/>
      <c r="G25" s="84"/>
      <c r="H25" s="86"/>
      <c r="I25" s="83"/>
      <c r="J25" s="83"/>
      <c r="K25" s="85"/>
      <c r="L25" s="82"/>
      <c r="M25" s="83"/>
      <c r="N25" s="83"/>
      <c r="O25" s="84"/>
      <c r="P25" s="95"/>
      <c r="Q25" s="96"/>
      <c r="R25" s="96"/>
      <c r="S25" s="97"/>
    </row>
    <row r="26" spans="1:19" ht="15" x14ac:dyDescent="0.25">
      <c r="A26" s="92"/>
      <c r="B26" s="93" t="s">
        <v>6</v>
      </c>
      <c r="C26" s="94" t="s">
        <v>19</v>
      </c>
      <c r="D26" s="95">
        <v>88376</v>
      </c>
      <c r="E26" s="96">
        <v>88376</v>
      </c>
      <c r="F26" s="96">
        <v>0</v>
      </c>
      <c r="G26" s="97">
        <v>0</v>
      </c>
      <c r="H26" s="98">
        <v>88376</v>
      </c>
      <c r="I26" s="96">
        <v>88376</v>
      </c>
      <c r="J26" s="96">
        <v>0</v>
      </c>
      <c r="K26" s="99">
        <v>0</v>
      </c>
      <c r="L26" s="95"/>
      <c r="M26" s="96"/>
      <c r="N26" s="96"/>
      <c r="O26" s="97"/>
      <c r="P26" s="95">
        <f t="shared" si="1"/>
        <v>88376</v>
      </c>
      <c r="Q26" s="96">
        <f t="shared" si="2"/>
        <v>88376</v>
      </c>
      <c r="R26" s="96">
        <f t="shared" si="3"/>
        <v>0</v>
      </c>
      <c r="S26" s="97">
        <f t="shared" si="4"/>
        <v>0</v>
      </c>
    </row>
    <row r="27" spans="1:19" ht="15" x14ac:dyDescent="0.25">
      <c r="A27" s="92"/>
      <c r="B27" s="93" t="s">
        <v>10</v>
      </c>
      <c r="C27" s="94" t="s">
        <v>47</v>
      </c>
      <c r="D27" s="95">
        <v>11435</v>
      </c>
      <c r="E27" s="96">
        <v>11435</v>
      </c>
      <c r="F27" s="96">
        <v>0</v>
      </c>
      <c r="G27" s="97">
        <v>0</v>
      </c>
      <c r="H27" s="98">
        <v>11435</v>
      </c>
      <c r="I27" s="96">
        <v>11435</v>
      </c>
      <c r="J27" s="96">
        <v>0</v>
      </c>
      <c r="K27" s="99">
        <v>0</v>
      </c>
      <c r="L27" s="95"/>
      <c r="M27" s="96"/>
      <c r="N27" s="96"/>
      <c r="O27" s="97"/>
      <c r="P27" s="95">
        <f t="shared" si="1"/>
        <v>11435</v>
      </c>
      <c r="Q27" s="96">
        <f t="shared" si="2"/>
        <v>11435</v>
      </c>
      <c r="R27" s="96">
        <f t="shared" si="3"/>
        <v>0</v>
      </c>
      <c r="S27" s="97">
        <f t="shared" si="4"/>
        <v>0</v>
      </c>
    </row>
    <row r="28" spans="1:19" ht="15" x14ac:dyDescent="0.25">
      <c r="A28" s="100"/>
      <c r="B28" s="101" t="s">
        <v>11</v>
      </c>
      <c r="C28" s="94" t="s">
        <v>23</v>
      </c>
      <c r="D28" s="95">
        <v>87432</v>
      </c>
      <c r="E28" s="96">
        <v>87432</v>
      </c>
      <c r="F28" s="96">
        <v>0</v>
      </c>
      <c r="G28" s="97">
        <v>0</v>
      </c>
      <c r="H28" s="98">
        <v>87432</v>
      </c>
      <c r="I28" s="96">
        <v>87432</v>
      </c>
      <c r="J28" s="96">
        <v>0</v>
      </c>
      <c r="K28" s="99">
        <v>0</v>
      </c>
      <c r="L28" s="95"/>
      <c r="M28" s="96"/>
      <c r="N28" s="96"/>
      <c r="O28" s="97"/>
      <c r="P28" s="95">
        <f t="shared" si="1"/>
        <v>87432</v>
      </c>
      <c r="Q28" s="96">
        <f t="shared" si="2"/>
        <v>87432</v>
      </c>
      <c r="R28" s="96">
        <f t="shared" si="3"/>
        <v>0</v>
      </c>
      <c r="S28" s="97">
        <f t="shared" si="4"/>
        <v>0</v>
      </c>
    </row>
    <row r="29" spans="1:19" ht="15" x14ac:dyDescent="0.25">
      <c r="A29" s="100"/>
      <c r="B29" s="101" t="s">
        <v>13</v>
      </c>
      <c r="C29" s="94" t="s">
        <v>41</v>
      </c>
      <c r="D29" s="95"/>
      <c r="E29" s="96"/>
      <c r="F29" s="96"/>
      <c r="G29" s="97"/>
      <c r="H29" s="98"/>
      <c r="I29" s="96"/>
      <c r="J29" s="96"/>
      <c r="K29" s="99"/>
      <c r="L29" s="95"/>
      <c r="M29" s="96"/>
      <c r="N29" s="96"/>
      <c r="O29" s="97"/>
      <c r="P29" s="95"/>
      <c r="Q29" s="96"/>
      <c r="R29" s="96"/>
      <c r="S29" s="97"/>
    </row>
    <row r="30" spans="1:19" ht="15" x14ac:dyDescent="0.25">
      <c r="A30" s="100"/>
      <c r="B30" s="101"/>
      <c r="C30" s="94" t="s">
        <v>45</v>
      </c>
      <c r="D30" s="95"/>
      <c r="E30" s="96"/>
      <c r="F30" s="96"/>
      <c r="G30" s="97"/>
      <c r="H30" s="98"/>
      <c r="I30" s="96"/>
      <c r="J30" s="96"/>
      <c r="K30" s="99"/>
      <c r="L30" s="95"/>
      <c r="M30" s="96"/>
      <c r="N30" s="96"/>
      <c r="O30" s="97"/>
      <c r="P30" s="95"/>
      <c r="Q30" s="96"/>
      <c r="R30" s="96"/>
      <c r="S30" s="97"/>
    </row>
    <row r="31" spans="1:19" ht="15" x14ac:dyDescent="0.25">
      <c r="A31" s="100"/>
      <c r="B31" s="103"/>
      <c r="C31" s="104" t="s">
        <v>181</v>
      </c>
      <c r="D31" s="105"/>
      <c r="E31" s="106"/>
      <c r="F31" s="106"/>
      <c r="G31" s="107"/>
      <c r="H31" s="108"/>
      <c r="I31" s="106"/>
      <c r="J31" s="106"/>
      <c r="K31" s="109"/>
      <c r="L31" s="105"/>
      <c r="M31" s="106"/>
      <c r="N31" s="106"/>
      <c r="O31" s="107"/>
      <c r="P31" s="95"/>
      <c r="Q31" s="96"/>
      <c r="R31" s="96"/>
      <c r="S31" s="97"/>
    </row>
    <row r="32" spans="1:19" ht="15" x14ac:dyDescent="0.25">
      <c r="A32" s="100"/>
      <c r="B32" s="101" t="s">
        <v>16</v>
      </c>
      <c r="C32" s="94" t="s">
        <v>42</v>
      </c>
      <c r="D32" s="95"/>
      <c r="E32" s="96"/>
      <c r="F32" s="96"/>
      <c r="G32" s="97"/>
      <c r="H32" s="98"/>
      <c r="I32" s="96"/>
      <c r="J32" s="96"/>
      <c r="K32" s="99"/>
      <c r="L32" s="95"/>
      <c r="M32" s="96"/>
      <c r="N32" s="96"/>
      <c r="O32" s="97"/>
      <c r="P32" s="95"/>
      <c r="Q32" s="96"/>
      <c r="R32" s="96"/>
      <c r="S32" s="97"/>
    </row>
    <row r="33" spans="1:19" ht="15" x14ac:dyDescent="0.25">
      <c r="A33" s="100"/>
      <c r="B33" s="101"/>
      <c r="C33" s="94" t="s">
        <v>105</v>
      </c>
      <c r="D33" s="95">
        <v>8079</v>
      </c>
      <c r="E33" s="96">
        <v>8079</v>
      </c>
      <c r="F33" s="96">
        <v>0</v>
      </c>
      <c r="G33" s="97">
        <v>0</v>
      </c>
      <c r="H33" s="98">
        <v>8079</v>
      </c>
      <c r="I33" s="96">
        <v>8079</v>
      </c>
      <c r="J33" s="96">
        <v>0</v>
      </c>
      <c r="K33" s="99">
        <v>0</v>
      </c>
      <c r="L33" s="95"/>
      <c r="M33" s="96"/>
      <c r="N33" s="96"/>
      <c r="O33" s="97"/>
      <c r="P33" s="95">
        <f t="shared" si="1"/>
        <v>8079</v>
      </c>
      <c r="Q33" s="96">
        <f t="shared" si="2"/>
        <v>8079</v>
      </c>
      <c r="R33" s="96">
        <f t="shared" si="3"/>
        <v>0</v>
      </c>
      <c r="S33" s="97">
        <f t="shared" si="4"/>
        <v>0</v>
      </c>
    </row>
    <row r="34" spans="1:19" ht="15" x14ac:dyDescent="0.25">
      <c r="A34" s="100"/>
      <c r="B34" s="101"/>
      <c r="C34" s="94" t="s">
        <v>211</v>
      </c>
      <c r="D34" s="95">
        <v>1600</v>
      </c>
      <c r="E34" s="96">
        <v>1600</v>
      </c>
      <c r="F34" s="96">
        <v>0</v>
      </c>
      <c r="G34" s="97">
        <v>0</v>
      </c>
      <c r="H34" s="98">
        <v>1600</v>
      </c>
      <c r="I34" s="96">
        <v>1600</v>
      </c>
      <c r="J34" s="96">
        <v>0</v>
      </c>
      <c r="K34" s="99">
        <v>0</v>
      </c>
      <c r="L34" s="95"/>
      <c r="M34" s="96"/>
      <c r="N34" s="96"/>
      <c r="O34" s="97"/>
      <c r="P34" s="95">
        <f t="shared" si="1"/>
        <v>1600</v>
      </c>
      <c r="Q34" s="96">
        <f t="shared" si="2"/>
        <v>1600</v>
      </c>
      <c r="R34" s="96">
        <f t="shared" si="3"/>
        <v>0</v>
      </c>
      <c r="S34" s="97">
        <f t="shared" si="4"/>
        <v>0</v>
      </c>
    </row>
    <row r="35" spans="1:19" ht="15" x14ac:dyDescent="0.25">
      <c r="A35" s="100"/>
      <c r="B35" s="101"/>
      <c r="C35" s="94" t="s">
        <v>212</v>
      </c>
      <c r="D35" s="95">
        <v>5715</v>
      </c>
      <c r="E35" s="96">
        <v>5715</v>
      </c>
      <c r="F35" s="96">
        <v>0</v>
      </c>
      <c r="G35" s="97">
        <v>0</v>
      </c>
      <c r="H35" s="98">
        <v>5715</v>
      </c>
      <c r="I35" s="96">
        <v>5715</v>
      </c>
      <c r="J35" s="96">
        <v>0</v>
      </c>
      <c r="K35" s="99">
        <v>0</v>
      </c>
      <c r="L35" s="95"/>
      <c r="M35" s="96"/>
      <c r="N35" s="96"/>
      <c r="O35" s="97"/>
      <c r="P35" s="95">
        <f t="shared" si="1"/>
        <v>5715</v>
      </c>
      <c r="Q35" s="96">
        <f t="shared" si="2"/>
        <v>5715</v>
      </c>
      <c r="R35" s="96">
        <f t="shared" si="3"/>
        <v>0</v>
      </c>
      <c r="S35" s="97">
        <f t="shared" si="4"/>
        <v>0</v>
      </c>
    </row>
    <row r="36" spans="1:19" ht="15" x14ac:dyDescent="0.25">
      <c r="A36" s="100"/>
      <c r="B36" s="101"/>
      <c r="C36" s="94" t="s">
        <v>213</v>
      </c>
      <c r="D36" s="95">
        <v>1870</v>
      </c>
      <c r="E36" s="96">
        <v>1870</v>
      </c>
      <c r="F36" s="96">
        <v>0</v>
      </c>
      <c r="G36" s="97">
        <v>0</v>
      </c>
      <c r="H36" s="98">
        <v>1870</v>
      </c>
      <c r="I36" s="96">
        <v>1870</v>
      </c>
      <c r="J36" s="96">
        <v>0</v>
      </c>
      <c r="K36" s="99">
        <v>0</v>
      </c>
      <c r="L36" s="95"/>
      <c r="M36" s="96"/>
      <c r="N36" s="96"/>
      <c r="O36" s="97"/>
      <c r="P36" s="95">
        <f t="shared" si="1"/>
        <v>1870</v>
      </c>
      <c r="Q36" s="96">
        <f t="shared" si="2"/>
        <v>1870</v>
      </c>
      <c r="R36" s="96">
        <f t="shared" si="3"/>
        <v>0</v>
      </c>
      <c r="S36" s="97">
        <f t="shared" si="4"/>
        <v>0</v>
      </c>
    </row>
    <row r="37" spans="1:19" ht="15" x14ac:dyDescent="0.25">
      <c r="A37" s="102"/>
      <c r="B37" s="103"/>
      <c r="C37" s="104" t="s">
        <v>44</v>
      </c>
      <c r="D37" s="105">
        <f t="shared" ref="D37:O37" si="8">SUM(D33:D36)</f>
        <v>17264</v>
      </c>
      <c r="E37" s="106">
        <f t="shared" si="8"/>
        <v>17264</v>
      </c>
      <c r="F37" s="106">
        <f t="shared" si="8"/>
        <v>0</v>
      </c>
      <c r="G37" s="107">
        <f t="shared" si="8"/>
        <v>0</v>
      </c>
      <c r="H37" s="108">
        <v>17264</v>
      </c>
      <c r="I37" s="106">
        <v>17264</v>
      </c>
      <c r="J37" s="106">
        <v>0</v>
      </c>
      <c r="K37" s="109">
        <v>0</v>
      </c>
      <c r="L37" s="105">
        <f t="shared" si="8"/>
        <v>0</v>
      </c>
      <c r="M37" s="106">
        <f t="shared" si="8"/>
        <v>0</v>
      </c>
      <c r="N37" s="106">
        <f t="shared" si="8"/>
        <v>0</v>
      </c>
      <c r="O37" s="107">
        <f t="shared" si="8"/>
        <v>0</v>
      </c>
      <c r="P37" s="105">
        <f t="shared" si="1"/>
        <v>17264</v>
      </c>
      <c r="Q37" s="106">
        <f t="shared" si="2"/>
        <v>17264</v>
      </c>
      <c r="R37" s="106">
        <f t="shared" si="3"/>
        <v>0</v>
      </c>
      <c r="S37" s="107">
        <f t="shared" si="4"/>
        <v>0</v>
      </c>
    </row>
    <row r="38" spans="1:19" ht="15" x14ac:dyDescent="0.25">
      <c r="A38" s="100"/>
      <c r="B38" s="101"/>
      <c r="C38" s="81" t="s">
        <v>157</v>
      </c>
      <c r="D38" s="110">
        <f>SUM(D26:D28)+D37</f>
        <v>204507</v>
      </c>
      <c r="E38" s="111">
        <f t="shared" ref="E38:G38" si="9">SUM(E26:E28)+E37</f>
        <v>204507</v>
      </c>
      <c r="F38" s="111">
        <f t="shared" si="9"/>
        <v>0</v>
      </c>
      <c r="G38" s="112">
        <f t="shared" si="9"/>
        <v>0</v>
      </c>
      <c r="H38" s="113">
        <v>204507</v>
      </c>
      <c r="I38" s="111">
        <v>204507</v>
      </c>
      <c r="J38" s="111">
        <v>0</v>
      </c>
      <c r="K38" s="114">
        <v>0</v>
      </c>
      <c r="L38" s="110">
        <f>SUM(L26:L28)+L37</f>
        <v>0</v>
      </c>
      <c r="M38" s="111">
        <f t="shared" ref="M38:O38" si="10">SUM(M26:M28)+M37</f>
        <v>0</v>
      </c>
      <c r="N38" s="111">
        <f t="shared" si="10"/>
        <v>0</v>
      </c>
      <c r="O38" s="112">
        <f t="shared" si="10"/>
        <v>0</v>
      </c>
      <c r="P38" s="110">
        <f t="shared" si="1"/>
        <v>204507</v>
      </c>
      <c r="Q38" s="111">
        <f t="shared" si="2"/>
        <v>204507</v>
      </c>
      <c r="R38" s="111">
        <f t="shared" si="3"/>
        <v>0</v>
      </c>
      <c r="S38" s="112">
        <f t="shared" si="4"/>
        <v>0</v>
      </c>
    </row>
    <row r="39" spans="1:19" ht="15" x14ac:dyDescent="0.25">
      <c r="A39" s="100"/>
      <c r="B39" s="101"/>
      <c r="C39" s="81"/>
      <c r="D39" s="82"/>
      <c r="E39" s="83"/>
      <c r="F39" s="83"/>
      <c r="G39" s="84"/>
      <c r="H39" s="86"/>
      <c r="I39" s="83"/>
      <c r="J39" s="83"/>
      <c r="K39" s="85"/>
      <c r="L39" s="82"/>
      <c r="M39" s="83"/>
      <c r="N39" s="83"/>
      <c r="O39" s="84"/>
      <c r="P39" s="95"/>
      <c r="Q39" s="96"/>
      <c r="R39" s="96"/>
      <c r="S39" s="97"/>
    </row>
    <row r="40" spans="1:19" ht="15" x14ac:dyDescent="0.25">
      <c r="A40" s="79">
        <v>103</v>
      </c>
      <c r="B40" s="101"/>
      <c r="C40" s="81" t="s">
        <v>39</v>
      </c>
      <c r="D40" s="82"/>
      <c r="E40" s="83"/>
      <c r="F40" s="83"/>
      <c r="G40" s="84"/>
      <c r="H40" s="86"/>
      <c r="I40" s="83"/>
      <c r="J40" s="83"/>
      <c r="K40" s="85"/>
      <c r="L40" s="82"/>
      <c r="M40" s="83"/>
      <c r="N40" s="83"/>
      <c r="O40" s="84"/>
      <c r="P40" s="95"/>
      <c r="Q40" s="96"/>
      <c r="R40" s="96"/>
      <c r="S40" s="97"/>
    </row>
    <row r="41" spans="1:19" ht="15" x14ac:dyDescent="0.25">
      <c r="A41" s="92"/>
      <c r="B41" s="93" t="s">
        <v>6</v>
      </c>
      <c r="C41" s="94" t="s">
        <v>19</v>
      </c>
      <c r="D41" s="95">
        <v>516063</v>
      </c>
      <c r="E41" s="96">
        <v>516063</v>
      </c>
      <c r="F41" s="96">
        <v>0</v>
      </c>
      <c r="G41" s="97">
        <v>0</v>
      </c>
      <c r="H41" s="98">
        <v>474277</v>
      </c>
      <c r="I41" s="96">
        <v>474277</v>
      </c>
      <c r="J41" s="96">
        <v>0</v>
      </c>
      <c r="K41" s="99">
        <v>0</v>
      </c>
      <c r="L41" s="95"/>
      <c r="M41" s="96"/>
      <c r="N41" s="96"/>
      <c r="O41" s="97"/>
      <c r="P41" s="95">
        <f t="shared" si="1"/>
        <v>474277</v>
      </c>
      <c r="Q41" s="96">
        <f t="shared" si="2"/>
        <v>474277</v>
      </c>
      <c r="R41" s="96">
        <f t="shared" si="3"/>
        <v>0</v>
      </c>
      <c r="S41" s="97">
        <f t="shared" si="4"/>
        <v>0</v>
      </c>
    </row>
    <row r="42" spans="1:19" ht="15" x14ac:dyDescent="0.25">
      <c r="A42" s="92"/>
      <c r="B42" s="93" t="s">
        <v>10</v>
      </c>
      <c r="C42" s="94" t="s">
        <v>47</v>
      </c>
      <c r="D42" s="95">
        <v>61650</v>
      </c>
      <c r="E42" s="96">
        <v>61650</v>
      </c>
      <c r="F42" s="96">
        <v>0</v>
      </c>
      <c r="G42" s="97">
        <v>0</v>
      </c>
      <c r="H42" s="98">
        <v>66507</v>
      </c>
      <c r="I42" s="96">
        <v>66507</v>
      </c>
      <c r="J42" s="96">
        <v>0</v>
      </c>
      <c r="K42" s="99">
        <v>0</v>
      </c>
      <c r="L42" s="95"/>
      <c r="M42" s="96"/>
      <c r="N42" s="96"/>
      <c r="O42" s="97"/>
      <c r="P42" s="95">
        <f t="shared" si="1"/>
        <v>66507</v>
      </c>
      <c r="Q42" s="96">
        <f t="shared" si="2"/>
        <v>66507</v>
      </c>
      <c r="R42" s="96">
        <f t="shared" si="3"/>
        <v>0</v>
      </c>
      <c r="S42" s="97">
        <f t="shared" si="4"/>
        <v>0</v>
      </c>
    </row>
    <row r="43" spans="1:19" ht="15" x14ac:dyDescent="0.25">
      <c r="A43" s="100"/>
      <c r="B43" s="101" t="s">
        <v>11</v>
      </c>
      <c r="C43" s="94" t="s">
        <v>23</v>
      </c>
      <c r="D43" s="95">
        <v>76250</v>
      </c>
      <c r="E43" s="96">
        <v>76250</v>
      </c>
      <c r="F43" s="96">
        <v>0</v>
      </c>
      <c r="G43" s="97">
        <v>0</v>
      </c>
      <c r="H43" s="98">
        <v>80542</v>
      </c>
      <c r="I43" s="96">
        <v>80542</v>
      </c>
      <c r="J43" s="96">
        <v>0</v>
      </c>
      <c r="K43" s="99">
        <v>0</v>
      </c>
      <c r="L43" s="95">
        <v>-6000</v>
      </c>
      <c r="M43" s="96">
        <v>-6000</v>
      </c>
      <c r="N43" s="96"/>
      <c r="O43" s="97"/>
      <c r="P43" s="95">
        <f t="shared" si="1"/>
        <v>74542</v>
      </c>
      <c r="Q43" s="96">
        <f t="shared" si="2"/>
        <v>74542</v>
      </c>
      <c r="R43" s="96">
        <f t="shared" si="3"/>
        <v>0</v>
      </c>
      <c r="S43" s="97">
        <f t="shared" si="4"/>
        <v>0</v>
      </c>
    </row>
    <row r="44" spans="1:19" ht="15" x14ac:dyDescent="0.25">
      <c r="A44" s="100"/>
      <c r="B44" s="101" t="s">
        <v>13</v>
      </c>
      <c r="C44" s="94" t="s">
        <v>41</v>
      </c>
      <c r="D44" s="95"/>
      <c r="E44" s="96"/>
      <c r="F44" s="96"/>
      <c r="G44" s="97"/>
      <c r="H44" s="98"/>
      <c r="I44" s="96"/>
      <c r="J44" s="96"/>
      <c r="K44" s="99"/>
      <c r="L44" s="95"/>
      <c r="M44" s="96"/>
      <c r="N44" s="96"/>
      <c r="O44" s="97"/>
      <c r="P44" s="95">
        <f t="shared" si="1"/>
        <v>0</v>
      </c>
      <c r="Q44" s="96">
        <f t="shared" si="2"/>
        <v>0</v>
      </c>
      <c r="R44" s="96">
        <f t="shared" si="3"/>
        <v>0</v>
      </c>
      <c r="S44" s="97">
        <f t="shared" si="4"/>
        <v>0</v>
      </c>
    </row>
    <row r="45" spans="1:19" ht="15" x14ac:dyDescent="0.25">
      <c r="A45" s="100"/>
      <c r="B45" s="101"/>
      <c r="C45" s="94" t="s">
        <v>45</v>
      </c>
      <c r="D45" s="95"/>
      <c r="E45" s="96"/>
      <c r="F45" s="96"/>
      <c r="G45" s="97"/>
      <c r="H45" s="98"/>
      <c r="I45" s="96"/>
      <c r="J45" s="96"/>
      <c r="K45" s="99"/>
      <c r="L45" s="95"/>
      <c r="M45" s="96"/>
      <c r="N45" s="96"/>
      <c r="O45" s="97"/>
      <c r="P45" s="95">
        <f t="shared" si="1"/>
        <v>0</v>
      </c>
      <c r="Q45" s="96">
        <f t="shared" si="2"/>
        <v>0</v>
      </c>
      <c r="R45" s="96">
        <f t="shared" si="3"/>
        <v>0</v>
      </c>
      <c r="S45" s="97">
        <f t="shared" si="4"/>
        <v>0</v>
      </c>
    </row>
    <row r="46" spans="1:19" s="115" customFormat="1" ht="15" x14ac:dyDescent="0.25">
      <c r="A46" s="102"/>
      <c r="B46" s="103"/>
      <c r="C46" s="104" t="s">
        <v>181</v>
      </c>
      <c r="D46" s="105"/>
      <c r="E46" s="106"/>
      <c r="F46" s="106"/>
      <c r="G46" s="107"/>
      <c r="H46" s="108"/>
      <c r="I46" s="106"/>
      <c r="J46" s="106"/>
      <c r="K46" s="109"/>
      <c r="L46" s="105"/>
      <c r="M46" s="106"/>
      <c r="N46" s="106"/>
      <c r="O46" s="107"/>
      <c r="P46" s="105">
        <f t="shared" si="1"/>
        <v>0</v>
      </c>
      <c r="Q46" s="106">
        <f t="shared" si="2"/>
        <v>0</v>
      </c>
      <c r="R46" s="106">
        <f t="shared" si="3"/>
        <v>0</v>
      </c>
      <c r="S46" s="107">
        <f t="shared" si="4"/>
        <v>0</v>
      </c>
    </row>
    <row r="47" spans="1:19" ht="15" x14ac:dyDescent="0.25">
      <c r="A47" s="100"/>
      <c r="B47" s="101" t="s">
        <v>16</v>
      </c>
      <c r="C47" s="94" t="s">
        <v>42</v>
      </c>
      <c r="D47" s="95"/>
      <c r="E47" s="96"/>
      <c r="F47" s="96"/>
      <c r="G47" s="97"/>
      <c r="H47" s="98"/>
      <c r="I47" s="96"/>
      <c r="J47" s="96"/>
      <c r="K47" s="99"/>
      <c r="L47" s="95"/>
      <c r="M47" s="96"/>
      <c r="N47" s="96"/>
      <c r="O47" s="97"/>
      <c r="P47" s="95">
        <f t="shared" si="1"/>
        <v>0</v>
      </c>
      <c r="Q47" s="96">
        <f t="shared" si="2"/>
        <v>0</v>
      </c>
      <c r="R47" s="96">
        <f t="shared" si="3"/>
        <v>0</v>
      </c>
      <c r="S47" s="97">
        <f t="shared" si="4"/>
        <v>0</v>
      </c>
    </row>
    <row r="48" spans="1:19" ht="15" x14ac:dyDescent="0.25">
      <c r="A48" s="92"/>
      <c r="B48" s="116"/>
      <c r="C48" s="94" t="s">
        <v>0</v>
      </c>
      <c r="D48" s="95">
        <v>3000</v>
      </c>
      <c r="E48" s="96">
        <v>3000</v>
      </c>
      <c r="F48" s="96">
        <v>0</v>
      </c>
      <c r="G48" s="97">
        <v>0</v>
      </c>
      <c r="H48" s="98">
        <v>3000</v>
      </c>
      <c r="I48" s="96">
        <v>3000</v>
      </c>
      <c r="J48" s="96">
        <v>0</v>
      </c>
      <c r="K48" s="99">
        <v>0</v>
      </c>
      <c r="L48" s="95"/>
      <c r="M48" s="96"/>
      <c r="N48" s="96"/>
      <c r="O48" s="97"/>
      <c r="P48" s="95">
        <f t="shared" si="1"/>
        <v>3000</v>
      </c>
      <c r="Q48" s="96">
        <f t="shared" si="2"/>
        <v>3000</v>
      </c>
      <c r="R48" s="96">
        <f t="shared" si="3"/>
        <v>0</v>
      </c>
      <c r="S48" s="97">
        <f t="shared" si="4"/>
        <v>0</v>
      </c>
    </row>
    <row r="49" spans="1:19" ht="15" x14ac:dyDescent="0.25">
      <c r="A49" s="100"/>
      <c r="B49" s="101"/>
      <c r="C49" s="94" t="s">
        <v>145</v>
      </c>
      <c r="D49" s="95">
        <v>3000</v>
      </c>
      <c r="E49" s="96">
        <v>3000</v>
      </c>
      <c r="F49" s="96">
        <v>0</v>
      </c>
      <c r="G49" s="97">
        <v>0</v>
      </c>
      <c r="H49" s="98">
        <v>3000</v>
      </c>
      <c r="I49" s="96">
        <v>3000</v>
      </c>
      <c r="J49" s="96">
        <v>0</v>
      </c>
      <c r="K49" s="99">
        <v>0</v>
      </c>
      <c r="L49" s="95">
        <v>11039</v>
      </c>
      <c r="M49" s="96">
        <v>11039</v>
      </c>
      <c r="N49" s="96">
        <v>0</v>
      </c>
      <c r="O49" s="97">
        <v>0</v>
      </c>
      <c r="P49" s="95">
        <f t="shared" si="1"/>
        <v>14039</v>
      </c>
      <c r="Q49" s="96">
        <f t="shared" si="2"/>
        <v>14039</v>
      </c>
      <c r="R49" s="96">
        <f t="shared" si="3"/>
        <v>0</v>
      </c>
      <c r="S49" s="97">
        <f t="shared" si="4"/>
        <v>0</v>
      </c>
    </row>
    <row r="50" spans="1:19" ht="15" x14ac:dyDescent="0.25">
      <c r="A50" s="100"/>
      <c r="B50" s="101"/>
      <c r="C50" s="94" t="s">
        <v>231</v>
      </c>
      <c r="D50" s="95">
        <v>600</v>
      </c>
      <c r="E50" s="96">
        <v>600</v>
      </c>
      <c r="F50" s="96">
        <v>0</v>
      </c>
      <c r="G50" s="97">
        <v>0</v>
      </c>
      <c r="H50" s="98">
        <v>600</v>
      </c>
      <c r="I50" s="96">
        <v>600</v>
      </c>
      <c r="J50" s="96">
        <v>0</v>
      </c>
      <c r="K50" s="99">
        <v>0</v>
      </c>
      <c r="L50" s="95"/>
      <c r="M50" s="96"/>
      <c r="N50" s="96"/>
      <c r="O50" s="97"/>
      <c r="P50" s="95">
        <f t="shared" si="1"/>
        <v>600</v>
      </c>
      <c r="Q50" s="96">
        <f t="shared" si="2"/>
        <v>600</v>
      </c>
      <c r="R50" s="96">
        <f t="shared" si="3"/>
        <v>0</v>
      </c>
      <c r="S50" s="97">
        <f t="shared" si="4"/>
        <v>0</v>
      </c>
    </row>
    <row r="51" spans="1:19" ht="15" x14ac:dyDescent="0.25">
      <c r="A51" s="102"/>
      <c r="B51" s="103"/>
      <c r="C51" s="104" t="s">
        <v>44</v>
      </c>
      <c r="D51" s="105">
        <f t="shared" ref="D51:O51" si="11">SUM(D48:D50)</f>
        <v>6600</v>
      </c>
      <c r="E51" s="106">
        <f t="shared" si="11"/>
        <v>6600</v>
      </c>
      <c r="F51" s="106">
        <f t="shared" si="11"/>
        <v>0</v>
      </c>
      <c r="G51" s="107">
        <f t="shared" si="11"/>
        <v>0</v>
      </c>
      <c r="H51" s="108">
        <v>6600</v>
      </c>
      <c r="I51" s="106">
        <v>6600</v>
      </c>
      <c r="J51" s="106">
        <v>0</v>
      </c>
      <c r="K51" s="109">
        <v>0</v>
      </c>
      <c r="L51" s="105">
        <f t="shared" si="11"/>
        <v>11039</v>
      </c>
      <c r="M51" s="106">
        <f t="shared" si="11"/>
        <v>11039</v>
      </c>
      <c r="N51" s="106">
        <f t="shared" si="11"/>
        <v>0</v>
      </c>
      <c r="O51" s="107">
        <f t="shared" si="11"/>
        <v>0</v>
      </c>
      <c r="P51" s="105">
        <f t="shared" si="1"/>
        <v>17639</v>
      </c>
      <c r="Q51" s="106">
        <f t="shared" si="2"/>
        <v>17639</v>
      </c>
      <c r="R51" s="106">
        <f t="shared" si="3"/>
        <v>0</v>
      </c>
      <c r="S51" s="107">
        <f t="shared" si="4"/>
        <v>0</v>
      </c>
    </row>
    <row r="52" spans="1:19" ht="15" x14ac:dyDescent="0.25">
      <c r="A52" s="100"/>
      <c r="B52" s="101"/>
      <c r="C52" s="81" t="s">
        <v>15</v>
      </c>
      <c r="D52" s="82">
        <f t="shared" ref="D52:O52" si="12">D41+D42+D43+D51</f>
        <v>660563</v>
      </c>
      <c r="E52" s="83">
        <f t="shared" si="12"/>
        <v>660563</v>
      </c>
      <c r="F52" s="83">
        <f t="shared" si="12"/>
        <v>0</v>
      </c>
      <c r="G52" s="84">
        <f t="shared" si="12"/>
        <v>0</v>
      </c>
      <c r="H52" s="86">
        <v>627926</v>
      </c>
      <c r="I52" s="83">
        <v>627926</v>
      </c>
      <c r="J52" s="83">
        <v>0</v>
      </c>
      <c r="K52" s="85">
        <v>0</v>
      </c>
      <c r="L52" s="82">
        <f t="shared" si="12"/>
        <v>5039</v>
      </c>
      <c r="M52" s="83">
        <f t="shared" si="12"/>
        <v>5039</v>
      </c>
      <c r="N52" s="83">
        <f t="shared" si="12"/>
        <v>0</v>
      </c>
      <c r="O52" s="84">
        <f t="shared" si="12"/>
        <v>0</v>
      </c>
      <c r="P52" s="82">
        <f t="shared" si="1"/>
        <v>632965</v>
      </c>
      <c r="Q52" s="83">
        <f t="shared" si="2"/>
        <v>632965</v>
      </c>
      <c r="R52" s="83">
        <f t="shared" si="3"/>
        <v>0</v>
      </c>
      <c r="S52" s="84">
        <f t="shared" si="4"/>
        <v>0</v>
      </c>
    </row>
    <row r="53" spans="1:19" ht="15" x14ac:dyDescent="0.25">
      <c r="A53" s="100"/>
      <c r="B53" s="101"/>
      <c r="C53" s="81"/>
      <c r="D53" s="82"/>
      <c r="E53" s="83"/>
      <c r="F53" s="83"/>
      <c r="G53" s="84"/>
      <c r="H53" s="86"/>
      <c r="I53" s="83"/>
      <c r="J53" s="83"/>
      <c r="K53" s="85"/>
      <c r="L53" s="82"/>
      <c r="M53" s="83"/>
      <c r="N53" s="83"/>
      <c r="O53" s="84"/>
      <c r="P53" s="95"/>
      <c r="Q53" s="96"/>
      <c r="R53" s="96"/>
      <c r="S53" s="97"/>
    </row>
    <row r="54" spans="1:19" ht="15" x14ac:dyDescent="0.25">
      <c r="A54" s="100"/>
      <c r="B54" s="101"/>
      <c r="C54" s="81" t="s">
        <v>156</v>
      </c>
      <c r="D54" s="110">
        <f>D23+D38+D52</f>
        <v>1524239</v>
      </c>
      <c r="E54" s="111">
        <f>E23+E38+E52</f>
        <v>1524239</v>
      </c>
      <c r="F54" s="111">
        <f>F23+F38+F52</f>
        <v>0</v>
      </c>
      <c r="G54" s="112">
        <f>G23+G38+G52</f>
        <v>0</v>
      </c>
      <c r="H54" s="113">
        <v>1512047</v>
      </c>
      <c r="I54" s="111">
        <v>1512047</v>
      </c>
      <c r="J54" s="111">
        <v>0</v>
      </c>
      <c r="K54" s="114">
        <v>0</v>
      </c>
      <c r="L54" s="110">
        <f>L23+L38+L52</f>
        <v>16640</v>
      </c>
      <c r="M54" s="111">
        <f>M23+M38+M52</f>
        <v>16640</v>
      </c>
      <c r="N54" s="111">
        <f>N23+N38+N52</f>
        <v>0</v>
      </c>
      <c r="O54" s="112">
        <f>O23+O38+O52</f>
        <v>0</v>
      </c>
      <c r="P54" s="110">
        <f t="shared" si="1"/>
        <v>1528687</v>
      </c>
      <c r="Q54" s="111">
        <f t="shared" si="2"/>
        <v>1528687</v>
      </c>
      <c r="R54" s="111">
        <f t="shared" si="3"/>
        <v>0</v>
      </c>
      <c r="S54" s="112">
        <f t="shared" si="4"/>
        <v>0</v>
      </c>
    </row>
    <row r="55" spans="1:19" ht="15" x14ac:dyDescent="0.25">
      <c r="A55" s="100"/>
      <c r="B55" s="101"/>
      <c r="C55" s="117"/>
      <c r="D55" s="118"/>
      <c r="E55" s="119"/>
      <c r="F55" s="119"/>
      <c r="G55" s="120"/>
      <c r="H55" s="121"/>
      <c r="I55" s="119"/>
      <c r="J55" s="119"/>
      <c r="K55" s="122"/>
      <c r="L55" s="118"/>
      <c r="M55" s="119"/>
      <c r="N55" s="119"/>
      <c r="O55" s="120"/>
      <c r="P55" s="95"/>
      <c r="Q55" s="96"/>
      <c r="R55" s="96"/>
      <c r="S55" s="97"/>
    </row>
    <row r="56" spans="1:19" ht="15" x14ac:dyDescent="0.25">
      <c r="A56" s="79">
        <v>104</v>
      </c>
      <c r="B56" s="101"/>
      <c r="C56" s="81" t="s">
        <v>27</v>
      </c>
      <c r="D56" s="82"/>
      <c r="E56" s="83"/>
      <c r="F56" s="83"/>
      <c r="G56" s="84"/>
      <c r="H56" s="86"/>
      <c r="I56" s="83"/>
      <c r="J56" s="83"/>
      <c r="K56" s="85"/>
      <c r="L56" s="82"/>
      <c r="M56" s="83"/>
      <c r="N56" s="83"/>
      <c r="O56" s="84"/>
      <c r="P56" s="95"/>
      <c r="Q56" s="96"/>
      <c r="R56" s="96"/>
      <c r="S56" s="97"/>
    </row>
    <row r="57" spans="1:19" ht="15" x14ac:dyDescent="0.25">
      <c r="A57" s="100"/>
      <c r="B57" s="101" t="s">
        <v>6</v>
      </c>
      <c r="C57" s="94" t="s">
        <v>19</v>
      </c>
      <c r="D57" s="118"/>
      <c r="E57" s="119"/>
      <c r="F57" s="119"/>
      <c r="G57" s="120"/>
      <c r="H57" s="121"/>
      <c r="I57" s="119"/>
      <c r="J57" s="119"/>
      <c r="K57" s="122"/>
      <c r="L57" s="118"/>
      <c r="M57" s="119"/>
      <c r="N57" s="119"/>
      <c r="O57" s="120"/>
      <c r="P57" s="95"/>
      <c r="Q57" s="96"/>
      <c r="R57" s="96"/>
      <c r="S57" s="97"/>
    </row>
    <row r="58" spans="1:19" ht="15" x14ac:dyDescent="0.25">
      <c r="A58" s="100"/>
      <c r="B58" s="101"/>
      <c r="C58" s="94" t="s">
        <v>114</v>
      </c>
      <c r="D58" s="95">
        <v>37762</v>
      </c>
      <c r="E58" s="96">
        <v>37762</v>
      </c>
      <c r="F58" s="96">
        <v>0</v>
      </c>
      <c r="G58" s="97">
        <v>0</v>
      </c>
      <c r="H58" s="98">
        <v>37762</v>
      </c>
      <c r="I58" s="96">
        <v>37762</v>
      </c>
      <c r="J58" s="96">
        <v>0</v>
      </c>
      <c r="K58" s="99">
        <v>0</v>
      </c>
      <c r="L58" s="95"/>
      <c r="M58" s="96"/>
      <c r="N58" s="96"/>
      <c r="O58" s="97"/>
      <c r="P58" s="95">
        <f t="shared" si="1"/>
        <v>37762</v>
      </c>
      <c r="Q58" s="96">
        <f t="shared" si="2"/>
        <v>37762</v>
      </c>
      <c r="R58" s="96">
        <f t="shared" si="3"/>
        <v>0</v>
      </c>
      <c r="S58" s="97">
        <f t="shared" si="4"/>
        <v>0</v>
      </c>
    </row>
    <row r="59" spans="1:19" ht="15" x14ac:dyDescent="0.25">
      <c r="A59" s="100"/>
      <c r="B59" s="101"/>
      <c r="C59" s="123" t="s">
        <v>142</v>
      </c>
      <c r="D59" s="95">
        <v>37508</v>
      </c>
      <c r="E59" s="96">
        <v>37508</v>
      </c>
      <c r="F59" s="96">
        <v>0</v>
      </c>
      <c r="G59" s="97">
        <v>0</v>
      </c>
      <c r="H59" s="98">
        <v>37508</v>
      </c>
      <c r="I59" s="96">
        <v>37508</v>
      </c>
      <c r="J59" s="96">
        <v>0</v>
      </c>
      <c r="K59" s="99">
        <v>0</v>
      </c>
      <c r="L59" s="95"/>
      <c r="M59" s="96"/>
      <c r="N59" s="96"/>
      <c r="O59" s="97"/>
      <c r="P59" s="95">
        <f t="shared" si="1"/>
        <v>37508</v>
      </c>
      <c r="Q59" s="96">
        <f t="shared" si="2"/>
        <v>37508</v>
      </c>
      <c r="R59" s="96">
        <f t="shared" si="3"/>
        <v>0</v>
      </c>
      <c r="S59" s="97">
        <f t="shared" si="4"/>
        <v>0</v>
      </c>
    </row>
    <row r="60" spans="1:19" ht="15" x14ac:dyDescent="0.25">
      <c r="A60" s="100"/>
      <c r="B60" s="101"/>
      <c r="C60" s="123" t="s">
        <v>115</v>
      </c>
      <c r="D60" s="95">
        <v>15474</v>
      </c>
      <c r="E60" s="96">
        <v>0</v>
      </c>
      <c r="F60" s="96">
        <v>15474</v>
      </c>
      <c r="G60" s="97">
        <v>0</v>
      </c>
      <c r="H60" s="98">
        <v>15474</v>
      </c>
      <c r="I60" s="96">
        <v>0</v>
      </c>
      <c r="J60" s="96">
        <v>15474</v>
      </c>
      <c r="K60" s="99">
        <v>0</v>
      </c>
      <c r="L60" s="95"/>
      <c r="M60" s="96"/>
      <c r="N60" s="96"/>
      <c r="O60" s="97"/>
      <c r="P60" s="95">
        <f t="shared" si="1"/>
        <v>15474</v>
      </c>
      <c r="Q60" s="96">
        <f t="shared" si="2"/>
        <v>0</v>
      </c>
      <c r="R60" s="96">
        <f t="shared" si="3"/>
        <v>15474</v>
      </c>
      <c r="S60" s="97">
        <f t="shared" si="4"/>
        <v>0</v>
      </c>
    </row>
    <row r="61" spans="1:19" ht="15" x14ac:dyDescent="0.25">
      <c r="A61" s="100"/>
      <c r="B61" s="101"/>
      <c r="C61" s="123" t="s">
        <v>116</v>
      </c>
      <c r="D61" s="95">
        <v>67611</v>
      </c>
      <c r="E61" s="96">
        <v>67611</v>
      </c>
      <c r="F61" s="96">
        <v>0</v>
      </c>
      <c r="G61" s="97">
        <v>0</v>
      </c>
      <c r="H61" s="98">
        <v>67611</v>
      </c>
      <c r="I61" s="96">
        <v>67611</v>
      </c>
      <c r="J61" s="96">
        <v>0</v>
      </c>
      <c r="K61" s="99">
        <v>0</v>
      </c>
      <c r="L61" s="95">
        <v>-8000</v>
      </c>
      <c r="M61" s="96">
        <v>-8000</v>
      </c>
      <c r="N61" s="96"/>
      <c r="O61" s="97"/>
      <c r="P61" s="95">
        <f t="shared" si="1"/>
        <v>59611</v>
      </c>
      <c r="Q61" s="96">
        <f t="shared" si="2"/>
        <v>59611</v>
      </c>
      <c r="R61" s="96">
        <f t="shared" si="3"/>
        <v>0</v>
      </c>
      <c r="S61" s="97">
        <f t="shared" si="4"/>
        <v>0</v>
      </c>
    </row>
    <row r="62" spans="1:19" ht="15" x14ac:dyDescent="0.25">
      <c r="A62" s="100"/>
      <c r="B62" s="101"/>
      <c r="C62" s="123" t="s">
        <v>232</v>
      </c>
      <c r="D62" s="95">
        <v>5106</v>
      </c>
      <c r="E62" s="96">
        <v>5106</v>
      </c>
      <c r="F62" s="96">
        <v>0</v>
      </c>
      <c r="G62" s="97">
        <v>0</v>
      </c>
      <c r="H62" s="98">
        <v>5106</v>
      </c>
      <c r="I62" s="96">
        <v>5106</v>
      </c>
      <c r="J62" s="96">
        <v>0</v>
      </c>
      <c r="K62" s="99">
        <v>0</v>
      </c>
      <c r="L62" s="95"/>
      <c r="M62" s="96"/>
      <c r="N62" s="96"/>
      <c r="O62" s="97"/>
      <c r="P62" s="95">
        <f t="shared" si="1"/>
        <v>5106</v>
      </c>
      <c r="Q62" s="96">
        <f t="shared" si="2"/>
        <v>5106</v>
      </c>
      <c r="R62" s="96">
        <f t="shared" si="3"/>
        <v>0</v>
      </c>
      <c r="S62" s="97">
        <f t="shared" si="4"/>
        <v>0</v>
      </c>
    </row>
    <row r="63" spans="1:19" ht="15" x14ac:dyDescent="0.25">
      <c r="A63" s="100"/>
      <c r="B63" s="101"/>
      <c r="C63" s="123"/>
      <c r="D63" s="95"/>
      <c r="E63" s="96"/>
      <c r="F63" s="96"/>
      <c r="G63" s="97"/>
      <c r="H63" s="98"/>
      <c r="I63" s="96"/>
      <c r="J63" s="96"/>
      <c r="K63" s="99"/>
      <c r="L63" s="95"/>
      <c r="M63" s="96"/>
      <c r="N63" s="96"/>
      <c r="O63" s="97"/>
      <c r="P63" s="95"/>
      <c r="Q63" s="96"/>
      <c r="R63" s="96"/>
      <c r="S63" s="97"/>
    </row>
    <row r="64" spans="1:19" ht="15" x14ac:dyDescent="0.25">
      <c r="A64" s="100"/>
      <c r="B64" s="101"/>
      <c r="C64" s="117" t="s">
        <v>30</v>
      </c>
      <c r="D64" s="118">
        <f t="shared" ref="D64:O64" si="13">SUM(D58:D63)</f>
        <v>163461</v>
      </c>
      <c r="E64" s="119">
        <f t="shared" si="13"/>
        <v>147987</v>
      </c>
      <c r="F64" s="119">
        <f t="shared" si="13"/>
        <v>15474</v>
      </c>
      <c r="G64" s="120">
        <f t="shared" si="13"/>
        <v>0</v>
      </c>
      <c r="H64" s="121">
        <v>163461</v>
      </c>
      <c r="I64" s="119">
        <v>147987</v>
      </c>
      <c r="J64" s="119">
        <v>15474</v>
      </c>
      <c r="K64" s="122">
        <v>0</v>
      </c>
      <c r="L64" s="118">
        <f t="shared" si="13"/>
        <v>-8000</v>
      </c>
      <c r="M64" s="119">
        <f t="shared" si="13"/>
        <v>-8000</v>
      </c>
      <c r="N64" s="119">
        <f t="shared" si="13"/>
        <v>0</v>
      </c>
      <c r="O64" s="120">
        <f t="shared" si="13"/>
        <v>0</v>
      </c>
      <c r="P64" s="118">
        <f t="shared" si="1"/>
        <v>155461</v>
      </c>
      <c r="Q64" s="119">
        <f t="shared" si="2"/>
        <v>139987</v>
      </c>
      <c r="R64" s="119">
        <f t="shared" si="3"/>
        <v>15474</v>
      </c>
      <c r="S64" s="120">
        <f t="shared" si="4"/>
        <v>0</v>
      </c>
    </row>
    <row r="65" spans="1:19" ht="15" x14ac:dyDescent="0.25">
      <c r="A65" s="100"/>
      <c r="B65" s="101"/>
      <c r="C65" s="117"/>
      <c r="D65" s="118"/>
      <c r="E65" s="119"/>
      <c r="F65" s="119"/>
      <c r="G65" s="120"/>
      <c r="H65" s="121"/>
      <c r="I65" s="119"/>
      <c r="J65" s="119"/>
      <c r="K65" s="122"/>
      <c r="L65" s="118"/>
      <c r="M65" s="119"/>
      <c r="N65" s="119"/>
      <c r="O65" s="120"/>
      <c r="P65" s="95"/>
      <c r="Q65" s="96"/>
      <c r="R65" s="96"/>
      <c r="S65" s="97"/>
    </row>
    <row r="66" spans="1:19" ht="15" x14ac:dyDescent="0.25">
      <c r="A66" s="100"/>
      <c r="B66" s="101" t="s">
        <v>10</v>
      </c>
      <c r="C66" s="94" t="s">
        <v>47</v>
      </c>
      <c r="D66" s="118"/>
      <c r="E66" s="119"/>
      <c r="F66" s="119"/>
      <c r="G66" s="120"/>
      <c r="H66" s="121"/>
      <c r="I66" s="119"/>
      <c r="J66" s="119"/>
      <c r="K66" s="122"/>
      <c r="L66" s="118"/>
      <c r="M66" s="119"/>
      <c r="N66" s="119"/>
      <c r="O66" s="120"/>
      <c r="P66" s="95"/>
      <c r="Q66" s="96"/>
      <c r="R66" s="96"/>
      <c r="S66" s="97"/>
    </row>
    <row r="67" spans="1:19" ht="15" x14ac:dyDescent="0.25">
      <c r="A67" s="100"/>
      <c r="B67" s="101"/>
      <c r="C67" s="94" t="s">
        <v>114</v>
      </c>
      <c r="D67" s="95">
        <v>4713</v>
      </c>
      <c r="E67" s="96">
        <v>4713</v>
      </c>
      <c r="F67" s="96">
        <v>0</v>
      </c>
      <c r="G67" s="97">
        <v>0</v>
      </c>
      <c r="H67" s="98">
        <v>4713</v>
      </c>
      <c r="I67" s="96">
        <v>4713</v>
      </c>
      <c r="J67" s="96">
        <v>0</v>
      </c>
      <c r="K67" s="99">
        <v>0</v>
      </c>
      <c r="L67" s="95"/>
      <c r="M67" s="96"/>
      <c r="N67" s="96"/>
      <c r="O67" s="97"/>
      <c r="P67" s="95">
        <f t="shared" si="1"/>
        <v>4713</v>
      </c>
      <c r="Q67" s="96">
        <f t="shared" si="2"/>
        <v>4713</v>
      </c>
      <c r="R67" s="96">
        <f t="shared" si="3"/>
        <v>0</v>
      </c>
      <c r="S67" s="97">
        <f t="shared" si="4"/>
        <v>0</v>
      </c>
    </row>
    <row r="68" spans="1:19" ht="15" x14ac:dyDescent="0.25">
      <c r="A68" s="100"/>
      <c r="B68" s="101"/>
      <c r="C68" s="123" t="s">
        <v>142</v>
      </c>
      <c r="D68" s="95">
        <v>4366</v>
      </c>
      <c r="E68" s="96">
        <v>4366</v>
      </c>
      <c r="F68" s="96">
        <v>0</v>
      </c>
      <c r="G68" s="97">
        <v>0</v>
      </c>
      <c r="H68" s="98">
        <v>4366</v>
      </c>
      <c r="I68" s="96">
        <v>4366</v>
      </c>
      <c r="J68" s="96">
        <v>0</v>
      </c>
      <c r="K68" s="99">
        <v>0</v>
      </c>
      <c r="L68" s="95"/>
      <c r="M68" s="96"/>
      <c r="N68" s="96"/>
      <c r="O68" s="97"/>
      <c r="P68" s="95">
        <f t="shared" si="1"/>
        <v>4366</v>
      </c>
      <c r="Q68" s="96">
        <f t="shared" si="2"/>
        <v>4366</v>
      </c>
      <c r="R68" s="96">
        <f t="shared" si="3"/>
        <v>0</v>
      </c>
      <c r="S68" s="97">
        <f t="shared" si="4"/>
        <v>0</v>
      </c>
    </row>
    <row r="69" spans="1:19" ht="15" x14ac:dyDescent="0.25">
      <c r="A69" s="100"/>
      <c r="B69" s="101"/>
      <c r="C69" s="123" t="s">
        <v>115</v>
      </c>
      <c r="D69" s="95">
        <v>1686</v>
      </c>
      <c r="E69" s="96">
        <v>0</v>
      </c>
      <c r="F69" s="96">
        <v>1686</v>
      </c>
      <c r="G69" s="97">
        <v>0</v>
      </c>
      <c r="H69" s="98">
        <v>1686</v>
      </c>
      <c r="I69" s="96">
        <v>0</v>
      </c>
      <c r="J69" s="96">
        <v>1686</v>
      </c>
      <c r="K69" s="99">
        <v>0</v>
      </c>
      <c r="L69" s="95"/>
      <c r="M69" s="96"/>
      <c r="N69" s="96"/>
      <c r="O69" s="97"/>
      <c r="P69" s="95">
        <f t="shared" si="1"/>
        <v>1686</v>
      </c>
      <c r="Q69" s="96">
        <f t="shared" si="2"/>
        <v>0</v>
      </c>
      <c r="R69" s="96">
        <f t="shared" si="3"/>
        <v>1686</v>
      </c>
      <c r="S69" s="97">
        <f t="shared" si="4"/>
        <v>0</v>
      </c>
    </row>
    <row r="70" spans="1:19" ht="15" x14ac:dyDescent="0.25">
      <c r="A70" s="100"/>
      <c r="B70" s="101"/>
      <c r="C70" s="123" t="s">
        <v>117</v>
      </c>
      <c r="D70" s="95">
        <v>8698</v>
      </c>
      <c r="E70" s="96">
        <v>8698</v>
      </c>
      <c r="F70" s="96">
        <v>0</v>
      </c>
      <c r="G70" s="97">
        <v>0</v>
      </c>
      <c r="H70" s="98">
        <v>8698</v>
      </c>
      <c r="I70" s="96">
        <v>8698</v>
      </c>
      <c r="J70" s="96">
        <v>0</v>
      </c>
      <c r="K70" s="99">
        <v>0</v>
      </c>
      <c r="L70" s="95">
        <v>-650</v>
      </c>
      <c r="M70" s="96">
        <v>-650</v>
      </c>
      <c r="N70" s="96"/>
      <c r="O70" s="97"/>
      <c r="P70" s="95">
        <f t="shared" si="1"/>
        <v>8048</v>
      </c>
      <c r="Q70" s="96">
        <f t="shared" si="2"/>
        <v>8048</v>
      </c>
      <c r="R70" s="96">
        <f t="shared" si="3"/>
        <v>0</v>
      </c>
      <c r="S70" s="97">
        <f t="shared" si="4"/>
        <v>0</v>
      </c>
    </row>
    <row r="71" spans="1:19" ht="15" x14ac:dyDescent="0.25">
      <c r="A71" s="100"/>
      <c r="B71" s="101"/>
      <c r="C71" s="123" t="s">
        <v>232</v>
      </c>
      <c r="D71" s="95">
        <v>664</v>
      </c>
      <c r="E71" s="96">
        <v>664</v>
      </c>
      <c r="F71" s="96">
        <v>0</v>
      </c>
      <c r="G71" s="97">
        <v>0</v>
      </c>
      <c r="H71" s="98">
        <v>664</v>
      </c>
      <c r="I71" s="96">
        <v>664</v>
      </c>
      <c r="J71" s="96">
        <v>0</v>
      </c>
      <c r="K71" s="99">
        <v>0</v>
      </c>
      <c r="L71" s="95"/>
      <c r="M71" s="96"/>
      <c r="N71" s="96"/>
      <c r="O71" s="97"/>
      <c r="P71" s="95">
        <f t="shared" si="1"/>
        <v>664</v>
      </c>
      <c r="Q71" s="96">
        <f t="shared" si="2"/>
        <v>664</v>
      </c>
      <c r="R71" s="96">
        <f t="shared" si="3"/>
        <v>0</v>
      </c>
      <c r="S71" s="97">
        <f t="shared" si="4"/>
        <v>0</v>
      </c>
    </row>
    <row r="72" spans="1:19" ht="15" x14ac:dyDescent="0.25">
      <c r="A72" s="100"/>
      <c r="B72" s="101"/>
      <c r="C72" s="123"/>
      <c r="D72" s="95"/>
      <c r="E72" s="96"/>
      <c r="F72" s="96"/>
      <c r="G72" s="97"/>
      <c r="H72" s="98"/>
      <c r="I72" s="96"/>
      <c r="J72" s="96"/>
      <c r="K72" s="99"/>
      <c r="L72" s="95"/>
      <c r="M72" s="96"/>
      <c r="N72" s="96"/>
      <c r="O72" s="97"/>
      <c r="P72" s="95"/>
      <c r="Q72" s="96"/>
      <c r="R72" s="96"/>
      <c r="S72" s="97"/>
    </row>
    <row r="73" spans="1:19" ht="15" x14ac:dyDescent="0.25">
      <c r="A73" s="100"/>
      <c r="B73" s="101"/>
      <c r="C73" s="117" t="s">
        <v>31</v>
      </c>
      <c r="D73" s="118">
        <f t="shared" ref="D73:O73" si="14">SUM(D67:D72)</f>
        <v>20127</v>
      </c>
      <c r="E73" s="119">
        <f t="shared" si="14"/>
        <v>18441</v>
      </c>
      <c r="F73" s="119">
        <f t="shared" si="14"/>
        <v>1686</v>
      </c>
      <c r="G73" s="120">
        <f t="shared" si="14"/>
        <v>0</v>
      </c>
      <c r="H73" s="121">
        <v>20127</v>
      </c>
      <c r="I73" s="119">
        <v>18441</v>
      </c>
      <c r="J73" s="119">
        <v>1686</v>
      </c>
      <c r="K73" s="122">
        <v>0</v>
      </c>
      <c r="L73" s="118">
        <f t="shared" si="14"/>
        <v>-650</v>
      </c>
      <c r="M73" s="119">
        <f t="shared" si="14"/>
        <v>-650</v>
      </c>
      <c r="N73" s="119">
        <f t="shared" si="14"/>
        <v>0</v>
      </c>
      <c r="O73" s="120">
        <f t="shared" si="14"/>
        <v>0</v>
      </c>
      <c r="P73" s="118">
        <f t="shared" si="1"/>
        <v>19477</v>
      </c>
      <c r="Q73" s="119">
        <f t="shared" si="2"/>
        <v>17791</v>
      </c>
      <c r="R73" s="119">
        <f t="shared" si="3"/>
        <v>1686</v>
      </c>
      <c r="S73" s="120">
        <f t="shared" si="4"/>
        <v>0</v>
      </c>
    </row>
    <row r="74" spans="1:19" ht="15" x14ac:dyDescent="0.25">
      <c r="A74" s="100"/>
      <c r="B74" s="101"/>
      <c r="C74" s="117"/>
      <c r="D74" s="118"/>
      <c r="E74" s="119"/>
      <c r="F74" s="119"/>
      <c r="G74" s="120"/>
      <c r="H74" s="121"/>
      <c r="I74" s="119"/>
      <c r="J74" s="119"/>
      <c r="K74" s="122"/>
      <c r="L74" s="118"/>
      <c r="M74" s="119"/>
      <c r="N74" s="119"/>
      <c r="O74" s="120"/>
      <c r="P74" s="95"/>
      <c r="Q74" s="96"/>
      <c r="R74" s="96"/>
      <c r="S74" s="97"/>
    </row>
    <row r="75" spans="1:19" ht="15" x14ac:dyDescent="0.25">
      <c r="A75" s="100"/>
      <c r="B75" s="101" t="s">
        <v>11</v>
      </c>
      <c r="C75" s="94" t="s">
        <v>23</v>
      </c>
      <c r="D75" s="118"/>
      <c r="E75" s="119"/>
      <c r="F75" s="119"/>
      <c r="G75" s="120"/>
      <c r="H75" s="121"/>
      <c r="I75" s="119"/>
      <c r="J75" s="119"/>
      <c r="K75" s="122"/>
      <c r="L75" s="118"/>
      <c r="M75" s="119"/>
      <c r="N75" s="119"/>
      <c r="O75" s="120"/>
      <c r="P75" s="95"/>
      <c r="Q75" s="96"/>
      <c r="R75" s="96"/>
      <c r="S75" s="97"/>
    </row>
    <row r="76" spans="1:19" ht="15" x14ac:dyDescent="0.25">
      <c r="A76" s="100"/>
      <c r="B76" s="21"/>
      <c r="C76" s="94" t="s">
        <v>28</v>
      </c>
      <c r="D76" s="95">
        <v>2000</v>
      </c>
      <c r="E76" s="96">
        <v>0</v>
      </c>
      <c r="F76" s="96">
        <v>2000</v>
      </c>
      <c r="G76" s="97">
        <v>0</v>
      </c>
      <c r="H76" s="98">
        <v>2000</v>
      </c>
      <c r="I76" s="96">
        <v>0</v>
      </c>
      <c r="J76" s="96">
        <v>2000</v>
      </c>
      <c r="K76" s="99">
        <v>0</v>
      </c>
      <c r="L76" s="95"/>
      <c r="M76" s="96"/>
      <c r="N76" s="96"/>
      <c r="O76" s="97"/>
      <c r="P76" s="95">
        <f t="shared" ref="P76:P137" si="15">H76+L76</f>
        <v>2000</v>
      </c>
      <c r="Q76" s="96">
        <f t="shared" ref="Q76:Q137" si="16">I76+M76</f>
        <v>0</v>
      </c>
      <c r="R76" s="96">
        <f t="shared" ref="R76:R137" si="17">J76+N76</f>
        <v>2000</v>
      </c>
      <c r="S76" s="97">
        <f t="shared" ref="S76:S137" si="18">K76+O76</f>
        <v>0</v>
      </c>
    </row>
    <row r="77" spans="1:19" ht="15" x14ac:dyDescent="0.25">
      <c r="A77" s="100"/>
      <c r="B77" s="101"/>
      <c r="C77" s="94" t="s">
        <v>71</v>
      </c>
      <c r="D77" s="95">
        <v>2500</v>
      </c>
      <c r="E77" s="96">
        <v>2500</v>
      </c>
      <c r="F77" s="96">
        <v>0</v>
      </c>
      <c r="G77" s="97">
        <v>0</v>
      </c>
      <c r="H77" s="98">
        <v>2810</v>
      </c>
      <c r="I77" s="96">
        <v>2810</v>
      </c>
      <c r="J77" s="96">
        <v>0</v>
      </c>
      <c r="K77" s="99">
        <v>0</v>
      </c>
      <c r="L77" s="95"/>
      <c r="M77" s="96"/>
      <c r="N77" s="96"/>
      <c r="O77" s="97"/>
      <c r="P77" s="95">
        <f t="shared" si="15"/>
        <v>2810</v>
      </c>
      <c r="Q77" s="96">
        <f t="shared" si="16"/>
        <v>2810</v>
      </c>
      <c r="R77" s="96">
        <f t="shared" si="17"/>
        <v>0</v>
      </c>
      <c r="S77" s="97">
        <f t="shared" si="18"/>
        <v>0</v>
      </c>
    </row>
    <row r="78" spans="1:19" ht="15" x14ac:dyDescent="0.25">
      <c r="A78" s="100"/>
      <c r="B78" s="101"/>
      <c r="C78" s="94" t="s">
        <v>151</v>
      </c>
      <c r="D78" s="95">
        <v>2076</v>
      </c>
      <c r="E78" s="96">
        <v>2076</v>
      </c>
      <c r="F78" s="96">
        <v>0</v>
      </c>
      <c r="G78" s="97">
        <v>0</v>
      </c>
      <c r="H78" s="98">
        <v>1076</v>
      </c>
      <c r="I78" s="96">
        <v>1076</v>
      </c>
      <c r="J78" s="96">
        <v>0</v>
      </c>
      <c r="K78" s="99">
        <v>0</v>
      </c>
      <c r="L78" s="95"/>
      <c r="M78" s="96"/>
      <c r="N78" s="96"/>
      <c r="O78" s="97"/>
      <c r="P78" s="95">
        <f t="shared" si="15"/>
        <v>1076</v>
      </c>
      <c r="Q78" s="96">
        <f t="shared" si="16"/>
        <v>1076</v>
      </c>
      <c r="R78" s="96">
        <f t="shared" si="17"/>
        <v>0</v>
      </c>
      <c r="S78" s="97">
        <f t="shared" si="18"/>
        <v>0</v>
      </c>
    </row>
    <row r="79" spans="1:19" ht="15" x14ac:dyDescent="0.25">
      <c r="A79" s="100"/>
      <c r="B79" s="101"/>
      <c r="C79" s="94" t="s">
        <v>158</v>
      </c>
      <c r="D79" s="95">
        <v>31000</v>
      </c>
      <c r="E79" s="96">
        <v>31000</v>
      </c>
      <c r="F79" s="96">
        <v>0</v>
      </c>
      <c r="G79" s="97">
        <v>0</v>
      </c>
      <c r="H79" s="98">
        <v>31000</v>
      </c>
      <c r="I79" s="96">
        <v>31000</v>
      </c>
      <c r="J79" s="96">
        <v>0</v>
      </c>
      <c r="K79" s="99">
        <v>0</v>
      </c>
      <c r="L79" s="95"/>
      <c r="M79" s="96"/>
      <c r="N79" s="96"/>
      <c r="O79" s="97"/>
      <c r="P79" s="95">
        <f t="shared" si="15"/>
        <v>31000</v>
      </c>
      <c r="Q79" s="96">
        <f t="shared" si="16"/>
        <v>31000</v>
      </c>
      <c r="R79" s="96">
        <f t="shared" si="17"/>
        <v>0</v>
      </c>
      <c r="S79" s="97">
        <f t="shared" si="18"/>
        <v>0</v>
      </c>
    </row>
    <row r="80" spans="1:19" ht="15" x14ac:dyDescent="0.25">
      <c r="A80" s="100"/>
      <c r="B80" s="101"/>
      <c r="C80" s="94" t="s">
        <v>159</v>
      </c>
      <c r="D80" s="95">
        <v>50000</v>
      </c>
      <c r="E80" s="96">
        <v>50000</v>
      </c>
      <c r="F80" s="96">
        <v>0</v>
      </c>
      <c r="G80" s="97">
        <v>0</v>
      </c>
      <c r="H80" s="98">
        <v>50000</v>
      </c>
      <c r="I80" s="96">
        <v>50000</v>
      </c>
      <c r="J80" s="96">
        <v>0</v>
      </c>
      <c r="K80" s="99">
        <v>0</v>
      </c>
      <c r="L80" s="95"/>
      <c r="M80" s="96"/>
      <c r="N80" s="96"/>
      <c r="O80" s="97"/>
      <c r="P80" s="95">
        <f t="shared" si="15"/>
        <v>50000</v>
      </c>
      <c r="Q80" s="96">
        <f t="shared" si="16"/>
        <v>50000</v>
      </c>
      <c r="R80" s="96">
        <f t="shared" si="17"/>
        <v>0</v>
      </c>
      <c r="S80" s="97">
        <f t="shared" si="18"/>
        <v>0</v>
      </c>
    </row>
    <row r="81" spans="1:20" ht="15" x14ac:dyDescent="0.25">
      <c r="A81" s="100"/>
      <c r="B81" s="101"/>
      <c r="C81" s="94" t="s">
        <v>160</v>
      </c>
      <c r="D81" s="95">
        <v>5000</v>
      </c>
      <c r="E81" s="96">
        <v>5000</v>
      </c>
      <c r="F81" s="96">
        <v>0</v>
      </c>
      <c r="G81" s="97">
        <v>0</v>
      </c>
      <c r="H81" s="98">
        <v>5000</v>
      </c>
      <c r="I81" s="96">
        <v>5000</v>
      </c>
      <c r="J81" s="96">
        <v>0</v>
      </c>
      <c r="K81" s="99">
        <v>0</v>
      </c>
      <c r="L81" s="95"/>
      <c r="M81" s="96"/>
      <c r="N81" s="96"/>
      <c r="O81" s="97"/>
      <c r="P81" s="95">
        <f t="shared" si="15"/>
        <v>5000</v>
      </c>
      <c r="Q81" s="96">
        <f t="shared" si="16"/>
        <v>5000</v>
      </c>
      <c r="R81" s="96">
        <f t="shared" si="17"/>
        <v>0</v>
      </c>
      <c r="S81" s="97">
        <f t="shared" si="18"/>
        <v>0</v>
      </c>
    </row>
    <row r="82" spans="1:20" ht="15" x14ac:dyDescent="0.25">
      <c r="A82" s="92"/>
      <c r="B82" s="116"/>
      <c r="C82" s="94" t="s">
        <v>161</v>
      </c>
      <c r="D82" s="95">
        <v>10000</v>
      </c>
      <c r="E82" s="96">
        <v>10000</v>
      </c>
      <c r="F82" s="96">
        <v>0</v>
      </c>
      <c r="G82" s="97">
        <v>0</v>
      </c>
      <c r="H82" s="98">
        <v>24000</v>
      </c>
      <c r="I82" s="96">
        <v>24000</v>
      </c>
      <c r="J82" s="96">
        <v>0</v>
      </c>
      <c r="K82" s="99">
        <v>0</v>
      </c>
      <c r="L82" s="95"/>
      <c r="M82" s="96"/>
      <c r="N82" s="96"/>
      <c r="O82" s="97"/>
      <c r="P82" s="95">
        <f t="shared" si="15"/>
        <v>24000</v>
      </c>
      <c r="Q82" s="96">
        <f t="shared" si="16"/>
        <v>24000</v>
      </c>
      <c r="R82" s="96">
        <f t="shared" si="17"/>
        <v>0</v>
      </c>
      <c r="S82" s="97">
        <f t="shared" si="18"/>
        <v>0</v>
      </c>
    </row>
    <row r="83" spans="1:20" ht="28.5" customHeight="1" x14ac:dyDescent="0.25">
      <c r="A83" s="100"/>
      <c r="B83" s="101"/>
      <c r="C83" s="94" t="s">
        <v>162</v>
      </c>
      <c r="D83" s="95">
        <v>71440</v>
      </c>
      <c r="E83" s="96">
        <v>71440</v>
      </c>
      <c r="F83" s="96">
        <v>0</v>
      </c>
      <c r="G83" s="97">
        <v>0</v>
      </c>
      <c r="H83" s="98">
        <v>61440</v>
      </c>
      <c r="I83" s="96">
        <v>61440</v>
      </c>
      <c r="J83" s="96">
        <v>0</v>
      </c>
      <c r="K83" s="99">
        <v>0</v>
      </c>
      <c r="L83" s="95">
        <v>-5000</v>
      </c>
      <c r="M83" s="96">
        <v>-5000</v>
      </c>
      <c r="N83" s="96"/>
      <c r="O83" s="97"/>
      <c r="P83" s="95">
        <f t="shared" si="15"/>
        <v>56440</v>
      </c>
      <c r="Q83" s="96">
        <f t="shared" si="16"/>
        <v>56440</v>
      </c>
      <c r="R83" s="96">
        <f t="shared" si="17"/>
        <v>0</v>
      </c>
      <c r="S83" s="97">
        <f t="shared" si="18"/>
        <v>0</v>
      </c>
    </row>
    <row r="84" spans="1:20" ht="15" x14ac:dyDescent="0.25">
      <c r="A84" s="100"/>
      <c r="B84" s="101"/>
      <c r="C84" s="94" t="s">
        <v>163</v>
      </c>
      <c r="D84" s="95">
        <v>15000</v>
      </c>
      <c r="E84" s="96">
        <v>15000</v>
      </c>
      <c r="F84" s="96">
        <v>0</v>
      </c>
      <c r="G84" s="97">
        <v>0</v>
      </c>
      <c r="H84" s="98">
        <v>15000</v>
      </c>
      <c r="I84" s="96">
        <v>15000</v>
      </c>
      <c r="J84" s="96">
        <v>0</v>
      </c>
      <c r="K84" s="99">
        <v>0</v>
      </c>
      <c r="L84" s="95"/>
      <c r="M84" s="96"/>
      <c r="N84" s="96"/>
      <c r="O84" s="97"/>
      <c r="P84" s="95">
        <f t="shared" si="15"/>
        <v>15000</v>
      </c>
      <c r="Q84" s="96">
        <f t="shared" si="16"/>
        <v>15000</v>
      </c>
      <c r="R84" s="96">
        <f t="shared" si="17"/>
        <v>0</v>
      </c>
      <c r="S84" s="97">
        <f t="shared" si="18"/>
        <v>0</v>
      </c>
    </row>
    <row r="85" spans="1:20" ht="30" x14ac:dyDescent="0.25">
      <c r="A85" s="100"/>
      <c r="B85" s="101"/>
      <c r="C85" s="123" t="s">
        <v>164</v>
      </c>
      <c r="D85" s="95">
        <v>18600</v>
      </c>
      <c r="E85" s="96">
        <v>18600</v>
      </c>
      <c r="F85" s="96">
        <v>0</v>
      </c>
      <c r="G85" s="97">
        <v>0</v>
      </c>
      <c r="H85" s="98">
        <v>18600</v>
      </c>
      <c r="I85" s="96">
        <v>18600</v>
      </c>
      <c r="J85" s="96">
        <v>0</v>
      </c>
      <c r="K85" s="99">
        <v>0</v>
      </c>
      <c r="L85" s="95">
        <v>-1600</v>
      </c>
      <c r="M85" s="96">
        <v>-1600</v>
      </c>
      <c r="N85" s="96"/>
      <c r="O85" s="97"/>
      <c r="P85" s="95">
        <f t="shared" si="15"/>
        <v>17000</v>
      </c>
      <c r="Q85" s="96">
        <f t="shared" si="16"/>
        <v>17000</v>
      </c>
      <c r="R85" s="96">
        <f t="shared" si="17"/>
        <v>0</v>
      </c>
      <c r="S85" s="97">
        <f t="shared" si="18"/>
        <v>0</v>
      </c>
    </row>
    <row r="86" spans="1:20" ht="15" x14ac:dyDescent="0.25">
      <c r="A86" s="100"/>
      <c r="B86" s="101"/>
      <c r="C86" s="94" t="s">
        <v>165</v>
      </c>
      <c r="D86" s="95">
        <v>800</v>
      </c>
      <c r="E86" s="96">
        <v>800</v>
      </c>
      <c r="F86" s="96">
        <v>0</v>
      </c>
      <c r="G86" s="97">
        <v>0</v>
      </c>
      <c r="H86" s="98">
        <v>800</v>
      </c>
      <c r="I86" s="96">
        <v>800</v>
      </c>
      <c r="J86" s="96">
        <v>0</v>
      </c>
      <c r="K86" s="99">
        <v>0</v>
      </c>
      <c r="L86" s="95"/>
      <c r="M86" s="96"/>
      <c r="N86" s="96"/>
      <c r="O86" s="97"/>
      <c r="P86" s="95">
        <f t="shared" si="15"/>
        <v>800</v>
      </c>
      <c r="Q86" s="96">
        <f t="shared" si="16"/>
        <v>800</v>
      </c>
      <c r="R86" s="96">
        <f t="shared" si="17"/>
        <v>0</v>
      </c>
      <c r="S86" s="97">
        <f t="shared" si="18"/>
        <v>0</v>
      </c>
      <c r="T86" s="124"/>
    </row>
    <row r="87" spans="1:20" ht="15" x14ac:dyDescent="0.25">
      <c r="A87" s="100"/>
      <c r="B87" s="101"/>
      <c r="C87" s="94" t="s">
        <v>166</v>
      </c>
      <c r="D87" s="95">
        <v>81700</v>
      </c>
      <c r="E87" s="96">
        <v>81700</v>
      </c>
      <c r="F87" s="96">
        <v>0</v>
      </c>
      <c r="G87" s="97">
        <v>0</v>
      </c>
      <c r="H87" s="98">
        <v>81700</v>
      </c>
      <c r="I87" s="96">
        <v>81700</v>
      </c>
      <c r="J87" s="96">
        <v>0</v>
      </c>
      <c r="K87" s="99">
        <v>0</v>
      </c>
      <c r="L87" s="95"/>
      <c r="M87" s="96"/>
      <c r="N87" s="96"/>
      <c r="O87" s="97"/>
      <c r="P87" s="95">
        <f t="shared" si="15"/>
        <v>81700</v>
      </c>
      <c r="Q87" s="96">
        <f t="shared" si="16"/>
        <v>81700</v>
      </c>
      <c r="R87" s="96">
        <f t="shared" si="17"/>
        <v>0</v>
      </c>
      <c r="S87" s="97">
        <f t="shared" si="18"/>
        <v>0</v>
      </c>
    </row>
    <row r="88" spans="1:20" ht="15" x14ac:dyDescent="0.25">
      <c r="A88" s="100"/>
      <c r="B88" s="101"/>
      <c r="C88" s="94" t="s">
        <v>167</v>
      </c>
      <c r="D88" s="95"/>
      <c r="E88" s="96"/>
      <c r="F88" s="96"/>
      <c r="G88" s="97"/>
      <c r="H88" s="98"/>
      <c r="I88" s="96"/>
      <c r="J88" s="96"/>
      <c r="K88" s="99"/>
      <c r="L88" s="95"/>
      <c r="M88" s="96"/>
      <c r="N88" s="96"/>
      <c r="O88" s="97"/>
      <c r="P88" s="95"/>
      <c r="Q88" s="96"/>
      <c r="R88" s="96"/>
      <c r="S88" s="97"/>
    </row>
    <row r="89" spans="1:20" ht="15" x14ac:dyDescent="0.25">
      <c r="A89" s="100"/>
      <c r="B89" s="101"/>
      <c r="C89" s="94" t="s">
        <v>168</v>
      </c>
      <c r="D89" s="95">
        <v>500</v>
      </c>
      <c r="E89" s="96">
        <v>500</v>
      </c>
      <c r="F89" s="96">
        <v>0</v>
      </c>
      <c r="G89" s="97">
        <v>0</v>
      </c>
      <c r="H89" s="98">
        <v>500</v>
      </c>
      <c r="I89" s="96">
        <v>500</v>
      </c>
      <c r="J89" s="96">
        <v>0</v>
      </c>
      <c r="K89" s="99">
        <v>0</v>
      </c>
      <c r="L89" s="95"/>
      <c r="M89" s="96"/>
      <c r="N89" s="96"/>
      <c r="O89" s="97"/>
      <c r="P89" s="95">
        <f t="shared" si="15"/>
        <v>500</v>
      </c>
      <c r="Q89" s="96">
        <f t="shared" si="16"/>
        <v>500</v>
      </c>
      <c r="R89" s="96">
        <f t="shared" si="17"/>
        <v>0</v>
      </c>
      <c r="S89" s="97">
        <f t="shared" si="18"/>
        <v>0</v>
      </c>
    </row>
    <row r="90" spans="1:20" ht="15" x14ac:dyDescent="0.25">
      <c r="A90" s="100"/>
      <c r="B90" s="101"/>
      <c r="C90" s="94" t="s">
        <v>169</v>
      </c>
      <c r="D90" s="95">
        <v>5500</v>
      </c>
      <c r="E90" s="96">
        <v>5500</v>
      </c>
      <c r="F90" s="96">
        <v>0</v>
      </c>
      <c r="G90" s="97">
        <v>0</v>
      </c>
      <c r="H90" s="98">
        <v>5500</v>
      </c>
      <c r="I90" s="96">
        <v>5500</v>
      </c>
      <c r="J90" s="96">
        <v>0</v>
      </c>
      <c r="K90" s="99">
        <v>0</v>
      </c>
      <c r="L90" s="95"/>
      <c r="M90" s="96"/>
      <c r="N90" s="96"/>
      <c r="O90" s="97"/>
      <c r="P90" s="95">
        <f t="shared" si="15"/>
        <v>5500</v>
      </c>
      <c r="Q90" s="96">
        <f t="shared" si="16"/>
        <v>5500</v>
      </c>
      <c r="R90" s="96">
        <f t="shared" si="17"/>
        <v>0</v>
      </c>
      <c r="S90" s="97">
        <f t="shared" si="18"/>
        <v>0</v>
      </c>
    </row>
    <row r="91" spans="1:20" ht="15" x14ac:dyDescent="0.25">
      <c r="A91" s="100"/>
      <c r="B91" s="101"/>
      <c r="C91" s="123" t="s">
        <v>234</v>
      </c>
      <c r="D91" s="125">
        <v>58000</v>
      </c>
      <c r="E91" s="126">
        <v>0</v>
      </c>
      <c r="F91" s="126">
        <v>58000</v>
      </c>
      <c r="G91" s="127">
        <v>0</v>
      </c>
      <c r="H91" s="128">
        <v>58000</v>
      </c>
      <c r="I91" s="126">
        <v>0</v>
      </c>
      <c r="J91" s="126">
        <v>58000</v>
      </c>
      <c r="K91" s="129">
        <v>0</v>
      </c>
      <c r="L91" s="125"/>
      <c r="M91" s="126"/>
      <c r="N91" s="126"/>
      <c r="O91" s="127"/>
      <c r="P91" s="125">
        <f t="shared" si="15"/>
        <v>58000</v>
      </c>
      <c r="Q91" s="126">
        <f t="shared" si="16"/>
        <v>0</v>
      </c>
      <c r="R91" s="126">
        <f t="shared" si="17"/>
        <v>58000</v>
      </c>
      <c r="S91" s="127">
        <f t="shared" si="18"/>
        <v>0</v>
      </c>
    </row>
    <row r="92" spans="1:20" ht="15" x14ac:dyDescent="0.25">
      <c r="A92" s="100"/>
      <c r="B92" s="101"/>
      <c r="C92" s="123" t="s">
        <v>235</v>
      </c>
      <c r="D92" s="125">
        <v>35000</v>
      </c>
      <c r="E92" s="126">
        <v>35000</v>
      </c>
      <c r="F92" s="126">
        <v>0</v>
      </c>
      <c r="G92" s="127">
        <v>0</v>
      </c>
      <c r="H92" s="128">
        <v>35000</v>
      </c>
      <c r="I92" s="126">
        <v>35000</v>
      </c>
      <c r="J92" s="126">
        <v>0</v>
      </c>
      <c r="K92" s="129">
        <v>0</v>
      </c>
      <c r="L92" s="125"/>
      <c r="M92" s="126"/>
      <c r="N92" s="126"/>
      <c r="O92" s="127"/>
      <c r="P92" s="125">
        <f t="shared" si="15"/>
        <v>35000</v>
      </c>
      <c r="Q92" s="126">
        <f t="shared" si="16"/>
        <v>35000</v>
      </c>
      <c r="R92" s="126">
        <f t="shared" si="17"/>
        <v>0</v>
      </c>
      <c r="S92" s="127">
        <f t="shared" si="18"/>
        <v>0</v>
      </c>
    </row>
    <row r="93" spans="1:20" ht="15" x14ac:dyDescent="0.25">
      <c r="A93" s="100"/>
      <c r="B93" s="101"/>
      <c r="C93" s="123" t="s">
        <v>236</v>
      </c>
      <c r="D93" s="125">
        <v>115870</v>
      </c>
      <c r="E93" s="126">
        <v>0</v>
      </c>
      <c r="F93" s="126">
        <v>115870</v>
      </c>
      <c r="G93" s="127">
        <v>0</v>
      </c>
      <c r="H93" s="128">
        <v>125870</v>
      </c>
      <c r="I93" s="126">
        <v>0</v>
      </c>
      <c r="J93" s="126">
        <v>125870</v>
      </c>
      <c r="K93" s="129">
        <v>0</v>
      </c>
      <c r="L93" s="125"/>
      <c r="M93" s="126"/>
      <c r="N93" s="126"/>
      <c r="O93" s="127"/>
      <c r="P93" s="125">
        <f t="shared" si="15"/>
        <v>125870</v>
      </c>
      <c r="Q93" s="126">
        <f t="shared" si="16"/>
        <v>0</v>
      </c>
      <c r="R93" s="126">
        <f t="shared" si="17"/>
        <v>125870</v>
      </c>
      <c r="S93" s="127">
        <f t="shared" si="18"/>
        <v>0</v>
      </c>
    </row>
    <row r="94" spans="1:20" ht="15" x14ac:dyDescent="0.25">
      <c r="A94" s="100"/>
      <c r="B94" s="101"/>
      <c r="C94" s="123" t="s">
        <v>237</v>
      </c>
      <c r="D94" s="125">
        <v>16068</v>
      </c>
      <c r="E94" s="126">
        <v>0</v>
      </c>
      <c r="F94" s="126">
        <v>16068</v>
      </c>
      <c r="G94" s="127">
        <v>0</v>
      </c>
      <c r="H94" s="128">
        <v>16068</v>
      </c>
      <c r="I94" s="126">
        <v>0</v>
      </c>
      <c r="J94" s="126">
        <v>16068</v>
      </c>
      <c r="K94" s="129">
        <v>0</v>
      </c>
      <c r="L94" s="125"/>
      <c r="M94" s="126"/>
      <c r="N94" s="126"/>
      <c r="O94" s="127"/>
      <c r="P94" s="125">
        <f t="shared" si="15"/>
        <v>16068</v>
      </c>
      <c r="Q94" s="126">
        <f t="shared" si="16"/>
        <v>0</v>
      </c>
      <c r="R94" s="126">
        <f t="shared" si="17"/>
        <v>16068</v>
      </c>
      <c r="S94" s="127">
        <f t="shared" si="18"/>
        <v>0</v>
      </c>
    </row>
    <row r="95" spans="1:20" ht="15" x14ac:dyDescent="0.25">
      <c r="A95" s="100"/>
      <c r="B95" s="101"/>
      <c r="C95" s="123" t="s">
        <v>238</v>
      </c>
      <c r="D95" s="125"/>
      <c r="E95" s="126"/>
      <c r="F95" s="126"/>
      <c r="G95" s="127"/>
      <c r="H95" s="128"/>
      <c r="I95" s="126"/>
      <c r="J95" s="126"/>
      <c r="K95" s="129"/>
      <c r="L95" s="125"/>
      <c r="M95" s="126"/>
      <c r="N95" s="126"/>
      <c r="O95" s="127"/>
      <c r="P95" s="125"/>
      <c r="Q95" s="126"/>
      <c r="R95" s="126"/>
      <c r="S95" s="127"/>
    </row>
    <row r="96" spans="1:20" ht="15" x14ac:dyDescent="0.25">
      <c r="A96" s="100"/>
      <c r="B96" s="101"/>
      <c r="C96" s="123" t="s">
        <v>239</v>
      </c>
      <c r="D96" s="125">
        <v>1000</v>
      </c>
      <c r="E96" s="126">
        <v>0</v>
      </c>
      <c r="F96" s="126">
        <v>1000</v>
      </c>
      <c r="G96" s="127">
        <v>0</v>
      </c>
      <c r="H96" s="128">
        <v>1000</v>
      </c>
      <c r="I96" s="126">
        <v>0</v>
      </c>
      <c r="J96" s="126">
        <v>1000</v>
      </c>
      <c r="K96" s="129">
        <v>0</v>
      </c>
      <c r="L96" s="125">
        <v>1800</v>
      </c>
      <c r="M96" s="126"/>
      <c r="N96" s="126">
        <v>1800</v>
      </c>
      <c r="O96" s="127"/>
      <c r="P96" s="125">
        <f t="shared" si="15"/>
        <v>2800</v>
      </c>
      <c r="Q96" s="126">
        <f t="shared" si="16"/>
        <v>0</v>
      </c>
      <c r="R96" s="126">
        <f t="shared" si="17"/>
        <v>2800</v>
      </c>
      <c r="S96" s="127">
        <f t="shared" si="18"/>
        <v>0</v>
      </c>
      <c r="T96" s="124"/>
    </row>
    <row r="97" spans="1:19" ht="15" x14ac:dyDescent="0.25">
      <c r="A97" s="100"/>
      <c r="B97" s="101"/>
      <c r="C97" s="123" t="s">
        <v>240</v>
      </c>
      <c r="D97" s="125">
        <v>3000</v>
      </c>
      <c r="E97" s="126">
        <v>0</v>
      </c>
      <c r="F97" s="126">
        <v>3000</v>
      </c>
      <c r="G97" s="127">
        <v>0</v>
      </c>
      <c r="H97" s="128">
        <v>3000</v>
      </c>
      <c r="I97" s="126">
        <v>0</v>
      </c>
      <c r="J97" s="126">
        <v>3000</v>
      </c>
      <c r="K97" s="129">
        <v>0</v>
      </c>
      <c r="L97" s="125"/>
      <c r="M97" s="126"/>
      <c r="N97" s="126"/>
      <c r="O97" s="127"/>
      <c r="P97" s="125">
        <f t="shared" si="15"/>
        <v>3000</v>
      </c>
      <c r="Q97" s="126">
        <f t="shared" si="16"/>
        <v>0</v>
      </c>
      <c r="R97" s="126">
        <f t="shared" si="17"/>
        <v>3000</v>
      </c>
      <c r="S97" s="127">
        <f t="shared" si="18"/>
        <v>0</v>
      </c>
    </row>
    <row r="98" spans="1:19" ht="15" x14ac:dyDescent="0.25">
      <c r="A98" s="100"/>
      <c r="B98" s="101"/>
      <c r="C98" s="123" t="s">
        <v>241</v>
      </c>
      <c r="D98" s="125">
        <v>16000</v>
      </c>
      <c r="E98" s="126">
        <v>16000</v>
      </c>
      <c r="F98" s="126">
        <v>0</v>
      </c>
      <c r="G98" s="127">
        <v>0</v>
      </c>
      <c r="H98" s="128">
        <v>16000</v>
      </c>
      <c r="I98" s="126">
        <v>16000</v>
      </c>
      <c r="J98" s="126">
        <v>0</v>
      </c>
      <c r="K98" s="129">
        <v>0</v>
      </c>
      <c r="L98" s="125"/>
      <c r="M98" s="126"/>
      <c r="N98" s="126"/>
      <c r="O98" s="127"/>
      <c r="P98" s="125">
        <f t="shared" si="15"/>
        <v>16000</v>
      </c>
      <c r="Q98" s="126">
        <f t="shared" si="16"/>
        <v>16000</v>
      </c>
      <c r="R98" s="126">
        <f t="shared" si="17"/>
        <v>0</v>
      </c>
      <c r="S98" s="127">
        <f t="shared" si="18"/>
        <v>0</v>
      </c>
    </row>
    <row r="99" spans="1:19" ht="15" x14ac:dyDescent="0.25">
      <c r="A99" s="92"/>
      <c r="B99" s="116"/>
      <c r="C99" s="94" t="s">
        <v>242</v>
      </c>
      <c r="D99" s="95">
        <v>30650</v>
      </c>
      <c r="E99" s="96">
        <v>30650</v>
      </c>
      <c r="F99" s="96">
        <v>0</v>
      </c>
      <c r="G99" s="97">
        <v>0</v>
      </c>
      <c r="H99" s="98">
        <v>30650</v>
      </c>
      <c r="I99" s="96">
        <v>30650</v>
      </c>
      <c r="J99" s="96">
        <v>0</v>
      </c>
      <c r="K99" s="99">
        <v>0</v>
      </c>
      <c r="L99" s="95"/>
      <c r="M99" s="96"/>
      <c r="N99" s="96"/>
      <c r="O99" s="97"/>
      <c r="P99" s="95">
        <f t="shared" si="15"/>
        <v>30650</v>
      </c>
      <c r="Q99" s="96">
        <f t="shared" si="16"/>
        <v>30650</v>
      </c>
      <c r="R99" s="96">
        <f t="shared" si="17"/>
        <v>0</v>
      </c>
      <c r="S99" s="97">
        <f t="shared" si="18"/>
        <v>0</v>
      </c>
    </row>
    <row r="100" spans="1:19" ht="15" x14ac:dyDescent="0.25">
      <c r="A100" s="100"/>
      <c r="B100" s="101"/>
      <c r="C100" s="123" t="s">
        <v>243</v>
      </c>
      <c r="D100" s="125">
        <v>2000</v>
      </c>
      <c r="E100" s="126">
        <v>2000</v>
      </c>
      <c r="F100" s="126">
        <v>0</v>
      </c>
      <c r="G100" s="127">
        <v>0</v>
      </c>
      <c r="H100" s="128">
        <v>2000</v>
      </c>
      <c r="I100" s="126">
        <v>2000</v>
      </c>
      <c r="J100" s="126">
        <v>0</v>
      </c>
      <c r="K100" s="129">
        <v>0</v>
      </c>
      <c r="L100" s="125"/>
      <c r="M100" s="126"/>
      <c r="N100" s="126"/>
      <c r="O100" s="127"/>
      <c r="P100" s="125">
        <f t="shared" si="15"/>
        <v>2000</v>
      </c>
      <c r="Q100" s="126">
        <f t="shared" si="16"/>
        <v>2000</v>
      </c>
      <c r="R100" s="126">
        <f t="shared" si="17"/>
        <v>0</v>
      </c>
      <c r="S100" s="127">
        <f t="shared" si="18"/>
        <v>0</v>
      </c>
    </row>
    <row r="101" spans="1:19" ht="15" x14ac:dyDescent="0.25">
      <c r="A101" s="92"/>
      <c r="B101" s="116"/>
      <c r="C101" s="123" t="s">
        <v>244</v>
      </c>
      <c r="D101" s="95">
        <v>58838</v>
      </c>
      <c r="E101" s="96">
        <v>58838</v>
      </c>
      <c r="F101" s="96">
        <v>0</v>
      </c>
      <c r="G101" s="97">
        <v>0</v>
      </c>
      <c r="H101" s="98">
        <v>58838</v>
      </c>
      <c r="I101" s="96">
        <v>58838</v>
      </c>
      <c r="J101" s="96">
        <v>0</v>
      </c>
      <c r="K101" s="99">
        <v>0</v>
      </c>
      <c r="L101" s="95"/>
      <c r="M101" s="96"/>
      <c r="N101" s="96"/>
      <c r="O101" s="97"/>
      <c r="P101" s="95">
        <f t="shared" si="15"/>
        <v>58838</v>
      </c>
      <c r="Q101" s="96">
        <f t="shared" si="16"/>
        <v>58838</v>
      </c>
      <c r="R101" s="96">
        <f t="shared" si="17"/>
        <v>0</v>
      </c>
      <c r="S101" s="97">
        <f t="shared" si="18"/>
        <v>0</v>
      </c>
    </row>
    <row r="102" spans="1:19" ht="15" x14ac:dyDescent="0.25">
      <c r="A102" s="100"/>
      <c r="B102" s="101"/>
      <c r="C102" s="123" t="s">
        <v>245</v>
      </c>
      <c r="D102" s="125">
        <v>51750</v>
      </c>
      <c r="E102" s="126">
        <v>0</v>
      </c>
      <c r="F102" s="126">
        <v>51750</v>
      </c>
      <c r="G102" s="127">
        <v>0</v>
      </c>
      <c r="H102" s="128">
        <v>51750</v>
      </c>
      <c r="I102" s="126">
        <v>0</v>
      </c>
      <c r="J102" s="126">
        <v>51750</v>
      </c>
      <c r="K102" s="129">
        <v>0</v>
      </c>
      <c r="L102" s="125"/>
      <c r="M102" s="126"/>
      <c r="N102" s="126"/>
      <c r="O102" s="127"/>
      <c r="P102" s="125">
        <f t="shared" si="15"/>
        <v>51750</v>
      </c>
      <c r="Q102" s="126">
        <f t="shared" si="16"/>
        <v>0</v>
      </c>
      <c r="R102" s="126">
        <f t="shared" si="17"/>
        <v>51750</v>
      </c>
      <c r="S102" s="127">
        <f t="shared" si="18"/>
        <v>0</v>
      </c>
    </row>
    <row r="103" spans="1:19" ht="15" x14ac:dyDescent="0.25">
      <c r="A103" s="100"/>
      <c r="B103" s="101"/>
      <c r="C103" s="123" t="s">
        <v>270</v>
      </c>
      <c r="D103" s="125">
        <v>15000</v>
      </c>
      <c r="E103" s="126">
        <v>15000</v>
      </c>
      <c r="F103" s="126">
        <v>0</v>
      </c>
      <c r="G103" s="127">
        <v>0</v>
      </c>
      <c r="H103" s="128">
        <v>20500</v>
      </c>
      <c r="I103" s="126">
        <v>20500</v>
      </c>
      <c r="J103" s="126">
        <v>0</v>
      </c>
      <c r="K103" s="129">
        <v>0</v>
      </c>
      <c r="L103" s="125">
        <v>12000</v>
      </c>
      <c r="M103" s="126">
        <v>12000</v>
      </c>
      <c r="N103" s="126"/>
      <c r="O103" s="127"/>
      <c r="P103" s="125">
        <f t="shared" si="15"/>
        <v>32500</v>
      </c>
      <c r="Q103" s="126">
        <f t="shared" si="16"/>
        <v>32500</v>
      </c>
      <c r="R103" s="126">
        <f t="shared" si="17"/>
        <v>0</v>
      </c>
      <c r="S103" s="127">
        <f t="shared" si="18"/>
        <v>0</v>
      </c>
    </row>
    <row r="104" spans="1:19" ht="15" x14ac:dyDescent="0.25">
      <c r="A104" s="100"/>
      <c r="B104" s="101"/>
      <c r="C104" s="123" t="s">
        <v>246</v>
      </c>
      <c r="D104" s="125">
        <v>3400</v>
      </c>
      <c r="E104" s="126">
        <v>0</v>
      </c>
      <c r="F104" s="126">
        <v>3400</v>
      </c>
      <c r="G104" s="127">
        <v>0</v>
      </c>
      <c r="H104" s="128">
        <v>2800</v>
      </c>
      <c r="I104" s="126">
        <v>0</v>
      </c>
      <c r="J104" s="126">
        <v>2800</v>
      </c>
      <c r="K104" s="129">
        <v>0</v>
      </c>
      <c r="L104" s="125"/>
      <c r="M104" s="126"/>
      <c r="N104" s="126"/>
      <c r="O104" s="127"/>
      <c r="P104" s="125">
        <f t="shared" si="15"/>
        <v>2800</v>
      </c>
      <c r="Q104" s="126">
        <f t="shared" si="16"/>
        <v>0</v>
      </c>
      <c r="R104" s="126">
        <f t="shared" si="17"/>
        <v>2800</v>
      </c>
      <c r="S104" s="127">
        <f t="shared" si="18"/>
        <v>0</v>
      </c>
    </row>
    <row r="105" spans="1:19" ht="15" x14ac:dyDescent="0.25">
      <c r="A105" s="92"/>
      <c r="B105" s="116"/>
      <c r="C105" s="94" t="s">
        <v>247</v>
      </c>
      <c r="D105" s="95">
        <v>480</v>
      </c>
      <c r="E105" s="96">
        <v>480</v>
      </c>
      <c r="F105" s="96">
        <v>0</v>
      </c>
      <c r="G105" s="97">
        <v>0</v>
      </c>
      <c r="H105" s="98">
        <v>480</v>
      </c>
      <c r="I105" s="96">
        <v>480</v>
      </c>
      <c r="J105" s="96">
        <v>0</v>
      </c>
      <c r="K105" s="99">
        <v>0</v>
      </c>
      <c r="L105" s="95"/>
      <c r="M105" s="96"/>
      <c r="N105" s="96"/>
      <c r="O105" s="97"/>
      <c r="P105" s="95">
        <f t="shared" si="15"/>
        <v>480</v>
      </c>
      <c r="Q105" s="96">
        <f t="shared" si="16"/>
        <v>480</v>
      </c>
      <c r="R105" s="96">
        <f t="shared" si="17"/>
        <v>0</v>
      </c>
      <c r="S105" s="97">
        <f t="shared" si="18"/>
        <v>0</v>
      </c>
    </row>
    <row r="106" spans="1:19" ht="15" x14ac:dyDescent="0.25">
      <c r="A106" s="92"/>
      <c r="B106" s="116"/>
      <c r="C106" s="123" t="s">
        <v>248</v>
      </c>
      <c r="D106" s="95">
        <v>494813</v>
      </c>
      <c r="E106" s="96">
        <v>494813</v>
      </c>
      <c r="F106" s="96">
        <v>0</v>
      </c>
      <c r="G106" s="97">
        <v>0</v>
      </c>
      <c r="H106" s="98">
        <v>494813</v>
      </c>
      <c r="I106" s="96">
        <v>494813</v>
      </c>
      <c r="J106" s="96">
        <v>0</v>
      </c>
      <c r="K106" s="99">
        <v>0</v>
      </c>
      <c r="L106" s="95"/>
      <c r="M106" s="96"/>
      <c r="N106" s="96"/>
      <c r="O106" s="97"/>
      <c r="P106" s="95">
        <f t="shared" si="15"/>
        <v>494813</v>
      </c>
      <c r="Q106" s="96">
        <f t="shared" si="16"/>
        <v>494813</v>
      </c>
      <c r="R106" s="96">
        <f t="shared" si="17"/>
        <v>0</v>
      </c>
      <c r="S106" s="97">
        <f t="shared" si="18"/>
        <v>0</v>
      </c>
    </row>
    <row r="107" spans="1:19" ht="15" x14ac:dyDescent="0.25">
      <c r="A107" s="92"/>
      <c r="B107" s="116"/>
      <c r="C107" s="123" t="s">
        <v>249</v>
      </c>
      <c r="D107" s="95">
        <v>1000</v>
      </c>
      <c r="E107" s="96">
        <v>1000</v>
      </c>
      <c r="F107" s="96">
        <v>0</v>
      </c>
      <c r="G107" s="97">
        <v>0</v>
      </c>
      <c r="H107" s="98">
        <v>1000</v>
      </c>
      <c r="I107" s="96">
        <v>1000</v>
      </c>
      <c r="J107" s="96">
        <v>0</v>
      </c>
      <c r="K107" s="99">
        <v>0</v>
      </c>
      <c r="L107" s="95"/>
      <c r="M107" s="96"/>
      <c r="N107" s="96"/>
      <c r="O107" s="97"/>
      <c r="P107" s="95">
        <f t="shared" si="15"/>
        <v>1000</v>
      </c>
      <c r="Q107" s="96">
        <f t="shared" si="16"/>
        <v>1000</v>
      </c>
      <c r="R107" s="96">
        <f t="shared" si="17"/>
        <v>0</v>
      </c>
      <c r="S107" s="97">
        <f t="shared" si="18"/>
        <v>0</v>
      </c>
    </row>
    <row r="108" spans="1:19" ht="30" x14ac:dyDescent="0.25">
      <c r="A108" s="92"/>
      <c r="B108" s="116"/>
      <c r="C108" s="123" t="s">
        <v>250</v>
      </c>
      <c r="D108" s="95">
        <v>320000</v>
      </c>
      <c r="E108" s="96">
        <v>320000</v>
      </c>
      <c r="F108" s="96">
        <v>0</v>
      </c>
      <c r="G108" s="97">
        <v>0</v>
      </c>
      <c r="H108" s="98">
        <v>330000</v>
      </c>
      <c r="I108" s="96">
        <v>330000</v>
      </c>
      <c r="J108" s="96">
        <v>0</v>
      </c>
      <c r="K108" s="99">
        <v>0</v>
      </c>
      <c r="L108" s="95"/>
      <c r="M108" s="96"/>
      <c r="N108" s="96"/>
      <c r="O108" s="97"/>
      <c r="P108" s="95">
        <f t="shared" si="15"/>
        <v>330000</v>
      </c>
      <c r="Q108" s="96">
        <f t="shared" si="16"/>
        <v>330000</v>
      </c>
      <c r="R108" s="96">
        <f t="shared" si="17"/>
        <v>0</v>
      </c>
      <c r="S108" s="97">
        <f t="shared" si="18"/>
        <v>0</v>
      </c>
    </row>
    <row r="109" spans="1:19" ht="30" x14ac:dyDescent="0.25">
      <c r="A109" s="92"/>
      <c r="B109" s="116"/>
      <c r="C109" s="123" t="s">
        <v>251</v>
      </c>
      <c r="D109" s="95">
        <v>3500</v>
      </c>
      <c r="E109" s="96">
        <v>3500</v>
      </c>
      <c r="F109" s="96">
        <v>0</v>
      </c>
      <c r="G109" s="97">
        <v>0</v>
      </c>
      <c r="H109" s="98">
        <v>2500</v>
      </c>
      <c r="I109" s="96">
        <v>2500</v>
      </c>
      <c r="J109" s="96">
        <v>0</v>
      </c>
      <c r="K109" s="99">
        <v>0</v>
      </c>
      <c r="L109" s="95"/>
      <c r="M109" s="96"/>
      <c r="N109" s="96"/>
      <c r="O109" s="97"/>
      <c r="P109" s="95">
        <f t="shared" si="15"/>
        <v>2500</v>
      </c>
      <c r="Q109" s="96">
        <f t="shared" si="16"/>
        <v>2500</v>
      </c>
      <c r="R109" s="96">
        <f t="shared" si="17"/>
        <v>0</v>
      </c>
      <c r="S109" s="97">
        <f t="shared" si="18"/>
        <v>0</v>
      </c>
    </row>
    <row r="110" spans="1:19" ht="15" x14ac:dyDescent="0.25">
      <c r="A110" s="92"/>
      <c r="B110" s="116"/>
      <c r="C110" s="123" t="s">
        <v>252</v>
      </c>
      <c r="D110" s="95">
        <v>285</v>
      </c>
      <c r="E110" s="96">
        <v>285</v>
      </c>
      <c r="F110" s="96">
        <v>0</v>
      </c>
      <c r="G110" s="97">
        <v>0</v>
      </c>
      <c r="H110" s="98">
        <v>285</v>
      </c>
      <c r="I110" s="96">
        <v>285</v>
      </c>
      <c r="J110" s="96">
        <v>0</v>
      </c>
      <c r="K110" s="99">
        <v>0</v>
      </c>
      <c r="L110" s="95"/>
      <c r="M110" s="96"/>
      <c r="N110" s="96"/>
      <c r="O110" s="97"/>
      <c r="P110" s="95">
        <f t="shared" si="15"/>
        <v>285</v>
      </c>
      <c r="Q110" s="96">
        <f t="shared" si="16"/>
        <v>285</v>
      </c>
      <c r="R110" s="96">
        <f t="shared" si="17"/>
        <v>0</v>
      </c>
      <c r="S110" s="97">
        <f t="shared" si="18"/>
        <v>0</v>
      </c>
    </row>
    <row r="111" spans="1:19" ht="15" x14ac:dyDescent="0.25">
      <c r="A111" s="92"/>
      <c r="B111" s="116"/>
      <c r="C111" s="123" t="s">
        <v>253</v>
      </c>
      <c r="D111" s="95">
        <v>5000</v>
      </c>
      <c r="E111" s="96">
        <v>5000</v>
      </c>
      <c r="F111" s="96"/>
      <c r="G111" s="97"/>
      <c r="H111" s="98">
        <v>5000</v>
      </c>
      <c r="I111" s="96">
        <v>5000</v>
      </c>
      <c r="J111" s="96">
        <v>0</v>
      </c>
      <c r="K111" s="99">
        <v>0</v>
      </c>
      <c r="L111" s="95">
        <v>-2000</v>
      </c>
      <c r="M111" s="96">
        <v>-2000</v>
      </c>
      <c r="N111" s="96"/>
      <c r="O111" s="97"/>
      <c r="P111" s="95">
        <f t="shared" si="15"/>
        <v>3000</v>
      </c>
      <c r="Q111" s="96">
        <f t="shared" si="16"/>
        <v>3000</v>
      </c>
      <c r="R111" s="96">
        <f t="shared" si="17"/>
        <v>0</v>
      </c>
      <c r="S111" s="97">
        <f t="shared" si="18"/>
        <v>0</v>
      </c>
    </row>
    <row r="112" spans="1:19" ht="15" x14ac:dyDescent="0.25">
      <c r="A112" s="92"/>
      <c r="B112" s="116"/>
      <c r="C112" s="123" t="s">
        <v>254</v>
      </c>
      <c r="D112" s="95">
        <v>1950</v>
      </c>
      <c r="E112" s="96">
        <v>1950</v>
      </c>
      <c r="F112" s="96">
        <v>0</v>
      </c>
      <c r="G112" s="97">
        <v>0</v>
      </c>
      <c r="H112" s="98">
        <v>1950</v>
      </c>
      <c r="I112" s="96">
        <v>1950</v>
      </c>
      <c r="J112" s="96">
        <v>0</v>
      </c>
      <c r="K112" s="99">
        <v>0</v>
      </c>
      <c r="L112" s="95">
        <v>650</v>
      </c>
      <c r="M112" s="96">
        <v>650</v>
      </c>
      <c r="N112" s="96"/>
      <c r="O112" s="97"/>
      <c r="P112" s="95">
        <f t="shared" si="15"/>
        <v>2600</v>
      </c>
      <c r="Q112" s="96">
        <f t="shared" si="16"/>
        <v>2600</v>
      </c>
      <c r="R112" s="96">
        <f t="shared" si="17"/>
        <v>0</v>
      </c>
      <c r="S112" s="97">
        <f t="shared" si="18"/>
        <v>0</v>
      </c>
    </row>
    <row r="113" spans="1:20" ht="15" x14ac:dyDescent="0.25">
      <c r="A113" s="92"/>
      <c r="B113" s="116"/>
      <c r="C113" s="123" t="s">
        <v>255</v>
      </c>
      <c r="D113" s="95">
        <v>28409</v>
      </c>
      <c r="E113" s="96">
        <v>0</v>
      </c>
      <c r="F113" s="96">
        <v>28409</v>
      </c>
      <c r="G113" s="97">
        <v>0</v>
      </c>
      <c r="H113" s="98">
        <v>30909</v>
      </c>
      <c r="I113" s="96">
        <v>0</v>
      </c>
      <c r="J113" s="96">
        <v>30909</v>
      </c>
      <c r="K113" s="99">
        <v>0</v>
      </c>
      <c r="L113" s="95"/>
      <c r="M113" s="96"/>
      <c r="N113" s="96"/>
      <c r="O113" s="97"/>
      <c r="P113" s="95">
        <f t="shared" si="15"/>
        <v>30909</v>
      </c>
      <c r="Q113" s="96">
        <f t="shared" si="16"/>
        <v>0</v>
      </c>
      <c r="R113" s="96">
        <f t="shared" si="17"/>
        <v>30909</v>
      </c>
      <c r="S113" s="97">
        <f t="shared" si="18"/>
        <v>0</v>
      </c>
    </row>
    <row r="114" spans="1:20" ht="15" x14ac:dyDescent="0.25">
      <c r="A114" s="92"/>
      <c r="B114" s="116"/>
      <c r="C114" s="123" t="s">
        <v>256</v>
      </c>
      <c r="D114" s="95">
        <v>4600</v>
      </c>
      <c r="E114" s="96">
        <v>0</v>
      </c>
      <c r="F114" s="96">
        <v>4600</v>
      </c>
      <c r="G114" s="97">
        <v>0</v>
      </c>
      <c r="H114" s="98">
        <v>4600</v>
      </c>
      <c r="I114" s="96">
        <v>0</v>
      </c>
      <c r="J114" s="96">
        <v>4600</v>
      </c>
      <c r="K114" s="99">
        <v>0</v>
      </c>
      <c r="L114" s="95"/>
      <c r="M114" s="96"/>
      <c r="N114" s="96"/>
      <c r="O114" s="97"/>
      <c r="P114" s="95">
        <f t="shared" si="15"/>
        <v>4600</v>
      </c>
      <c r="Q114" s="96">
        <f t="shared" si="16"/>
        <v>0</v>
      </c>
      <c r="R114" s="96">
        <f t="shared" si="17"/>
        <v>4600</v>
      </c>
      <c r="S114" s="97">
        <f t="shared" si="18"/>
        <v>0</v>
      </c>
      <c r="T114" s="124"/>
    </row>
    <row r="115" spans="1:20" ht="15" x14ac:dyDescent="0.25">
      <c r="A115" s="92"/>
      <c r="B115" s="116"/>
      <c r="C115" s="123" t="s">
        <v>257</v>
      </c>
      <c r="D115" s="95">
        <v>4700</v>
      </c>
      <c r="E115" s="96">
        <v>4700</v>
      </c>
      <c r="F115" s="96">
        <v>0</v>
      </c>
      <c r="G115" s="97">
        <v>0</v>
      </c>
      <c r="H115" s="98">
        <v>4700</v>
      </c>
      <c r="I115" s="96">
        <v>4700</v>
      </c>
      <c r="J115" s="96">
        <v>0</v>
      </c>
      <c r="K115" s="99">
        <v>0</v>
      </c>
      <c r="L115" s="95"/>
      <c r="M115" s="96"/>
      <c r="N115" s="96"/>
      <c r="O115" s="97"/>
      <c r="P115" s="95">
        <f t="shared" si="15"/>
        <v>4700</v>
      </c>
      <c r="Q115" s="96">
        <f t="shared" si="16"/>
        <v>4700</v>
      </c>
      <c r="R115" s="96">
        <f t="shared" si="17"/>
        <v>0</v>
      </c>
      <c r="S115" s="97">
        <f t="shared" si="18"/>
        <v>0</v>
      </c>
    </row>
    <row r="116" spans="1:20" ht="15" x14ac:dyDescent="0.25">
      <c r="A116" s="92"/>
      <c r="B116" s="116"/>
      <c r="C116" s="123" t="s">
        <v>258</v>
      </c>
      <c r="D116" s="95">
        <v>910</v>
      </c>
      <c r="E116" s="96">
        <v>910</v>
      </c>
      <c r="F116" s="96">
        <v>0</v>
      </c>
      <c r="G116" s="97">
        <v>0</v>
      </c>
      <c r="H116" s="98">
        <v>1164</v>
      </c>
      <c r="I116" s="96">
        <v>1164</v>
      </c>
      <c r="J116" s="96">
        <v>0</v>
      </c>
      <c r="K116" s="99">
        <v>0</v>
      </c>
      <c r="L116" s="95"/>
      <c r="M116" s="96"/>
      <c r="N116" s="96"/>
      <c r="O116" s="97"/>
      <c r="P116" s="95">
        <f t="shared" si="15"/>
        <v>1164</v>
      </c>
      <c r="Q116" s="96">
        <f t="shared" si="16"/>
        <v>1164</v>
      </c>
      <c r="R116" s="96">
        <f t="shared" si="17"/>
        <v>0</v>
      </c>
      <c r="S116" s="97">
        <f t="shared" si="18"/>
        <v>0</v>
      </c>
    </row>
    <row r="117" spans="1:20" ht="15" x14ac:dyDescent="0.25">
      <c r="A117" s="92"/>
      <c r="B117" s="116"/>
      <c r="C117" s="123" t="s">
        <v>297</v>
      </c>
      <c r="D117" s="95"/>
      <c r="E117" s="96"/>
      <c r="F117" s="96"/>
      <c r="G117" s="97"/>
      <c r="H117" s="98">
        <v>2140</v>
      </c>
      <c r="I117" s="96">
        <v>0</v>
      </c>
      <c r="J117" s="96">
        <v>2140</v>
      </c>
      <c r="K117" s="99">
        <v>0</v>
      </c>
      <c r="L117" s="95"/>
      <c r="M117" s="96"/>
      <c r="N117" s="96"/>
      <c r="O117" s="97"/>
      <c r="P117" s="95">
        <f t="shared" si="15"/>
        <v>2140</v>
      </c>
      <c r="Q117" s="96">
        <f t="shared" si="16"/>
        <v>0</v>
      </c>
      <c r="R117" s="96">
        <f t="shared" si="17"/>
        <v>2140</v>
      </c>
      <c r="S117" s="97">
        <f t="shared" si="18"/>
        <v>0</v>
      </c>
    </row>
    <row r="118" spans="1:20" ht="15" x14ac:dyDescent="0.25">
      <c r="A118" s="92"/>
      <c r="B118" s="116"/>
      <c r="C118" s="123" t="s">
        <v>298</v>
      </c>
      <c r="D118" s="95"/>
      <c r="E118" s="96"/>
      <c r="F118" s="96"/>
      <c r="G118" s="97"/>
      <c r="H118" s="98">
        <v>453</v>
      </c>
      <c r="I118" s="96">
        <v>453</v>
      </c>
      <c r="J118" s="96">
        <v>0</v>
      </c>
      <c r="K118" s="99">
        <v>0</v>
      </c>
      <c r="L118" s="95"/>
      <c r="M118" s="96"/>
      <c r="N118" s="96"/>
      <c r="O118" s="97"/>
      <c r="P118" s="95">
        <f t="shared" si="15"/>
        <v>453</v>
      </c>
      <c r="Q118" s="96">
        <f t="shared" si="16"/>
        <v>453</v>
      </c>
      <c r="R118" s="96">
        <f t="shared" si="17"/>
        <v>0</v>
      </c>
      <c r="S118" s="97">
        <f t="shared" si="18"/>
        <v>0</v>
      </c>
    </row>
    <row r="119" spans="1:20" ht="15" x14ac:dyDescent="0.25">
      <c r="A119" s="92"/>
      <c r="B119" s="116"/>
      <c r="C119" s="123" t="s">
        <v>302</v>
      </c>
      <c r="D119" s="95"/>
      <c r="E119" s="96"/>
      <c r="F119" s="96"/>
      <c r="G119" s="97"/>
      <c r="H119" s="98">
        <v>3760</v>
      </c>
      <c r="I119" s="96">
        <v>3760</v>
      </c>
      <c r="J119" s="96">
        <v>0</v>
      </c>
      <c r="K119" s="99">
        <v>0</v>
      </c>
      <c r="L119" s="95">
        <v>2150</v>
      </c>
      <c r="M119" s="96">
        <v>2150</v>
      </c>
      <c r="N119" s="96">
        <v>0</v>
      </c>
      <c r="O119" s="97">
        <v>0</v>
      </c>
      <c r="P119" s="95">
        <f t="shared" si="15"/>
        <v>5910</v>
      </c>
      <c r="Q119" s="96">
        <f t="shared" si="16"/>
        <v>5910</v>
      </c>
      <c r="R119" s="96">
        <f t="shared" si="17"/>
        <v>0</v>
      </c>
      <c r="S119" s="97">
        <f t="shared" si="18"/>
        <v>0</v>
      </c>
    </row>
    <row r="120" spans="1:20" ht="30" x14ac:dyDescent="0.25">
      <c r="A120" s="92"/>
      <c r="B120" s="116"/>
      <c r="C120" s="123" t="s">
        <v>334</v>
      </c>
      <c r="D120" s="95"/>
      <c r="E120" s="96"/>
      <c r="F120" s="96"/>
      <c r="G120" s="97"/>
      <c r="H120" s="98">
        <v>20169</v>
      </c>
      <c r="I120" s="96">
        <v>20169</v>
      </c>
      <c r="J120" s="96">
        <v>0</v>
      </c>
      <c r="K120" s="99">
        <v>0</v>
      </c>
      <c r="L120" s="95"/>
      <c r="M120" s="96"/>
      <c r="N120" s="96"/>
      <c r="O120" s="97"/>
      <c r="P120" s="95">
        <f t="shared" si="15"/>
        <v>20169</v>
      </c>
      <c r="Q120" s="96">
        <f t="shared" si="16"/>
        <v>20169</v>
      </c>
      <c r="R120" s="96">
        <f t="shared" si="17"/>
        <v>0</v>
      </c>
      <c r="S120" s="97">
        <f t="shared" si="18"/>
        <v>0</v>
      </c>
    </row>
    <row r="121" spans="1:20" ht="15" x14ac:dyDescent="0.25">
      <c r="A121" s="92"/>
      <c r="B121" s="116"/>
      <c r="C121" s="123" t="s">
        <v>341</v>
      </c>
      <c r="D121" s="95"/>
      <c r="E121" s="96"/>
      <c r="F121" s="96"/>
      <c r="G121" s="97"/>
      <c r="H121" s="98"/>
      <c r="I121" s="96"/>
      <c r="J121" s="96"/>
      <c r="K121" s="99"/>
      <c r="L121" s="95">
        <v>3000</v>
      </c>
      <c r="M121" s="96">
        <v>3000</v>
      </c>
      <c r="N121" s="96">
        <v>0</v>
      </c>
      <c r="O121" s="97">
        <v>0</v>
      </c>
      <c r="P121" s="95">
        <f t="shared" ref="P121" si="19">H121+L121</f>
        <v>3000</v>
      </c>
      <c r="Q121" s="96">
        <f t="shared" ref="Q121" si="20">I121+M121</f>
        <v>3000</v>
      </c>
      <c r="R121" s="96">
        <f t="shared" ref="R121" si="21">J121+N121</f>
        <v>0</v>
      </c>
      <c r="S121" s="97">
        <f t="shared" ref="S121" si="22">K121+O121</f>
        <v>0</v>
      </c>
      <c r="T121" s="124"/>
    </row>
    <row r="122" spans="1:20" ht="15" x14ac:dyDescent="0.25">
      <c r="A122" s="100"/>
      <c r="B122" s="101"/>
      <c r="C122" s="123"/>
      <c r="D122" s="125"/>
      <c r="E122" s="126"/>
      <c r="F122" s="126"/>
      <c r="G122" s="127"/>
      <c r="H122" s="128"/>
      <c r="I122" s="126"/>
      <c r="J122" s="126"/>
      <c r="K122" s="129"/>
      <c r="L122" s="125"/>
      <c r="M122" s="126"/>
      <c r="N122" s="126"/>
      <c r="O122" s="127"/>
      <c r="P122" s="125"/>
      <c r="Q122" s="126"/>
      <c r="R122" s="126"/>
      <c r="S122" s="127"/>
    </row>
    <row r="123" spans="1:20" ht="15" x14ac:dyDescent="0.25">
      <c r="A123" s="100"/>
      <c r="B123" s="101"/>
      <c r="C123" s="117" t="s">
        <v>32</v>
      </c>
      <c r="D123" s="118">
        <f t="shared" ref="D123:O123" si="23">SUM(D76:D122)</f>
        <v>1568339</v>
      </c>
      <c r="E123" s="119">
        <f t="shared" si="23"/>
        <v>1284242</v>
      </c>
      <c r="F123" s="119">
        <f t="shared" si="23"/>
        <v>284097</v>
      </c>
      <c r="G123" s="120">
        <f t="shared" si="23"/>
        <v>0</v>
      </c>
      <c r="H123" s="121">
        <v>1624825</v>
      </c>
      <c r="I123" s="119">
        <v>1326688</v>
      </c>
      <c r="J123" s="119">
        <v>298137</v>
      </c>
      <c r="K123" s="122">
        <v>0</v>
      </c>
      <c r="L123" s="118">
        <f>SUM(L76:L122)</f>
        <v>11000</v>
      </c>
      <c r="M123" s="119">
        <f t="shared" si="23"/>
        <v>9200</v>
      </c>
      <c r="N123" s="119">
        <f t="shared" si="23"/>
        <v>1800</v>
      </c>
      <c r="O123" s="120">
        <f t="shared" si="23"/>
        <v>0</v>
      </c>
      <c r="P123" s="118">
        <f t="shared" si="15"/>
        <v>1635825</v>
      </c>
      <c r="Q123" s="119">
        <f t="shared" si="16"/>
        <v>1335888</v>
      </c>
      <c r="R123" s="119">
        <f t="shared" si="17"/>
        <v>299937</v>
      </c>
      <c r="S123" s="120">
        <f t="shared" si="18"/>
        <v>0</v>
      </c>
    </row>
    <row r="124" spans="1:20" x14ac:dyDescent="0.25">
      <c r="A124" s="100"/>
      <c r="B124" s="101"/>
      <c r="C124" s="117"/>
      <c r="D124" s="130"/>
      <c r="E124" s="131"/>
      <c r="F124" s="131"/>
      <c r="G124" s="132"/>
      <c r="H124" s="133"/>
      <c r="I124" s="131"/>
      <c r="J124" s="131"/>
      <c r="K124" s="134"/>
      <c r="L124" s="130"/>
      <c r="M124" s="131"/>
      <c r="N124" s="131"/>
      <c r="O124" s="132"/>
      <c r="P124" s="95"/>
      <c r="Q124" s="96"/>
      <c r="R124" s="96"/>
      <c r="S124" s="97"/>
    </row>
    <row r="125" spans="1:20" x14ac:dyDescent="0.25">
      <c r="A125" s="100"/>
      <c r="B125" s="101" t="s">
        <v>7</v>
      </c>
      <c r="C125" s="94" t="s">
        <v>40</v>
      </c>
      <c r="D125" s="130"/>
      <c r="E125" s="131"/>
      <c r="F125" s="131"/>
      <c r="G125" s="132"/>
      <c r="H125" s="133"/>
      <c r="I125" s="131"/>
      <c r="J125" s="131"/>
      <c r="K125" s="134"/>
      <c r="L125" s="130"/>
      <c r="M125" s="131"/>
      <c r="N125" s="131"/>
      <c r="O125" s="132"/>
      <c r="P125" s="95"/>
      <c r="Q125" s="96"/>
      <c r="R125" s="96"/>
      <c r="S125" s="97"/>
    </row>
    <row r="126" spans="1:20" ht="15" x14ac:dyDescent="0.25">
      <c r="A126" s="135"/>
      <c r="B126" s="101"/>
      <c r="C126" s="123" t="s">
        <v>72</v>
      </c>
      <c r="D126" s="95"/>
      <c r="E126" s="96"/>
      <c r="F126" s="96"/>
      <c r="G126" s="97"/>
      <c r="H126" s="98"/>
      <c r="I126" s="96"/>
      <c r="J126" s="96"/>
      <c r="K126" s="99"/>
      <c r="L126" s="95"/>
      <c r="M126" s="96"/>
      <c r="N126" s="96"/>
      <c r="O126" s="97"/>
      <c r="P126" s="95"/>
      <c r="Q126" s="96"/>
      <c r="R126" s="96"/>
      <c r="S126" s="97"/>
    </row>
    <row r="127" spans="1:20" ht="15" x14ac:dyDescent="0.25">
      <c r="A127" s="135"/>
      <c r="B127" s="101"/>
      <c r="C127" s="123" t="s">
        <v>73</v>
      </c>
      <c r="D127" s="95">
        <v>4300</v>
      </c>
      <c r="E127" s="96">
        <v>0</v>
      </c>
      <c r="F127" s="96">
        <v>0</v>
      </c>
      <c r="G127" s="97">
        <v>4300</v>
      </c>
      <c r="H127" s="98">
        <v>4300</v>
      </c>
      <c r="I127" s="96">
        <v>0</v>
      </c>
      <c r="J127" s="96">
        <v>0</v>
      </c>
      <c r="K127" s="99">
        <v>4300</v>
      </c>
      <c r="L127" s="95"/>
      <c r="M127" s="96"/>
      <c r="N127" s="96"/>
      <c r="O127" s="97"/>
      <c r="P127" s="95">
        <f t="shared" si="15"/>
        <v>4300</v>
      </c>
      <c r="Q127" s="96">
        <f t="shared" si="16"/>
        <v>0</v>
      </c>
      <c r="R127" s="96">
        <f t="shared" si="17"/>
        <v>0</v>
      </c>
      <c r="S127" s="97">
        <f t="shared" si="18"/>
        <v>4300</v>
      </c>
    </row>
    <row r="128" spans="1:20" ht="15" x14ac:dyDescent="0.25">
      <c r="A128" s="135"/>
      <c r="B128" s="101"/>
      <c r="C128" s="123" t="s">
        <v>120</v>
      </c>
      <c r="D128" s="95">
        <v>1350</v>
      </c>
      <c r="E128" s="96">
        <v>0</v>
      </c>
      <c r="F128" s="96">
        <v>0</v>
      </c>
      <c r="G128" s="97">
        <v>1350</v>
      </c>
      <c r="H128" s="98">
        <v>1350</v>
      </c>
      <c r="I128" s="96">
        <v>0</v>
      </c>
      <c r="J128" s="96">
        <v>0</v>
      </c>
      <c r="K128" s="99">
        <v>1350</v>
      </c>
      <c r="L128" s="95"/>
      <c r="M128" s="96"/>
      <c r="N128" s="96"/>
      <c r="O128" s="97"/>
      <c r="P128" s="95">
        <f t="shared" si="15"/>
        <v>1350</v>
      </c>
      <c r="Q128" s="96">
        <f t="shared" si="16"/>
        <v>0</v>
      </c>
      <c r="R128" s="96">
        <f t="shared" si="17"/>
        <v>0</v>
      </c>
      <c r="S128" s="97">
        <f t="shared" si="18"/>
        <v>1350</v>
      </c>
    </row>
    <row r="129" spans="1:20" ht="15" x14ac:dyDescent="0.25">
      <c r="A129" s="135"/>
      <c r="B129" s="101"/>
      <c r="C129" s="123" t="s">
        <v>121</v>
      </c>
      <c r="D129" s="95">
        <v>2800</v>
      </c>
      <c r="E129" s="96">
        <v>0</v>
      </c>
      <c r="F129" s="96">
        <v>0</v>
      </c>
      <c r="G129" s="97">
        <v>2800</v>
      </c>
      <c r="H129" s="98">
        <v>2800</v>
      </c>
      <c r="I129" s="96">
        <v>0</v>
      </c>
      <c r="J129" s="96">
        <v>0</v>
      </c>
      <c r="K129" s="99">
        <v>2800</v>
      </c>
      <c r="L129" s="95"/>
      <c r="M129" s="96"/>
      <c r="N129" s="96"/>
      <c r="O129" s="97"/>
      <c r="P129" s="95">
        <f t="shared" si="15"/>
        <v>2800</v>
      </c>
      <c r="Q129" s="96">
        <f t="shared" si="16"/>
        <v>0</v>
      </c>
      <c r="R129" s="96">
        <f t="shared" si="17"/>
        <v>0</v>
      </c>
      <c r="S129" s="97">
        <f t="shared" si="18"/>
        <v>2800</v>
      </c>
    </row>
    <row r="130" spans="1:20" ht="15" x14ac:dyDescent="0.25">
      <c r="A130" s="135"/>
      <c r="B130" s="101"/>
      <c r="C130" s="123" t="s">
        <v>122</v>
      </c>
      <c r="D130" s="95">
        <v>1550</v>
      </c>
      <c r="E130" s="96">
        <v>0</v>
      </c>
      <c r="F130" s="96">
        <v>0</v>
      </c>
      <c r="G130" s="97">
        <v>1550</v>
      </c>
      <c r="H130" s="98">
        <v>1550</v>
      </c>
      <c r="I130" s="96">
        <v>0</v>
      </c>
      <c r="J130" s="96">
        <v>0</v>
      </c>
      <c r="K130" s="99">
        <v>1550</v>
      </c>
      <c r="L130" s="95"/>
      <c r="M130" s="96"/>
      <c r="N130" s="96"/>
      <c r="O130" s="97"/>
      <c r="P130" s="95">
        <f t="shared" si="15"/>
        <v>1550</v>
      </c>
      <c r="Q130" s="96">
        <f t="shared" si="16"/>
        <v>0</v>
      </c>
      <c r="R130" s="96">
        <f t="shared" si="17"/>
        <v>0</v>
      </c>
      <c r="S130" s="97">
        <f t="shared" si="18"/>
        <v>1550</v>
      </c>
    </row>
    <row r="131" spans="1:20" ht="15" x14ac:dyDescent="0.25">
      <c r="A131" s="135"/>
      <c r="B131" s="101"/>
      <c r="C131" s="123" t="s">
        <v>123</v>
      </c>
      <c r="D131" s="95">
        <v>1800</v>
      </c>
      <c r="E131" s="96">
        <v>0</v>
      </c>
      <c r="F131" s="96">
        <v>0</v>
      </c>
      <c r="G131" s="97">
        <v>1800</v>
      </c>
      <c r="H131" s="98">
        <v>1800</v>
      </c>
      <c r="I131" s="96">
        <v>0</v>
      </c>
      <c r="J131" s="96">
        <v>0</v>
      </c>
      <c r="K131" s="99">
        <v>1800</v>
      </c>
      <c r="L131" s="95"/>
      <c r="M131" s="96"/>
      <c r="N131" s="96"/>
      <c r="O131" s="97"/>
      <c r="P131" s="95">
        <f t="shared" si="15"/>
        <v>1800</v>
      </c>
      <c r="Q131" s="96">
        <f t="shared" si="16"/>
        <v>0</v>
      </c>
      <c r="R131" s="96">
        <f t="shared" si="17"/>
        <v>0</v>
      </c>
      <c r="S131" s="97">
        <f t="shared" si="18"/>
        <v>1800</v>
      </c>
    </row>
    <row r="132" spans="1:20" ht="15" x14ac:dyDescent="0.25">
      <c r="A132" s="135"/>
      <c r="B132" s="101"/>
      <c r="C132" s="123" t="s">
        <v>124</v>
      </c>
      <c r="D132" s="95">
        <v>600</v>
      </c>
      <c r="E132" s="96">
        <v>0</v>
      </c>
      <c r="F132" s="96">
        <v>0</v>
      </c>
      <c r="G132" s="97">
        <v>600</v>
      </c>
      <c r="H132" s="98">
        <v>600</v>
      </c>
      <c r="I132" s="96">
        <v>0</v>
      </c>
      <c r="J132" s="96">
        <v>0</v>
      </c>
      <c r="K132" s="99">
        <v>600</v>
      </c>
      <c r="L132" s="95"/>
      <c r="M132" s="96"/>
      <c r="N132" s="96"/>
      <c r="O132" s="97"/>
      <c r="P132" s="95">
        <f t="shared" si="15"/>
        <v>600</v>
      </c>
      <c r="Q132" s="96">
        <f t="shared" si="16"/>
        <v>0</v>
      </c>
      <c r="R132" s="96">
        <f t="shared" si="17"/>
        <v>0</v>
      </c>
      <c r="S132" s="97">
        <f t="shared" si="18"/>
        <v>600</v>
      </c>
    </row>
    <row r="133" spans="1:20" ht="15" x14ac:dyDescent="0.25">
      <c r="A133" s="135"/>
      <c r="B133" s="93"/>
      <c r="C133" s="136" t="s">
        <v>146</v>
      </c>
      <c r="D133" s="95">
        <v>300</v>
      </c>
      <c r="E133" s="96">
        <v>0</v>
      </c>
      <c r="F133" s="96">
        <v>0</v>
      </c>
      <c r="G133" s="97">
        <v>300</v>
      </c>
      <c r="H133" s="98">
        <v>300</v>
      </c>
      <c r="I133" s="96">
        <v>0</v>
      </c>
      <c r="J133" s="96">
        <v>0</v>
      </c>
      <c r="K133" s="99">
        <v>300</v>
      </c>
      <c r="L133" s="95"/>
      <c r="M133" s="96"/>
      <c r="N133" s="96"/>
      <c r="O133" s="97"/>
      <c r="P133" s="95">
        <f t="shared" si="15"/>
        <v>300</v>
      </c>
      <c r="Q133" s="96">
        <f t="shared" si="16"/>
        <v>0</v>
      </c>
      <c r="R133" s="96">
        <f t="shared" si="17"/>
        <v>0</v>
      </c>
      <c r="S133" s="97">
        <f t="shared" si="18"/>
        <v>300</v>
      </c>
    </row>
    <row r="134" spans="1:20" ht="15" x14ac:dyDescent="0.25">
      <c r="A134" s="92"/>
      <c r="B134" s="116"/>
      <c r="C134" s="94" t="s">
        <v>74</v>
      </c>
      <c r="D134" s="95">
        <v>1800</v>
      </c>
      <c r="E134" s="96">
        <v>0</v>
      </c>
      <c r="F134" s="96">
        <v>0</v>
      </c>
      <c r="G134" s="97">
        <v>1800</v>
      </c>
      <c r="H134" s="98">
        <v>1800</v>
      </c>
      <c r="I134" s="96">
        <v>0</v>
      </c>
      <c r="J134" s="96">
        <v>0</v>
      </c>
      <c r="K134" s="99">
        <v>1800</v>
      </c>
      <c r="L134" s="95"/>
      <c r="M134" s="96"/>
      <c r="N134" s="96"/>
      <c r="O134" s="97"/>
      <c r="P134" s="95">
        <f t="shared" si="15"/>
        <v>1800</v>
      </c>
      <c r="Q134" s="96">
        <f t="shared" si="16"/>
        <v>0</v>
      </c>
      <c r="R134" s="96">
        <f t="shared" si="17"/>
        <v>0</v>
      </c>
      <c r="S134" s="97">
        <f t="shared" si="18"/>
        <v>1800</v>
      </c>
    </row>
    <row r="135" spans="1:20" ht="15" x14ac:dyDescent="0.25">
      <c r="A135" s="92"/>
      <c r="B135" s="116"/>
      <c r="C135" s="94" t="s">
        <v>75</v>
      </c>
      <c r="D135" s="95">
        <v>500</v>
      </c>
      <c r="E135" s="96">
        <v>0</v>
      </c>
      <c r="F135" s="96">
        <v>0</v>
      </c>
      <c r="G135" s="97">
        <v>500</v>
      </c>
      <c r="H135" s="98">
        <v>500</v>
      </c>
      <c r="I135" s="96">
        <v>0</v>
      </c>
      <c r="J135" s="96">
        <v>0</v>
      </c>
      <c r="K135" s="99">
        <v>500</v>
      </c>
      <c r="L135" s="95"/>
      <c r="M135" s="96"/>
      <c r="N135" s="96"/>
      <c r="O135" s="97"/>
      <c r="P135" s="95">
        <f t="shared" si="15"/>
        <v>500</v>
      </c>
      <c r="Q135" s="96">
        <f t="shared" si="16"/>
        <v>0</v>
      </c>
      <c r="R135" s="96">
        <f t="shared" si="17"/>
        <v>0</v>
      </c>
      <c r="S135" s="97">
        <f t="shared" si="18"/>
        <v>500</v>
      </c>
    </row>
    <row r="136" spans="1:20" ht="15" x14ac:dyDescent="0.25">
      <c r="A136" s="135"/>
      <c r="B136" s="101"/>
      <c r="C136" s="123"/>
      <c r="D136" s="95"/>
      <c r="E136" s="96"/>
      <c r="F136" s="96"/>
      <c r="G136" s="97"/>
      <c r="H136" s="98"/>
      <c r="I136" s="96"/>
      <c r="J136" s="96"/>
      <c r="K136" s="99"/>
      <c r="L136" s="95"/>
      <c r="M136" s="96"/>
      <c r="N136" s="96"/>
      <c r="O136" s="97"/>
      <c r="P136" s="95"/>
      <c r="Q136" s="96"/>
      <c r="R136" s="96"/>
      <c r="S136" s="97"/>
    </row>
    <row r="137" spans="1:20" ht="15" x14ac:dyDescent="0.25">
      <c r="A137" s="100"/>
      <c r="B137" s="137"/>
      <c r="C137" s="117" t="s">
        <v>33</v>
      </c>
      <c r="D137" s="118">
        <f t="shared" ref="D137:G137" si="24">SUM(D126:D136)</f>
        <v>15000</v>
      </c>
      <c r="E137" s="119">
        <f t="shared" si="24"/>
        <v>0</v>
      </c>
      <c r="F137" s="119">
        <f t="shared" si="24"/>
        <v>0</v>
      </c>
      <c r="G137" s="120">
        <f t="shared" si="24"/>
        <v>15000</v>
      </c>
      <c r="H137" s="121">
        <v>15000</v>
      </c>
      <c r="I137" s="119">
        <v>0</v>
      </c>
      <c r="J137" s="119">
        <v>0</v>
      </c>
      <c r="K137" s="122">
        <v>15000</v>
      </c>
      <c r="L137" s="118">
        <f t="shared" ref="L137:O137" si="25">SUM(L126:L136)</f>
        <v>0</v>
      </c>
      <c r="M137" s="119">
        <f t="shared" si="25"/>
        <v>0</v>
      </c>
      <c r="N137" s="119">
        <f t="shared" si="25"/>
        <v>0</v>
      </c>
      <c r="O137" s="120">
        <f t="shared" si="25"/>
        <v>0</v>
      </c>
      <c r="P137" s="118">
        <f t="shared" si="15"/>
        <v>15000</v>
      </c>
      <c r="Q137" s="119">
        <f t="shared" si="16"/>
        <v>0</v>
      </c>
      <c r="R137" s="119">
        <f t="shared" si="17"/>
        <v>0</v>
      </c>
      <c r="S137" s="120">
        <f t="shared" si="18"/>
        <v>15000</v>
      </c>
    </row>
    <row r="138" spans="1:20" x14ac:dyDescent="0.25">
      <c r="A138" s="100"/>
      <c r="B138" s="101"/>
      <c r="C138" s="117"/>
      <c r="D138" s="130"/>
      <c r="E138" s="131"/>
      <c r="F138" s="131"/>
      <c r="G138" s="132"/>
      <c r="H138" s="133"/>
      <c r="I138" s="131"/>
      <c r="J138" s="131"/>
      <c r="K138" s="134"/>
      <c r="L138" s="130"/>
      <c r="M138" s="131"/>
      <c r="N138" s="131"/>
      <c r="O138" s="132"/>
      <c r="P138" s="95"/>
      <c r="Q138" s="96"/>
      <c r="R138" s="96"/>
      <c r="S138" s="97"/>
    </row>
    <row r="139" spans="1:20" x14ac:dyDescent="0.25">
      <c r="A139" s="100"/>
      <c r="B139" s="101" t="s">
        <v>13</v>
      </c>
      <c r="C139" s="94" t="s">
        <v>41</v>
      </c>
      <c r="D139" s="130"/>
      <c r="E139" s="131"/>
      <c r="F139" s="131"/>
      <c r="G139" s="132"/>
      <c r="H139" s="133"/>
      <c r="I139" s="131"/>
      <c r="J139" s="131"/>
      <c r="K139" s="134"/>
      <c r="L139" s="130"/>
      <c r="M139" s="131"/>
      <c r="N139" s="131"/>
      <c r="O139" s="132"/>
      <c r="P139" s="95"/>
      <c r="Q139" s="96"/>
      <c r="R139" s="96"/>
      <c r="S139" s="97"/>
    </row>
    <row r="140" spans="1:20" x14ac:dyDescent="0.25">
      <c r="A140" s="100"/>
      <c r="B140" s="101"/>
      <c r="C140" s="94" t="s">
        <v>45</v>
      </c>
      <c r="D140" s="130"/>
      <c r="E140" s="131"/>
      <c r="F140" s="131"/>
      <c r="G140" s="132"/>
      <c r="H140" s="133"/>
      <c r="I140" s="131"/>
      <c r="J140" s="131"/>
      <c r="K140" s="134"/>
      <c r="L140" s="130"/>
      <c r="M140" s="131"/>
      <c r="N140" s="131"/>
      <c r="O140" s="132"/>
      <c r="P140" s="95"/>
      <c r="Q140" s="96"/>
      <c r="R140" s="96"/>
      <c r="S140" s="97"/>
    </row>
    <row r="141" spans="1:20" ht="30" x14ac:dyDescent="0.25">
      <c r="A141" s="92"/>
      <c r="B141" s="116"/>
      <c r="C141" s="123" t="s">
        <v>125</v>
      </c>
      <c r="D141" s="95">
        <f>364331+67738+71468-602</f>
        <v>502935</v>
      </c>
      <c r="E141" s="96">
        <v>346513</v>
      </c>
      <c r="F141" s="138">
        <v>156422</v>
      </c>
      <c r="G141" s="139">
        <v>0</v>
      </c>
      <c r="H141" s="140">
        <v>549630</v>
      </c>
      <c r="I141" s="138">
        <v>393208</v>
      </c>
      <c r="J141" s="138">
        <v>156422</v>
      </c>
      <c r="K141" s="141">
        <v>0</v>
      </c>
      <c r="L141" s="95">
        <f>16171-2175</f>
        <v>13996</v>
      </c>
      <c r="M141" s="96">
        <f>L141</f>
        <v>13996</v>
      </c>
      <c r="N141" s="138">
        <v>0</v>
      </c>
      <c r="O141" s="139">
        <v>0</v>
      </c>
      <c r="P141" s="95">
        <f t="shared" ref="P141:P208" si="26">H141+L141</f>
        <v>563626</v>
      </c>
      <c r="Q141" s="96">
        <f t="shared" ref="Q141:Q208" si="27">I141+M141</f>
        <v>407204</v>
      </c>
      <c r="R141" s="138">
        <f t="shared" ref="R141:R208" si="28">J141+N141</f>
        <v>156422</v>
      </c>
      <c r="S141" s="139">
        <f t="shared" ref="S141:S208" si="29">K141+O141</f>
        <v>0</v>
      </c>
    </row>
    <row r="142" spans="1:20" ht="30" x14ac:dyDescent="0.25">
      <c r="A142" s="92"/>
      <c r="B142" s="116"/>
      <c r="C142" s="123" t="s">
        <v>126</v>
      </c>
      <c r="D142" s="95">
        <v>1500</v>
      </c>
      <c r="E142" s="96">
        <v>0</v>
      </c>
      <c r="F142" s="96">
        <v>1500</v>
      </c>
      <c r="G142" s="97">
        <v>0</v>
      </c>
      <c r="H142" s="98">
        <v>1500</v>
      </c>
      <c r="I142" s="96">
        <v>0</v>
      </c>
      <c r="J142" s="96">
        <v>1500</v>
      </c>
      <c r="K142" s="99">
        <v>0</v>
      </c>
      <c r="L142" s="95"/>
      <c r="M142" s="96"/>
      <c r="N142" s="96"/>
      <c r="O142" s="97"/>
      <c r="P142" s="95">
        <f t="shared" si="26"/>
        <v>1500</v>
      </c>
      <c r="Q142" s="96">
        <f t="shared" si="27"/>
        <v>0</v>
      </c>
      <c r="R142" s="96">
        <f t="shared" si="28"/>
        <v>1500</v>
      </c>
      <c r="S142" s="97">
        <f t="shared" si="29"/>
        <v>0</v>
      </c>
    </row>
    <row r="143" spans="1:20" ht="15" x14ac:dyDescent="0.25">
      <c r="A143" s="92"/>
      <c r="B143" s="116"/>
      <c r="C143" s="94" t="s">
        <v>140</v>
      </c>
      <c r="D143" s="95">
        <v>1500</v>
      </c>
      <c r="E143" s="96">
        <v>0</v>
      </c>
      <c r="F143" s="96">
        <v>1500</v>
      </c>
      <c r="G143" s="97">
        <v>0</v>
      </c>
      <c r="H143" s="98">
        <v>1500</v>
      </c>
      <c r="I143" s="96">
        <v>0</v>
      </c>
      <c r="J143" s="96">
        <v>1500</v>
      </c>
      <c r="K143" s="99">
        <v>0</v>
      </c>
      <c r="L143" s="95">
        <v>-250</v>
      </c>
      <c r="M143" s="96">
        <v>-250</v>
      </c>
      <c r="N143" s="96"/>
      <c r="O143" s="97"/>
      <c r="P143" s="95">
        <f t="shared" si="26"/>
        <v>1250</v>
      </c>
      <c r="Q143" s="96">
        <f t="shared" si="27"/>
        <v>-250</v>
      </c>
      <c r="R143" s="96">
        <f t="shared" si="28"/>
        <v>1500</v>
      </c>
      <c r="S143" s="97">
        <f t="shared" si="29"/>
        <v>0</v>
      </c>
      <c r="T143" s="124"/>
    </row>
    <row r="144" spans="1:20" ht="15" x14ac:dyDescent="0.25">
      <c r="A144" s="92"/>
      <c r="B144" s="116"/>
      <c r="C144" s="94" t="s">
        <v>127</v>
      </c>
      <c r="D144" s="95">
        <v>3800</v>
      </c>
      <c r="E144" s="96">
        <v>0</v>
      </c>
      <c r="F144" s="96">
        <v>3800</v>
      </c>
      <c r="G144" s="97">
        <v>0</v>
      </c>
      <c r="H144" s="98">
        <v>3800</v>
      </c>
      <c r="I144" s="96">
        <v>0</v>
      </c>
      <c r="J144" s="96">
        <v>3800</v>
      </c>
      <c r="K144" s="99">
        <v>0</v>
      </c>
      <c r="L144" s="95"/>
      <c r="M144" s="96"/>
      <c r="N144" s="96"/>
      <c r="O144" s="97"/>
      <c r="P144" s="95">
        <f t="shared" si="26"/>
        <v>3800</v>
      </c>
      <c r="Q144" s="96">
        <f t="shared" si="27"/>
        <v>0</v>
      </c>
      <c r="R144" s="96">
        <f t="shared" si="28"/>
        <v>3800</v>
      </c>
      <c r="S144" s="97">
        <f t="shared" si="29"/>
        <v>0</v>
      </c>
    </row>
    <row r="145" spans="1:19" ht="15" x14ac:dyDescent="0.25">
      <c r="A145" s="92"/>
      <c r="B145" s="116"/>
      <c r="C145" s="123" t="s">
        <v>281</v>
      </c>
      <c r="D145" s="95">
        <v>15643</v>
      </c>
      <c r="E145" s="96">
        <v>15643</v>
      </c>
      <c r="F145" s="96">
        <v>0</v>
      </c>
      <c r="G145" s="97">
        <v>0</v>
      </c>
      <c r="H145" s="98">
        <v>15643</v>
      </c>
      <c r="I145" s="96">
        <v>15643</v>
      </c>
      <c r="J145" s="96">
        <v>0</v>
      </c>
      <c r="K145" s="99">
        <v>0</v>
      </c>
      <c r="L145" s="95"/>
      <c r="M145" s="96"/>
      <c r="N145" s="96"/>
      <c r="O145" s="97"/>
      <c r="P145" s="95">
        <f t="shared" si="26"/>
        <v>15643</v>
      </c>
      <c r="Q145" s="96">
        <f t="shared" si="27"/>
        <v>15643</v>
      </c>
      <c r="R145" s="96">
        <f t="shared" si="28"/>
        <v>0</v>
      </c>
      <c r="S145" s="97">
        <f t="shared" si="29"/>
        <v>0</v>
      </c>
    </row>
    <row r="146" spans="1:19" ht="15" x14ac:dyDescent="0.25">
      <c r="A146" s="92"/>
      <c r="B146" s="116"/>
      <c r="C146" s="123" t="s">
        <v>259</v>
      </c>
      <c r="D146" s="95">
        <v>52</v>
      </c>
      <c r="E146" s="96">
        <v>52</v>
      </c>
      <c r="F146" s="96">
        <v>0</v>
      </c>
      <c r="G146" s="97">
        <v>0</v>
      </c>
      <c r="H146" s="98">
        <v>52</v>
      </c>
      <c r="I146" s="96">
        <v>52</v>
      </c>
      <c r="J146" s="96">
        <v>0</v>
      </c>
      <c r="K146" s="99">
        <v>0</v>
      </c>
      <c r="L146" s="95">
        <v>4136</v>
      </c>
      <c r="M146" s="96">
        <v>4136</v>
      </c>
      <c r="N146" s="96">
        <v>0</v>
      </c>
      <c r="O146" s="97">
        <v>0</v>
      </c>
      <c r="P146" s="95">
        <f t="shared" si="26"/>
        <v>4188</v>
      </c>
      <c r="Q146" s="96">
        <f t="shared" si="27"/>
        <v>4188</v>
      </c>
      <c r="R146" s="96">
        <f t="shared" si="28"/>
        <v>0</v>
      </c>
      <c r="S146" s="97">
        <f t="shared" si="29"/>
        <v>0</v>
      </c>
    </row>
    <row r="147" spans="1:19" ht="15" x14ac:dyDescent="0.25">
      <c r="A147" s="92"/>
      <c r="B147" s="116"/>
      <c r="C147" s="123" t="s">
        <v>260</v>
      </c>
      <c r="D147" s="95">
        <v>1759</v>
      </c>
      <c r="E147" s="96">
        <v>1759</v>
      </c>
      <c r="F147" s="96">
        <v>0</v>
      </c>
      <c r="G147" s="97">
        <v>0</v>
      </c>
      <c r="H147" s="98">
        <v>1759</v>
      </c>
      <c r="I147" s="96">
        <v>1759</v>
      </c>
      <c r="J147" s="96">
        <v>0</v>
      </c>
      <c r="K147" s="99">
        <v>0</v>
      </c>
      <c r="L147" s="95">
        <v>1951</v>
      </c>
      <c r="M147" s="96">
        <v>1951</v>
      </c>
      <c r="N147" s="96">
        <v>0</v>
      </c>
      <c r="O147" s="97">
        <v>0</v>
      </c>
      <c r="P147" s="95">
        <f t="shared" si="26"/>
        <v>3710</v>
      </c>
      <c r="Q147" s="96">
        <f t="shared" si="27"/>
        <v>3710</v>
      </c>
      <c r="R147" s="96">
        <f t="shared" si="28"/>
        <v>0</v>
      </c>
      <c r="S147" s="97">
        <f t="shared" si="29"/>
        <v>0</v>
      </c>
    </row>
    <row r="148" spans="1:19" ht="15" x14ac:dyDescent="0.25">
      <c r="A148" s="92"/>
      <c r="B148" s="116"/>
      <c r="C148" s="123" t="s">
        <v>308</v>
      </c>
      <c r="D148" s="95"/>
      <c r="E148" s="96"/>
      <c r="F148" s="96"/>
      <c r="G148" s="97"/>
      <c r="H148" s="98">
        <v>1208</v>
      </c>
      <c r="I148" s="96">
        <v>1208</v>
      </c>
      <c r="J148" s="96">
        <v>0</v>
      </c>
      <c r="K148" s="99">
        <v>0</v>
      </c>
      <c r="L148" s="95"/>
      <c r="M148" s="96"/>
      <c r="N148" s="96"/>
      <c r="O148" s="97"/>
      <c r="P148" s="95">
        <f t="shared" si="26"/>
        <v>1208</v>
      </c>
      <c r="Q148" s="96">
        <f t="shared" si="27"/>
        <v>1208</v>
      </c>
      <c r="R148" s="96">
        <f t="shared" si="28"/>
        <v>0</v>
      </c>
      <c r="S148" s="97">
        <f t="shared" si="29"/>
        <v>0</v>
      </c>
    </row>
    <row r="149" spans="1:19" ht="15" x14ac:dyDescent="0.25">
      <c r="A149" s="92"/>
      <c r="B149" s="116"/>
      <c r="C149" s="123" t="s">
        <v>310</v>
      </c>
      <c r="D149" s="95"/>
      <c r="E149" s="96"/>
      <c r="F149" s="96"/>
      <c r="G149" s="97"/>
      <c r="H149" s="98">
        <v>305</v>
      </c>
      <c r="I149" s="96">
        <v>305</v>
      </c>
      <c r="J149" s="96">
        <v>0</v>
      </c>
      <c r="K149" s="99">
        <v>0</v>
      </c>
      <c r="L149" s="95"/>
      <c r="M149" s="96"/>
      <c r="N149" s="96"/>
      <c r="O149" s="97"/>
      <c r="P149" s="95">
        <f t="shared" si="26"/>
        <v>305</v>
      </c>
      <c r="Q149" s="96">
        <f t="shared" si="27"/>
        <v>305</v>
      </c>
      <c r="R149" s="96">
        <f t="shared" si="28"/>
        <v>0</v>
      </c>
      <c r="S149" s="97">
        <f t="shared" si="29"/>
        <v>0</v>
      </c>
    </row>
    <row r="150" spans="1:19" ht="30" x14ac:dyDescent="0.25">
      <c r="A150" s="92"/>
      <c r="B150" s="116"/>
      <c r="C150" s="123" t="s">
        <v>309</v>
      </c>
      <c r="D150" s="95"/>
      <c r="E150" s="96"/>
      <c r="F150" s="96"/>
      <c r="G150" s="97"/>
      <c r="H150" s="98">
        <v>1823</v>
      </c>
      <c r="I150" s="96">
        <v>1823</v>
      </c>
      <c r="J150" s="96">
        <v>0</v>
      </c>
      <c r="K150" s="99">
        <v>0</v>
      </c>
      <c r="L150" s="95"/>
      <c r="M150" s="96"/>
      <c r="N150" s="96"/>
      <c r="O150" s="97"/>
      <c r="P150" s="95">
        <f t="shared" si="26"/>
        <v>1823</v>
      </c>
      <c r="Q150" s="96">
        <f t="shared" si="27"/>
        <v>1823</v>
      </c>
      <c r="R150" s="96">
        <f t="shared" si="28"/>
        <v>0</v>
      </c>
      <c r="S150" s="97">
        <f t="shared" si="29"/>
        <v>0</v>
      </c>
    </row>
    <row r="151" spans="1:19" ht="15" x14ac:dyDescent="0.25">
      <c r="A151" s="92"/>
      <c r="B151" s="116"/>
      <c r="C151" s="123" t="s">
        <v>229</v>
      </c>
      <c r="D151" s="95"/>
      <c r="E151" s="96"/>
      <c r="F151" s="96"/>
      <c r="G151" s="97"/>
      <c r="H151" s="98">
        <v>2452</v>
      </c>
      <c r="I151" s="96">
        <v>2452</v>
      </c>
      <c r="J151" s="96">
        <v>0</v>
      </c>
      <c r="K151" s="99">
        <v>0</v>
      </c>
      <c r="L151" s="95">
        <v>484</v>
      </c>
      <c r="M151" s="96">
        <v>484</v>
      </c>
      <c r="N151" s="96">
        <v>0</v>
      </c>
      <c r="O151" s="97">
        <v>0</v>
      </c>
      <c r="P151" s="95">
        <f t="shared" si="26"/>
        <v>2936</v>
      </c>
      <c r="Q151" s="96">
        <f t="shared" si="27"/>
        <v>2936</v>
      </c>
      <c r="R151" s="96">
        <f t="shared" si="28"/>
        <v>0</v>
      </c>
      <c r="S151" s="97">
        <f t="shared" si="29"/>
        <v>0</v>
      </c>
    </row>
    <row r="152" spans="1:19" ht="15" x14ac:dyDescent="0.25">
      <c r="A152" s="92"/>
      <c r="B152" s="116"/>
      <c r="C152" s="123" t="s">
        <v>343</v>
      </c>
      <c r="D152" s="95"/>
      <c r="E152" s="96"/>
      <c r="F152" s="96"/>
      <c r="G152" s="97"/>
      <c r="H152" s="98"/>
      <c r="I152" s="96"/>
      <c r="J152" s="96"/>
      <c r="K152" s="99"/>
      <c r="L152" s="95">
        <v>2950</v>
      </c>
      <c r="M152" s="96">
        <v>2950</v>
      </c>
      <c r="N152" s="96">
        <v>0</v>
      </c>
      <c r="O152" s="97">
        <v>0</v>
      </c>
      <c r="P152" s="95">
        <f t="shared" ref="P152" si="30">H152+L152</f>
        <v>2950</v>
      </c>
      <c r="Q152" s="96">
        <f t="shared" ref="Q152" si="31">I152+M152</f>
        <v>2950</v>
      </c>
      <c r="R152" s="96">
        <f t="shared" ref="R152" si="32">J152+N152</f>
        <v>0</v>
      </c>
      <c r="S152" s="97">
        <f t="shared" ref="S152" si="33">K152+O152</f>
        <v>0</v>
      </c>
    </row>
    <row r="153" spans="1:19" ht="30" x14ac:dyDescent="0.25">
      <c r="A153" s="92"/>
      <c r="B153" s="116"/>
      <c r="C153" s="123" t="s">
        <v>345</v>
      </c>
      <c r="D153" s="95"/>
      <c r="E153" s="96"/>
      <c r="F153" s="96"/>
      <c r="G153" s="97"/>
      <c r="H153" s="98"/>
      <c r="I153" s="96"/>
      <c r="J153" s="96"/>
      <c r="K153" s="99"/>
      <c r="L153" s="95">
        <v>2175</v>
      </c>
      <c r="M153" s="96">
        <v>2175</v>
      </c>
      <c r="N153" s="96">
        <v>0</v>
      </c>
      <c r="O153" s="97">
        <v>0</v>
      </c>
      <c r="P153" s="95">
        <f t="shared" ref="P153" si="34">H153+L153</f>
        <v>2175</v>
      </c>
      <c r="Q153" s="96">
        <f t="shared" ref="Q153" si="35">I153+M153</f>
        <v>2175</v>
      </c>
      <c r="R153" s="96">
        <f t="shared" ref="R153" si="36">J153+N153</f>
        <v>0</v>
      </c>
      <c r="S153" s="97">
        <f t="shared" ref="S153" si="37">K153+O153</f>
        <v>0</v>
      </c>
    </row>
    <row r="154" spans="1:19" ht="15" x14ac:dyDescent="0.25">
      <c r="A154" s="100"/>
      <c r="B154" s="101"/>
      <c r="C154" s="123"/>
      <c r="D154" s="125"/>
      <c r="E154" s="126"/>
      <c r="F154" s="126"/>
      <c r="G154" s="127"/>
      <c r="H154" s="128"/>
      <c r="I154" s="126"/>
      <c r="J154" s="126"/>
      <c r="K154" s="129"/>
      <c r="L154" s="125"/>
      <c r="M154" s="126"/>
      <c r="N154" s="126"/>
      <c r="O154" s="127"/>
      <c r="P154" s="125"/>
      <c r="Q154" s="126"/>
      <c r="R154" s="126"/>
      <c r="S154" s="127"/>
    </row>
    <row r="155" spans="1:19" ht="15" x14ac:dyDescent="0.25">
      <c r="A155" s="100"/>
      <c r="B155" s="101"/>
      <c r="C155" s="104" t="s">
        <v>20</v>
      </c>
      <c r="D155" s="118">
        <f>SUM(D141:D154)</f>
        <v>527189</v>
      </c>
      <c r="E155" s="119">
        <f>SUM(E141:E154)</f>
        <v>363967</v>
      </c>
      <c r="F155" s="119">
        <f>SUM(F141:F154)</f>
        <v>163222</v>
      </c>
      <c r="G155" s="120">
        <f>SUM(G141:G154)</f>
        <v>0</v>
      </c>
      <c r="H155" s="121">
        <v>579672</v>
      </c>
      <c r="I155" s="119">
        <v>416450</v>
      </c>
      <c r="J155" s="119">
        <v>163222</v>
      </c>
      <c r="K155" s="122">
        <v>0</v>
      </c>
      <c r="L155" s="118">
        <f>SUM(L141:L154)</f>
        <v>25442</v>
      </c>
      <c r="M155" s="119">
        <f>SUM(M141:M154)</f>
        <v>25442</v>
      </c>
      <c r="N155" s="119">
        <f>SUM(N141:N154)</f>
        <v>0</v>
      </c>
      <c r="O155" s="120">
        <f>SUM(O141:O154)</f>
        <v>0</v>
      </c>
      <c r="P155" s="118">
        <f t="shared" si="26"/>
        <v>605114</v>
      </c>
      <c r="Q155" s="119">
        <f t="shared" si="27"/>
        <v>441892</v>
      </c>
      <c r="R155" s="119">
        <f t="shared" si="28"/>
        <v>163222</v>
      </c>
      <c r="S155" s="120">
        <f t="shared" si="29"/>
        <v>0</v>
      </c>
    </row>
    <row r="156" spans="1:19" x14ac:dyDescent="0.25">
      <c r="A156" s="100"/>
      <c r="B156" s="101"/>
      <c r="C156" s="104"/>
      <c r="D156" s="130"/>
      <c r="E156" s="131"/>
      <c r="F156" s="131"/>
      <c r="G156" s="132"/>
      <c r="H156" s="133"/>
      <c r="I156" s="131"/>
      <c r="J156" s="131"/>
      <c r="K156" s="134"/>
      <c r="L156" s="130"/>
      <c r="M156" s="131"/>
      <c r="N156" s="131"/>
      <c r="O156" s="132"/>
      <c r="P156" s="95"/>
      <c r="Q156" s="96"/>
      <c r="R156" s="96"/>
      <c r="S156" s="97"/>
    </row>
    <row r="157" spans="1:19" x14ac:dyDescent="0.25">
      <c r="A157" s="100"/>
      <c r="B157" s="101"/>
      <c r="C157" s="94" t="s">
        <v>46</v>
      </c>
      <c r="D157" s="130"/>
      <c r="E157" s="131"/>
      <c r="F157" s="131"/>
      <c r="G157" s="132"/>
      <c r="H157" s="133"/>
      <c r="I157" s="131"/>
      <c r="J157" s="131"/>
      <c r="K157" s="134"/>
      <c r="L157" s="130"/>
      <c r="M157" s="131"/>
      <c r="N157" s="131"/>
      <c r="O157" s="132"/>
      <c r="P157" s="95"/>
      <c r="Q157" s="96"/>
      <c r="R157" s="96"/>
      <c r="S157" s="97"/>
    </row>
    <row r="158" spans="1:19" ht="15" x14ac:dyDescent="0.25">
      <c r="A158" s="92"/>
      <c r="B158" s="116"/>
      <c r="C158" s="94" t="s">
        <v>276</v>
      </c>
      <c r="D158" s="95">
        <v>60000</v>
      </c>
      <c r="E158" s="96"/>
      <c r="F158" s="96">
        <v>60000</v>
      </c>
      <c r="G158" s="97"/>
      <c r="H158" s="98">
        <v>60000</v>
      </c>
      <c r="I158" s="96">
        <v>0</v>
      </c>
      <c r="J158" s="96">
        <v>60000</v>
      </c>
      <c r="K158" s="99">
        <v>0</v>
      </c>
      <c r="L158" s="95"/>
      <c r="M158" s="96"/>
      <c r="N158" s="96"/>
      <c r="O158" s="97"/>
      <c r="P158" s="95">
        <f t="shared" si="26"/>
        <v>60000</v>
      </c>
      <c r="Q158" s="96">
        <f t="shared" si="27"/>
        <v>0</v>
      </c>
      <c r="R158" s="96">
        <f t="shared" si="28"/>
        <v>60000</v>
      </c>
      <c r="S158" s="97">
        <f t="shared" si="29"/>
        <v>0</v>
      </c>
    </row>
    <row r="159" spans="1:19" ht="15" x14ac:dyDescent="0.25">
      <c r="A159" s="100"/>
      <c r="B159" s="101"/>
      <c r="C159" s="94" t="s">
        <v>277</v>
      </c>
      <c r="D159" s="95">
        <v>1743</v>
      </c>
      <c r="E159" s="96">
        <v>1743</v>
      </c>
      <c r="F159" s="96">
        <v>0</v>
      </c>
      <c r="G159" s="97">
        <v>0</v>
      </c>
      <c r="H159" s="98">
        <v>1743</v>
      </c>
      <c r="I159" s="96">
        <v>1743</v>
      </c>
      <c r="J159" s="96">
        <v>0</v>
      </c>
      <c r="K159" s="99">
        <v>0</v>
      </c>
      <c r="L159" s="95"/>
      <c r="M159" s="96"/>
      <c r="N159" s="96"/>
      <c r="O159" s="97"/>
      <c r="P159" s="95">
        <f t="shared" si="26"/>
        <v>1743</v>
      </c>
      <c r="Q159" s="96">
        <f t="shared" si="27"/>
        <v>1743</v>
      </c>
      <c r="R159" s="96">
        <f t="shared" si="28"/>
        <v>0</v>
      </c>
      <c r="S159" s="97">
        <f t="shared" si="29"/>
        <v>0</v>
      </c>
    </row>
    <row r="160" spans="1:19" ht="15" x14ac:dyDescent="0.25">
      <c r="A160" s="100"/>
      <c r="B160" s="101"/>
      <c r="C160" s="123" t="s">
        <v>278</v>
      </c>
      <c r="D160" s="125">
        <v>7000</v>
      </c>
      <c r="E160" s="126"/>
      <c r="F160" s="126">
        <v>7000</v>
      </c>
      <c r="G160" s="127"/>
      <c r="H160" s="128">
        <v>7000</v>
      </c>
      <c r="I160" s="126">
        <v>0</v>
      </c>
      <c r="J160" s="126">
        <v>7000</v>
      </c>
      <c r="K160" s="129">
        <v>0</v>
      </c>
      <c r="L160" s="125"/>
      <c r="M160" s="126"/>
      <c r="N160" s="126"/>
      <c r="O160" s="127"/>
      <c r="P160" s="125">
        <f t="shared" si="26"/>
        <v>7000</v>
      </c>
      <c r="Q160" s="126">
        <f t="shared" si="27"/>
        <v>0</v>
      </c>
      <c r="R160" s="126">
        <f t="shared" si="28"/>
        <v>7000</v>
      </c>
      <c r="S160" s="127">
        <f t="shared" si="29"/>
        <v>0</v>
      </c>
    </row>
    <row r="161" spans="1:19" ht="15" x14ac:dyDescent="0.25">
      <c r="A161" s="102"/>
      <c r="B161" s="101"/>
      <c r="C161" s="123" t="s">
        <v>279</v>
      </c>
      <c r="D161" s="125">
        <v>1000</v>
      </c>
      <c r="E161" s="126">
        <v>0</v>
      </c>
      <c r="F161" s="126">
        <v>1000</v>
      </c>
      <c r="G161" s="127">
        <v>0</v>
      </c>
      <c r="H161" s="128">
        <v>1200</v>
      </c>
      <c r="I161" s="126">
        <v>0</v>
      </c>
      <c r="J161" s="126">
        <v>1200</v>
      </c>
      <c r="K161" s="129">
        <v>0</v>
      </c>
      <c r="L161" s="125"/>
      <c r="M161" s="126"/>
      <c r="N161" s="126"/>
      <c r="O161" s="127"/>
      <c r="P161" s="125">
        <f t="shared" si="26"/>
        <v>1200</v>
      </c>
      <c r="Q161" s="126">
        <f t="shared" si="27"/>
        <v>0</v>
      </c>
      <c r="R161" s="126">
        <f t="shared" si="28"/>
        <v>1200</v>
      </c>
      <c r="S161" s="127">
        <f t="shared" si="29"/>
        <v>0</v>
      </c>
    </row>
    <row r="162" spans="1:19" ht="15" x14ac:dyDescent="0.25">
      <c r="A162" s="100"/>
      <c r="B162" s="101"/>
      <c r="C162" s="123" t="s">
        <v>280</v>
      </c>
      <c r="D162" s="125">
        <v>600</v>
      </c>
      <c r="E162" s="126">
        <v>0</v>
      </c>
      <c r="F162" s="126">
        <v>600</v>
      </c>
      <c r="G162" s="127">
        <v>0</v>
      </c>
      <c r="H162" s="128">
        <v>800</v>
      </c>
      <c r="I162" s="126">
        <v>0</v>
      </c>
      <c r="J162" s="126">
        <v>800</v>
      </c>
      <c r="K162" s="129">
        <v>0</v>
      </c>
      <c r="L162" s="125"/>
      <c r="M162" s="126"/>
      <c r="N162" s="126"/>
      <c r="O162" s="127"/>
      <c r="P162" s="125">
        <f t="shared" si="26"/>
        <v>800</v>
      </c>
      <c r="Q162" s="126">
        <f t="shared" si="27"/>
        <v>0</v>
      </c>
      <c r="R162" s="126">
        <f t="shared" si="28"/>
        <v>800</v>
      </c>
      <c r="S162" s="127">
        <f t="shared" si="29"/>
        <v>0</v>
      </c>
    </row>
    <row r="163" spans="1:19" ht="15" x14ac:dyDescent="0.25">
      <c r="A163" s="100"/>
      <c r="B163" s="101"/>
      <c r="C163" s="123" t="s">
        <v>282</v>
      </c>
      <c r="D163" s="125">
        <v>1600</v>
      </c>
      <c r="E163" s="126"/>
      <c r="F163" s="126">
        <v>1600</v>
      </c>
      <c r="G163" s="127"/>
      <c r="H163" s="128">
        <v>1600</v>
      </c>
      <c r="I163" s="126">
        <v>0</v>
      </c>
      <c r="J163" s="126">
        <v>1600</v>
      </c>
      <c r="K163" s="129">
        <v>0</v>
      </c>
      <c r="L163" s="125"/>
      <c r="M163" s="126"/>
      <c r="N163" s="126"/>
      <c r="O163" s="127"/>
      <c r="P163" s="125">
        <f t="shared" si="26"/>
        <v>1600</v>
      </c>
      <c r="Q163" s="126">
        <f t="shared" si="27"/>
        <v>0</v>
      </c>
      <c r="R163" s="126">
        <f t="shared" si="28"/>
        <v>1600</v>
      </c>
      <c r="S163" s="127">
        <f t="shared" si="29"/>
        <v>0</v>
      </c>
    </row>
    <row r="164" spans="1:19" ht="15" x14ac:dyDescent="0.25">
      <c r="A164" s="92"/>
      <c r="B164" s="116"/>
      <c r="C164" s="94" t="s">
        <v>283</v>
      </c>
      <c r="D164" s="95">
        <v>1000</v>
      </c>
      <c r="E164" s="96">
        <v>0</v>
      </c>
      <c r="F164" s="96">
        <v>1000</v>
      </c>
      <c r="G164" s="97">
        <v>0</v>
      </c>
      <c r="H164" s="98">
        <v>1000</v>
      </c>
      <c r="I164" s="96">
        <v>0</v>
      </c>
      <c r="J164" s="96">
        <v>1000</v>
      </c>
      <c r="K164" s="99">
        <v>0</v>
      </c>
      <c r="L164" s="95"/>
      <c r="M164" s="96"/>
      <c r="N164" s="96"/>
      <c r="O164" s="97"/>
      <c r="P164" s="95">
        <f t="shared" si="26"/>
        <v>1000</v>
      </c>
      <c r="Q164" s="96">
        <f t="shared" si="27"/>
        <v>0</v>
      </c>
      <c r="R164" s="96">
        <f t="shared" si="28"/>
        <v>1000</v>
      </c>
      <c r="S164" s="97">
        <f t="shared" si="29"/>
        <v>0</v>
      </c>
    </row>
    <row r="165" spans="1:19" ht="15" x14ac:dyDescent="0.25">
      <c r="A165" s="100"/>
      <c r="B165" s="101"/>
      <c r="C165" s="142" t="s">
        <v>284</v>
      </c>
      <c r="D165" s="125">
        <v>576</v>
      </c>
      <c r="E165" s="126">
        <v>576</v>
      </c>
      <c r="F165" s="126">
        <v>0</v>
      </c>
      <c r="G165" s="127">
        <v>0</v>
      </c>
      <c r="H165" s="128">
        <v>576</v>
      </c>
      <c r="I165" s="126">
        <v>576</v>
      </c>
      <c r="J165" s="126">
        <v>0</v>
      </c>
      <c r="K165" s="129">
        <v>0</v>
      </c>
      <c r="L165" s="125"/>
      <c r="M165" s="126"/>
      <c r="N165" s="126"/>
      <c r="O165" s="127"/>
      <c r="P165" s="125">
        <f t="shared" si="26"/>
        <v>576</v>
      </c>
      <c r="Q165" s="126">
        <f t="shared" si="27"/>
        <v>576</v>
      </c>
      <c r="R165" s="126">
        <f t="shared" si="28"/>
        <v>0</v>
      </c>
      <c r="S165" s="127">
        <f t="shared" si="29"/>
        <v>0</v>
      </c>
    </row>
    <row r="166" spans="1:19" ht="30" x14ac:dyDescent="0.25">
      <c r="A166" s="100"/>
      <c r="B166" s="101"/>
      <c r="C166" s="136" t="s">
        <v>285</v>
      </c>
      <c r="D166" s="125">
        <v>6000</v>
      </c>
      <c r="E166" s="126">
        <v>6000</v>
      </c>
      <c r="F166" s="126">
        <v>0</v>
      </c>
      <c r="G166" s="127">
        <v>0</v>
      </c>
      <c r="H166" s="128">
        <v>6000</v>
      </c>
      <c r="I166" s="126">
        <v>6000</v>
      </c>
      <c r="J166" s="126">
        <v>0</v>
      </c>
      <c r="K166" s="129">
        <v>0</v>
      </c>
      <c r="L166" s="125"/>
      <c r="M166" s="126"/>
      <c r="N166" s="126"/>
      <c r="O166" s="127"/>
      <c r="P166" s="125">
        <f t="shared" si="26"/>
        <v>6000</v>
      </c>
      <c r="Q166" s="126">
        <f t="shared" si="27"/>
        <v>6000</v>
      </c>
      <c r="R166" s="126">
        <f t="shared" si="28"/>
        <v>0</v>
      </c>
      <c r="S166" s="127">
        <f t="shared" si="29"/>
        <v>0</v>
      </c>
    </row>
    <row r="167" spans="1:19" s="124" customFormat="1" ht="30" x14ac:dyDescent="0.25">
      <c r="A167" s="100"/>
      <c r="B167" s="101"/>
      <c r="C167" s="136" t="s">
        <v>286</v>
      </c>
      <c r="D167" s="125">
        <v>10000</v>
      </c>
      <c r="E167" s="126">
        <v>10000</v>
      </c>
      <c r="F167" s="126">
        <v>0</v>
      </c>
      <c r="G167" s="127">
        <v>0</v>
      </c>
      <c r="H167" s="128">
        <v>10000</v>
      </c>
      <c r="I167" s="126">
        <v>10000</v>
      </c>
      <c r="J167" s="126">
        <v>0</v>
      </c>
      <c r="K167" s="129">
        <v>0</v>
      </c>
      <c r="L167" s="125"/>
      <c r="M167" s="126"/>
      <c r="N167" s="126"/>
      <c r="O167" s="127"/>
      <c r="P167" s="125">
        <f t="shared" si="26"/>
        <v>10000</v>
      </c>
      <c r="Q167" s="126">
        <f t="shared" si="27"/>
        <v>10000</v>
      </c>
      <c r="R167" s="126">
        <f t="shared" si="28"/>
        <v>0</v>
      </c>
      <c r="S167" s="127">
        <f t="shared" si="29"/>
        <v>0</v>
      </c>
    </row>
    <row r="168" spans="1:19" s="124" customFormat="1" ht="30" x14ac:dyDescent="0.25">
      <c r="A168" s="100"/>
      <c r="B168" s="101"/>
      <c r="C168" s="136" t="s">
        <v>324</v>
      </c>
      <c r="D168" s="125"/>
      <c r="E168" s="126"/>
      <c r="F168" s="126"/>
      <c r="G168" s="127"/>
      <c r="H168" s="128">
        <v>25000</v>
      </c>
      <c r="I168" s="126">
        <v>25000</v>
      </c>
      <c r="J168" s="126">
        <v>0</v>
      </c>
      <c r="K168" s="129">
        <v>0</v>
      </c>
      <c r="L168" s="125"/>
      <c r="M168" s="126"/>
      <c r="N168" s="126"/>
      <c r="O168" s="127"/>
      <c r="P168" s="125">
        <f t="shared" si="26"/>
        <v>25000</v>
      </c>
      <c r="Q168" s="126">
        <f t="shared" si="27"/>
        <v>25000</v>
      </c>
      <c r="R168" s="126">
        <f t="shared" si="28"/>
        <v>0</v>
      </c>
      <c r="S168" s="127">
        <f t="shared" si="29"/>
        <v>0</v>
      </c>
    </row>
    <row r="169" spans="1:19" ht="15" x14ac:dyDescent="0.25">
      <c r="A169" s="100"/>
      <c r="B169" s="101"/>
      <c r="C169" s="136" t="s">
        <v>325</v>
      </c>
      <c r="D169" s="125">
        <v>0</v>
      </c>
      <c r="E169" s="126">
        <v>0</v>
      </c>
      <c r="F169" s="126">
        <v>0</v>
      </c>
      <c r="G169" s="127">
        <v>0</v>
      </c>
      <c r="H169" s="128">
        <v>12000</v>
      </c>
      <c r="I169" s="126">
        <v>12000</v>
      </c>
      <c r="J169" s="126">
        <v>0</v>
      </c>
      <c r="K169" s="129">
        <v>0</v>
      </c>
      <c r="L169" s="125"/>
      <c r="M169" s="126"/>
      <c r="N169" s="126"/>
      <c r="O169" s="127"/>
      <c r="P169" s="125">
        <f t="shared" si="26"/>
        <v>12000</v>
      </c>
      <c r="Q169" s="126">
        <f t="shared" si="27"/>
        <v>12000</v>
      </c>
      <c r="R169" s="126">
        <f t="shared" si="28"/>
        <v>0</v>
      </c>
      <c r="S169" s="127">
        <f t="shared" si="29"/>
        <v>0</v>
      </c>
    </row>
    <row r="170" spans="1:19" ht="15" x14ac:dyDescent="0.25">
      <c r="A170" s="92"/>
      <c r="B170" s="116"/>
      <c r="C170" s="123" t="s">
        <v>347</v>
      </c>
      <c r="D170" s="95"/>
      <c r="E170" s="96"/>
      <c r="F170" s="96"/>
      <c r="G170" s="97"/>
      <c r="H170" s="98"/>
      <c r="I170" s="96"/>
      <c r="J170" s="96"/>
      <c r="K170" s="99"/>
      <c r="L170" s="95">
        <v>15000</v>
      </c>
      <c r="M170" s="96">
        <v>15000</v>
      </c>
      <c r="N170" s="96">
        <v>0</v>
      </c>
      <c r="O170" s="97">
        <v>0</v>
      </c>
      <c r="P170" s="95">
        <f t="shared" si="26"/>
        <v>15000</v>
      </c>
      <c r="Q170" s="96">
        <f t="shared" si="27"/>
        <v>15000</v>
      </c>
      <c r="R170" s="96">
        <f t="shared" si="28"/>
        <v>0</v>
      </c>
      <c r="S170" s="97">
        <f t="shared" si="29"/>
        <v>0</v>
      </c>
    </row>
    <row r="171" spans="1:19" ht="15" x14ac:dyDescent="0.25">
      <c r="A171" s="100"/>
      <c r="B171" s="101"/>
      <c r="C171" s="136"/>
      <c r="D171" s="125"/>
      <c r="E171" s="126"/>
      <c r="F171" s="126"/>
      <c r="G171" s="127"/>
      <c r="H171" s="128"/>
      <c r="I171" s="126"/>
      <c r="J171" s="126"/>
      <c r="K171" s="129"/>
      <c r="L171" s="125"/>
      <c r="M171" s="126"/>
      <c r="N171" s="126"/>
      <c r="O171" s="127"/>
      <c r="P171" s="125"/>
      <c r="Q171" s="126"/>
      <c r="R171" s="126"/>
      <c r="S171" s="127"/>
    </row>
    <row r="172" spans="1:19" ht="15" x14ac:dyDescent="0.25">
      <c r="A172" s="100"/>
      <c r="B172" s="101"/>
      <c r="C172" s="104" t="s">
        <v>20</v>
      </c>
      <c r="D172" s="118">
        <f t="shared" ref="D172:O172" si="38">SUM(D158:D171)</f>
        <v>89519</v>
      </c>
      <c r="E172" s="119">
        <f t="shared" si="38"/>
        <v>18319</v>
      </c>
      <c r="F172" s="119">
        <f t="shared" si="38"/>
        <v>71200</v>
      </c>
      <c r="G172" s="120">
        <f t="shared" si="38"/>
        <v>0</v>
      </c>
      <c r="H172" s="121">
        <v>126919</v>
      </c>
      <c r="I172" s="119">
        <v>55319</v>
      </c>
      <c r="J172" s="119">
        <v>71600</v>
      </c>
      <c r="K172" s="122">
        <v>0</v>
      </c>
      <c r="L172" s="118">
        <f t="shared" si="38"/>
        <v>15000</v>
      </c>
      <c r="M172" s="119">
        <f t="shared" si="38"/>
        <v>15000</v>
      </c>
      <c r="N172" s="119">
        <f t="shared" si="38"/>
        <v>0</v>
      </c>
      <c r="O172" s="120">
        <f t="shared" si="38"/>
        <v>0</v>
      </c>
      <c r="P172" s="118">
        <f t="shared" si="26"/>
        <v>141919</v>
      </c>
      <c r="Q172" s="119">
        <f t="shared" si="27"/>
        <v>70319</v>
      </c>
      <c r="R172" s="119">
        <f t="shared" si="28"/>
        <v>71600</v>
      </c>
      <c r="S172" s="120">
        <f t="shared" si="29"/>
        <v>0</v>
      </c>
    </row>
    <row r="173" spans="1:19" x14ac:dyDescent="0.25">
      <c r="A173" s="100"/>
      <c r="B173" s="101"/>
      <c r="C173" s="117"/>
      <c r="D173" s="130"/>
      <c r="E173" s="131"/>
      <c r="F173" s="131"/>
      <c r="G173" s="132"/>
      <c r="H173" s="133"/>
      <c r="I173" s="131"/>
      <c r="J173" s="131"/>
      <c r="K173" s="134"/>
      <c r="L173" s="130"/>
      <c r="M173" s="131"/>
      <c r="N173" s="131"/>
      <c r="O173" s="132"/>
      <c r="P173" s="95"/>
      <c r="Q173" s="96"/>
      <c r="R173" s="96"/>
      <c r="S173" s="97"/>
    </row>
    <row r="174" spans="1:19" x14ac:dyDescent="0.25">
      <c r="A174" s="92"/>
      <c r="B174" s="137"/>
      <c r="C174" s="94" t="s">
        <v>56</v>
      </c>
      <c r="D174" s="130"/>
      <c r="E174" s="131"/>
      <c r="F174" s="131"/>
      <c r="G174" s="132"/>
      <c r="H174" s="133"/>
      <c r="I174" s="131"/>
      <c r="J174" s="131"/>
      <c r="K174" s="134"/>
      <c r="L174" s="130"/>
      <c r="M174" s="131"/>
      <c r="N174" s="131"/>
      <c r="O174" s="132"/>
      <c r="P174" s="95"/>
      <c r="Q174" s="96"/>
      <c r="R174" s="96"/>
      <c r="S174" s="97"/>
    </row>
    <row r="175" spans="1:19" ht="15" x14ac:dyDescent="0.25">
      <c r="A175" s="92"/>
      <c r="B175" s="137"/>
      <c r="C175" s="94" t="s">
        <v>214</v>
      </c>
      <c r="D175" s="95">
        <v>7000</v>
      </c>
      <c r="E175" s="96">
        <v>7000</v>
      </c>
      <c r="F175" s="96">
        <v>0</v>
      </c>
      <c r="G175" s="97">
        <v>0</v>
      </c>
      <c r="H175" s="98">
        <v>7000</v>
      </c>
      <c r="I175" s="96">
        <v>7000</v>
      </c>
      <c r="J175" s="96">
        <v>0</v>
      </c>
      <c r="K175" s="99">
        <v>0</v>
      </c>
      <c r="L175" s="95"/>
      <c r="M175" s="96"/>
      <c r="N175" s="96"/>
      <c r="O175" s="97"/>
      <c r="P175" s="95">
        <f t="shared" si="26"/>
        <v>7000</v>
      </c>
      <c r="Q175" s="96">
        <f t="shared" si="27"/>
        <v>7000</v>
      </c>
      <c r="R175" s="96">
        <f t="shared" si="28"/>
        <v>0</v>
      </c>
      <c r="S175" s="97">
        <f t="shared" si="29"/>
        <v>0</v>
      </c>
    </row>
    <row r="176" spans="1:19" ht="15" x14ac:dyDescent="0.25">
      <c r="A176" s="92"/>
      <c r="B176" s="137"/>
      <c r="C176" s="123"/>
      <c r="D176" s="125"/>
      <c r="E176" s="126"/>
      <c r="F176" s="126"/>
      <c r="G176" s="127"/>
      <c r="H176" s="128"/>
      <c r="I176" s="126"/>
      <c r="J176" s="126"/>
      <c r="K176" s="129"/>
      <c r="L176" s="125"/>
      <c r="M176" s="126"/>
      <c r="N176" s="126"/>
      <c r="O176" s="127"/>
      <c r="P176" s="125"/>
      <c r="Q176" s="126"/>
      <c r="R176" s="126"/>
      <c r="S176" s="127"/>
    </row>
    <row r="177" spans="1:19" ht="15" x14ac:dyDescent="0.25">
      <c r="A177" s="92"/>
      <c r="B177" s="101"/>
      <c r="C177" s="104" t="s">
        <v>20</v>
      </c>
      <c r="D177" s="118">
        <f>SUM(D175:D176)</f>
        <v>7000</v>
      </c>
      <c r="E177" s="119">
        <f t="shared" ref="E177:G177" si="39">SUM(E175:E176)</f>
        <v>7000</v>
      </c>
      <c r="F177" s="119">
        <f t="shared" si="39"/>
        <v>0</v>
      </c>
      <c r="G177" s="120">
        <f t="shared" si="39"/>
        <v>0</v>
      </c>
      <c r="H177" s="121">
        <v>7000</v>
      </c>
      <c r="I177" s="119">
        <v>7000</v>
      </c>
      <c r="J177" s="119">
        <v>0</v>
      </c>
      <c r="K177" s="122">
        <v>0</v>
      </c>
      <c r="L177" s="118">
        <f>SUM(L175:L176)</f>
        <v>0</v>
      </c>
      <c r="M177" s="119">
        <f t="shared" ref="M177:O177" si="40">SUM(M175:M176)</f>
        <v>0</v>
      </c>
      <c r="N177" s="119">
        <f t="shared" si="40"/>
        <v>0</v>
      </c>
      <c r="O177" s="120">
        <f t="shared" si="40"/>
        <v>0</v>
      </c>
      <c r="P177" s="118">
        <f t="shared" si="26"/>
        <v>7000</v>
      </c>
      <c r="Q177" s="119">
        <f t="shared" si="27"/>
        <v>7000</v>
      </c>
      <c r="R177" s="119">
        <f t="shared" si="28"/>
        <v>0</v>
      </c>
      <c r="S177" s="120">
        <f t="shared" si="29"/>
        <v>0</v>
      </c>
    </row>
    <row r="178" spans="1:19" x14ac:dyDescent="0.25">
      <c r="A178" s="92"/>
      <c r="B178" s="101"/>
      <c r="C178" s="117"/>
      <c r="D178" s="130"/>
      <c r="E178" s="131"/>
      <c r="F178" s="131"/>
      <c r="G178" s="132"/>
      <c r="H178" s="133"/>
      <c r="I178" s="131"/>
      <c r="J178" s="131"/>
      <c r="K178" s="134"/>
      <c r="L178" s="130"/>
      <c r="M178" s="131"/>
      <c r="N178" s="131"/>
      <c r="O178" s="132"/>
      <c r="P178" s="95"/>
      <c r="Q178" s="96"/>
      <c r="R178" s="96"/>
      <c r="S178" s="97"/>
    </row>
    <row r="179" spans="1:19" ht="15" x14ac:dyDescent="0.25">
      <c r="A179" s="92"/>
      <c r="B179" s="137"/>
      <c r="C179" s="94" t="s">
        <v>49</v>
      </c>
      <c r="D179" s="95">
        <v>5000</v>
      </c>
      <c r="E179" s="96">
        <v>5000</v>
      </c>
      <c r="F179" s="96">
        <v>0</v>
      </c>
      <c r="G179" s="97">
        <v>0</v>
      </c>
      <c r="H179" s="98">
        <v>2883</v>
      </c>
      <c r="I179" s="96">
        <v>2883</v>
      </c>
      <c r="J179" s="96">
        <v>0</v>
      </c>
      <c r="K179" s="99">
        <v>0</v>
      </c>
      <c r="L179" s="95">
        <v>-1383</v>
      </c>
      <c r="M179" s="96">
        <v>-1383</v>
      </c>
      <c r="N179" s="96"/>
      <c r="O179" s="97"/>
      <c r="P179" s="95">
        <f t="shared" si="26"/>
        <v>1500</v>
      </c>
      <c r="Q179" s="96">
        <f t="shared" si="27"/>
        <v>1500</v>
      </c>
      <c r="R179" s="96">
        <f t="shared" si="28"/>
        <v>0</v>
      </c>
      <c r="S179" s="97">
        <f t="shared" si="29"/>
        <v>0</v>
      </c>
    </row>
    <row r="180" spans="1:19" ht="15" x14ac:dyDescent="0.25">
      <c r="A180" s="92"/>
      <c r="B180" s="137"/>
      <c r="C180" s="94"/>
      <c r="D180" s="95"/>
      <c r="E180" s="96"/>
      <c r="F180" s="96"/>
      <c r="G180" s="97"/>
      <c r="H180" s="98"/>
      <c r="I180" s="96"/>
      <c r="J180" s="96"/>
      <c r="K180" s="99"/>
      <c r="L180" s="95"/>
      <c r="M180" s="96"/>
      <c r="N180" s="96"/>
      <c r="O180" s="97"/>
      <c r="P180" s="95"/>
      <c r="Q180" s="96"/>
      <c r="R180" s="96"/>
      <c r="S180" s="97"/>
    </row>
    <row r="181" spans="1:19" ht="15" x14ac:dyDescent="0.25">
      <c r="A181" s="92"/>
      <c r="B181" s="101"/>
      <c r="C181" s="94" t="s">
        <v>294</v>
      </c>
      <c r="D181" s="95">
        <v>66497</v>
      </c>
      <c r="E181" s="96">
        <v>66497</v>
      </c>
      <c r="F181" s="96">
        <v>0</v>
      </c>
      <c r="G181" s="97">
        <v>0</v>
      </c>
      <c r="H181" s="98">
        <v>66497</v>
      </c>
      <c r="I181" s="96">
        <v>66497</v>
      </c>
      <c r="J181" s="96">
        <v>0</v>
      </c>
      <c r="K181" s="99">
        <v>0</v>
      </c>
      <c r="L181" s="95"/>
      <c r="M181" s="96"/>
      <c r="N181" s="96"/>
      <c r="O181" s="97"/>
      <c r="P181" s="95">
        <f t="shared" si="26"/>
        <v>66497</v>
      </c>
      <c r="Q181" s="96">
        <f t="shared" si="27"/>
        <v>66497</v>
      </c>
      <c r="R181" s="96">
        <f t="shared" si="28"/>
        <v>0</v>
      </c>
      <c r="S181" s="97">
        <f t="shared" si="29"/>
        <v>0</v>
      </c>
    </row>
    <row r="182" spans="1:19" ht="15" x14ac:dyDescent="0.25">
      <c r="A182" s="92"/>
      <c r="B182" s="101"/>
      <c r="C182" s="94"/>
      <c r="D182" s="95"/>
      <c r="E182" s="96"/>
      <c r="F182" s="96"/>
      <c r="G182" s="97"/>
      <c r="H182" s="98"/>
      <c r="I182" s="96"/>
      <c r="J182" s="96"/>
      <c r="K182" s="99"/>
      <c r="L182" s="95"/>
      <c r="M182" s="96"/>
      <c r="N182" s="96"/>
      <c r="O182" s="97"/>
      <c r="P182" s="95"/>
      <c r="Q182" s="96"/>
      <c r="R182" s="96"/>
      <c r="S182" s="97"/>
    </row>
    <row r="183" spans="1:19" ht="15" x14ac:dyDescent="0.25">
      <c r="A183" s="92"/>
      <c r="B183" s="101"/>
      <c r="C183" s="94"/>
      <c r="D183" s="95"/>
      <c r="E183" s="96"/>
      <c r="F183" s="96"/>
      <c r="G183" s="97"/>
      <c r="H183" s="98"/>
      <c r="I183" s="96"/>
      <c r="J183" s="96"/>
      <c r="K183" s="99"/>
      <c r="L183" s="95"/>
      <c r="M183" s="96"/>
      <c r="N183" s="96"/>
      <c r="O183" s="97"/>
      <c r="P183" s="95"/>
      <c r="Q183" s="96"/>
      <c r="R183" s="96"/>
      <c r="S183" s="97"/>
    </row>
    <row r="184" spans="1:19" ht="15" x14ac:dyDescent="0.25">
      <c r="A184" s="92"/>
      <c r="B184" s="101"/>
      <c r="C184" s="117" t="s">
        <v>48</v>
      </c>
      <c r="D184" s="118">
        <f t="shared" ref="D184:O184" si="41">D155+D172+D177+D179+D181</f>
        <v>695205</v>
      </c>
      <c r="E184" s="119">
        <f t="shared" si="41"/>
        <v>460783</v>
      </c>
      <c r="F184" s="119">
        <f t="shared" si="41"/>
        <v>234422</v>
      </c>
      <c r="G184" s="120">
        <f t="shared" si="41"/>
        <v>0</v>
      </c>
      <c r="H184" s="121">
        <v>782971</v>
      </c>
      <c r="I184" s="119">
        <v>548149</v>
      </c>
      <c r="J184" s="119">
        <v>234822</v>
      </c>
      <c r="K184" s="122">
        <v>0</v>
      </c>
      <c r="L184" s="118">
        <f t="shared" si="41"/>
        <v>39059</v>
      </c>
      <c r="M184" s="119">
        <f t="shared" si="41"/>
        <v>39059</v>
      </c>
      <c r="N184" s="119">
        <f t="shared" si="41"/>
        <v>0</v>
      </c>
      <c r="O184" s="120">
        <f t="shared" si="41"/>
        <v>0</v>
      </c>
      <c r="P184" s="118">
        <f t="shared" si="26"/>
        <v>822030</v>
      </c>
      <c r="Q184" s="119">
        <f t="shared" si="27"/>
        <v>587208</v>
      </c>
      <c r="R184" s="119">
        <f t="shared" si="28"/>
        <v>234822</v>
      </c>
      <c r="S184" s="120">
        <f t="shared" si="29"/>
        <v>0</v>
      </c>
    </row>
    <row r="185" spans="1:19" x14ac:dyDescent="0.25">
      <c r="A185" s="100"/>
      <c r="B185" s="101"/>
      <c r="C185" s="117"/>
      <c r="D185" s="130"/>
      <c r="E185" s="131"/>
      <c r="F185" s="131"/>
      <c r="G185" s="132"/>
      <c r="H185" s="133"/>
      <c r="I185" s="131"/>
      <c r="J185" s="131"/>
      <c r="K185" s="134"/>
      <c r="L185" s="130"/>
      <c r="M185" s="131"/>
      <c r="N185" s="131"/>
      <c r="O185" s="132"/>
      <c r="P185" s="95"/>
      <c r="Q185" s="96"/>
      <c r="R185" s="96"/>
      <c r="S185" s="97"/>
    </row>
    <row r="186" spans="1:19" x14ac:dyDescent="0.25">
      <c r="A186" s="100"/>
      <c r="B186" s="101" t="s">
        <v>16</v>
      </c>
      <c r="C186" s="94" t="s">
        <v>42</v>
      </c>
      <c r="D186" s="130"/>
      <c r="E186" s="131"/>
      <c r="F186" s="131"/>
      <c r="G186" s="132"/>
      <c r="H186" s="133"/>
      <c r="I186" s="131"/>
      <c r="J186" s="131"/>
      <c r="K186" s="134"/>
      <c r="L186" s="130"/>
      <c r="M186" s="131"/>
      <c r="N186" s="131"/>
      <c r="O186" s="132"/>
      <c r="P186" s="95"/>
      <c r="Q186" s="96"/>
      <c r="R186" s="96"/>
      <c r="S186" s="97"/>
    </row>
    <row r="187" spans="1:19" ht="15" x14ac:dyDescent="0.25">
      <c r="A187" s="100"/>
      <c r="B187" s="101"/>
      <c r="C187" s="123" t="s">
        <v>271</v>
      </c>
      <c r="D187" s="95">
        <v>10000</v>
      </c>
      <c r="E187" s="96">
        <v>10000</v>
      </c>
      <c r="F187" s="96">
        <v>0</v>
      </c>
      <c r="G187" s="97">
        <v>0</v>
      </c>
      <c r="H187" s="98">
        <v>10000</v>
      </c>
      <c r="I187" s="96">
        <v>10000</v>
      </c>
      <c r="J187" s="96">
        <v>0</v>
      </c>
      <c r="K187" s="99">
        <v>0</v>
      </c>
      <c r="L187" s="95">
        <v>-5000</v>
      </c>
      <c r="M187" s="96">
        <v>-5000</v>
      </c>
      <c r="N187" s="96"/>
      <c r="O187" s="97"/>
      <c r="P187" s="95">
        <f t="shared" si="26"/>
        <v>5000</v>
      </c>
      <c r="Q187" s="96">
        <f t="shared" si="27"/>
        <v>5000</v>
      </c>
      <c r="R187" s="96">
        <f t="shared" si="28"/>
        <v>0</v>
      </c>
      <c r="S187" s="97">
        <f t="shared" si="29"/>
        <v>0</v>
      </c>
    </row>
    <row r="188" spans="1:19" s="145" customFormat="1" ht="15" x14ac:dyDescent="0.25">
      <c r="A188" s="143"/>
      <c r="B188" s="144"/>
      <c r="C188" s="123" t="s">
        <v>272</v>
      </c>
      <c r="D188" s="95">
        <v>6400</v>
      </c>
      <c r="E188" s="96">
        <v>0</v>
      </c>
      <c r="F188" s="96">
        <v>6400</v>
      </c>
      <c r="G188" s="97">
        <v>0</v>
      </c>
      <c r="H188" s="98">
        <v>6400</v>
      </c>
      <c r="I188" s="96">
        <v>0</v>
      </c>
      <c r="J188" s="96">
        <v>6400</v>
      </c>
      <c r="K188" s="99">
        <v>0</v>
      </c>
      <c r="L188" s="95"/>
      <c r="M188" s="96"/>
      <c r="N188" s="96"/>
      <c r="O188" s="97"/>
      <c r="P188" s="95">
        <f t="shared" si="26"/>
        <v>6400</v>
      </c>
      <c r="Q188" s="96">
        <f t="shared" si="27"/>
        <v>0</v>
      </c>
      <c r="R188" s="96">
        <f t="shared" si="28"/>
        <v>6400</v>
      </c>
      <c r="S188" s="97">
        <f t="shared" si="29"/>
        <v>0</v>
      </c>
    </row>
    <row r="189" spans="1:19" s="145" customFormat="1" ht="15" x14ac:dyDescent="0.25">
      <c r="A189" s="146"/>
      <c r="B189" s="147"/>
      <c r="C189" s="136" t="s">
        <v>273</v>
      </c>
      <c r="D189" s="95">
        <v>50000</v>
      </c>
      <c r="E189" s="96">
        <v>50000</v>
      </c>
      <c r="F189" s="96">
        <v>0</v>
      </c>
      <c r="G189" s="97">
        <v>0</v>
      </c>
      <c r="H189" s="98">
        <v>47500</v>
      </c>
      <c r="I189" s="96">
        <v>47500</v>
      </c>
      <c r="J189" s="96">
        <v>0</v>
      </c>
      <c r="K189" s="99">
        <v>0</v>
      </c>
      <c r="L189" s="95"/>
      <c r="M189" s="96"/>
      <c r="N189" s="96"/>
      <c r="O189" s="97"/>
      <c r="P189" s="95">
        <f t="shared" si="26"/>
        <v>47500</v>
      </c>
      <c r="Q189" s="96">
        <f t="shared" si="27"/>
        <v>47500</v>
      </c>
      <c r="R189" s="96">
        <f t="shared" si="28"/>
        <v>0</v>
      </c>
      <c r="S189" s="97">
        <f t="shared" si="29"/>
        <v>0</v>
      </c>
    </row>
    <row r="190" spans="1:19" s="145" customFormat="1" ht="15" x14ac:dyDescent="0.25">
      <c r="A190" s="146"/>
      <c r="B190" s="147"/>
      <c r="C190" s="136" t="s">
        <v>274</v>
      </c>
      <c r="D190" s="95">
        <v>600</v>
      </c>
      <c r="E190" s="96">
        <v>600</v>
      </c>
      <c r="F190" s="96">
        <v>0</v>
      </c>
      <c r="G190" s="97">
        <v>0</v>
      </c>
      <c r="H190" s="98">
        <v>600</v>
      </c>
      <c r="I190" s="96">
        <v>600</v>
      </c>
      <c r="J190" s="96">
        <v>0</v>
      </c>
      <c r="K190" s="99">
        <v>0</v>
      </c>
      <c r="L190" s="95"/>
      <c r="M190" s="96"/>
      <c r="N190" s="96"/>
      <c r="O190" s="97"/>
      <c r="P190" s="95">
        <f t="shared" si="26"/>
        <v>600</v>
      </c>
      <c r="Q190" s="96">
        <f t="shared" si="27"/>
        <v>600</v>
      </c>
      <c r="R190" s="96">
        <f t="shared" si="28"/>
        <v>0</v>
      </c>
      <c r="S190" s="97">
        <f t="shared" si="29"/>
        <v>0</v>
      </c>
    </row>
    <row r="191" spans="1:19" ht="15" x14ac:dyDescent="0.25">
      <c r="A191" s="100"/>
      <c r="B191" s="101"/>
      <c r="C191" s="136" t="s">
        <v>275</v>
      </c>
      <c r="D191" s="125">
        <v>2000</v>
      </c>
      <c r="E191" s="126">
        <v>2000</v>
      </c>
      <c r="F191" s="126">
        <v>0</v>
      </c>
      <c r="G191" s="127">
        <v>0</v>
      </c>
      <c r="H191" s="128">
        <v>2000</v>
      </c>
      <c r="I191" s="126">
        <v>2000</v>
      </c>
      <c r="J191" s="126">
        <v>0</v>
      </c>
      <c r="K191" s="129">
        <v>0</v>
      </c>
      <c r="L191" s="125"/>
      <c r="M191" s="126"/>
      <c r="N191" s="126"/>
      <c r="O191" s="127"/>
      <c r="P191" s="125">
        <f t="shared" si="26"/>
        <v>2000</v>
      </c>
      <c r="Q191" s="126">
        <f t="shared" si="27"/>
        <v>2000</v>
      </c>
      <c r="R191" s="126">
        <f t="shared" si="28"/>
        <v>0</v>
      </c>
      <c r="S191" s="127">
        <f t="shared" si="29"/>
        <v>0</v>
      </c>
    </row>
    <row r="192" spans="1:19" ht="30" x14ac:dyDescent="0.25">
      <c r="A192" s="100"/>
      <c r="B192" s="101"/>
      <c r="C192" s="136" t="s">
        <v>305</v>
      </c>
      <c r="D192" s="125"/>
      <c r="E192" s="126"/>
      <c r="F192" s="126"/>
      <c r="G192" s="127"/>
      <c r="H192" s="128">
        <v>4433</v>
      </c>
      <c r="I192" s="126">
        <v>4433</v>
      </c>
      <c r="J192" s="126">
        <v>0</v>
      </c>
      <c r="K192" s="129">
        <v>0</v>
      </c>
      <c r="L192" s="125"/>
      <c r="M192" s="126"/>
      <c r="N192" s="126"/>
      <c r="O192" s="127"/>
      <c r="P192" s="125">
        <f t="shared" si="26"/>
        <v>4433</v>
      </c>
      <c r="Q192" s="126">
        <f t="shared" si="27"/>
        <v>4433</v>
      </c>
      <c r="R192" s="126">
        <f t="shared" si="28"/>
        <v>0</v>
      </c>
      <c r="S192" s="127">
        <f t="shared" si="29"/>
        <v>0</v>
      </c>
    </row>
    <row r="193" spans="1:20" ht="15" x14ac:dyDescent="0.25">
      <c r="A193" s="100"/>
      <c r="B193" s="101"/>
      <c r="C193" s="136" t="s">
        <v>306</v>
      </c>
      <c r="D193" s="125"/>
      <c r="E193" s="126"/>
      <c r="F193" s="126"/>
      <c r="G193" s="127"/>
      <c r="H193" s="128">
        <v>1876</v>
      </c>
      <c r="I193" s="126">
        <v>1876</v>
      </c>
      <c r="J193" s="126">
        <v>0</v>
      </c>
      <c r="K193" s="129">
        <v>0</v>
      </c>
      <c r="L193" s="125"/>
      <c r="M193" s="126"/>
      <c r="N193" s="126"/>
      <c r="O193" s="127"/>
      <c r="P193" s="125">
        <f t="shared" si="26"/>
        <v>1876</v>
      </c>
      <c r="Q193" s="126">
        <f t="shared" si="27"/>
        <v>1876</v>
      </c>
      <c r="R193" s="126">
        <f t="shared" si="28"/>
        <v>0</v>
      </c>
      <c r="S193" s="127">
        <f t="shared" si="29"/>
        <v>0</v>
      </c>
    </row>
    <row r="194" spans="1:20" ht="30" x14ac:dyDescent="0.25">
      <c r="A194" s="100"/>
      <c r="B194" s="101"/>
      <c r="C194" s="136" t="s">
        <v>307</v>
      </c>
      <c r="D194" s="125"/>
      <c r="E194" s="126"/>
      <c r="F194" s="126"/>
      <c r="G194" s="127"/>
      <c r="H194" s="128">
        <v>5652</v>
      </c>
      <c r="I194" s="126">
        <v>5652</v>
      </c>
      <c r="J194" s="126">
        <v>0</v>
      </c>
      <c r="K194" s="129">
        <v>0</v>
      </c>
      <c r="L194" s="125"/>
      <c r="M194" s="126"/>
      <c r="N194" s="126"/>
      <c r="O194" s="127"/>
      <c r="P194" s="125">
        <f t="shared" si="26"/>
        <v>5652</v>
      </c>
      <c r="Q194" s="126">
        <f t="shared" si="27"/>
        <v>5652</v>
      </c>
      <c r="R194" s="126">
        <f t="shared" si="28"/>
        <v>0</v>
      </c>
      <c r="S194" s="127">
        <f t="shared" si="29"/>
        <v>0</v>
      </c>
    </row>
    <row r="195" spans="1:20" ht="15" x14ac:dyDescent="0.25">
      <c r="A195" s="100"/>
      <c r="B195" s="101"/>
      <c r="C195" s="136" t="s">
        <v>312</v>
      </c>
      <c r="D195" s="125"/>
      <c r="E195" s="126"/>
      <c r="F195" s="126"/>
      <c r="G195" s="127"/>
      <c r="H195" s="128">
        <v>2420</v>
      </c>
      <c r="I195" s="126">
        <v>2420</v>
      </c>
      <c r="J195" s="126">
        <v>0</v>
      </c>
      <c r="K195" s="129">
        <v>0</v>
      </c>
      <c r="L195" s="125">
        <v>432</v>
      </c>
      <c r="M195" s="126">
        <v>432</v>
      </c>
      <c r="N195" s="126"/>
      <c r="O195" s="127"/>
      <c r="P195" s="125">
        <f t="shared" si="26"/>
        <v>2852</v>
      </c>
      <c r="Q195" s="126">
        <f t="shared" si="27"/>
        <v>2852</v>
      </c>
      <c r="R195" s="126">
        <f t="shared" si="28"/>
        <v>0</v>
      </c>
      <c r="S195" s="127">
        <f t="shared" si="29"/>
        <v>0</v>
      </c>
      <c r="T195" s="124"/>
    </row>
    <row r="196" spans="1:20" ht="15" x14ac:dyDescent="0.25">
      <c r="A196" s="100"/>
      <c r="B196" s="101"/>
      <c r="C196" s="136" t="s">
        <v>313</v>
      </c>
      <c r="D196" s="125"/>
      <c r="E196" s="126"/>
      <c r="F196" s="126"/>
      <c r="G196" s="127"/>
      <c r="H196" s="128">
        <v>3611</v>
      </c>
      <c r="I196" s="126">
        <v>3611</v>
      </c>
      <c r="J196" s="126">
        <v>0</v>
      </c>
      <c r="K196" s="129">
        <v>0</v>
      </c>
      <c r="L196" s="125"/>
      <c r="M196" s="126"/>
      <c r="N196" s="126"/>
      <c r="O196" s="127"/>
      <c r="P196" s="125">
        <f t="shared" si="26"/>
        <v>3611</v>
      </c>
      <c r="Q196" s="126">
        <f t="shared" si="27"/>
        <v>3611</v>
      </c>
      <c r="R196" s="126">
        <f t="shared" si="28"/>
        <v>0</v>
      </c>
      <c r="S196" s="127">
        <f t="shared" si="29"/>
        <v>0</v>
      </c>
    </row>
    <row r="197" spans="1:20" ht="15" x14ac:dyDescent="0.25">
      <c r="A197" s="100"/>
      <c r="B197" s="101"/>
      <c r="C197" s="136" t="s">
        <v>314</v>
      </c>
      <c r="D197" s="125"/>
      <c r="E197" s="126"/>
      <c r="F197" s="126"/>
      <c r="G197" s="127"/>
      <c r="H197" s="128">
        <v>6495</v>
      </c>
      <c r="I197" s="126">
        <v>6495</v>
      </c>
      <c r="J197" s="126">
        <v>0</v>
      </c>
      <c r="K197" s="129">
        <v>0</v>
      </c>
      <c r="L197" s="125"/>
      <c r="M197" s="126"/>
      <c r="N197" s="126"/>
      <c r="O197" s="127"/>
      <c r="P197" s="125">
        <f t="shared" si="26"/>
        <v>6495</v>
      </c>
      <c r="Q197" s="126">
        <f t="shared" si="27"/>
        <v>6495</v>
      </c>
      <c r="R197" s="126">
        <f t="shared" si="28"/>
        <v>0</v>
      </c>
      <c r="S197" s="127">
        <f t="shared" si="29"/>
        <v>0</v>
      </c>
    </row>
    <row r="198" spans="1:20" ht="30" x14ac:dyDescent="0.25">
      <c r="A198" s="100"/>
      <c r="B198" s="101"/>
      <c r="C198" s="136" t="s">
        <v>316</v>
      </c>
      <c r="D198" s="125"/>
      <c r="E198" s="126"/>
      <c r="F198" s="126"/>
      <c r="G198" s="127"/>
      <c r="H198" s="128">
        <v>1175</v>
      </c>
      <c r="I198" s="126">
        <v>1175</v>
      </c>
      <c r="J198" s="126">
        <v>0</v>
      </c>
      <c r="K198" s="129">
        <v>0</v>
      </c>
      <c r="L198" s="125"/>
      <c r="M198" s="126"/>
      <c r="N198" s="126"/>
      <c r="O198" s="127"/>
      <c r="P198" s="125">
        <f t="shared" si="26"/>
        <v>1175</v>
      </c>
      <c r="Q198" s="126">
        <f t="shared" si="27"/>
        <v>1175</v>
      </c>
      <c r="R198" s="126">
        <f t="shared" si="28"/>
        <v>0</v>
      </c>
      <c r="S198" s="127">
        <f t="shared" si="29"/>
        <v>0</v>
      </c>
      <c r="T198" s="124"/>
    </row>
    <row r="199" spans="1:20" ht="15" x14ac:dyDescent="0.25">
      <c r="A199" s="100"/>
      <c r="B199" s="101"/>
      <c r="C199" s="136" t="s">
        <v>335</v>
      </c>
      <c r="D199" s="125"/>
      <c r="E199" s="126"/>
      <c r="F199" s="126"/>
      <c r="G199" s="127"/>
      <c r="H199" s="128">
        <v>762</v>
      </c>
      <c r="I199" s="126">
        <v>762</v>
      </c>
      <c r="J199" s="126">
        <v>0</v>
      </c>
      <c r="K199" s="129">
        <v>0</v>
      </c>
      <c r="L199" s="125"/>
      <c r="M199" s="126"/>
      <c r="N199" s="126"/>
      <c r="O199" s="127"/>
      <c r="P199" s="125">
        <f t="shared" si="26"/>
        <v>762</v>
      </c>
      <c r="Q199" s="126">
        <f t="shared" si="27"/>
        <v>762</v>
      </c>
      <c r="R199" s="126">
        <f t="shared" si="28"/>
        <v>0</v>
      </c>
      <c r="S199" s="127">
        <f t="shared" si="29"/>
        <v>0</v>
      </c>
    </row>
    <row r="200" spans="1:20" ht="15" x14ac:dyDescent="0.25">
      <c r="A200" s="100"/>
      <c r="B200" s="101"/>
      <c r="C200" s="136" t="s">
        <v>339</v>
      </c>
      <c r="D200" s="125"/>
      <c r="E200" s="126"/>
      <c r="F200" s="126"/>
      <c r="G200" s="127"/>
      <c r="H200" s="128"/>
      <c r="I200" s="126"/>
      <c r="J200" s="126"/>
      <c r="K200" s="129"/>
      <c r="L200" s="125">
        <v>2321</v>
      </c>
      <c r="M200" s="126">
        <v>2321</v>
      </c>
      <c r="N200" s="126">
        <v>0</v>
      </c>
      <c r="O200" s="127">
        <v>0</v>
      </c>
      <c r="P200" s="125">
        <f t="shared" ref="P200" si="42">H200+L200</f>
        <v>2321</v>
      </c>
      <c r="Q200" s="126">
        <f t="shared" ref="Q200" si="43">I200+M200</f>
        <v>2321</v>
      </c>
      <c r="R200" s="126">
        <f t="shared" ref="R200" si="44">J200+N200</f>
        <v>0</v>
      </c>
      <c r="S200" s="127">
        <f t="shared" ref="S200" si="45">K200+O200</f>
        <v>0</v>
      </c>
      <c r="T200" s="124"/>
    </row>
    <row r="201" spans="1:20" ht="15" x14ac:dyDescent="0.25">
      <c r="A201" s="100"/>
      <c r="B201" s="101"/>
      <c r="C201" s="136" t="s">
        <v>344</v>
      </c>
      <c r="D201" s="125"/>
      <c r="E201" s="126"/>
      <c r="F201" s="126"/>
      <c r="G201" s="127"/>
      <c r="H201" s="128"/>
      <c r="I201" s="126"/>
      <c r="J201" s="126"/>
      <c r="K201" s="129"/>
      <c r="L201" s="125">
        <v>40970</v>
      </c>
      <c r="M201" s="126">
        <v>40970</v>
      </c>
      <c r="N201" s="126">
        <v>0</v>
      </c>
      <c r="O201" s="127">
        <v>0</v>
      </c>
      <c r="P201" s="125">
        <f t="shared" ref="P201" si="46">H201+L201</f>
        <v>40970</v>
      </c>
      <c r="Q201" s="126">
        <f t="shared" ref="Q201" si="47">I201+M201</f>
        <v>40970</v>
      </c>
      <c r="R201" s="126">
        <f t="shared" ref="R201" si="48">J201+N201</f>
        <v>0</v>
      </c>
      <c r="S201" s="127">
        <f t="shared" ref="S201" si="49">K201+O201</f>
        <v>0</v>
      </c>
      <c r="T201" s="124"/>
    </row>
    <row r="202" spans="1:20" ht="15" x14ac:dyDescent="0.25">
      <c r="A202" s="100"/>
      <c r="B202" s="101"/>
      <c r="C202" s="136" t="s">
        <v>346</v>
      </c>
      <c r="D202" s="125"/>
      <c r="E202" s="126"/>
      <c r="F202" s="126"/>
      <c r="G202" s="127"/>
      <c r="H202" s="128"/>
      <c r="I202" s="126"/>
      <c r="J202" s="126"/>
      <c r="K202" s="129"/>
      <c r="L202" s="125">
        <v>1143</v>
      </c>
      <c r="M202" s="126">
        <v>1143</v>
      </c>
      <c r="N202" s="126">
        <v>0</v>
      </c>
      <c r="O202" s="127">
        <v>0</v>
      </c>
      <c r="P202" s="125">
        <f t="shared" ref="P202" si="50">H202+L202</f>
        <v>1143</v>
      </c>
      <c r="Q202" s="126">
        <f t="shared" ref="Q202" si="51">I202+M202</f>
        <v>1143</v>
      </c>
      <c r="R202" s="126">
        <f t="shared" ref="R202" si="52">J202+N202</f>
        <v>0</v>
      </c>
      <c r="S202" s="127">
        <f t="shared" ref="S202" si="53">K202+O202</f>
        <v>0</v>
      </c>
      <c r="T202" s="124"/>
    </row>
    <row r="203" spans="1:20" ht="15" x14ac:dyDescent="0.25">
      <c r="A203" s="100"/>
      <c r="B203" s="101"/>
      <c r="C203" s="136"/>
      <c r="D203" s="125"/>
      <c r="E203" s="126"/>
      <c r="F203" s="126"/>
      <c r="G203" s="127"/>
      <c r="H203" s="128"/>
      <c r="I203" s="126"/>
      <c r="J203" s="126"/>
      <c r="K203" s="129"/>
      <c r="L203" s="125"/>
      <c r="M203" s="126"/>
      <c r="N203" s="126"/>
      <c r="O203" s="127"/>
      <c r="P203" s="125"/>
      <c r="Q203" s="126"/>
      <c r="R203" s="126"/>
      <c r="S203" s="127"/>
    </row>
    <row r="204" spans="1:20" ht="15" x14ac:dyDescent="0.25">
      <c r="A204" s="100"/>
      <c r="B204" s="101"/>
      <c r="C204" s="117" t="s">
        <v>34</v>
      </c>
      <c r="D204" s="118">
        <f t="shared" ref="D204:G204" si="54">SUM(D187:D191)</f>
        <v>69000</v>
      </c>
      <c r="E204" s="119">
        <f t="shared" si="54"/>
        <v>62600</v>
      </c>
      <c r="F204" s="119">
        <f t="shared" si="54"/>
        <v>6400</v>
      </c>
      <c r="G204" s="120">
        <f t="shared" si="54"/>
        <v>0</v>
      </c>
      <c r="H204" s="121">
        <v>92924</v>
      </c>
      <c r="I204" s="119">
        <v>86524</v>
      </c>
      <c r="J204" s="119">
        <v>6400</v>
      </c>
      <c r="K204" s="122">
        <v>0</v>
      </c>
      <c r="L204" s="118">
        <f>SUM(L187:L203)</f>
        <v>39866</v>
      </c>
      <c r="M204" s="119">
        <f t="shared" ref="M204:O204" si="55">SUM(M187:M203)</f>
        <v>39866</v>
      </c>
      <c r="N204" s="119">
        <f t="shared" si="55"/>
        <v>0</v>
      </c>
      <c r="O204" s="120">
        <f t="shared" si="55"/>
        <v>0</v>
      </c>
      <c r="P204" s="118">
        <f t="shared" si="26"/>
        <v>132790</v>
      </c>
      <c r="Q204" s="119">
        <f t="shared" si="27"/>
        <v>126390</v>
      </c>
      <c r="R204" s="119">
        <f t="shared" si="28"/>
        <v>6400</v>
      </c>
      <c r="S204" s="120">
        <f t="shared" si="29"/>
        <v>0</v>
      </c>
    </row>
    <row r="205" spans="1:20" x14ac:dyDescent="0.25">
      <c r="A205" s="100"/>
      <c r="B205" s="101"/>
      <c r="C205" s="117"/>
      <c r="D205" s="130"/>
      <c r="E205" s="131"/>
      <c r="F205" s="131"/>
      <c r="G205" s="132"/>
      <c r="H205" s="133"/>
      <c r="I205" s="131"/>
      <c r="J205" s="131"/>
      <c r="K205" s="134"/>
      <c r="L205" s="130"/>
      <c r="M205" s="131"/>
      <c r="N205" s="131"/>
      <c r="O205" s="132"/>
      <c r="P205" s="95"/>
      <c r="Q205" s="96"/>
      <c r="R205" s="96"/>
      <c r="S205" s="97"/>
    </row>
    <row r="206" spans="1:20" x14ac:dyDescent="0.25">
      <c r="A206" s="100"/>
      <c r="B206" s="101" t="s">
        <v>18</v>
      </c>
      <c r="C206" s="94" t="s">
        <v>17</v>
      </c>
      <c r="D206" s="130"/>
      <c r="E206" s="131"/>
      <c r="F206" s="131"/>
      <c r="G206" s="132"/>
      <c r="H206" s="133"/>
      <c r="I206" s="131"/>
      <c r="J206" s="131"/>
      <c r="K206" s="134"/>
      <c r="L206" s="130"/>
      <c r="M206" s="131"/>
      <c r="N206" s="131"/>
      <c r="O206" s="132"/>
      <c r="P206" s="95"/>
      <c r="Q206" s="96"/>
      <c r="R206" s="96"/>
      <c r="S206" s="97"/>
    </row>
    <row r="207" spans="1:20" ht="15" x14ac:dyDescent="0.25">
      <c r="A207" s="100"/>
      <c r="B207" s="101"/>
      <c r="C207" s="136" t="s">
        <v>336</v>
      </c>
      <c r="D207" s="95">
        <f>96628+27050+56892</f>
        <v>180570</v>
      </c>
      <c r="E207" s="96">
        <f>D207</f>
        <v>180570</v>
      </c>
      <c r="F207" s="96">
        <v>0</v>
      </c>
      <c r="G207" s="97">
        <v>0</v>
      </c>
      <c r="H207" s="98">
        <v>180570</v>
      </c>
      <c r="I207" s="96">
        <v>180570</v>
      </c>
      <c r="J207" s="96">
        <v>0</v>
      </c>
      <c r="K207" s="99">
        <v>0</v>
      </c>
      <c r="L207" s="95"/>
      <c r="M207" s="96"/>
      <c r="N207" s="96"/>
      <c r="O207" s="97"/>
      <c r="P207" s="95">
        <f t="shared" si="26"/>
        <v>180570</v>
      </c>
      <c r="Q207" s="96">
        <f t="shared" si="27"/>
        <v>180570</v>
      </c>
      <c r="R207" s="96">
        <f t="shared" si="28"/>
        <v>0</v>
      </c>
      <c r="S207" s="97">
        <f t="shared" si="29"/>
        <v>0</v>
      </c>
    </row>
    <row r="208" spans="1:20" ht="15" x14ac:dyDescent="0.25">
      <c r="A208" s="100"/>
      <c r="B208" s="101"/>
      <c r="C208" s="136" t="s">
        <v>261</v>
      </c>
      <c r="D208" s="95">
        <v>5300</v>
      </c>
      <c r="E208" s="96">
        <v>5300</v>
      </c>
      <c r="F208" s="96">
        <v>0</v>
      </c>
      <c r="G208" s="97">
        <v>0</v>
      </c>
      <c r="H208" s="98">
        <v>5300</v>
      </c>
      <c r="I208" s="96">
        <v>5300</v>
      </c>
      <c r="J208" s="96">
        <v>0</v>
      </c>
      <c r="K208" s="99">
        <v>0</v>
      </c>
      <c r="L208" s="95">
        <v>-550</v>
      </c>
      <c r="M208" s="96">
        <v>-550</v>
      </c>
      <c r="N208" s="96"/>
      <c r="O208" s="97"/>
      <c r="P208" s="95">
        <f t="shared" si="26"/>
        <v>4750</v>
      </c>
      <c r="Q208" s="96">
        <f t="shared" si="27"/>
        <v>4750</v>
      </c>
      <c r="R208" s="96">
        <f t="shared" si="28"/>
        <v>0</v>
      </c>
      <c r="S208" s="97">
        <f t="shared" si="29"/>
        <v>0</v>
      </c>
    </row>
    <row r="209" spans="1:20" ht="15" x14ac:dyDescent="0.25">
      <c r="A209" s="100"/>
      <c r="B209" s="101"/>
      <c r="C209" s="136" t="s">
        <v>262</v>
      </c>
      <c r="D209" s="95">
        <v>13275</v>
      </c>
      <c r="E209" s="96">
        <v>13275</v>
      </c>
      <c r="F209" s="96">
        <v>0</v>
      </c>
      <c r="G209" s="97">
        <v>0</v>
      </c>
      <c r="H209" s="98">
        <v>13275</v>
      </c>
      <c r="I209" s="96">
        <v>13275</v>
      </c>
      <c r="J209" s="96">
        <v>0</v>
      </c>
      <c r="K209" s="99">
        <v>0</v>
      </c>
      <c r="L209" s="95"/>
      <c r="M209" s="96"/>
      <c r="N209" s="96"/>
      <c r="O209" s="97"/>
      <c r="P209" s="95">
        <f t="shared" ref="P209:P237" si="56">H209+L209</f>
        <v>13275</v>
      </c>
      <c r="Q209" s="96">
        <f t="shared" ref="Q209:Q237" si="57">I209+M209</f>
        <v>13275</v>
      </c>
      <c r="R209" s="96">
        <f t="shared" ref="R209:R237" si="58">J209+N209</f>
        <v>0</v>
      </c>
      <c r="S209" s="97">
        <f t="shared" ref="S209:S237" si="59">K209+O209</f>
        <v>0</v>
      </c>
    </row>
    <row r="210" spans="1:20" s="145" customFormat="1" ht="30" x14ac:dyDescent="0.25">
      <c r="A210" s="143"/>
      <c r="B210" s="144"/>
      <c r="C210" s="136" t="s">
        <v>263</v>
      </c>
      <c r="D210" s="95">
        <v>7309</v>
      </c>
      <c r="E210" s="96">
        <v>7309</v>
      </c>
      <c r="F210" s="96">
        <v>0</v>
      </c>
      <c r="G210" s="97">
        <v>0</v>
      </c>
      <c r="H210" s="98">
        <v>7309</v>
      </c>
      <c r="I210" s="96">
        <v>7309</v>
      </c>
      <c r="J210" s="96">
        <v>0</v>
      </c>
      <c r="K210" s="99">
        <v>0</v>
      </c>
      <c r="L210" s="95"/>
      <c r="M210" s="96"/>
      <c r="N210" s="96"/>
      <c r="O210" s="97"/>
      <c r="P210" s="95">
        <f t="shared" si="56"/>
        <v>7309</v>
      </c>
      <c r="Q210" s="96">
        <f t="shared" si="57"/>
        <v>7309</v>
      </c>
      <c r="R210" s="96">
        <f t="shared" si="58"/>
        <v>0</v>
      </c>
      <c r="S210" s="97">
        <f t="shared" si="59"/>
        <v>0</v>
      </c>
    </row>
    <row r="211" spans="1:20" s="145" customFormat="1" ht="30" x14ac:dyDescent="0.25">
      <c r="A211" s="143"/>
      <c r="B211" s="144"/>
      <c r="C211" s="136" t="s">
        <v>311</v>
      </c>
      <c r="D211" s="95"/>
      <c r="E211" s="96"/>
      <c r="F211" s="96"/>
      <c r="G211" s="97"/>
      <c r="H211" s="98">
        <v>3682</v>
      </c>
      <c r="I211" s="96">
        <v>0</v>
      </c>
      <c r="J211" s="96">
        <v>3682</v>
      </c>
      <c r="K211" s="99">
        <v>0</v>
      </c>
      <c r="L211" s="95"/>
      <c r="M211" s="96"/>
      <c r="N211" s="96"/>
      <c r="O211" s="97"/>
      <c r="P211" s="95">
        <f t="shared" si="56"/>
        <v>3682</v>
      </c>
      <c r="Q211" s="96">
        <f t="shared" si="57"/>
        <v>0</v>
      </c>
      <c r="R211" s="96">
        <f t="shared" si="58"/>
        <v>3682</v>
      </c>
      <c r="S211" s="97">
        <f t="shared" si="59"/>
        <v>0</v>
      </c>
    </row>
    <row r="212" spans="1:20" s="145" customFormat="1" ht="15" x14ac:dyDescent="0.25">
      <c r="A212" s="143"/>
      <c r="B212" s="144"/>
      <c r="C212" s="136" t="s">
        <v>340</v>
      </c>
      <c r="D212" s="95"/>
      <c r="E212" s="96"/>
      <c r="F212" s="96"/>
      <c r="G212" s="97"/>
      <c r="H212" s="98"/>
      <c r="I212" s="96"/>
      <c r="J212" s="96"/>
      <c r="K212" s="99"/>
      <c r="L212" s="95">
        <v>3847</v>
      </c>
      <c r="M212" s="96">
        <v>3847</v>
      </c>
      <c r="N212" s="96">
        <v>0</v>
      </c>
      <c r="O212" s="97">
        <v>0</v>
      </c>
      <c r="P212" s="95">
        <f t="shared" ref="P212" si="60">H212+L212</f>
        <v>3847</v>
      </c>
      <c r="Q212" s="96">
        <f t="shared" ref="Q212" si="61">I212+M212</f>
        <v>3847</v>
      </c>
      <c r="R212" s="96">
        <f t="shared" ref="R212" si="62">J212+N212</f>
        <v>0</v>
      </c>
      <c r="S212" s="97">
        <f t="shared" ref="S212" si="63">K212+O212</f>
        <v>0</v>
      </c>
      <c r="T212" s="124"/>
    </row>
    <row r="213" spans="1:20" ht="15" x14ac:dyDescent="0.25">
      <c r="A213" s="100"/>
      <c r="B213" s="101"/>
      <c r="C213" s="136"/>
      <c r="D213" s="95"/>
      <c r="E213" s="96"/>
      <c r="F213" s="96"/>
      <c r="G213" s="97"/>
      <c r="H213" s="98"/>
      <c r="I213" s="96"/>
      <c r="J213" s="96"/>
      <c r="K213" s="99"/>
      <c r="L213" s="95"/>
      <c r="M213" s="96"/>
      <c r="N213" s="96"/>
      <c r="O213" s="97"/>
      <c r="P213" s="95"/>
      <c r="Q213" s="96"/>
      <c r="R213" s="96"/>
      <c r="S213" s="97"/>
    </row>
    <row r="214" spans="1:20" ht="15" x14ac:dyDescent="0.25">
      <c r="A214" s="100"/>
      <c r="B214" s="101"/>
      <c r="C214" s="117" t="s">
        <v>35</v>
      </c>
      <c r="D214" s="118">
        <f t="shared" ref="D214:O214" si="64">SUM(D207:D213)</f>
        <v>206454</v>
      </c>
      <c r="E214" s="119">
        <f t="shared" si="64"/>
        <v>206454</v>
      </c>
      <c r="F214" s="119">
        <f t="shared" si="64"/>
        <v>0</v>
      </c>
      <c r="G214" s="120">
        <f t="shared" si="64"/>
        <v>0</v>
      </c>
      <c r="H214" s="121">
        <v>210136</v>
      </c>
      <c r="I214" s="119">
        <v>206454</v>
      </c>
      <c r="J214" s="119">
        <v>3682</v>
      </c>
      <c r="K214" s="122">
        <v>0</v>
      </c>
      <c r="L214" s="118">
        <f t="shared" si="64"/>
        <v>3297</v>
      </c>
      <c r="M214" s="119">
        <f t="shared" si="64"/>
        <v>3297</v>
      </c>
      <c r="N214" s="119">
        <f t="shared" si="64"/>
        <v>0</v>
      </c>
      <c r="O214" s="120">
        <f t="shared" si="64"/>
        <v>0</v>
      </c>
      <c r="P214" s="118">
        <f t="shared" si="56"/>
        <v>213433</v>
      </c>
      <c r="Q214" s="119">
        <f t="shared" si="57"/>
        <v>209751</v>
      </c>
      <c r="R214" s="119">
        <f t="shared" si="58"/>
        <v>3682</v>
      </c>
      <c r="S214" s="120">
        <f t="shared" si="59"/>
        <v>0</v>
      </c>
    </row>
    <row r="215" spans="1:20" ht="15" x14ac:dyDescent="0.25">
      <c r="A215" s="100"/>
      <c r="B215" s="137"/>
      <c r="C215" s="117"/>
      <c r="D215" s="95"/>
      <c r="E215" s="96"/>
      <c r="F215" s="96"/>
      <c r="G215" s="97"/>
      <c r="H215" s="98"/>
      <c r="I215" s="96"/>
      <c r="J215" s="96"/>
      <c r="K215" s="99"/>
      <c r="L215" s="95"/>
      <c r="M215" s="96"/>
      <c r="N215" s="96"/>
      <c r="O215" s="97"/>
      <c r="P215" s="95"/>
      <c r="Q215" s="96"/>
      <c r="R215" s="96"/>
      <c r="S215" s="97"/>
    </row>
    <row r="216" spans="1:20" ht="15" x14ac:dyDescent="0.25">
      <c r="A216" s="100"/>
      <c r="B216" s="101" t="s">
        <v>25</v>
      </c>
      <c r="C216" s="94" t="s">
        <v>43</v>
      </c>
      <c r="D216" s="95"/>
      <c r="E216" s="96"/>
      <c r="F216" s="96"/>
      <c r="G216" s="97"/>
      <c r="H216" s="98"/>
      <c r="I216" s="96"/>
      <c r="J216" s="96"/>
      <c r="K216" s="99"/>
      <c r="L216" s="95"/>
      <c r="M216" s="96"/>
      <c r="N216" s="96"/>
      <c r="O216" s="97"/>
      <c r="P216" s="95"/>
      <c r="Q216" s="96"/>
      <c r="R216" s="96"/>
      <c r="S216" s="97"/>
    </row>
    <row r="217" spans="1:20" ht="15" x14ac:dyDescent="0.25">
      <c r="A217" s="92"/>
      <c r="B217" s="101"/>
      <c r="C217" s="104"/>
      <c r="D217" s="105"/>
      <c r="E217" s="106"/>
      <c r="F217" s="106"/>
      <c r="G217" s="107"/>
      <c r="H217" s="108"/>
      <c r="I217" s="106"/>
      <c r="J217" s="106"/>
      <c r="K217" s="109"/>
      <c r="L217" s="105"/>
      <c r="M217" s="106"/>
      <c r="N217" s="106"/>
      <c r="O217" s="107"/>
      <c r="P217" s="105"/>
      <c r="Q217" s="106"/>
      <c r="R217" s="106"/>
      <c r="S217" s="107"/>
    </row>
    <row r="218" spans="1:20" ht="15" x14ac:dyDescent="0.25">
      <c r="A218" s="148"/>
      <c r="B218" s="149"/>
      <c r="C218" s="94" t="s">
        <v>295</v>
      </c>
      <c r="D218" s="95"/>
      <c r="E218" s="96"/>
      <c r="F218" s="96"/>
      <c r="G218" s="97"/>
      <c r="H218" s="98"/>
      <c r="I218" s="96"/>
      <c r="J218" s="96"/>
      <c r="K218" s="99"/>
      <c r="L218" s="95"/>
      <c r="M218" s="96"/>
      <c r="N218" s="96"/>
      <c r="O218" s="97"/>
      <c r="P218" s="95"/>
      <c r="Q218" s="96"/>
      <c r="R218" s="96"/>
      <c r="S218" s="97"/>
    </row>
    <row r="219" spans="1:20" ht="15" x14ac:dyDescent="0.25">
      <c r="A219" s="92"/>
      <c r="B219" s="116"/>
      <c r="C219" s="94" t="s">
        <v>296</v>
      </c>
      <c r="D219" s="95">
        <v>6000</v>
      </c>
      <c r="E219" s="96">
        <v>0</v>
      </c>
      <c r="F219" s="96">
        <v>6000</v>
      </c>
      <c r="G219" s="97">
        <v>0</v>
      </c>
      <c r="H219" s="98">
        <v>6000</v>
      </c>
      <c r="I219" s="96">
        <v>0</v>
      </c>
      <c r="J219" s="96">
        <v>6000</v>
      </c>
      <c r="K219" s="99">
        <v>0</v>
      </c>
      <c r="L219" s="95"/>
      <c r="M219" s="96"/>
      <c r="N219" s="96"/>
      <c r="O219" s="97"/>
      <c r="P219" s="95">
        <f t="shared" si="56"/>
        <v>6000</v>
      </c>
      <c r="Q219" s="96">
        <f t="shared" si="57"/>
        <v>0</v>
      </c>
      <c r="R219" s="96">
        <f t="shared" si="58"/>
        <v>6000</v>
      </c>
      <c r="S219" s="97">
        <f t="shared" si="59"/>
        <v>0</v>
      </c>
    </row>
    <row r="220" spans="1:20" ht="15" x14ac:dyDescent="0.25">
      <c r="A220" s="92"/>
      <c r="B220" s="149"/>
      <c r="C220" s="136"/>
      <c r="D220" s="95"/>
      <c r="E220" s="96"/>
      <c r="F220" s="96"/>
      <c r="G220" s="97"/>
      <c r="H220" s="98"/>
      <c r="I220" s="96"/>
      <c r="J220" s="96"/>
      <c r="K220" s="99"/>
      <c r="L220" s="95"/>
      <c r="M220" s="96"/>
      <c r="N220" s="96"/>
      <c r="O220" s="97"/>
      <c r="P220" s="95"/>
      <c r="Q220" s="96"/>
      <c r="R220" s="96"/>
      <c r="S220" s="97"/>
    </row>
    <row r="221" spans="1:20" ht="15" x14ac:dyDescent="0.25">
      <c r="A221" s="92"/>
      <c r="B221" s="149"/>
      <c r="C221" s="104" t="s">
        <v>20</v>
      </c>
      <c r="D221" s="118">
        <f t="shared" ref="D221:O221" si="65">SUM(D219:D220)</f>
        <v>6000</v>
      </c>
      <c r="E221" s="119">
        <f t="shared" si="65"/>
        <v>0</v>
      </c>
      <c r="F221" s="119">
        <f t="shared" si="65"/>
        <v>6000</v>
      </c>
      <c r="G221" s="120">
        <f t="shared" si="65"/>
        <v>0</v>
      </c>
      <c r="H221" s="121">
        <v>6000</v>
      </c>
      <c r="I221" s="119">
        <v>0</v>
      </c>
      <c r="J221" s="119">
        <v>6000</v>
      </c>
      <c r="K221" s="122">
        <v>0</v>
      </c>
      <c r="L221" s="118">
        <f t="shared" si="65"/>
        <v>0</v>
      </c>
      <c r="M221" s="119">
        <f t="shared" si="65"/>
        <v>0</v>
      </c>
      <c r="N221" s="119">
        <f t="shared" si="65"/>
        <v>0</v>
      </c>
      <c r="O221" s="120">
        <f t="shared" si="65"/>
        <v>0</v>
      </c>
      <c r="P221" s="118">
        <f t="shared" si="56"/>
        <v>6000</v>
      </c>
      <c r="Q221" s="119">
        <f t="shared" si="57"/>
        <v>0</v>
      </c>
      <c r="R221" s="119">
        <f t="shared" si="58"/>
        <v>6000</v>
      </c>
      <c r="S221" s="120">
        <f t="shared" si="59"/>
        <v>0</v>
      </c>
    </row>
    <row r="222" spans="1:20" ht="15" x14ac:dyDescent="0.25">
      <c r="A222" s="92"/>
      <c r="B222" s="149"/>
      <c r="C222" s="104"/>
      <c r="D222" s="105"/>
      <c r="E222" s="106"/>
      <c r="F222" s="106"/>
      <c r="G222" s="107"/>
      <c r="H222" s="108"/>
      <c r="I222" s="106"/>
      <c r="J222" s="106"/>
      <c r="K222" s="109"/>
      <c r="L222" s="105"/>
      <c r="M222" s="106"/>
      <c r="N222" s="106"/>
      <c r="O222" s="107"/>
      <c r="P222" s="95"/>
      <c r="Q222" s="96"/>
      <c r="R222" s="96"/>
      <c r="S222" s="97"/>
    </row>
    <row r="223" spans="1:20" ht="15" x14ac:dyDescent="0.25">
      <c r="A223" s="92"/>
      <c r="B223" s="149"/>
      <c r="C223" s="104"/>
      <c r="D223" s="105"/>
      <c r="E223" s="106"/>
      <c r="F223" s="106"/>
      <c r="G223" s="107"/>
      <c r="H223" s="108"/>
      <c r="I223" s="106"/>
      <c r="J223" s="106"/>
      <c r="K223" s="109"/>
      <c r="L223" s="105"/>
      <c r="M223" s="106"/>
      <c r="N223" s="106"/>
      <c r="O223" s="107"/>
      <c r="P223" s="95"/>
      <c r="Q223" s="96"/>
      <c r="R223" s="96"/>
      <c r="S223" s="97"/>
    </row>
    <row r="224" spans="1:20" ht="15" x14ac:dyDescent="0.25">
      <c r="A224" s="92"/>
      <c r="B224" s="149"/>
      <c r="C224" s="117" t="s">
        <v>36</v>
      </c>
      <c r="D224" s="118">
        <f>D221</f>
        <v>6000</v>
      </c>
      <c r="E224" s="119">
        <f t="shared" ref="E224:G224" si="66">E221</f>
        <v>0</v>
      </c>
      <c r="F224" s="119">
        <f t="shared" si="66"/>
        <v>6000</v>
      </c>
      <c r="G224" s="120">
        <f t="shared" si="66"/>
        <v>0</v>
      </c>
      <c r="H224" s="121">
        <v>6000</v>
      </c>
      <c r="I224" s="119">
        <v>0</v>
      </c>
      <c r="J224" s="119">
        <v>6000</v>
      </c>
      <c r="K224" s="122">
        <v>0</v>
      </c>
      <c r="L224" s="118">
        <f>L221</f>
        <v>0</v>
      </c>
      <c r="M224" s="119">
        <f t="shared" ref="M224:O224" si="67">M221</f>
        <v>0</v>
      </c>
      <c r="N224" s="119">
        <f t="shared" si="67"/>
        <v>0</v>
      </c>
      <c r="O224" s="120">
        <f t="shared" si="67"/>
        <v>0</v>
      </c>
      <c r="P224" s="118">
        <f t="shared" si="56"/>
        <v>6000</v>
      </c>
      <c r="Q224" s="119">
        <f t="shared" si="57"/>
        <v>0</v>
      </c>
      <c r="R224" s="119">
        <f t="shared" si="58"/>
        <v>6000</v>
      </c>
      <c r="S224" s="120">
        <f t="shared" si="59"/>
        <v>0</v>
      </c>
    </row>
    <row r="225" spans="1:19" ht="15" x14ac:dyDescent="0.25">
      <c r="A225" s="92"/>
      <c r="B225" s="101"/>
      <c r="C225" s="117"/>
      <c r="D225" s="118"/>
      <c r="E225" s="119"/>
      <c r="F225" s="119"/>
      <c r="G225" s="120"/>
      <c r="H225" s="121"/>
      <c r="I225" s="119"/>
      <c r="J225" s="119"/>
      <c r="K225" s="122"/>
      <c r="L225" s="118"/>
      <c r="M225" s="119"/>
      <c r="N225" s="119"/>
      <c r="O225" s="120"/>
      <c r="P225" s="95"/>
      <c r="Q225" s="96"/>
      <c r="R225" s="96"/>
      <c r="S225" s="97"/>
    </row>
    <row r="226" spans="1:19" ht="15" x14ac:dyDescent="0.25">
      <c r="A226" s="92"/>
      <c r="B226" s="101"/>
      <c r="C226" s="81" t="s">
        <v>9</v>
      </c>
      <c r="D226" s="82">
        <f>D64+D73+D123+D137+D184+D204+D214+D224</f>
        <v>2743586</v>
      </c>
      <c r="E226" s="83">
        <f>E64+E73+E123+E137+E184+E204+E214+E224</f>
        <v>2180507</v>
      </c>
      <c r="F226" s="83">
        <f>F64+F73+F123+F137+F184+F204+F214+F224</f>
        <v>548079</v>
      </c>
      <c r="G226" s="84">
        <f>G64+G73+G123+G137+G184+G204+G214+G224</f>
        <v>15000</v>
      </c>
      <c r="H226" s="86">
        <v>2915444</v>
      </c>
      <c r="I226" s="83">
        <v>2334243</v>
      </c>
      <c r="J226" s="83">
        <v>566201</v>
      </c>
      <c r="K226" s="85">
        <v>15000</v>
      </c>
      <c r="L226" s="82">
        <f>L64+L73+L123+L137+L184+L204+L214+L224</f>
        <v>84572</v>
      </c>
      <c r="M226" s="83">
        <f>M64+M73+M123+M137+M184+M204+M214+M224</f>
        <v>82772</v>
      </c>
      <c r="N226" s="83">
        <f>N64+N73+N123+N137+N184+N204+N214+N224</f>
        <v>1800</v>
      </c>
      <c r="O226" s="84">
        <f>O64+O73+O123+O137+O184+O204+O214+O224</f>
        <v>0</v>
      </c>
      <c r="P226" s="82">
        <f t="shared" si="56"/>
        <v>3000016</v>
      </c>
      <c r="Q226" s="83">
        <f t="shared" si="57"/>
        <v>2417015</v>
      </c>
      <c r="R226" s="83">
        <f t="shared" si="58"/>
        <v>568001</v>
      </c>
      <c r="S226" s="84">
        <f t="shared" si="59"/>
        <v>15000</v>
      </c>
    </row>
    <row r="227" spans="1:19" x14ac:dyDescent="0.25">
      <c r="A227" s="92"/>
      <c r="B227" s="150"/>
      <c r="C227" s="151"/>
      <c r="D227" s="130"/>
      <c r="E227" s="131"/>
      <c r="F227" s="131"/>
      <c r="G227" s="132"/>
      <c r="H227" s="133"/>
      <c r="I227" s="131"/>
      <c r="J227" s="131"/>
      <c r="K227" s="134"/>
      <c r="L227" s="130"/>
      <c r="M227" s="131"/>
      <c r="N227" s="131"/>
      <c r="O227" s="132"/>
      <c r="P227" s="95"/>
      <c r="Q227" s="96"/>
      <c r="R227" s="96"/>
      <c r="S227" s="97"/>
    </row>
    <row r="228" spans="1:19" x14ac:dyDescent="0.25">
      <c r="A228" s="92"/>
      <c r="B228" s="101" t="s">
        <v>55</v>
      </c>
      <c r="C228" s="94" t="s">
        <v>68</v>
      </c>
      <c r="D228" s="130"/>
      <c r="E228" s="131"/>
      <c r="F228" s="131"/>
      <c r="G228" s="132"/>
      <c r="H228" s="133"/>
      <c r="I228" s="131"/>
      <c r="J228" s="131"/>
      <c r="K228" s="134"/>
      <c r="L228" s="130"/>
      <c r="M228" s="131"/>
      <c r="N228" s="131"/>
      <c r="O228" s="132"/>
      <c r="P228" s="95"/>
      <c r="Q228" s="96"/>
      <c r="R228" s="96"/>
      <c r="S228" s="97"/>
    </row>
    <row r="229" spans="1:19" x14ac:dyDescent="0.25">
      <c r="A229" s="92"/>
      <c r="B229" s="137"/>
      <c r="C229" s="94" t="s">
        <v>69</v>
      </c>
      <c r="D229" s="130"/>
      <c r="E229" s="131"/>
      <c r="F229" s="131"/>
      <c r="G229" s="132"/>
      <c r="H229" s="133"/>
      <c r="I229" s="131"/>
      <c r="J229" s="131"/>
      <c r="K229" s="134"/>
      <c r="L229" s="130"/>
      <c r="M229" s="131"/>
      <c r="N229" s="131"/>
      <c r="O229" s="132"/>
      <c r="P229" s="95"/>
      <c r="Q229" s="96"/>
      <c r="R229" s="96"/>
      <c r="S229" s="97"/>
    </row>
    <row r="230" spans="1:19" ht="15" x14ac:dyDescent="0.25">
      <c r="A230" s="92"/>
      <c r="B230" s="101"/>
      <c r="C230" s="152" t="s">
        <v>65</v>
      </c>
      <c r="D230" s="95">
        <v>0</v>
      </c>
      <c r="E230" s="96">
        <v>0</v>
      </c>
      <c r="F230" s="96">
        <v>0</v>
      </c>
      <c r="G230" s="97">
        <v>0</v>
      </c>
      <c r="H230" s="98">
        <v>0</v>
      </c>
      <c r="I230" s="96">
        <v>0</v>
      </c>
      <c r="J230" s="96">
        <v>0</v>
      </c>
      <c r="K230" s="99">
        <v>0</v>
      </c>
      <c r="L230" s="95"/>
      <c r="M230" s="96"/>
      <c r="N230" s="96"/>
      <c r="O230" s="97"/>
      <c r="P230" s="95">
        <f t="shared" si="56"/>
        <v>0</v>
      </c>
      <c r="Q230" s="96">
        <f t="shared" si="57"/>
        <v>0</v>
      </c>
      <c r="R230" s="96">
        <f t="shared" si="58"/>
        <v>0</v>
      </c>
      <c r="S230" s="97">
        <f t="shared" si="59"/>
        <v>0</v>
      </c>
    </row>
    <row r="231" spans="1:19" ht="15" x14ac:dyDescent="0.25">
      <c r="A231" s="92"/>
      <c r="B231" s="101"/>
      <c r="C231" s="152" t="s">
        <v>66</v>
      </c>
      <c r="D231" s="95">
        <v>26389</v>
      </c>
      <c r="E231" s="96">
        <v>26389</v>
      </c>
      <c r="F231" s="96">
        <v>0</v>
      </c>
      <c r="G231" s="97">
        <v>0</v>
      </c>
      <c r="H231" s="98">
        <v>26389</v>
      </c>
      <c r="I231" s="96">
        <v>26389</v>
      </c>
      <c r="J231" s="96">
        <v>0</v>
      </c>
      <c r="K231" s="99">
        <v>0</v>
      </c>
      <c r="L231" s="95"/>
      <c r="M231" s="96"/>
      <c r="N231" s="96"/>
      <c r="O231" s="97"/>
      <c r="P231" s="95">
        <f t="shared" si="56"/>
        <v>26389</v>
      </c>
      <c r="Q231" s="96">
        <f t="shared" si="57"/>
        <v>26389</v>
      </c>
      <c r="R231" s="96">
        <f t="shared" si="58"/>
        <v>0</v>
      </c>
      <c r="S231" s="97">
        <f t="shared" si="59"/>
        <v>0</v>
      </c>
    </row>
    <row r="232" spans="1:19" ht="15" x14ac:dyDescent="0.25">
      <c r="A232" s="92"/>
      <c r="B232" s="116"/>
      <c r="C232" s="94" t="s">
        <v>67</v>
      </c>
      <c r="D232" s="95">
        <v>0</v>
      </c>
      <c r="E232" s="96">
        <v>0</v>
      </c>
      <c r="F232" s="96">
        <v>0</v>
      </c>
      <c r="G232" s="97">
        <v>0</v>
      </c>
      <c r="H232" s="98">
        <v>0</v>
      </c>
      <c r="I232" s="96">
        <v>0</v>
      </c>
      <c r="J232" s="96">
        <v>0</v>
      </c>
      <c r="K232" s="99">
        <v>0</v>
      </c>
      <c r="L232" s="95"/>
      <c r="M232" s="96"/>
      <c r="N232" s="96"/>
      <c r="O232" s="97"/>
      <c r="P232" s="95">
        <f t="shared" si="56"/>
        <v>0</v>
      </c>
      <c r="Q232" s="96">
        <f t="shared" si="57"/>
        <v>0</v>
      </c>
      <c r="R232" s="96">
        <f t="shared" si="58"/>
        <v>0</v>
      </c>
      <c r="S232" s="97">
        <f t="shared" si="59"/>
        <v>0</v>
      </c>
    </row>
    <row r="233" spans="1:19" ht="15" x14ac:dyDescent="0.25">
      <c r="A233" s="92"/>
      <c r="B233" s="101"/>
      <c r="C233" s="117" t="s">
        <v>20</v>
      </c>
      <c r="D233" s="110">
        <f t="shared" ref="D233:G233" si="68">SUM(D230:D232)</f>
        <v>26389</v>
      </c>
      <c r="E233" s="111">
        <f t="shared" si="68"/>
        <v>26389</v>
      </c>
      <c r="F233" s="111">
        <f t="shared" si="68"/>
        <v>0</v>
      </c>
      <c r="G233" s="112">
        <f t="shared" si="68"/>
        <v>0</v>
      </c>
      <c r="H233" s="113">
        <v>26389</v>
      </c>
      <c r="I233" s="111">
        <v>26389</v>
      </c>
      <c r="J233" s="111">
        <v>0</v>
      </c>
      <c r="K233" s="114">
        <v>0</v>
      </c>
      <c r="L233" s="110">
        <f t="shared" ref="L233:O233" si="69">SUM(L230:L232)</f>
        <v>0</v>
      </c>
      <c r="M233" s="111">
        <f t="shared" si="69"/>
        <v>0</v>
      </c>
      <c r="N233" s="111">
        <f t="shared" si="69"/>
        <v>0</v>
      </c>
      <c r="O233" s="112">
        <f t="shared" si="69"/>
        <v>0</v>
      </c>
      <c r="P233" s="110">
        <f t="shared" si="56"/>
        <v>26389</v>
      </c>
      <c r="Q233" s="111">
        <f t="shared" si="57"/>
        <v>26389</v>
      </c>
      <c r="R233" s="111">
        <f t="shared" si="58"/>
        <v>0</v>
      </c>
      <c r="S233" s="112">
        <f t="shared" si="59"/>
        <v>0</v>
      </c>
    </row>
    <row r="234" spans="1:19" ht="15" x14ac:dyDescent="0.25">
      <c r="A234" s="92"/>
      <c r="B234" s="101"/>
      <c r="C234" s="117"/>
      <c r="D234" s="110"/>
      <c r="E234" s="111"/>
      <c r="F234" s="111"/>
      <c r="G234" s="112"/>
      <c r="H234" s="113"/>
      <c r="I234" s="111"/>
      <c r="J234" s="111"/>
      <c r="K234" s="114"/>
      <c r="L234" s="110"/>
      <c r="M234" s="111"/>
      <c r="N234" s="111"/>
      <c r="O234" s="112"/>
      <c r="P234" s="153"/>
      <c r="Q234" s="154"/>
      <c r="R234" s="154"/>
      <c r="S234" s="155"/>
    </row>
    <row r="235" spans="1:19" ht="15" x14ac:dyDescent="0.25">
      <c r="A235" s="92"/>
      <c r="B235" s="101"/>
      <c r="C235" s="152" t="s">
        <v>70</v>
      </c>
      <c r="D235" s="95">
        <v>64586</v>
      </c>
      <c r="E235" s="96">
        <v>64586</v>
      </c>
      <c r="F235" s="96">
        <v>0</v>
      </c>
      <c r="G235" s="97">
        <v>0</v>
      </c>
      <c r="H235" s="98">
        <v>65510</v>
      </c>
      <c r="I235" s="96">
        <v>65510</v>
      </c>
      <c r="J235" s="96">
        <v>0</v>
      </c>
      <c r="K235" s="99">
        <v>0</v>
      </c>
      <c r="L235" s="95">
        <v>508</v>
      </c>
      <c r="M235" s="96">
        <v>508</v>
      </c>
      <c r="N235" s="96">
        <v>0</v>
      </c>
      <c r="O235" s="97">
        <v>0</v>
      </c>
      <c r="P235" s="95">
        <f t="shared" si="56"/>
        <v>66018</v>
      </c>
      <c r="Q235" s="96">
        <f t="shared" si="57"/>
        <v>66018</v>
      </c>
      <c r="R235" s="96">
        <f t="shared" si="58"/>
        <v>0</v>
      </c>
      <c r="S235" s="97">
        <f t="shared" si="59"/>
        <v>0</v>
      </c>
    </row>
    <row r="236" spans="1:19" ht="15" x14ac:dyDescent="0.25">
      <c r="A236" s="92"/>
      <c r="B236" s="156"/>
      <c r="C236" s="94"/>
      <c r="D236" s="95"/>
      <c r="E236" s="96"/>
      <c r="F236" s="96"/>
      <c r="G236" s="97"/>
      <c r="H236" s="98"/>
      <c r="I236" s="96"/>
      <c r="J236" s="96"/>
      <c r="K236" s="99"/>
      <c r="L236" s="95"/>
      <c r="M236" s="96"/>
      <c r="N236" s="96"/>
      <c r="O236" s="97"/>
      <c r="P236" s="95"/>
      <c r="Q236" s="96"/>
      <c r="R236" s="96"/>
      <c r="S236" s="97"/>
    </row>
    <row r="237" spans="1:19" ht="15.75" thickBot="1" x14ac:dyDescent="0.3">
      <c r="A237" s="157"/>
      <c r="B237" s="158"/>
      <c r="C237" s="159" t="s">
        <v>14</v>
      </c>
      <c r="D237" s="160">
        <f>SUM(D54,D233,D226)+D235</f>
        <v>4358800</v>
      </c>
      <c r="E237" s="161">
        <f>SUM(E54,E233,E226)+E235</f>
        <v>3795721</v>
      </c>
      <c r="F237" s="161">
        <f>SUM(F54,F233,F226)+F235</f>
        <v>548079</v>
      </c>
      <c r="G237" s="162">
        <f>SUM(G54,G233,G226)+G235</f>
        <v>15000</v>
      </c>
      <c r="H237" s="163">
        <v>4519390</v>
      </c>
      <c r="I237" s="161">
        <v>3938189</v>
      </c>
      <c r="J237" s="161">
        <v>566201</v>
      </c>
      <c r="K237" s="164">
        <v>15000</v>
      </c>
      <c r="L237" s="160">
        <f>SUM(L54,L233,L226)+L235</f>
        <v>101720</v>
      </c>
      <c r="M237" s="161">
        <f>SUM(M54,M233,M226)+M235</f>
        <v>99920</v>
      </c>
      <c r="N237" s="161">
        <f>SUM(N54,N233,N226)+N235</f>
        <v>1800</v>
      </c>
      <c r="O237" s="162">
        <f>SUM(O54,O233,O226)+O235</f>
        <v>0</v>
      </c>
      <c r="P237" s="160">
        <f t="shared" si="56"/>
        <v>4621110</v>
      </c>
      <c r="Q237" s="161">
        <f t="shared" si="57"/>
        <v>4038109</v>
      </c>
      <c r="R237" s="161">
        <f t="shared" si="58"/>
        <v>568001</v>
      </c>
      <c r="S237" s="162">
        <f t="shared" si="59"/>
        <v>15000</v>
      </c>
    </row>
    <row r="238" spans="1:19" x14ac:dyDescent="0.25">
      <c r="A238" s="15"/>
      <c r="B238" s="165"/>
      <c r="C238" s="166"/>
      <c r="D238" s="167"/>
      <c r="E238"/>
      <c r="F238"/>
      <c r="G238"/>
      <c r="H238"/>
      <c r="I238"/>
      <c r="J238"/>
      <c r="K238"/>
      <c r="L238"/>
    </row>
    <row r="239" spans="1:19" x14ac:dyDescent="0.25">
      <c r="A239" s="15"/>
      <c r="B239" s="15"/>
      <c r="C239" s="168"/>
      <c r="E239"/>
      <c r="F239"/>
      <c r="G239"/>
      <c r="H239"/>
      <c r="I239"/>
      <c r="J239"/>
      <c r="K239"/>
      <c r="L239"/>
    </row>
    <row r="240" spans="1:19" x14ac:dyDescent="0.25">
      <c r="A240" s="15"/>
      <c r="B240" s="15"/>
      <c r="C240" s="15"/>
      <c r="D240" s="169"/>
      <c r="E240"/>
      <c r="F240"/>
      <c r="G240"/>
      <c r="H240"/>
      <c r="I240"/>
      <c r="J240"/>
      <c r="K240"/>
      <c r="L240"/>
    </row>
    <row r="241" spans="1:4" customFormat="1" x14ac:dyDescent="0.25">
      <c r="A241" s="15"/>
      <c r="B241" s="15"/>
      <c r="C241" s="15"/>
      <c r="D241" s="16"/>
    </row>
    <row r="242" spans="1:4" customFormat="1" x14ac:dyDescent="0.25">
      <c r="A242" s="15"/>
      <c r="B242" s="15"/>
      <c r="C242" s="15"/>
      <c r="D242" s="16"/>
    </row>
    <row r="243" spans="1:4" customFormat="1" x14ac:dyDescent="0.25">
      <c r="A243" s="15"/>
      <c r="B243" s="15"/>
      <c r="C243" s="15"/>
      <c r="D243" s="16"/>
    </row>
    <row r="244" spans="1:4" customFormat="1" x14ac:dyDescent="0.25">
      <c r="A244" s="16"/>
      <c r="B244" s="16"/>
      <c r="C244" s="16"/>
      <c r="D244" s="16"/>
    </row>
    <row r="245" spans="1:4" customFormat="1" x14ac:dyDescent="0.25">
      <c r="A245" s="16"/>
      <c r="B245" s="16"/>
      <c r="C245" s="16"/>
      <c r="D245" s="16"/>
    </row>
    <row r="246" spans="1:4" customFormat="1" x14ac:dyDescent="0.25">
      <c r="A246" s="16"/>
      <c r="B246" s="16"/>
      <c r="C246" s="16"/>
      <c r="D246" s="16"/>
    </row>
    <row r="247" spans="1:4" customFormat="1" x14ac:dyDescent="0.25">
      <c r="A247" s="16"/>
      <c r="B247" s="16"/>
      <c r="C247" s="16"/>
      <c r="D247" s="16"/>
    </row>
    <row r="248" spans="1:4" customFormat="1" x14ac:dyDescent="0.25">
      <c r="A248" s="16"/>
      <c r="B248" s="16"/>
      <c r="C248" s="16"/>
      <c r="D248" s="16"/>
    </row>
    <row r="249" spans="1:4" customFormat="1" x14ac:dyDescent="0.25">
      <c r="A249" s="16"/>
      <c r="B249" s="16"/>
      <c r="C249" s="16"/>
      <c r="D249" s="16"/>
    </row>
    <row r="250" spans="1:4" customFormat="1" x14ac:dyDescent="0.25">
      <c r="A250" s="16"/>
      <c r="B250" s="16"/>
      <c r="C250" s="16"/>
      <c r="D250" s="16"/>
    </row>
    <row r="251" spans="1:4" customFormat="1" x14ac:dyDescent="0.25">
      <c r="A251" s="16"/>
      <c r="B251" s="16"/>
      <c r="C251" s="16"/>
      <c r="D251" s="16"/>
    </row>
    <row r="252" spans="1:4" customFormat="1" x14ac:dyDescent="0.25">
      <c r="A252" s="16"/>
      <c r="B252" s="16"/>
      <c r="C252" s="16"/>
      <c r="D252" s="16"/>
    </row>
    <row r="253" spans="1:4" customFormat="1" x14ac:dyDescent="0.25">
      <c r="A253" s="16"/>
      <c r="B253" s="16"/>
      <c r="C253" s="16"/>
      <c r="D253" s="16"/>
    </row>
    <row r="254" spans="1:4" customFormat="1" x14ac:dyDescent="0.25">
      <c r="A254" s="16"/>
      <c r="B254" s="16"/>
      <c r="C254" s="16"/>
    </row>
    <row r="255" spans="1:4" customFormat="1" x14ac:dyDescent="0.25">
      <c r="A255" s="16"/>
      <c r="B255" s="16"/>
      <c r="C255" s="16"/>
    </row>
    <row r="256" spans="1:4" customFormat="1" x14ac:dyDescent="0.25">
      <c r="A256" s="16"/>
      <c r="B256" s="16"/>
      <c r="C256" s="16"/>
    </row>
    <row r="257" spans="1:3" customFormat="1" x14ac:dyDescent="0.25">
      <c r="A257" s="16"/>
      <c r="B257" s="16"/>
      <c r="C257" s="16"/>
    </row>
    <row r="258" spans="1:3" customFormat="1" x14ac:dyDescent="0.25">
      <c r="A258" s="16"/>
      <c r="B258" s="16"/>
      <c r="C258" s="16"/>
    </row>
    <row r="259" spans="1:3" customFormat="1" x14ac:dyDescent="0.25">
      <c r="A259" s="16"/>
      <c r="B259" s="16"/>
      <c r="C259" s="16"/>
    </row>
    <row r="260" spans="1:3" customFormat="1" x14ac:dyDescent="0.25">
      <c r="A260" s="16"/>
      <c r="B260" s="16"/>
      <c r="C260" s="16"/>
    </row>
    <row r="261" spans="1:3" customFormat="1" x14ac:dyDescent="0.25">
      <c r="A261" s="16"/>
      <c r="B261" s="16"/>
      <c r="C261" s="16"/>
    </row>
    <row r="262" spans="1:3" customFormat="1" x14ac:dyDescent="0.25">
      <c r="A262" s="16"/>
      <c r="B262" s="16"/>
      <c r="C262" s="16"/>
    </row>
    <row r="263" spans="1:3" customFormat="1" x14ac:dyDescent="0.25">
      <c r="A263" s="16"/>
      <c r="B263" s="16"/>
      <c r="C263" s="16"/>
    </row>
    <row r="264" spans="1:3" customFormat="1" x14ac:dyDescent="0.25">
      <c r="A264" s="16"/>
      <c r="B264" s="16"/>
      <c r="C264" s="16"/>
    </row>
    <row r="265" spans="1:3" customFormat="1" x14ac:dyDescent="0.25">
      <c r="A265" s="16"/>
      <c r="B265" s="16"/>
      <c r="C265" s="16"/>
    </row>
    <row r="266" spans="1:3" customFormat="1" x14ac:dyDescent="0.25">
      <c r="A266" s="16"/>
      <c r="B266" s="16"/>
      <c r="C266" s="16"/>
    </row>
    <row r="267" spans="1:3" customFormat="1" x14ac:dyDescent="0.25">
      <c r="A267" s="16"/>
      <c r="B267" s="16"/>
      <c r="C267" s="16"/>
    </row>
    <row r="268" spans="1:3" customFormat="1" x14ac:dyDescent="0.25">
      <c r="A268" s="16"/>
      <c r="B268" s="16"/>
      <c r="C268" s="16"/>
    </row>
    <row r="269" spans="1:3" customFormat="1" x14ac:dyDescent="0.25">
      <c r="A269" s="16"/>
      <c r="B269" s="16"/>
      <c r="C269" s="16"/>
    </row>
    <row r="270" spans="1:3" customFormat="1" x14ac:dyDescent="0.25">
      <c r="A270" s="16"/>
      <c r="B270" s="16"/>
      <c r="C270" s="16"/>
    </row>
    <row r="271" spans="1:3" customFormat="1" x14ac:dyDescent="0.25">
      <c r="A271" s="16"/>
      <c r="B271" s="16"/>
      <c r="C271" s="16"/>
    </row>
    <row r="272" spans="1:3" customFormat="1" x14ac:dyDescent="0.25">
      <c r="A272" s="16"/>
      <c r="B272" s="16"/>
      <c r="C272" s="16"/>
    </row>
    <row r="273" spans="1:12" x14ac:dyDescent="0.25">
      <c r="A273" s="16"/>
      <c r="B273" s="16"/>
      <c r="C273" s="16"/>
      <c r="D273"/>
      <c r="E273"/>
      <c r="F273"/>
      <c r="G273"/>
      <c r="H273"/>
      <c r="I273"/>
      <c r="J273"/>
      <c r="K273"/>
      <c r="L273"/>
    </row>
    <row r="274" spans="1:12" x14ac:dyDescent="0.25">
      <c r="A274" s="16"/>
      <c r="B274" s="16"/>
      <c r="C274" s="16"/>
      <c r="D274"/>
      <c r="E274"/>
      <c r="F274"/>
      <c r="G274"/>
      <c r="H274"/>
      <c r="I274"/>
      <c r="J274"/>
      <c r="K274"/>
      <c r="L274"/>
    </row>
    <row r="275" spans="1:12" x14ac:dyDescent="0.25">
      <c r="A275" s="16"/>
      <c r="B275" s="16"/>
      <c r="C275" s="16"/>
      <c r="D275"/>
      <c r="E275"/>
      <c r="F275"/>
      <c r="G275"/>
      <c r="H275"/>
      <c r="I275"/>
      <c r="J275"/>
      <c r="K275"/>
      <c r="L275"/>
    </row>
    <row r="276" spans="1:12" x14ac:dyDescent="0.25">
      <c r="A276" s="16"/>
      <c r="B276" s="16"/>
      <c r="C276" s="16"/>
      <c r="D276"/>
      <c r="E276"/>
      <c r="F276"/>
      <c r="G276"/>
      <c r="H276"/>
      <c r="I276"/>
      <c r="J276"/>
      <c r="K276"/>
      <c r="L276"/>
    </row>
    <row r="277" spans="1:12" x14ac:dyDescent="0.25">
      <c r="A277" s="16"/>
      <c r="B277" s="16"/>
      <c r="C277" s="16"/>
      <c r="D277"/>
      <c r="E277"/>
      <c r="F277"/>
      <c r="G277"/>
      <c r="H277"/>
      <c r="I277"/>
      <c r="J277"/>
      <c r="K277"/>
      <c r="L277"/>
    </row>
    <row r="278" spans="1:12" x14ac:dyDescent="0.25">
      <c r="A278" s="16"/>
      <c r="B278" s="16"/>
      <c r="C278" s="16"/>
      <c r="D278"/>
      <c r="E278"/>
      <c r="F278"/>
      <c r="G278"/>
      <c r="H278"/>
      <c r="I278"/>
      <c r="J278"/>
      <c r="K278"/>
      <c r="L278"/>
    </row>
    <row r="279" spans="1:12" ht="15" x14ac:dyDescent="0.25">
      <c r="A279" s="15"/>
      <c r="B279" s="15"/>
      <c r="C279" s="15"/>
      <c r="D279"/>
      <c r="E279"/>
      <c r="F279"/>
      <c r="G279"/>
      <c r="H279"/>
      <c r="I279"/>
      <c r="J279"/>
      <c r="K279"/>
      <c r="L279"/>
    </row>
    <row r="280" spans="1:12" ht="15" x14ac:dyDescent="0.25">
      <c r="A280" s="15"/>
      <c r="B280" s="15"/>
      <c r="C280" s="15"/>
      <c r="D280"/>
      <c r="E280"/>
      <c r="F280"/>
      <c r="G280"/>
      <c r="H280"/>
      <c r="I280"/>
      <c r="J280"/>
      <c r="K280"/>
      <c r="L280"/>
    </row>
    <row r="281" spans="1:12" ht="15" x14ac:dyDescent="0.25">
      <c r="A281" s="15"/>
      <c r="B281" s="15"/>
      <c r="C281" s="15"/>
      <c r="D281"/>
      <c r="E281"/>
      <c r="F281"/>
      <c r="G281"/>
      <c r="H281"/>
      <c r="I281"/>
      <c r="J281"/>
      <c r="K281"/>
      <c r="L281"/>
    </row>
  </sheetData>
  <mergeCells count="6">
    <mergeCell ref="D7:G7"/>
    <mergeCell ref="L7:O7"/>
    <mergeCell ref="P7:S7"/>
    <mergeCell ref="B3:S3"/>
    <mergeCell ref="B5:S5"/>
    <mergeCell ref="H7:K7"/>
  </mergeCells>
  <phoneticPr fontId="45" type="noConversion"/>
  <pageMargins left="0.39370078740157483" right="0.39370078740157483" top="0.78740157480314965" bottom="0.78740157480314965" header="0.51181102362204722" footer="0.51181102362204722"/>
  <pageSetup paperSize="8" scale="85" fitToHeight="0" orientation="landscape" r:id="rId1"/>
  <rowBreaks count="1" manualBreakCount="1">
    <brk id="43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E6D2-421D-4DEE-B1AF-0E0677224313}">
  <sheetPr>
    <pageSetUpPr fitToPage="1"/>
  </sheetPr>
  <dimension ref="A1:S13"/>
  <sheetViews>
    <sheetView view="pageBreakPreview" zoomScale="115" zoomScaleNormal="100" zoomScaleSheetLayoutView="115" workbookViewId="0">
      <selection activeCell="S1" sqref="S1"/>
    </sheetView>
  </sheetViews>
  <sheetFormatPr defaultColWidth="9.140625" defaultRowHeight="16.5" x14ac:dyDescent="0.25"/>
  <cols>
    <col min="1" max="1" width="16.5703125" style="60" customWidth="1"/>
    <col min="2" max="3" width="9.7109375" style="24" customWidth="1"/>
    <col min="4" max="4" width="8.28515625" style="24" bestFit="1" customWidth="1"/>
    <col min="5" max="5" width="6.85546875" style="24" bestFit="1" customWidth="1"/>
    <col min="6" max="6" width="8.28515625" style="24" bestFit="1" customWidth="1"/>
    <col min="7" max="7" width="8.28515625" style="24" customWidth="1"/>
    <col min="8" max="8" width="8.28515625" style="24" bestFit="1" customWidth="1"/>
    <col min="9" max="9" width="8.28515625" style="24" customWidth="1"/>
    <col min="10" max="11" width="11.140625" style="24" customWidth="1"/>
    <col min="12" max="13" width="10.85546875" style="24" customWidth="1"/>
    <col min="14" max="15" width="9.42578125" style="61" customWidth="1"/>
    <col min="16" max="17" width="10.85546875" style="61" customWidth="1"/>
    <col min="18" max="18" width="12.42578125" style="24" customWidth="1"/>
    <col min="19" max="16384" width="9.140625" style="24"/>
  </cols>
  <sheetData>
    <row r="1" spans="1:19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4"/>
      <c r="S1" s="4" t="s">
        <v>330</v>
      </c>
    </row>
    <row r="2" spans="1:19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1"/>
      <c r="P2" s="51"/>
      <c r="Q2" s="51"/>
      <c r="R2" s="4"/>
      <c r="S2" s="43" t="s">
        <v>328</v>
      </c>
    </row>
    <row r="3" spans="1:19" ht="16.5" customHeight="1" x14ac:dyDescent="0.25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s="25" customFormat="1" ht="19.5" customHeight="1" x14ac:dyDescent="0.3">
      <c r="A4" s="268" t="s">
        <v>208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</row>
    <row r="5" spans="1:19" s="25" customFormat="1" ht="19.5" x14ac:dyDescent="0.3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O5" s="53"/>
      <c r="P5" s="53"/>
      <c r="Q5" s="1"/>
      <c r="R5" s="1"/>
    </row>
    <row r="6" spans="1:19" s="26" customFormat="1" ht="39.75" customHeight="1" x14ac:dyDescent="0.2">
      <c r="A6" s="54"/>
      <c r="B6" s="269" t="s">
        <v>19</v>
      </c>
      <c r="C6" s="270"/>
      <c r="D6" s="269" t="s">
        <v>186</v>
      </c>
      <c r="E6" s="270"/>
      <c r="F6" s="269" t="s">
        <v>23</v>
      </c>
      <c r="G6" s="270"/>
      <c r="H6" s="269" t="s">
        <v>40</v>
      </c>
      <c r="I6" s="270"/>
      <c r="J6" s="269" t="s">
        <v>41</v>
      </c>
      <c r="K6" s="270"/>
      <c r="L6" s="269" t="s">
        <v>42</v>
      </c>
      <c r="M6" s="270"/>
      <c r="N6" s="269" t="s">
        <v>17</v>
      </c>
      <c r="O6" s="270"/>
      <c r="P6" s="269" t="s">
        <v>43</v>
      </c>
      <c r="Q6" s="270"/>
      <c r="R6" s="271" t="s">
        <v>187</v>
      </c>
      <c r="S6" s="272"/>
    </row>
    <row r="7" spans="1:19" s="26" customFormat="1" ht="30.75" customHeight="1" x14ac:dyDescent="0.2">
      <c r="A7" s="54"/>
      <c r="B7" s="55" t="s">
        <v>188</v>
      </c>
      <c r="C7" s="55" t="s">
        <v>318</v>
      </c>
      <c r="D7" s="55" t="s">
        <v>188</v>
      </c>
      <c r="E7" s="55" t="s">
        <v>318</v>
      </c>
      <c r="F7" s="55" t="s">
        <v>188</v>
      </c>
      <c r="G7" s="55" t="s">
        <v>318</v>
      </c>
      <c r="H7" s="55" t="s">
        <v>188</v>
      </c>
      <c r="I7" s="55" t="s">
        <v>318</v>
      </c>
      <c r="J7" s="55" t="s">
        <v>188</v>
      </c>
      <c r="K7" s="55" t="s">
        <v>318</v>
      </c>
      <c r="L7" s="55" t="s">
        <v>188</v>
      </c>
      <c r="M7" s="55" t="s">
        <v>318</v>
      </c>
      <c r="N7" s="55" t="s">
        <v>188</v>
      </c>
      <c r="O7" s="55" t="s">
        <v>318</v>
      </c>
      <c r="P7" s="55" t="s">
        <v>188</v>
      </c>
      <c r="Q7" s="55" t="s">
        <v>318</v>
      </c>
      <c r="R7" s="55" t="s">
        <v>188</v>
      </c>
      <c r="S7" s="55" t="s">
        <v>188</v>
      </c>
    </row>
    <row r="8" spans="1:19" ht="23.25" customHeight="1" x14ac:dyDescent="0.25">
      <c r="A8" s="56" t="s">
        <v>189</v>
      </c>
      <c r="B8" s="57">
        <v>456183.16321428568</v>
      </c>
      <c r="C8" s="57">
        <v>400938</v>
      </c>
      <c r="D8" s="57">
        <v>53385</v>
      </c>
      <c r="E8" s="57">
        <v>56238</v>
      </c>
      <c r="F8" s="57">
        <v>72378</v>
      </c>
      <c r="G8" s="57">
        <f>72378-6000</f>
        <v>66378</v>
      </c>
      <c r="H8" s="57">
        <v>0</v>
      </c>
      <c r="I8" s="57">
        <v>0</v>
      </c>
      <c r="J8" s="57">
        <v>0</v>
      </c>
      <c r="K8" s="57">
        <v>0</v>
      </c>
      <c r="L8" s="57">
        <v>6000</v>
      </c>
      <c r="M8" s="57">
        <v>17039</v>
      </c>
      <c r="N8" s="57">
        <v>0</v>
      </c>
      <c r="O8" s="57">
        <v>0</v>
      </c>
      <c r="P8" s="57">
        <v>0</v>
      </c>
      <c r="Q8" s="57">
        <v>0</v>
      </c>
      <c r="R8" s="57">
        <f t="shared" ref="R8:S12" si="0">B8+D8+F8+H8+J8+L8+N8+P8</f>
        <v>587946.16321428563</v>
      </c>
      <c r="S8" s="57">
        <f t="shared" si="0"/>
        <v>540593</v>
      </c>
    </row>
    <row r="9" spans="1:19" ht="39" x14ac:dyDescent="0.25">
      <c r="A9" s="56" t="s">
        <v>317</v>
      </c>
      <c r="B9" s="57">
        <v>0</v>
      </c>
      <c r="C9" s="57">
        <v>13459</v>
      </c>
      <c r="D9" s="57">
        <v>0</v>
      </c>
      <c r="E9" s="57">
        <v>2004</v>
      </c>
      <c r="F9" s="57">
        <v>0</v>
      </c>
      <c r="G9" s="57">
        <v>4292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f t="shared" si="0"/>
        <v>0</v>
      </c>
      <c r="S9" s="57">
        <f t="shared" si="0"/>
        <v>19755</v>
      </c>
    </row>
    <row r="10" spans="1:19" ht="26.25" x14ac:dyDescent="0.25">
      <c r="A10" s="56" t="s">
        <v>190</v>
      </c>
      <c r="B10" s="57">
        <v>39400</v>
      </c>
      <c r="C10" s="57">
        <v>39400</v>
      </c>
      <c r="D10" s="57">
        <v>5400</v>
      </c>
      <c r="E10" s="57">
        <v>5400</v>
      </c>
      <c r="F10" s="57">
        <v>3600</v>
      </c>
      <c r="G10" s="57">
        <v>3600</v>
      </c>
      <c r="H10" s="57">
        <v>0</v>
      </c>
      <c r="I10" s="57">
        <v>0</v>
      </c>
      <c r="J10" s="57">
        <v>0</v>
      </c>
      <c r="K10" s="57">
        <v>0</v>
      </c>
      <c r="L10" s="57">
        <v>600</v>
      </c>
      <c r="M10" s="57">
        <v>600</v>
      </c>
      <c r="N10" s="57">
        <v>0</v>
      </c>
      <c r="O10" s="57">
        <v>0</v>
      </c>
      <c r="P10" s="57">
        <v>0</v>
      </c>
      <c r="Q10" s="57">
        <v>0</v>
      </c>
      <c r="R10" s="57">
        <f t="shared" si="0"/>
        <v>49000</v>
      </c>
      <c r="S10" s="57">
        <f t="shared" si="0"/>
        <v>49000</v>
      </c>
    </row>
    <row r="11" spans="1:19" ht="26.25" x14ac:dyDescent="0.25">
      <c r="A11" s="56" t="s">
        <v>191</v>
      </c>
      <c r="B11" s="57">
        <v>10493</v>
      </c>
      <c r="C11" s="57">
        <v>10493</v>
      </c>
      <c r="D11" s="57">
        <v>1459</v>
      </c>
      <c r="E11" s="57">
        <v>1459</v>
      </c>
      <c r="F11" s="57">
        <v>240</v>
      </c>
      <c r="G11" s="57">
        <v>240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f t="shared" si="0"/>
        <v>12192</v>
      </c>
      <c r="S11" s="57">
        <f t="shared" si="0"/>
        <v>12192</v>
      </c>
    </row>
    <row r="12" spans="1:19" ht="26.25" x14ac:dyDescent="0.25">
      <c r="A12" s="56" t="s">
        <v>192</v>
      </c>
      <c r="B12" s="57">
        <v>9987</v>
      </c>
      <c r="C12" s="57">
        <v>9987</v>
      </c>
      <c r="D12" s="57">
        <v>1406</v>
      </c>
      <c r="E12" s="57">
        <v>1406</v>
      </c>
      <c r="F12" s="57">
        <v>32</v>
      </c>
      <c r="G12" s="57">
        <v>32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f t="shared" si="0"/>
        <v>11425</v>
      </c>
      <c r="S12" s="57">
        <f t="shared" si="0"/>
        <v>11425</v>
      </c>
    </row>
    <row r="13" spans="1:19" s="27" customFormat="1" ht="24.75" customHeight="1" x14ac:dyDescent="0.3">
      <c r="A13" s="58" t="s">
        <v>20</v>
      </c>
      <c r="B13" s="59">
        <f t="shared" ref="B13:R13" si="1">SUM(B8:B12)</f>
        <v>516063.16321428568</v>
      </c>
      <c r="C13" s="59">
        <f t="shared" si="1"/>
        <v>474277</v>
      </c>
      <c r="D13" s="59">
        <f t="shared" si="1"/>
        <v>61650</v>
      </c>
      <c r="E13" s="59">
        <f t="shared" si="1"/>
        <v>66507</v>
      </c>
      <c r="F13" s="59">
        <f t="shared" si="1"/>
        <v>76250</v>
      </c>
      <c r="G13" s="59">
        <f t="shared" si="1"/>
        <v>74542</v>
      </c>
      <c r="H13" s="59">
        <f t="shared" si="1"/>
        <v>0</v>
      </c>
      <c r="I13" s="59">
        <f t="shared" si="1"/>
        <v>0</v>
      </c>
      <c r="J13" s="59">
        <f t="shared" si="1"/>
        <v>0</v>
      </c>
      <c r="K13" s="59">
        <f t="shared" si="1"/>
        <v>0</v>
      </c>
      <c r="L13" s="59">
        <f t="shared" si="1"/>
        <v>6600</v>
      </c>
      <c r="M13" s="59">
        <f t="shared" si="1"/>
        <v>17639</v>
      </c>
      <c r="N13" s="59">
        <f t="shared" si="1"/>
        <v>0</v>
      </c>
      <c r="O13" s="59">
        <f t="shared" si="1"/>
        <v>0</v>
      </c>
      <c r="P13" s="59">
        <f t="shared" si="1"/>
        <v>0</v>
      </c>
      <c r="Q13" s="59">
        <f t="shared" si="1"/>
        <v>0</v>
      </c>
      <c r="R13" s="59">
        <f t="shared" si="1"/>
        <v>660563.16321428563</v>
      </c>
      <c r="S13" s="59">
        <f t="shared" ref="S13" si="2">SUM(S8:S12)</f>
        <v>632965</v>
      </c>
    </row>
  </sheetData>
  <mergeCells count="11">
    <mergeCell ref="A3:R3"/>
    <mergeCell ref="A4:R4"/>
    <mergeCell ref="B6:C6"/>
    <mergeCell ref="R6:S6"/>
    <mergeCell ref="D6:E6"/>
    <mergeCell ref="F6:G6"/>
    <mergeCell ref="H6:I6"/>
    <mergeCell ref="J6:K6"/>
    <mergeCell ref="L6:M6"/>
    <mergeCell ref="N6:O6"/>
    <mergeCell ref="P6:Q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tabSelected="1" view="pageBreakPreview" zoomScale="145" zoomScaleNormal="100" zoomScaleSheetLayoutView="145" workbookViewId="0">
      <selection activeCell="K2" sqref="K2"/>
    </sheetView>
  </sheetViews>
  <sheetFormatPr defaultRowHeight="12.75" x14ac:dyDescent="0.2"/>
  <cols>
    <col min="1" max="1" width="40" style="2" customWidth="1"/>
    <col min="2" max="5" width="10.42578125" style="2" customWidth="1"/>
    <col min="6" max="6" width="4.7109375" style="2" customWidth="1"/>
    <col min="7" max="7" width="35.42578125" style="2" customWidth="1"/>
    <col min="8" max="8" width="10.42578125" style="2" customWidth="1"/>
    <col min="9" max="9" width="9.85546875" style="2" customWidth="1"/>
    <col min="10" max="10" width="10.7109375" style="2" bestFit="1" customWidth="1"/>
    <col min="11" max="239" width="9.140625" style="2"/>
    <col min="240" max="240" width="40" style="2" customWidth="1"/>
    <col min="241" max="241" width="12" style="2" customWidth="1"/>
    <col min="242" max="244" width="10.42578125" style="2" customWidth="1"/>
    <col min="245" max="245" width="11" style="2" customWidth="1"/>
    <col min="246" max="246" width="4.7109375" style="2" customWidth="1"/>
    <col min="247" max="247" width="32.42578125" style="2" customWidth="1"/>
    <col min="248" max="248" width="12" style="2" customWidth="1"/>
    <col min="249" max="251" width="13.5703125" style="2" customWidth="1"/>
    <col min="252" max="252" width="11" style="2" customWidth="1"/>
    <col min="253" max="495" width="9.140625" style="2"/>
    <col min="496" max="496" width="40" style="2" customWidth="1"/>
    <col min="497" max="497" width="12" style="2" customWidth="1"/>
    <col min="498" max="500" width="10.42578125" style="2" customWidth="1"/>
    <col min="501" max="501" width="11" style="2" customWidth="1"/>
    <col min="502" max="502" width="4.7109375" style="2" customWidth="1"/>
    <col min="503" max="503" width="32.42578125" style="2" customWidth="1"/>
    <col min="504" max="504" width="12" style="2" customWidth="1"/>
    <col min="505" max="507" width="13.5703125" style="2" customWidth="1"/>
    <col min="508" max="508" width="11" style="2" customWidth="1"/>
    <col min="509" max="751" width="9.140625" style="2"/>
    <col min="752" max="752" width="40" style="2" customWidth="1"/>
    <col min="753" max="753" width="12" style="2" customWidth="1"/>
    <col min="754" max="756" width="10.42578125" style="2" customWidth="1"/>
    <col min="757" max="757" width="11" style="2" customWidth="1"/>
    <col min="758" max="758" width="4.7109375" style="2" customWidth="1"/>
    <col min="759" max="759" width="32.42578125" style="2" customWidth="1"/>
    <col min="760" max="760" width="12" style="2" customWidth="1"/>
    <col min="761" max="763" width="13.5703125" style="2" customWidth="1"/>
    <col min="764" max="764" width="11" style="2" customWidth="1"/>
    <col min="765" max="1007" width="9.140625" style="2"/>
    <col min="1008" max="1008" width="40" style="2" customWidth="1"/>
    <col min="1009" max="1009" width="12" style="2" customWidth="1"/>
    <col min="1010" max="1012" width="10.42578125" style="2" customWidth="1"/>
    <col min="1013" max="1013" width="11" style="2" customWidth="1"/>
    <col min="1014" max="1014" width="4.7109375" style="2" customWidth="1"/>
    <col min="1015" max="1015" width="32.42578125" style="2" customWidth="1"/>
    <col min="1016" max="1016" width="12" style="2" customWidth="1"/>
    <col min="1017" max="1019" width="13.5703125" style="2" customWidth="1"/>
    <col min="1020" max="1020" width="11" style="2" customWidth="1"/>
    <col min="1021" max="1263" width="9.140625" style="2"/>
    <col min="1264" max="1264" width="40" style="2" customWidth="1"/>
    <col min="1265" max="1265" width="12" style="2" customWidth="1"/>
    <col min="1266" max="1268" width="10.42578125" style="2" customWidth="1"/>
    <col min="1269" max="1269" width="11" style="2" customWidth="1"/>
    <col min="1270" max="1270" width="4.7109375" style="2" customWidth="1"/>
    <col min="1271" max="1271" width="32.42578125" style="2" customWidth="1"/>
    <col min="1272" max="1272" width="12" style="2" customWidth="1"/>
    <col min="1273" max="1275" width="13.5703125" style="2" customWidth="1"/>
    <col min="1276" max="1276" width="11" style="2" customWidth="1"/>
    <col min="1277" max="1519" width="9.140625" style="2"/>
    <col min="1520" max="1520" width="40" style="2" customWidth="1"/>
    <col min="1521" max="1521" width="12" style="2" customWidth="1"/>
    <col min="1522" max="1524" width="10.42578125" style="2" customWidth="1"/>
    <col min="1525" max="1525" width="11" style="2" customWidth="1"/>
    <col min="1526" max="1526" width="4.7109375" style="2" customWidth="1"/>
    <col min="1527" max="1527" width="32.42578125" style="2" customWidth="1"/>
    <col min="1528" max="1528" width="12" style="2" customWidth="1"/>
    <col min="1529" max="1531" width="13.5703125" style="2" customWidth="1"/>
    <col min="1532" max="1532" width="11" style="2" customWidth="1"/>
    <col min="1533" max="1775" width="9.140625" style="2"/>
    <col min="1776" max="1776" width="40" style="2" customWidth="1"/>
    <col min="1777" max="1777" width="12" style="2" customWidth="1"/>
    <col min="1778" max="1780" width="10.42578125" style="2" customWidth="1"/>
    <col min="1781" max="1781" width="11" style="2" customWidth="1"/>
    <col min="1782" max="1782" width="4.7109375" style="2" customWidth="1"/>
    <col min="1783" max="1783" width="32.42578125" style="2" customWidth="1"/>
    <col min="1784" max="1784" width="12" style="2" customWidth="1"/>
    <col min="1785" max="1787" width="13.5703125" style="2" customWidth="1"/>
    <col min="1788" max="1788" width="11" style="2" customWidth="1"/>
    <col min="1789" max="2031" width="9.140625" style="2"/>
    <col min="2032" max="2032" width="40" style="2" customWidth="1"/>
    <col min="2033" max="2033" width="12" style="2" customWidth="1"/>
    <col min="2034" max="2036" width="10.42578125" style="2" customWidth="1"/>
    <col min="2037" max="2037" width="11" style="2" customWidth="1"/>
    <col min="2038" max="2038" width="4.7109375" style="2" customWidth="1"/>
    <col min="2039" max="2039" width="32.42578125" style="2" customWidth="1"/>
    <col min="2040" max="2040" width="12" style="2" customWidth="1"/>
    <col min="2041" max="2043" width="13.5703125" style="2" customWidth="1"/>
    <col min="2044" max="2044" width="11" style="2" customWidth="1"/>
    <col min="2045" max="2287" width="9.140625" style="2"/>
    <col min="2288" max="2288" width="40" style="2" customWidth="1"/>
    <col min="2289" max="2289" width="12" style="2" customWidth="1"/>
    <col min="2290" max="2292" width="10.42578125" style="2" customWidth="1"/>
    <col min="2293" max="2293" width="11" style="2" customWidth="1"/>
    <col min="2294" max="2294" width="4.7109375" style="2" customWidth="1"/>
    <col min="2295" max="2295" width="32.42578125" style="2" customWidth="1"/>
    <col min="2296" max="2296" width="12" style="2" customWidth="1"/>
    <col min="2297" max="2299" width="13.5703125" style="2" customWidth="1"/>
    <col min="2300" max="2300" width="11" style="2" customWidth="1"/>
    <col min="2301" max="2543" width="9.140625" style="2"/>
    <col min="2544" max="2544" width="40" style="2" customWidth="1"/>
    <col min="2545" max="2545" width="12" style="2" customWidth="1"/>
    <col min="2546" max="2548" width="10.42578125" style="2" customWidth="1"/>
    <col min="2549" max="2549" width="11" style="2" customWidth="1"/>
    <col min="2550" max="2550" width="4.7109375" style="2" customWidth="1"/>
    <col min="2551" max="2551" width="32.42578125" style="2" customWidth="1"/>
    <col min="2552" max="2552" width="12" style="2" customWidth="1"/>
    <col min="2553" max="2555" width="13.5703125" style="2" customWidth="1"/>
    <col min="2556" max="2556" width="11" style="2" customWidth="1"/>
    <col min="2557" max="2799" width="9.140625" style="2"/>
    <col min="2800" max="2800" width="40" style="2" customWidth="1"/>
    <col min="2801" max="2801" width="12" style="2" customWidth="1"/>
    <col min="2802" max="2804" width="10.42578125" style="2" customWidth="1"/>
    <col min="2805" max="2805" width="11" style="2" customWidth="1"/>
    <col min="2806" max="2806" width="4.7109375" style="2" customWidth="1"/>
    <col min="2807" max="2807" width="32.42578125" style="2" customWidth="1"/>
    <col min="2808" max="2808" width="12" style="2" customWidth="1"/>
    <col min="2809" max="2811" width="13.5703125" style="2" customWidth="1"/>
    <col min="2812" max="2812" width="11" style="2" customWidth="1"/>
    <col min="2813" max="3055" width="9.140625" style="2"/>
    <col min="3056" max="3056" width="40" style="2" customWidth="1"/>
    <col min="3057" max="3057" width="12" style="2" customWidth="1"/>
    <col min="3058" max="3060" width="10.42578125" style="2" customWidth="1"/>
    <col min="3061" max="3061" width="11" style="2" customWidth="1"/>
    <col min="3062" max="3062" width="4.7109375" style="2" customWidth="1"/>
    <col min="3063" max="3063" width="32.42578125" style="2" customWidth="1"/>
    <col min="3064" max="3064" width="12" style="2" customWidth="1"/>
    <col min="3065" max="3067" width="13.5703125" style="2" customWidth="1"/>
    <col min="3068" max="3068" width="11" style="2" customWidth="1"/>
    <col min="3069" max="3311" width="9.140625" style="2"/>
    <col min="3312" max="3312" width="40" style="2" customWidth="1"/>
    <col min="3313" max="3313" width="12" style="2" customWidth="1"/>
    <col min="3314" max="3316" width="10.42578125" style="2" customWidth="1"/>
    <col min="3317" max="3317" width="11" style="2" customWidth="1"/>
    <col min="3318" max="3318" width="4.7109375" style="2" customWidth="1"/>
    <col min="3319" max="3319" width="32.42578125" style="2" customWidth="1"/>
    <col min="3320" max="3320" width="12" style="2" customWidth="1"/>
    <col min="3321" max="3323" width="13.5703125" style="2" customWidth="1"/>
    <col min="3324" max="3324" width="11" style="2" customWidth="1"/>
    <col min="3325" max="3567" width="9.140625" style="2"/>
    <col min="3568" max="3568" width="40" style="2" customWidth="1"/>
    <col min="3569" max="3569" width="12" style="2" customWidth="1"/>
    <col min="3570" max="3572" width="10.42578125" style="2" customWidth="1"/>
    <col min="3573" max="3573" width="11" style="2" customWidth="1"/>
    <col min="3574" max="3574" width="4.7109375" style="2" customWidth="1"/>
    <col min="3575" max="3575" width="32.42578125" style="2" customWidth="1"/>
    <col min="3576" max="3576" width="12" style="2" customWidth="1"/>
    <col min="3577" max="3579" width="13.5703125" style="2" customWidth="1"/>
    <col min="3580" max="3580" width="11" style="2" customWidth="1"/>
    <col min="3581" max="3823" width="9.140625" style="2"/>
    <col min="3824" max="3824" width="40" style="2" customWidth="1"/>
    <col min="3825" max="3825" width="12" style="2" customWidth="1"/>
    <col min="3826" max="3828" width="10.42578125" style="2" customWidth="1"/>
    <col min="3829" max="3829" width="11" style="2" customWidth="1"/>
    <col min="3830" max="3830" width="4.7109375" style="2" customWidth="1"/>
    <col min="3831" max="3831" width="32.42578125" style="2" customWidth="1"/>
    <col min="3832" max="3832" width="12" style="2" customWidth="1"/>
    <col min="3833" max="3835" width="13.5703125" style="2" customWidth="1"/>
    <col min="3836" max="3836" width="11" style="2" customWidth="1"/>
    <col min="3837" max="4079" width="9.140625" style="2"/>
    <col min="4080" max="4080" width="40" style="2" customWidth="1"/>
    <col min="4081" max="4081" width="12" style="2" customWidth="1"/>
    <col min="4082" max="4084" width="10.42578125" style="2" customWidth="1"/>
    <col min="4085" max="4085" width="11" style="2" customWidth="1"/>
    <col min="4086" max="4086" width="4.7109375" style="2" customWidth="1"/>
    <col min="4087" max="4087" width="32.42578125" style="2" customWidth="1"/>
    <col min="4088" max="4088" width="12" style="2" customWidth="1"/>
    <col min="4089" max="4091" width="13.5703125" style="2" customWidth="1"/>
    <col min="4092" max="4092" width="11" style="2" customWidth="1"/>
    <col min="4093" max="4335" width="9.140625" style="2"/>
    <col min="4336" max="4336" width="40" style="2" customWidth="1"/>
    <col min="4337" max="4337" width="12" style="2" customWidth="1"/>
    <col min="4338" max="4340" width="10.42578125" style="2" customWidth="1"/>
    <col min="4341" max="4341" width="11" style="2" customWidth="1"/>
    <col min="4342" max="4342" width="4.7109375" style="2" customWidth="1"/>
    <col min="4343" max="4343" width="32.42578125" style="2" customWidth="1"/>
    <col min="4344" max="4344" width="12" style="2" customWidth="1"/>
    <col min="4345" max="4347" width="13.5703125" style="2" customWidth="1"/>
    <col min="4348" max="4348" width="11" style="2" customWidth="1"/>
    <col min="4349" max="4591" width="9.140625" style="2"/>
    <col min="4592" max="4592" width="40" style="2" customWidth="1"/>
    <col min="4593" max="4593" width="12" style="2" customWidth="1"/>
    <col min="4594" max="4596" width="10.42578125" style="2" customWidth="1"/>
    <col min="4597" max="4597" width="11" style="2" customWidth="1"/>
    <col min="4598" max="4598" width="4.7109375" style="2" customWidth="1"/>
    <col min="4599" max="4599" width="32.42578125" style="2" customWidth="1"/>
    <col min="4600" max="4600" width="12" style="2" customWidth="1"/>
    <col min="4601" max="4603" width="13.5703125" style="2" customWidth="1"/>
    <col min="4604" max="4604" width="11" style="2" customWidth="1"/>
    <col min="4605" max="4847" width="9.140625" style="2"/>
    <col min="4848" max="4848" width="40" style="2" customWidth="1"/>
    <col min="4849" max="4849" width="12" style="2" customWidth="1"/>
    <col min="4850" max="4852" width="10.42578125" style="2" customWidth="1"/>
    <col min="4853" max="4853" width="11" style="2" customWidth="1"/>
    <col min="4854" max="4854" width="4.7109375" style="2" customWidth="1"/>
    <col min="4855" max="4855" width="32.42578125" style="2" customWidth="1"/>
    <col min="4856" max="4856" width="12" style="2" customWidth="1"/>
    <col min="4857" max="4859" width="13.5703125" style="2" customWidth="1"/>
    <col min="4860" max="4860" width="11" style="2" customWidth="1"/>
    <col min="4861" max="5103" width="9.140625" style="2"/>
    <col min="5104" max="5104" width="40" style="2" customWidth="1"/>
    <col min="5105" max="5105" width="12" style="2" customWidth="1"/>
    <col min="5106" max="5108" width="10.42578125" style="2" customWidth="1"/>
    <col min="5109" max="5109" width="11" style="2" customWidth="1"/>
    <col min="5110" max="5110" width="4.7109375" style="2" customWidth="1"/>
    <col min="5111" max="5111" width="32.42578125" style="2" customWidth="1"/>
    <col min="5112" max="5112" width="12" style="2" customWidth="1"/>
    <col min="5113" max="5115" width="13.5703125" style="2" customWidth="1"/>
    <col min="5116" max="5116" width="11" style="2" customWidth="1"/>
    <col min="5117" max="5359" width="9.140625" style="2"/>
    <col min="5360" max="5360" width="40" style="2" customWidth="1"/>
    <col min="5361" max="5361" width="12" style="2" customWidth="1"/>
    <col min="5362" max="5364" width="10.42578125" style="2" customWidth="1"/>
    <col min="5365" max="5365" width="11" style="2" customWidth="1"/>
    <col min="5366" max="5366" width="4.7109375" style="2" customWidth="1"/>
    <col min="5367" max="5367" width="32.42578125" style="2" customWidth="1"/>
    <col min="5368" max="5368" width="12" style="2" customWidth="1"/>
    <col min="5369" max="5371" width="13.5703125" style="2" customWidth="1"/>
    <col min="5372" max="5372" width="11" style="2" customWidth="1"/>
    <col min="5373" max="5615" width="9.140625" style="2"/>
    <col min="5616" max="5616" width="40" style="2" customWidth="1"/>
    <col min="5617" max="5617" width="12" style="2" customWidth="1"/>
    <col min="5618" max="5620" width="10.42578125" style="2" customWidth="1"/>
    <col min="5621" max="5621" width="11" style="2" customWidth="1"/>
    <col min="5622" max="5622" width="4.7109375" style="2" customWidth="1"/>
    <col min="5623" max="5623" width="32.42578125" style="2" customWidth="1"/>
    <col min="5624" max="5624" width="12" style="2" customWidth="1"/>
    <col min="5625" max="5627" width="13.5703125" style="2" customWidth="1"/>
    <col min="5628" max="5628" width="11" style="2" customWidth="1"/>
    <col min="5629" max="5871" width="9.140625" style="2"/>
    <col min="5872" max="5872" width="40" style="2" customWidth="1"/>
    <col min="5873" max="5873" width="12" style="2" customWidth="1"/>
    <col min="5874" max="5876" width="10.42578125" style="2" customWidth="1"/>
    <col min="5877" max="5877" width="11" style="2" customWidth="1"/>
    <col min="5878" max="5878" width="4.7109375" style="2" customWidth="1"/>
    <col min="5879" max="5879" width="32.42578125" style="2" customWidth="1"/>
    <col min="5880" max="5880" width="12" style="2" customWidth="1"/>
    <col min="5881" max="5883" width="13.5703125" style="2" customWidth="1"/>
    <col min="5884" max="5884" width="11" style="2" customWidth="1"/>
    <col min="5885" max="6127" width="9.140625" style="2"/>
    <col min="6128" max="6128" width="40" style="2" customWidth="1"/>
    <col min="6129" max="6129" width="12" style="2" customWidth="1"/>
    <col min="6130" max="6132" width="10.42578125" style="2" customWidth="1"/>
    <col min="6133" max="6133" width="11" style="2" customWidth="1"/>
    <col min="6134" max="6134" width="4.7109375" style="2" customWidth="1"/>
    <col min="6135" max="6135" width="32.42578125" style="2" customWidth="1"/>
    <col min="6136" max="6136" width="12" style="2" customWidth="1"/>
    <col min="6137" max="6139" width="13.5703125" style="2" customWidth="1"/>
    <col min="6140" max="6140" width="11" style="2" customWidth="1"/>
    <col min="6141" max="6383" width="9.140625" style="2"/>
    <col min="6384" max="6384" width="40" style="2" customWidth="1"/>
    <col min="6385" max="6385" width="12" style="2" customWidth="1"/>
    <col min="6386" max="6388" width="10.42578125" style="2" customWidth="1"/>
    <col min="6389" max="6389" width="11" style="2" customWidth="1"/>
    <col min="6390" max="6390" width="4.7109375" style="2" customWidth="1"/>
    <col min="6391" max="6391" width="32.42578125" style="2" customWidth="1"/>
    <col min="6392" max="6392" width="12" style="2" customWidth="1"/>
    <col min="6393" max="6395" width="13.5703125" style="2" customWidth="1"/>
    <col min="6396" max="6396" width="11" style="2" customWidth="1"/>
    <col min="6397" max="6639" width="9.140625" style="2"/>
    <col min="6640" max="6640" width="40" style="2" customWidth="1"/>
    <col min="6641" max="6641" width="12" style="2" customWidth="1"/>
    <col min="6642" max="6644" width="10.42578125" style="2" customWidth="1"/>
    <col min="6645" max="6645" width="11" style="2" customWidth="1"/>
    <col min="6646" max="6646" width="4.7109375" style="2" customWidth="1"/>
    <col min="6647" max="6647" width="32.42578125" style="2" customWidth="1"/>
    <col min="6648" max="6648" width="12" style="2" customWidth="1"/>
    <col min="6649" max="6651" width="13.5703125" style="2" customWidth="1"/>
    <col min="6652" max="6652" width="11" style="2" customWidth="1"/>
    <col min="6653" max="6895" width="9.140625" style="2"/>
    <col min="6896" max="6896" width="40" style="2" customWidth="1"/>
    <col min="6897" max="6897" width="12" style="2" customWidth="1"/>
    <col min="6898" max="6900" width="10.42578125" style="2" customWidth="1"/>
    <col min="6901" max="6901" width="11" style="2" customWidth="1"/>
    <col min="6902" max="6902" width="4.7109375" style="2" customWidth="1"/>
    <col min="6903" max="6903" width="32.42578125" style="2" customWidth="1"/>
    <col min="6904" max="6904" width="12" style="2" customWidth="1"/>
    <col min="6905" max="6907" width="13.5703125" style="2" customWidth="1"/>
    <col min="6908" max="6908" width="11" style="2" customWidth="1"/>
    <col min="6909" max="7151" width="9.140625" style="2"/>
    <col min="7152" max="7152" width="40" style="2" customWidth="1"/>
    <col min="7153" max="7153" width="12" style="2" customWidth="1"/>
    <col min="7154" max="7156" width="10.42578125" style="2" customWidth="1"/>
    <col min="7157" max="7157" width="11" style="2" customWidth="1"/>
    <col min="7158" max="7158" width="4.7109375" style="2" customWidth="1"/>
    <col min="7159" max="7159" width="32.42578125" style="2" customWidth="1"/>
    <col min="7160" max="7160" width="12" style="2" customWidth="1"/>
    <col min="7161" max="7163" width="13.5703125" style="2" customWidth="1"/>
    <col min="7164" max="7164" width="11" style="2" customWidth="1"/>
    <col min="7165" max="7407" width="9.140625" style="2"/>
    <col min="7408" max="7408" width="40" style="2" customWidth="1"/>
    <col min="7409" max="7409" width="12" style="2" customWidth="1"/>
    <col min="7410" max="7412" width="10.42578125" style="2" customWidth="1"/>
    <col min="7413" max="7413" width="11" style="2" customWidth="1"/>
    <col min="7414" max="7414" width="4.7109375" style="2" customWidth="1"/>
    <col min="7415" max="7415" width="32.42578125" style="2" customWidth="1"/>
    <col min="7416" max="7416" width="12" style="2" customWidth="1"/>
    <col min="7417" max="7419" width="13.5703125" style="2" customWidth="1"/>
    <col min="7420" max="7420" width="11" style="2" customWidth="1"/>
    <col min="7421" max="7663" width="9.140625" style="2"/>
    <col min="7664" max="7664" width="40" style="2" customWidth="1"/>
    <col min="7665" max="7665" width="12" style="2" customWidth="1"/>
    <col min="7666" max="7668" width="10.42578125" style="2" customWidth="1"/>
    <col min="7669" max="7669" width="11" style="2" customWidth="1"/>
    <col min="7670" max="7670" width="4.7109375" style="2" customWidth="1"/>
    <col min="7671" max="7671" width="32.42578125" style="2" customWidth="1"/>
    <col min="7672" max="7672" width="12" style="2" customWidth="1"/>
    <col min="7673" max="7675" width="13.5703125" style="2" customWidth="1"/>
    <col min="7676" max="7676" width="11" style="2" customWidth="1"/>
    <col min="7677" max="7919" width="9.140625" style="2"/>
    <col min="7920" max="7920" width="40" style="2" customWidth="1"/>
    <col min="7921" max="7921" width="12" style="2" customWidth="1"/>
    <col min="7922" max="7924" width="10.42578125" style="2" customWidth="1"/>
    <col min="7925" max="7925" width="11" style="2" customWidth="1"/>
    <col min="7926" max="7926" width="4.7109375" style="2" customWidth="1"/>
    <col min="7927" max="7927" width="32.42578125" style="2" customWidth="1"/>
    <col min="7928" max="7928" width="12" style="2" customWidth="1"/>
    <col min="7929" max="7931" width="13.5703125" style="2" customWidth="1"/>
    <col min="7932" max="7932" width="11" style="2" customWidth="1"/>
    <col min="7933" max="8175" width="9.140625" style="2"/>
    <col min="8176" max="8176" width="40" style="2" customWidth="1"/>
    <col min="8177" max="8177" width="12" style="2" customWidth="1"/>
    <col min="8178" max="8180" width="10.42578125" style="2" customWidth="1"/>
    <col min="8181" max="8181" width="11" style="2" customWidth="1"/>
    <col min="8182" max="8182" width="4.7109375" style="2" customWidth="1"/>
    <col min="8183" max="8183" width="32.42578125" style="2" customWidth="1"/>
    <col min="8184" max="8184" width="12" style="2" customWidth="1"/>
    <col min="8185" max="8187" width="13.5703125" style="2" customWidth="1"/>
    <col min="8188" max="8188" width="11" style="2" customWidth="1"/>
    <col min="8189" max="8431" width="9.140625" style="2"/>
    <col min="8432" max="8432" width="40" style="2" customWidth="1"/>
    <col min="8433" max="8433" width="12" style="2" customWidth="1"/>
    <col min="8434" max="8436" width="10.42578125" style="2" customWidth="1"/>
    <col min="8437" max="8437" width="11" style="2" customWidth="1"/>
    <col min="8438" max="8438" width="4.7109375" style="2" customWidth="1"/>
    <col min="8439" max="8439" width="32.42578125" style="2" customWidth="1"/>
    <col min="8440" max="8440" width="12" style="2" customWidth="1"/>
    <col min="8441" max="8443" width="13.5703125" style="2" customWidth="1"/>
    <col min="8444" max="8444" width="11" style="2" customWidth="1"/>
    <col min="8445" max="8687" width="9.140625" style="2"/>
    <col min="8688" max="8688" width="40" style="2" customWidth="1"/>
    <col min="8689" max="8689" width="12" style="2" customWidth="1"/>
    <col min="8690" max="8692" width="10.42578125" style="2" customWidth="1"/>
    <col min="8693" max="8693" width="11" style="2" customWidth="1"/>
    <col min="8694" max="8694" width="4.7109375" style="2" customWidth="1"/>
    <col min="8695" max="8695" width="32.42578125" style="2" customWidth="1"/>
    <col min="8696" max="8696" width="12" style="2" customWidth="1"/>
    <col min="8697" max="8699" width="13.5703125" style="2" customWidth="1"/>
    <col min="8700" max="8700" width="11" style="2" customWidth="1"/>
    <col min="8701" max="8943" width="9.140625" style="2"/>
    <col min="8944" max="8944" width="40" style="2" customWidth="1"/>
    <col min="8945" max="8945" width="12" style="2" customWidth="1"/>
    <col min="8946" max="8948" width="10.42578125" style="2" customWidth="1"/>
    <col min="8949" max="8949" width="11" style="2" customWidth="1"/>
    <col min="8950" max="8950" width="4.7109375" style="2" customWidth="1"/>
    <col min="8951" max="8951" width="32.42578125" style="2" customWidth="1"/>
    <col min="8952" max="8952" width="12" style="2" customWidth="1"/>
    <col min="8953" max="8955" width="13.5703125" style="2" customWidth="1"/>
    <col min="8956" max="8956" width="11" style="2" customWidth="1"/>
    <col min="8957" max="9199" width="9.140625" style="2"/>
    <col min="9200" max="9200" width="40" style="2" customWidth="1"/>
    <col min="9201" max="9201" width="12" style="2" customWidth="1"/>
    <col min="9202" max="9204" width="10.42578125" style="2" customWidth="1"/>
    <col min="9205" max="9205" width="11" style="2" customWidth="1"/>
    <col min="9206" max="9206" width="4.7109375" style="2" customWidth="1"/>
    <col min="9207" max="9207" width="32.42578125" style="2" customWidth="1"/>
    <col min="9208" max="9208" width="12" style="2" customWidth="1"/>
    <col min="9209" max="9211" width="13.5703125" style="2" customWidth="1"/>
    <col min="9212" max="9212" width="11" style="2" customWidth="1"/>
    <col min="9213" max="9455" width="9.140625" style="2"/>
    <col min="9456" max="9456" width="40" style="2" customWidth="1"/>
    <col min="9457" max="9457" width="12" style="2" customWidth="1"/>
    <col min="9458" max="9460" width="10.42578125" style="2" customWidth="1"/>
    <col min="9461" max="9461" width="11" style="2" customWidth="1"/>
    <col min="9462" max="9462" width="4.7109375" style="2" customWidth="1"/>
    <col min="9463" max="9463" width="32.42578125" style="2" customWidth="1"/>
    <col min="9464" max="9464" width="12" style="2" customWidth="1"/>
    <col min="9465" max="9467" width="13.5703125" style="2" customWidth="1"/>
    <col min="9468" max="9468" width="11" style="2" customWidth="1"/>
    <col min="9469" max="9711" width="9.140625" style="2"/>
    <col min="9712" max="9712" width="40" style="2" customWidth="1"/>
    <col min="9713" max="9713" width="12" style="2" customWidth="1"/>
    <col min="9714" max="9716" width="10.42578125" style="2" customWidth="1"/>
    <col min="9717" max="9717" width="11" style="2" customWidth="1"/>
    <col min="9718" max="9718" width="4.7109375" style="2" customWidth="1"/>
    <col min="9719" max="9719" width="32.42578125" style="2" customWidth="1"/>
    <col min="9720" max="9720" width="12" style="2" customWidth="1"/>
    <col min="9721" max="9723" width="13.5703125" style="2" customWidth="1"/>
    <col min="9724" max="9724" width="11" style="2" customWidth="1"/>
    <col min="9725" max="9967" width="9.140625" style="2"/>
    <col min="9968" max="9968" width="40" style="2" customWidth="1"/>
    <col min="9969" max="9969" width="12" style="2" customWidth="1"/>
    <col min="9970" max="9972" width="10.42578125" style="2" customWidth="1"/>
    <col min="9973" max="9973" width="11" style="2" customWidth="1"/>
    <col min="9974" max="9974" width="4.7109375" style="2" customWidth="1"/>
    <col min="9975" max="9975" width="32.42578125" style="2" customWidth="1"/>
    <col min="9976" max="9976" width="12" style="2" customWidth="1"/>
    <col min="9977" max="9979" width="13.5703125" style="2" customWidth="1"/>
    <col min="9980" max="9980" width="11" style="2" customWidth="1"/>
    <col min="9981" max="10223" width="9.140625" style="2"/>
    <col min="10224" max="10224" width="40" style="2" customWidth="1"/>
    <col min="10225" max="10225" width="12" style="2" customWidth="1"/>
    <col min="10226" max="10228" width="10.42578125" style="2" customWidth="1"/>
    <col min="10229" max="10229" width="11" style="2" customWidth="1"/>
    <col min="10230" max="10230" width="4.7109375" style="2" customWidth="1"/>
    <col min="10231" max="10231" width="32.42578125" style="2" customWidth="1"/>
    <col min="10232" max="10232" width="12" style="2" customWidth="1"/>
    <col min="10233" max="10235" width="13.5703125" style="2" customWidth="1"/>
    <col min="10236" max="10236" width="11" style="2" customWidth="1"/>
    <col min="10237" max="10479" width="9.140625" style="2"/>
    <col min="10480" max="10480" width="40" style="2" customWidth="1"/>
    <col min="10481" max="10481" width="12" style="2" customWidth="1"/>
    <col min="10482" max="10484" width="10.42578125" style="2" customWidth="1"/>
    <col min="10485" max="10485" width="11" style="2" customWidth="1"/>
    <col min="10486" max="10486" width="4.7109375" style="2" customWidth="1"/>
    <col min="10487" max="10487" width="32.42578125" style="2" customWidth="1"/>
    <col min="10488" max="10488" width="12" style="2" customWidth="1"/>
    <col min="10489" max="10491" width="13.5703125" style="2" customWidth="1"/>
    <col min="10492" max="10492" width="11" style="2" customWidth="1"/>
    <col min="10493" max="10735" width="9.140625" style="2"/>
    <col min="10736" max="10736" width="40" style="2" customWidth="1"/>
    <col min="10737" max="10737" width="12" style="2" customWidth="1"/>
    <col min="10738" max="10740" width="10.42578125" style="2" customWidth="1"/>
    <col min="10741" max="10741" width="11" style="2" customWidth="1"/>
    <col min="10742" max="10742" width="4.7109375" style="2" customWidth="1"/>
    <col min="10743" max="10743" width="32.42578125" style="2" customWidth="1"/>
    <col min="10744" max="10744" width="12" style="2" customWidth="1"/>
    <col min="10745" max="10747" width="13.5703125" style="2" customWidth="1"/>
    <col min="10748" max="10748" width="11" style="2" customWidth="1"/>
    <col min="10749" max="10991" width="9.140625" style="2"/>
    <col min="10992" max="10992" width="40" style="2" customWidth="1"/>
    <col min="10993" max="10993" width="12" style="2" customWidth="1"/>
    <col min="10994" max="10996" width="10.42578125" style="2" customWidth="1"/>
    <col min="10997" max="10997" width="11" style="2" customWidth="1"/>
    <col min="10998" max="10998" width="4.7109375" style="2" customWidth="1"/>
    <col min="10999" max="10999" width="32.42578125" style="2" customWidth="1"/>
    <col min="11000" max="11000" width="12" style="2" customWidth="1"/>
    <col min="11001" max="11003" width="13.5703125" style="2" customWidth="1"/>
    <col min="11004" max="11004" width="11" style="2" customWidth="1"/>
    <col min="11005" max="11247" width="9.140625" style="2"/>
    <col min="11248" max="11248" width="40" style="2" customWidth="1"/>
    <col min="11249" max="11249" width="12" style="2" customWidth="1"/>
    <col min="11250" max="11252" width="10.42578125" style="2" customWidth="1"/>
    <col min="11253" max="11253" width="11" style="2" customWidth="1"/>
    <col min="11254" max="11254" width="4.7109375" style="2" customWidth="1"/>
    <col min="11255" max="11255" width="32.42578125" style="2" customWidth="1"/>
    <col min="11256" max="11256" width="12" style="2" customWidth="1"/>
    <col min="11257" max="11259" width="13.5703125" style="2" customWidth="1"/>
    <col min="11260" max="11260" width="11" style="2" customWidth="1"/>
    <col min="11261" max="11503" width="9.140625" style="2"/>
    <col min="11504" max="11504" width="40" style="2" customWidth="1"/>
    <col min="11505" max="11505" width="12" style="2" customWidth="1"/>
    <col min="11506" max="11508" width="10.42578125" style="2" customWidth="1"/>
    <col min="11509" max="11509" width="11" style="2" customWidth="1"/>
    <col min="11510" max="11510" width="4.7109375" style="2" customWidth="1"/>
    <col min="11511" max="11511" width="32.42578125" style="2" customWidth="1"/>
    <col min="11512" max="11512" width="12" style="2" customWidth="1"/>
    <col min="11513" max="11515" width="13.5703125" style="2" customWidth="1"/>
    <col min="11516" max="11516" width="11" style="2" customWidth="1"/>
    <col min="11517" max="11759" width="9.140625" style="2"/>
    <col min="11760" max="11760" width="40" style="2" customWidth="1"/>
    <col min="11761" max="11761" width="12" style="2" customWidth="1"/>
    <col min="11762" max="11764" width="10.42578125" style="2" customWidth="1"/>
    <col min="11765" max="11765" width="11" style="2" customWidth="1"/>
    <col min="11766" max="11766" width="4.7109375" style="2" customWidth="1"/>
    <col min="11767" max="11767" width="32.42578125" style="2" customWidth="1"/>
    <col min="11768" max="11768" width="12" style="2" customWidth="1"/>
    <col min="11769" max="11771" width="13.5703125" style="2" customWidth="1"/>
    <col min="11772" max="11772" width="11" style="2" customWidth="1"/>
    <col min="11773" max="12015" width="9.140625" style="2"/>
    <col min="12016" max="12016" width="40" style="2" customWidth="1"/>
    <col min="12017" max="12017" width="12" style="2" customWidth="1"/>
    <col min="12018" max="12020" width="10.42578125" style="2" customWidth="1"/>
    <col min="12021" max="12021" width="11" style="2" customWidth="1"/>
    <col min="12022" max="12022" width="4.7109375" style="2" customWidth="1"/>
    <col min="12023" max="12023" width="32.42578125" style="2" customWidth="1"/>
    <col min="12024" max="12024" width="12" style="2" customWidth="1"/>
    <col min="12025" max="12027" width="13.5703125" style="2" customWidth="1"/>
    <col min="12028" max="12028" width="11" style="2" customWidth="1"/>
    <col min="12029" max="12271" width="9.140625" style="2"/>
    <col min="12272" max="12272" width="40" style="2" customWidth="1"/>
    <col min="12273" max="12273" width="12" style="2" customWidth="1"/>
    <col min="12274" max="12276" width="10.42578125" style="2" customWidth="1"/>
    <col min="12277" max="12277" width="11" style="2" customWidth="1"/>
    <col min="12278" max="12278" width="4.7109375" style="2" customWidth="1"/>
    <col min="12279" max="12279" width="32.42578125" style="2" customWidth="1"/>
    <col min="12280" max="12280" width="12" style="2" customWidth="1"/>
    <col min="12281" max="12283" width="13.5703125" style="2" customWidth="1"/>
    <col min="12284" max="12284" width="11" style="2" customWidth="1"/>
    <col min="12285" max="12527" width="9.140625" style="2"/>
    <col min="12528" max="12528" width="40" style="2" customWidth="1"/>
    <col min="12529" max="12529" width="12" style="2" customWidth="1"/>
    <col min="12530" max="12532" width="10.42578125" style="2" customWidth="1"/>
    <col min="12533" max="12533" width="11" style="2" customWidth="1"/>
    <col min="12534" max="12534" width="4.7109375" style="2" customWidth="1"/>
    <col min="12535" max="12535" width="32.42578125" style="2" customWidth="1"/>
    <col min="12536" max="12536" width="12" style="2" customWidth="1"/>
    <col min="12537" max="12539" width="13.5703125" style="2" customWidth="1"/>
    <col min="12540" max="12540" width="11" style="2" customWidth="1"/>
    <col min="12541" max="12783" width="9.140625" style="2"/>
    <col min="12784" max="12784" width="40" style="2" customWidth="1"/>
    <col min="12785" max="12785" width="12" style="2" customWidth="1"/>
    <col min="12786" max="12788" width="10.42578125" style="2" customWidth="1"/>
    <col min="12789" max="12789" width="11" style="2" customWidth="1"/>
    <col min="12790" max="12790" width="4.7109375" style="2" customWidth="1"/>
    <col min="12791" max="12791" width="32.42578125" style="2" customWidth="1"/>
    <col min="12792" max="12792" width="12" style="2" customWidth="1"/>
    <col min="12793" max="12795" width="13.5703125" style="2" customWidth="1"/>
    <col min="12796" max="12796" width="11" style="2" customWidth="1"/>
    <col min="12797" max="13039" width="9.140625" style="2"/>
    <col min="13040" max="13040" width="40" style="2" customWidth="1"/>
    <col min="13041" max="13041" width="12" style="2" customWidth="1"/>
    <col min="13042" max="13044" width="10.42578125" style="2" customWidth="1"/>
    <col min="13045" max="13045" width="11" style="2" customWidth="1"/>
    <col min="13046" max="13046" width="4.7109375" style="2" customWidth="1"/>
    <col min="13047" max="13047" width="32.42578125" style="2" customWidth="1"/>
    <col min="13048" max="13048" width="12" style="2" customWidth="1"/>
    <col min="13049" max="13051" width="13.5703125" style="2" customWidth="1"/>
    <col min="13052" max="13052" width="11" style="2" customWidth="1"/>
    <col min="13053" max="13295" width="9.140625" style="2"/>
    <col min="13296" max="13296" width="40" style="2" customWidth="1"/>
    <col min="13297" max="13297" width="12" style="2" customWidth="1"/>
    <col min="13298" max="13300" width="10.42578125" style="2" customWidth="1"/>
    <col min="13301" max="13301" width="11" style="2" customWidth="1"/>
    <col min="13302" max="13302" width="4.7109375" style="2" customWidth="1"/>
    <col min="13303" max="13303" width="32.42578125" style="2" customWidth="1"/>
    <col min="13304" max="13304" width="12" style="2" customWidth="1"/>
    <col min="13305" max="13307" width="13.5703125" style="2" customWidth="1"/>
    <col min="13308" max="13308" width="11" style="2" customWidth="1"/>
    <col min="13309" max="13551" width="9.140625" style="2"/>
    <col min="13552" max="13552" width="40" style="2" customWidth="1"/>
    <col min="13553" max="13553" width="12" style="2" customWidth="1"/>
    <col min="13554" max="13556" width="10.42578125" style="2" customWidth="1"/>
    <col min="13557" max="13557" width="11" style="2" customWidth="1"/>
    <col min="13558" max="13558" width="4.7109375" style="2" customWidth="1"/>
    <col min="13559" max="13559" width="32.42578125" style="2" customWidth="1"/>
    <col min="13560" max="13560" width="12" style="2" customWidth="1"/>
    <col min="13561" max="13563" width="13.5703125" style="2" customWidth="1"/>
    <col min="13564" max="13564" width="11" style="2" customWidth="1"/>
    <col min="13565" max="13807" width="9.140625" style="2"/>
    <col min="13808" max="13808" width="40" style="2" customWidth="1"/>
    <col min="13809" max="13809" width="12" style="2" customWidth="1"/>
    <col min="13810" max="13812" width="10.42578125" style="2" customWidth="1"/>
    <col min="13813" max="13813" width="11" style="2" customWidth="1"/>
    <col min="13814" max="13814" width="4.7109375" style="2" customWidth="1"/>
    <col min="13815" max="13815" width="32.42578125" style="2" customWidth="1"/>
    <col min="13816" max="13816" width="12" style="2" customWidth="1"/>
    <col min="13817" max="13819" width="13.5703125" style="2" customWidth="1"/>
    <col min="13820" max="13820" width="11" style="2" customWidth="1"/>
    <col min="13821" max="14063" width="9.140625" style="2"/>
    <col min="14064" max="14064" width="40" style="2" customWidth="1"/>
    <col min="14065" max="14065" width="12" style="2" customWidth="1"/>
    <col min="14066" max="14068" width="10.42578125" style="2" customWidth="1"/>
    <col min="14069" max="14069" width="11" style="2" customWidth="1"/>
    <col min="14070" max="14070" width="4.7109375" style="2" customWidth="1"/>
    <col min="14071" max="14071" width="32.42578125" style="2" customWidth="1"/>
    <col min="14072" max="14072" width="12" style="2" customWidth="1"/>
    <col min="14073" max="14075" width="13.5703125" style="2" customWidth="1"/>
    <col min="14076" max="14076" width="11" style="2" customWidth="1"/>
    <col min="14077" max="14319" width="9.140625" style="2"/>
    <col min="14320" max="14320" width="40" style="2" customWidth="1"/>
    <col min="14321" max="14321" width="12" style="2" customWidth="1"/>
    <col min="14322" max="14324" width="10.42578125" style="2" customWidth="1"/>
    <col min="14325" max="14325" width="11" style="2" customWidth="1"/>
    <col min="14326" max="14326" width="4.7109375" style="2" customWidth="1"/>
    <col min="14327" max="14327" width="32.42578125" style="2" customWidth="1"/>
    <col min="14328" max="14328" width="12" style="2" customWidth="1"/>
    <col min="14329" max="14331" width="13.5703125" style="2" customWidth="1"/>
    <col min="14332" max="14332" width="11" style="2" customWidth="1"/>
    <col min="14333" max="14575" width="9.140625" style="2"/>
    <col min="14576" max="14576" width="40" style="2" customWidth="1"/>
    <col min="14577" max="14577" width="12" style="2" customWidth="1"/>
    <col min="14578" max="14580" width="10.42578125" style="2" customWidth="1"/>
    <col min="14581" max="14581" width="11" style="2" customWidth="1"/>
    <col min="14582" max="14582" width="4.7109375" style="2" customWidth="1"/>
    <col min="14583" max="14583" width="32.42578125" style="2" customWidth="1"/>
    <col min="14584" max="14584" width="12" style="2" customWidth="1"/>
    <col min="14585" max="14587" width="13.5703125" style="2" customWidth="1"/>
    <col min="14588" max="14588" width="11" style="2" customWidth="1"/>
    <col min="14589" max="14831" width="9.140625" style="2"/>
    <col min="14832" max="14832" width="40" style="2" customWidth="1"/>
    <col min="14833" max="14833" width="12" style="2" customWidth="1"/>
    <col min="14834" max="14836" width="10.42578125" style="2" customWidth="1"/>
    <col min="14837" max="14837" width="11" style="2" customWidth="1"/>
    <col min="14838" max="14838" width="4.7109375" style="2" customWidth="1"/>
    <col min="14839" max="14839" width="32.42578125" style="2" customWidth="1"/>
    <col min="14840" max="14840" width="12" style="2" customWidth="1"/>
    <col min="14841" max="14843" width="13.5703125" style="2" customWidth="1"/>
    <col min="14844" max="14844" width="11" style="2" customWidth="1"/>
    <col min="14845" max="15087" width="9.140625" style="2"/>
    <col min="15088" max="15088" width="40" style="2" customWidth="1"/>
    <col min="15089" max="15089" width="12" style="2" customWidth="1"/>
    <col min="15090" max="15092" width="10.42578125" style="2" customWidth="1"/>
    <col min="15093" max="15093" width="11" style="2" customWidth="1"/>
    <col min="15094" max="15094" width="4.7109375" style="2" customWidth="1"/>
    <col min="15095" max="15095" width="32.42578125" style="2" customWidth="1"/>
    <col min="15096" max="15096" width="12" style="2" customWidth="1"/>
    <col min="15097" max="15099" width="13.5703125" style="2" customWidth="1"/>
    <col min="15100" max="15100" width="11" style="2" customWidth="1"/>
    <col min="15101" max="15343" width="9.140625" style="2"/>
    <col min="15344" max="15344" width="40" style="2" customWidth="1"/>
    <col min="15345" max="15345" width="12" style="2" customWidth="1"/>
    <col min="15346" max="15348" width="10.42578125" style="2" customWidth="1"/>
    <col min="15349" max="15349" width="11" style="2" customWidth="1"/>
    <col min="15350" max="15350" width="4.7109375" style="2" customWidth="1"/>
    <col min="15351" max="15351" width="32.42578125" style="2" customWidth="1"/>
    <col min="15352" max="15352" width="12" style="2" customWidth="1"/>
    <col min="15353" max="15355" width="13.5703125" style="2" customWidth="1"/>
    <col min="15356" max="15356" width="11" style="2" customWidth="1"/>
    <col min="15357" max="15599" width="9.140625" style="2"/>
    <col min="15600" max="15600" width="40" style="2" customWidth="1"/>
    <col min="15601" max="15601" width="12" style="2" customWidth="1"/>
    <col min="15602" max="15604" width="10.42578125" style="2" customWidth="1"/>
    <col min="15605" max="15605" width="11" style="2" customWidth="1"/>
    <col min="15606" max="15606" width="4.7109375" style="2" customWidth="1"/>
    <col min="15607" max="15607" width="32.42578125" style="2" customWidth="1"/>
    <col min="15608" max="15608" width="12" style="2" customWidth="1"/>
    <col min="15609" max="15611" width="13.5703125" style="2" customWidth="1"/>
    <col min="15612" max="15612" width="11" style="2" customWidth="1"/>
    <col min="15613" max="15855" width="9.140625" style="2"/>
    <col min="15856" max="15856" width="40" style="2" customWidth="1"/>
    <col min="15857" max="15857" width="12" style="2" customWidth="1"/>
    <col min="15858" max="15860" width="10.42578125" style="2" customWidth="1"/>
    <col min="15861" max="15861" width="11" style="2" customWidth="1"/>
    <col min="15862" max="15862" width="4.7109375" style="2" customWidth="1"/>
    <col min="15863" max="15863" width="32.42578125" style="2" customWidth="1"/>
    <col min="15864" max="15864" width="12" style="2" customWidth="1"/>
    <col min="15865" max="15867" width="13.5703125" style="2" customWidth="1"/>
    <col min="15868" max="15868" width="11" style="2" customWidth="1"/>
    <col min="15869" max="16111" width="9.140625" style="2"/>
    <col min="16112" max="16112" width="40" style="2" customWidth="1"/>
    <col min="16113" max="16113" width="12" style="2" customWidth="1"/>
    <col min="16114" max="16116" width="10.42578125" style="2" customWidth="1"/>
    <col min="16117" max="16117" width="11" style="2" customWidth="1"/>
    <col min="16118" max="16118" width="4.7109375" style="2" customWidth="1"/>
    <col min="16119" max="16119" width="32.42578125" style="2" customWidth="1"/>
    <col min="16120" max="16120" width="12" style="2" customWidth="1"/>
    <col min="16121" max="16123" width="13.5703125" style="2" customWidth="1"/>
    <col min="16124" max="16124" width="11" style="2" customWidth="1"/>
    <col min="16125" max="16379" width="9.140625" style="2"/>
    <col min="16380" max="16384" width="8.85546875" style="2" customWidth="1"/>
  </cols>
  <sheetData>
    <row r="1" spans="1:11" ht="15.6" customHeight="1" x14ac:dyDescent="0.25">
      <c r="A1" s="1"/>
      <c r="B1" s="1"/>
      <c r="C1" s="1"/>
      <c r="D1" s="1"/>
      <c r="E1" s="1"/>
      <c r="F1" s="1"/>
      <c r="G1" s="1"/>
      <c r="H1" s="1"/>
      <c r="I1" s="4"/>
      <c r="J1" s="4"/>
      <c r="K1" s="4" t="s">
        <v>327</v>
      </c>
    </row>
    <row r="2" spans="1:11" ht="15.6" customHeight="1" x14ac:dyDescent="0.25">
      <c r="A2" s="1"/>
      <c r="B2" s="1"/>
      <c r="C2" s="1"/>
      <c r="D2" s="1"/>
      <c r="E2" s="1"/>
      <c r="F2" s="1"/>
      <c r="G2" s="1"/>
      <c r="H2" s="1"/>
      <c r="I2" s="4"/>
      <c r="J2" s="4"/>
      <c r="K2" s="43" t="s">
        <v>326</v>
      </c>
    </row>
    <row r="3" spans="1:11" ht="12.75" customHeight="1" x14ac:dyDescent="0.2">
      <c r="A3" s="273" t="s">
        <v>84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x14ac:dyDescent="0.2">
      <c r="A4" s="274" t="s">
        <v>204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x14ac:dyDescent="0.2">
      <c r="A5" s="5"/>
      <c r="B5" s="29"/>
      <c r="C5" s="29"/>
      <c r="D5" s="29"/>
      <c r="E5" s="29"/>
      <c r="F5" s="29"/>
      <c r="G5" s="5"/>
      <c r="H5" s="30"/>
    </row>
    <row r="6" spans="1:11" x14ac:dyDescent="0.2">
      <c r="A6" s="6" t="s">
        <v>85</v>
      </c>
      <c r="B6" s="31"/>
      <c r="C6" s="31"/>
      <c r="D6" s="31"/>
      <c r="E6" s="31"/>
      <c r="F6" s="32"/>
      <c r="G6" s="6" t="s">
        <v>86</v>
      </c>
      <c r="H6" s="33"/>
      <c r="I6" s="3"/>
      <c r="J6" s="3"/>
      <c r="K6" s="3"/>
    </row>
    <row r="7" spans="1:11" x14ac:dyDescent="0.2">
      <c r="A7" s="7"/>
      <c r="B7" s="8" t="s">
        <v>182</v>
      </c>
      <c r="C7" s="8" t="s">
        <v>183</v>
      </c>
      <c r="D7" s="8" t="s">
        <v>193</v>
      </c>
      <c r="E7" s="8" t="s">
        <v>320</v>
      </c>
      <c r="F7" s="34"/>
      <c r="G7" s="7"/>
      <c r="H7" s="8" t="s">
        <v>182</v>
      </c>
      <c r="I7" s="8" t="s">
        <v>183</v>
      </c>
      <c r="J7" s="8" t="s">
        <v>193</v>
      </c>
      <c r="K7" s="8" t="s">
        <v>320</v>
      </c>
    </row>
    <row r="8" spans="1:11" x14ac:dyDescent="0.2">
      <c r="A8" s="6"/>
      <c r="B8" s="9" t="s">
        <v>21</v>
      </c>
      <c r="C8" s="9" t="s">
        <v>21</v>
      </c>
      <c r="D8" s="9" t="s">
        <v>21</v>
      </c>
      <c r="E8" s="9" t="s">
        <v>21</v>
      </c>
      <c r="F8" s="35"/>
      <c r="G8" s="36"/>
      <c r="H8" s="9" t="s">
        <v>21</v>
      </c>
      <c r="I8" s="9" t="s">
        <v>21</v>
      </c>
      <c r="J8" s="9" t="s">
        <v>21</v>
      </c>
      <c r="K8" s="9" t="s">
        <v>21</v>
      </c>
    </row>
    <row r="9" spans="1:11" x14ac:dyDescent="0.2">
      <c r="A9" s="10" t="s">
        <v>76</v>
      </c>
      <c r="B9" s="37">
        <v>453985</v>
      </c>
      <c r="C9" s="37">
        <v>418099</v>
      </c>
      <c r="D9" s="37">
        <f>'1. melléklet'!D11+'1. melléklet'!D17+'1. melléklet'!D25+'1. melléklet'!D50</f>
        <v>290248</v>
      </c>
      <c r="E9" s="37">
        <f>'1. melléklet'!P11+'1. melléklet'!P17+'1. melléklet'!P25+'1. melléklet'!P50</f>
        <v>327198</v>
      </c>
      <c r="F9" s="37"/>
      <c r="G9" s="10" t="s">
        <v>19</v>
      </c>
      <c r="H9" s="11">
        <v>1001290</v>
      </c>
      <c r="I9" s="11">
        <v>1142636</v>
      </c>
      <c r="J9" s="11">
        <f>'2. mell. 1. pont'!D12+'2. mell. 1. pont'!D26+'2. mell. 1. pont'!D41+'2. mell. 1. pont'!D64</f>
        <v>1276690</v>
      </c>
      <c r="K9" s="11">
        <f>'2. mell. 1. pont'!P12+'2. mell. 1. pont'!P26+'2. mell. 1. pont'!P41+'2. mell. 1. pont'!P64</f>
        <v>1255264</v>
      </c>
    </row>
    <row r="10" spans="1:11" x14ac:dyDescent="0.2">
      <c r="A10" s="10" t="s">
        <v>51</v>
      </c>
      <c r="B10" s="37">
        <v>904052</v>
      </c>
      <c r="C10" s="37">
        <v>1228950</v>
      </c>
      <c r="D10" s="37">
        <f>'1. melléklet'!D65</f>
        <v>1247000</v>
      </c>
      <c r="E10" s="37">
        <f>'1. melléklet'!P65</f>
        <v>1250600</v>
      </c>
      <c r="F10" s="37"/>
      <c r="G10" s="10" t="s">
        <v>87</v>
      </c>
      <c r="H10" s="11">
        <v>134893</v>
      </c>
      <c r="I10" s="11">
        <v>153581</v>
      </c>
      <c r="J10" s="11">
        <f>'2. mell. 1. pont'!D13+'2. mell. 1. pont'!D27+'2. mell. 1. pont'!D42+'2. mell. 1. pont'!D73</f>
        <v>157544</v>
      </c>
      <c r="K10" s="11">
        <f>'2. mell. 1. pont'!P13+'2. mell. 1. pont'!P27+'2. mell. 1. pont'!P42+'2. mell. 1. pont'!P73</f>
        <v>165437</v>
      </c>
    </row>
    <row r="11" spans="1:11" x14ac:dyDescent="0.2">
      <c r="A11" s="10" t="s">
        <v>88</v>
      </c>
      <c r="B11" s="37">
        <v>1806239</v>
      </c>
      <c r="C11" s="37">
        <v>2195697</v>
      </c>
      <c r="D11" s="37">
        <f>'1. melléklet'!D90</f>
        <v>1860585</v>
      </c>
      <c r="E11" s="37">
        <f>'1. melléklet'!P90</f>
        <v>1974971</v>
      </c>
      <c r="F11" s="37"/>
      <c r="G11" s="10" t="s">
        <v>23</v>
      </c>
      <c r="H11" s="11">
        <v>1563496</v>
      </c>
      <c r="I11" s="11">
        <v>1870322</v>
      </c>
      <c r="J11" s="11">
        <f>'2. mell. 1. pont'!D14+'2. mell. 1. pont'!D28+'2. mell. 1. pont'!D43+'2. mell. 1. pont'!D123</f>
        <v>1809542</v>
      </c>
      <c r="K11" s="11">
        <f>'2. mell. 1. pont'!P14+'2. mell. 1. pont'!P28+'2. mell. 1. pont'!P43+'2. mell. 1. pont'!P123</f>
        <v>1875320</v>
      </c>
    </row>
    <row r="12" spans="1:11" ht="24" x14ac:dyDescent="0.2">
      <c r="A12" s="10" t="s">
        <v>118</v>
      </c>
      <c r="B12" s="37">
        <v>175460</v>
      </c>
      <c r="C12" s="37">
        <v>201535</v>
      </c>
      <c r="D12" s="37">
        <f>'1. melléklet'!D126</f>
        <v>51415</v>
      </c>
      <c r="E12" s="37">
        <f>'1. melléklet'!P126+'1. melléklet'!L27+'1. melléklet'!P27</f>
        <v>99099</v>
      </c>
      <c r="F12" s="37"/>
      <c r="G12" s="38" t="s">
        <v>108</v>
      </c>
      <c r="H12" s="11">
        <v>579510</v>
      </c>
      <c r="I12" s="11">
        <v>695632</v>
      </c>
      <c r="J12" s="11">
        <f>'2. mell. 1. pont'!D155+'2. mell. 1. pont'!D172+'2. mell. 1. pont'!D181+'2. mell. 1. pont'!D31+'2. mell. 1. pont'!D46</f>
        <v>683205</v>
      </c>
      <c r="K12" s="11">
        <f>'2. mell. 1. pont'!P155+'2. mell. 1. pont'!P172+'2. mell. 1. pont'!P181+'2. mell. 1. pont'!P31+'2. mell. 1. pont'!P46</f>
        <v>813530</v>
      </c>
    </row>
    <row r="13" spans="1:11" x14ac:dyDescent="0.2">
      <c r="A13" s="10" t="s">
        <v>148</v>
      </c>
      <c r="B13" s="37">
        <v>7451</v>
      </c>
      <c r="C13" s="37">
        <v>10460</v>
      </c>
      <c r="D13" s="37">
        <f>'1. melléklet'!D147</f>
        <v>13700</v>
      </c>
      <c r="E13" s="37">
        <f>'1. melléklet'!P147</f>
        <v>40200</v>
      </c>
      <c r="F13" s="37"/>
      <c r="G13" s="10" t="s">
        <v>40</v>
      </c>
      <c r="H13" s="11">
        <v>14901</v>
      </c>
      <c r="I13" s="11">
        <v>15272</v>
      </c>
      <c r="J13" s="11">
        <f>'2. mell. 1. pont'!D137</f>
        <v>15000</v>
      </c>
      <c r="K13" s="11">
        <f>'2. mell. 1. pont'!P137</f>
        <v>15000</v>
      </c>
    </row>
    <row r="14" spans="1:11" x14ac:dyDescent="0.2">
      <c r="A14" s="10" t="s">
        <v>89</v>
      </c>
      <c r="B14" s="37">
        <v>0</v>
      </c>
      <c r="C14" s="37">
        <v>23000</v>
      </c>
      <c r="D14" s="37">
        <f>'1. melléklet'!D165</f>
        <v>19000</v>
      </c>
      <c r="E14" s="37">
        <f>'1. melléklet'!P165</f>
        <v>19000</v>
      </c>
      <c r="F14" s="37"/>
      <c r="G14" s="10" t="s">
        <v>90</v>
      </c>
      <c r="H14" s="11">
        <v>9000</v>
      </c>
      <c r="I14" s="11">
        <v>0</v>
      </c>
      <c r="J14" s="11">
        <v>0</v>
      </c>
      <c r="K14" s="11">
        <v>0</v>
      </c>
    </row>
    <row r="15" spans="1:11" x14ac:dyDescent="0.2">
      <c r="A15" s="3"/>
      <c r="B15" s="3"/>
      <c r="C15" s="3"/>
      <c r="D15" s="3"/>
      <c r="E15" s="3"/>
      <c r="F15" s="37"/>
      <c r="G15" s="10" t="s">
        <v>92</v>
      </c>
      <c r="H15" s="11">
        <v>0</v>
      </c>
      <c r="I15" s="11">
        <v>5000</v>
      </c>
      <c r="J15" s="11">
        <f>'2. mell. 1. pont'!D179+'2. mell. 1. pont'!D175</f>
        <v>12000</v>
      </c>
      <c r="K15" s="11">
        <f>'2. mell. 1. pont'!P179+'2. mell. 1. pont'!P175</f>
        <v>8500</v>
      </c>
    </row>
    <row r="16" spans="1:11" x14ac:dyDescent="0.2">
      <c r="A16" s="6" t="s">
        <v>93</v>
      </c>
      <c r="B16" s="39">
        <f>SUM(B9:B15)</f>
        <v>3347187</v>
      </c>
      <c r="C16" s="39">
        <f>SUM(C9:C15)</f>
        <v>4077741</v>
      </c>
      <c r="D16" s="39">
        <f>SUM(D9:D15)</f>
        <v>3481948</v>
      </c>
      <c r="E16" s="39">
        <f>SUM(E9:E15)</f>
        <v>3711068</v>
      </c>
      <c r="F16" s="40"/>
      <c r="G16" s="6" t="s">
        <v>94</v>
      </c>
      <c r="H16" s="12">
        <f>SUM(H9:H15)</f>
        <v>3303090</v>
      </c>
      <c r="I16" s="12">
        <f>SUM(I9:I15)</f>
        <v>3882443</v>
      </c>
      <c r="J16" s="12">
        <f>SUM(J9:J15)</f>
        <v>3953981</v>
      </c>
      <c r="K16" s="12">
        <f>SUM(K9:K15)</f>
        <v>4133051</v>
      </c>
    </row>
    <row r="17" spans="1:11" x14ac:dyDescent="0.2">
      <c r="A17" s="6" t="s">
        <v>194</v>
      </c>
      <c r="B17" s="39"/>
      <c r="C17" s="39"/>
      <c r="D17" s="39"/>
      <c r="E17" s="39"/>
      <c r="F17" s="40"/>
      <c r="G17" s="6"/>
      <c r="H17" s="12">
        <f>B16-H16</f>
        <v>44097</v>
      </c>
      <c r="I17" s="12">
        <f t="shared" ref="I17" si="0">C16-I16</f>
        <v>195298</v>
      </c>
      <c r="J17" s="12">
        <f>D16-J16</f>
        <v>-472033</v>
      </c>
      <c r="K17" s="12">
        <f>E16-K16</f>
        <v>-421983</v>
      </c>
    </row>
    <row r="18" spans="1:11" x14ac:dyDescent="0.2">
      <c r="A18" s="6"/>
      <c r="B18" s="39"/>
      <c r="C18" s="39"/>
      <c r="D18" s="39"/>
      <c r="E18" s="39"/>
      <c r="F18" s="40"/>
      <c r="G18" s="6"/>
      <c r="H18" s="12"/>
      <c r="I18" s="12"/>
      <c r="J18" s="12"/>
      <c r="K18" s="12"/>
    </row>
    <row r="19" spans="1:11" x14ac:dyDescent="0.2">
      <c r="A19" s="10" t="s">
        <v>57</v>
      </c>
      <c r="B19" s="11">
        <v>140571</v>
      </c>
      <c r="C19" s="11">
        <v>174891</v>
      </c>
      <c r="D19" s="11">
        <f>'1. melléklet'!D100</f>
        <v>374502</v>
      </c>
      <c r="E19" s="11">
        <f>'1. melléklet'!P100</f>
        <v>406539</v>
      </c>
      <c r="F19" s="33"/>
      <c r="G19" s="10" t="s">
        <v>42</v>
      </c>
      <c r="H19" s="11">
        <v>372731</v>
      </c>
      <c r="I19" s="11">
        <v>957911</v>
      </c>
      <c r="J19" s="11">
        <f>'2. mell. 1. pont'!D17+'2. mell. 1. pont'!D37+'2. mell. 1. pont'!D51+'2. mell. 1. pont'!D204</f>
        <v>96020</v>
      </c>
      <c r="K19" s="11">
        <f>'2. mell. 1. pont'!P17+'2. mell. 1. pont'!P37+'2. mell. 1. pont'!P51+'2. mell. 1. pont'!P204</f>
        <v>170849</v>
      </c>
    </row>
    <row r="20" spans="1:11" x14ac:dyDescent="0.2">
      <c r="A20" s="10" t="s">
        <v>150</v>
      </c>
      <c r="B20" s="37">
        <v>40000</v>
      </c>
      <c r="C20" s="37">
        <v>0</v>
      </c>
      <c r="D20" s="37">
        <v>0</v>
      </c>
      <c r="E20" s="37">
        <v>0</v>
      </c>
      <c r="F20" s="37"/>
      <c r="G20" s="10" t="s">
        <v>17</v>
      </c>
      <c r="H20" s="11">
        <v>1125666</v>
      </c>
      <c r="I20" s="11">
        <v>1784632</v>
      </c>
      <c r="J20" s="11">
        <f>'2. mell. 1. pont'!D214+'2. mell. 1. pont'!D22</f>
        <v>211824</v>
      </c>
      <c r="K20" s="11">
        <f>'2. mell. 1. pont'!P214+'2. mell. 1. pont'!P22</f>
        <v>218803</v>
      </c>
    </row>
    <row r="21" spans="1:11" ht="24" x14ac:dyDescent="0.2">
      <c r="A21" s="10" t="s">
        <v>95</v>
      </c>
      <c r="B21" s="41">
        <v>487625</v>
      </c>
      <c r="C21" s="41">
        <v>715805</v>
      </c>
      <c r="D21" s="41">
        <f>'1. melléklet'!D136</f>
        <v>305202</v>
      </c>
      <c r="E21" s="41">
        <f>'1. melléklet'!P136</f>
        <v>305202</v>
      </c>
      <c r="F21" s="41"/>
      <c r="G21" s="38" t="s">
        <v>107</v>
      </c>
      <c r="H21" s="11">
        <v>6610</v>
      </c>
      <c r="I21" s="11">
        <v>9800</v>
      </c>
      <c r="J21" s="11">
        <f>+'2. mell. 1. pont'!D221</f>
        <v>6000</v>
      </c>
      <c r="K21" s="11">
        <f>+'2. mell. 1. pont'!P221</f>
        <v>6000</v>
      </c>
    </row>
    <row r="22" spans="1:11" x14ac:dyDescent="0.2">
      <c r="A22" s="10" t="s">
        <v>147</v>
      </c>
      <c r="B22" s="37">
        <v>616</v>
      </c>
      <c r="C22" s="37">
        <v>400</v>
      </c>
      <c r="D22" s="37">
        <f>'1. melléklet'!D152</f>
        <v>400</v>
      </c>
      <c r="E22" s="37">
        <f>'1. melléklet'!P152</f>
        <v>400</v>
      </c>
      <c r="F22" s="37"/>
      <c r="G22" s="10" t="s">
        <v>106</v>
      </c>
      <c r="H22" s="11">
        <v>0</v>
      </c>
      <c r="I22" s="11">
        <v>5000</v>
      </c>
      <c r="J22" s="11">
        <v>0</v>
      </c>
      <c r="K22" s="11">
        <v>0</v>
      </c>
    </row>
    <row r="23" spans="1:11" x14ac:dyDescent="0.2">
      <c r="A23" s="10" t="s">
        <v>96</v>
      </c>
      <c r="B23" s="37">
        <v>162</v>
      </c>
      <c r="C23" s="37">
        <v>300</v>
      </c>
      <c r="D23" s="37">
        <f>'1. melléklet'!D160</f>
        <v>300</v>
      </c>
      <c r="E23" s="37">
        <f>'1. melléklet'!P160</f>
        <v>300</v>
      </c>
      <c r="F23" s="37"/>
      <c r="G23" s="10" t="s">
        <v>98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">
      <c r="A24" s="6" t="s">
        <v>99</v>
      </c>
      <c r="B24" s="39">
        <f>SUM(B19:B23)</f>
        <v>668974</v>
      </c>
      <c r="C24" s="39">
        <f>SUM(C19:C23)</f>
        <v>891396</v>
      </c>
      <c r="D24" s="39">
        <f>SUM(D19:D23)</f>
        <v>680404</v>
      </c>
      <c r="E24" s="39">
        <f>SUM(E19:E23)</f>
        <v>712441</v>
      </c>
      <c r="F24" s="39"/>
      <c r="G24" s="6" t="s">
        <v>100</v>
      </c>
      <c r="H24" s="12">
        <f>SUM(H19:H23)</f>
        <v>1505007</v>
      </c>
      <c r="I24" s="12">
        <f>SUM(I19:I23)</f>
        <v>2757343</v>
      </c>
      <c r="J24" s="12">
        <f>SUM(J19:J23)</f>
        <v>313844</v>
      </c>
      <c r="K24" s="12">
        <f>SUM(K19:K23)</f>
        <v>395652</v>
      </c>
    </row>
    <row r="25" spans="1:11" ht="24" x14ac:dyDescent="0.2">
      <c r="A25" s="6" t="s">
        <v>195</v>
      </c>
      <c r="B25" s="39"/>
      <c r="C25" s="39"/>
      <c r="D25" s="39"/>
      <c r="E25" s="39"/>
      <c r="F25" s="39"/>
      <c r="G25" s="6"/>
      <c r="H25" s="12">
        <f>B24-H24</f>
        <v>-836033</v>
      </c>
      <c r="I25" s="12">
        <f>C24-I24</f>
        <v>-1865947</v>
      </c>
      <c r="J25" s="12">
        <f>D24-J24</f>
        <v>366560</v>
      </c>
      <c r="K25" s="12">
        <f>E24-K24</f>
        <v>316789</v>
      </c>
    </row>
    <row r="26" spans="1:11" x14ac:dyDescent="0.2">
      <c r="A26" s="6"/>
      <c r="B26" s="39"/>
      <c r="C26" s="39"/>
      <c r="D26" s="39"/>
      <c r="E26" s="39"/>
      <c r="F26" s="39"/>
      <c r="G26" s="6"/>
      <c r="H26" s="12"/>
      <c r="I26" s="12"/>
      <c r="J26" s="12"/>
      <c r="K26" s="12"/>
    </row>
    <row r="27" spans="1:11" x14ac:dyDescent="0.2">
      <c r="A27" s="6" t="s">
        <v>197</v>
      </c>
      <c r="B27" s="39">
        <f>B16+B24</f>
        <v>4016161</v>
      </c>
      <c r="C27" s="39">
        <f>C16+C24</f>
        <v>4969137</v>
      </c>
      <c r="D27" s="39">
        <f>D16+D24</f>
        <v>4162352</v>
      </c>
      <c r="E27" s="39">
        <f>E16+E24</f>
        <v>4423509</v>
      </c>
      <c r="F27" s="39"/>
      <c r="G27" s="6" t="s">
        <v>198</v>
      </c>
      <c r="H27" s="12">
        <f>H16+H24</f>
        <v>4808097</v>
      </c>
      <c r="I27" s="12">
        <f>I16+I24</f>
        <v>6639786</v>
      </c>
      <c r="J27" s="12">
        <f>J16+J24</f>
        <v>4267825</v>
      </c>
      <c r="K27" s="12">
        <f>K16+K24</f>
        <v>4528703</v>
      </c>
    </row>
    <row r="28" spans="1:11" x14ac:dyDescent="0.2">
      <c r="A28" s="6"/>
      <c r="B28" s="39"/>
      <c r="C28" s="39"/>
      <c r="D28" s="39"/>
      <c r="E28" s="39"/>
      <c r="F28" s="39"/>
      <c r="G28" s="6"/>
      <c r="H28" s="12"/>
      <c r="I28" s="12"/>
      <c r="J28" s="12"/>
      <c r="K28" s="12"/>
    </row>
    <row r="29" spans="1:11" ht="15" x14ac:dyDescent="0.25">
      <c r="A29" s="28" t="s">
        <v>199</v>
      </c>
      <c r="B29" s="39"/>
      <c r="C29" s="39"/>
      <c r="D29" s="39"/>
      <c r="E29" s="39"/>
      <c r="F29" s="39"/>
      <c r="G29" s="6"/>
      <c r="H29" s="12">
        <f>B27-H27</f>
        <v>-791936</v>
      </c>
      <c r="I29" s="12">
        <f>C27-I27</f>
        <v>-1670649</v>
      </c>
      <c r="J29" s="12">
        <f>D27-J27</f>
        <v>-105473</v>
      </c>
      <c r="K29" s="12">
        <f>E27-K27</f>
        <v>-105194</v>
      </c>
    </row>
    <row r="30" spans="1:11" x14ac:dyDescent="0.2">
      <c r="A30" s="6"/>
      <c r="B30" s="39"/>
      <c r="C30" s="39"/>
      <c r="D30" s="39"/>
      <c r="E30" s="39"/>
      <c r="F30" s="39"/>
      <c r="G30" s="6"/>
      <c r="H30" s="12"/>
      <c r="I30" s="12"/>
      <c r="J30" s="12"/>
      <c r="K30" s="12"/>
    </row>
    <row r="31" spans="1:11" x14ac:dyDescent="0.2">
      <c r="A31" s="10" t="s">
        <v>207</v>
      </c>
      <c r="B31" s="37">
        <v>2506220</v>
      </c>
      <c r="C31" s="37">
        <v>1697017</v>
      </c>
      <c r="D31" s="37">
        <f>'1. melléklet'!D180</f>
        <v>196448</v>
      </c>
      <c r="E31" s="37">
        <f>'1. melléklet'!P180</f>
        <v>196169</v>
      </c>
      <c r="F31" s="37"/>
      <c r="G31" s="3"/>
      <c r="H31" s="3"/>
      <c r="I31" s="3"/>
      <c r="J31" s="3"/>
      <c r="K31" s="3"/>
    </row>
    <row r="32" spans="1:11" x14ac:dyDescent="0.2">
      <c r="A32" s="10" t="s">
        <v>206</v>
      </c>
      <c r="B32" s="37">
        <v>8301</v>
      </c>
      <c r="C32" s="37">
        <v>112570</v>
      </c>
      <c r="D32" s="37">
        <v>0</v>
      </c>
      <c r="E32" s="37">
        <v>0</v>
      </c>
      <c r="F32" s="37"/>
      <c r="G32" s="10" t="s">
        <v>205</v>
      </c>
      <c r="H32" s="11">
        <v>8301</v>
      </c>
      <c r="I32" s="11">
        <v>112570</v>
      </c>
      <c r="J32" s="11">
        <f>'2. mell. 1. pont'!D232</f>
        <v>0</v>
      </c>
      <c r="K32" s="11">
        <f>'2. mell. 1. pont'!P232</f>
        <v>0</v>
      </c>
    </row>
    <row r="33" spans="1:11" ht="24" x14ac:dyDescent="0.2">
      <c r="A33" s="10" t="s">
        <v>91</v>
      </c>
      <c r="B33" s="37">
        <v>81456</v>
      </c>
      <c r="C33" s="37">
        <v>65933</v>
      </c>
      <c r="D33" s="37">
        <v>0</v>
      </c>
      <c r="E33" s="37">
        <f>'1. melléklet'!P182</f>
        <v>1432</v>
      </c>
      <c r="F33" s="39"/>
      <c r="G33" s="42" t="s">
        <v>101</v>
      </c>
      <c r="H33" s="11">
        <v>72333</v>
      </c>
      <c r="I33" s="11">
        <v>65912</v>
      </c>
      <c r="J33" s="11">
        <f>'2. mell. 1. pont'!D235</f>
        <v>64586</v>
      </c>
      <c r="K33" s="11">
        <f>'2. mell. 1. pont'!P235</f>
        <v>66018</v>
      </c>
    </row>
    <row r="34" spans="1:11" x14ac:dyDescent="0.2">
      <c r="A34" s="10" t="s">
        <v>97</v>
      </c>
      <c r="B34" s="37">
        <v>0</v>
      </c>
      <c r="C34" s="37">
        <v>0</v>
      </c>
      <c r="D34" s="37">
        <v>0</v>
      </c>
      <c r="E34" s="37">
        <v>0</v>
      </c>
      <c r="F34" s="39"/>
      <c r="G34" s="10" t="s">
        <v>103</v>
      </c>
      <c r="H34" s="11">
        <v>26389</v>
      </c>
      <c r="I34" s="11">
        <v>26389</v>
      </c>
      <c r="J34" s="11">
        <f>'2. mell. 1. pont'!D231</f>
        <v>26389</v>
      </c>
      <c r="K34" s="11">
        <f>'2. mell. 1. pont'!P231</f>
        <v>26389</v>
      </c>
    </row>
    <row r="35" spans="1:11" x14ac:dyDescent="0.2">
      <c r="A35" s="6"/>
      <c r="B35" s="39"/>
      <c r="C35" s="39"/>
      <c r="D35" s="39"/>
      <c r="E35" s="39"/>
      <c r="F35" s="39"/>
      <c r="G35" s="6"/>
      <c r="H35" s="12"/>
      <c r="I35" s="12"/>
      <c r="J35" s="12"/>
      <c r="K35" s="12"/>
    </row>
    <row r="36" spans="1:11" ht="24" x14ac:dyDescent="0.2">
      <c r="A36" s="6" t="s">
        <v>200</v>
      </c>
      <c r="B36" s="39">
        <f>SUM(B31:B35)</f>
        <v>2595977</v>
      </c>
      <c r="C36" s="39">
        <f t="shared" ref="C36:D36" si="1">SUM(C31:C35)</f>
        <v>1875520</v>
      </c>
      <c r="D36" s="39">
        <f t="shared" si="1"/>
        <v>196448</v>
      </c>
      <c r="E36" s="39">
        <f t="shared" ref="E36" si="2">SUM(E31:E35)</f>
        <v>197601</v>
      </c>
      <c r="F36" s="39"/>
      <c r="G36" s="6" t="s">
        <v>201</v>
      </c>
      <c r="H36" s="12">
        <f>SUM(H32:H35)</f>
        <v>107023</v>
      </c>
      <c r="I36" s="12">
        <f>SUM(I32:I35)</f>
        <v>204871</v>
      </c>
      <c r="J36" s="12">
        <f>SUM(J32:J35)</f>
        <v>90975</v>
      </c>
      <c r="K36" s="12">
        <f>SUM(K32:K35)</f>
        <v>92407</v>
      </c>
    </row>
    <row r="37" spans="1:11" x14ac:dyDescent="0.2">
      <c r="A37" s="6"/>
      <c r="B37" s="39"/>
      <c r="C37" s="39"/>
      <c r="D37" s="39"/>
      <c r="E37" s="39"/>
      <c r="F37" s="39"/>
      <c r="G37" s="6"/>
      <c r="H37" s="11"/>
      <c r="I37" s="11"/>
      <c r="J37" s="11"/>
      <c r="K37" s="11"/>
    </row>
    <row r="38" spans="1:11" x14ac:dyDescent="0.2">
      <c r="A38" s="13" t="s">
        <v>202</v>
      </c>
      <c r="B38" s="14">
        <f>B27+B36</f>
        <v>6612138</v>
      </c>
      <c r="C38" s="14">
        <f t="shared" ref="C38:D38" si="3">C27+C36</f>
        <v>6844657</v>
      </c>
      <c r="D38" s="14">
        <f t="shared" si="3"/>
        <v>4358800</v>
      </c>
      <c r="E38" s="14">
        <f t="shared" ref="E38" si="4">E27+E36</f>
        <v>4621110</v>
      </c>
      <c r="F38" s="14"/>
      <c r="G38" s="13" t="s">
        <v>203</v>
      </c>
      <c r="H38" s="14">
        <f>H27+H36</f>
        <v>4915120</v>
      </c>
      <c r="I38" s="14">
        <f t="shared" ref="I38:J38" si="5">I27+I36</f>
        <v>6844657</v>
      </c>
      <c r="J38" s="14">
        <f t="shared" si="5"/>
        <v>4358800</v>
      </c>
      <c r="K38" s="14">
        <f t="shared" ref="K38" si="6">K27+K36</f>
        <v>4621110</v>
      </c>
    </row>
  </sheetData>
  <mergeCells count="2">
    <mergeCell ref="A3:K3"/>
    <mergeCell ref="A4:K4"/>
  </mergeCells>
  <phoneticPr fontId="46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1. melléklet</vt:lpstr>
      <vt:lpstr>2. mell. 1. pont</vt:lpstr>
      <vt:lpstr>2. mell. 2. pont</vt:lpstr>
      <vt:lpstr>4. melléklet</vt:lpstr>
      <vt:lpstr>'2. mell. 2. pont'!Nyomtatási_cím</vt:lpstr>
      <vt:lpstr>'1. melléklet'!Nyomtatási_terület</vt:lpstr>
      <vt:lpstr>'2. mell. 1. pont'!Nyomtatási_terület</vt:lpstr>
      <vt:lpstr>'2. mell. 2. pont'!Nyomtatási_terület</vt:lpstr>
      <vt:lpstr>'4.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Berta Melinda</cp:lastModifiedBy>
  <cp:lastPrinted>2024-09-25T06:57:59Z</cp:lastPrinted>
  <dcterms:created xsi:type="dcterms:W3CDTF">2009-01-15T09:14:34Z</dcterms:created>
  <dcterms:modified xsi:type="dcterms:W3CDTF">2024-09-25T14:58:59Z</dcterms:modified>
</cp:coreProperties>
</file>