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Z:\Onkormanyzati-iroda\Új struktúra\Testületi gép 2021.02.08\Testület\2025. évi előterjesztések\2025.02.14. rendes\ülés után\rendeletek\2-2025 költségvetés 2024. módosítása\"/>
    </mc:Choice>
  </mc:AlternateContent>
  <xr:revisionPtr revIDLastSave="0" documentId="13_ncr:1_{767AF727-BFF4-4ADB-813F-6BA325D3D803}" xr6:coauthVersionLast="47" xr6:coauthVersionMax="47" xr10:uidLastSave="{00000000-0000-0000-0000-000000000000}"/>
  <bookViews>
    <workbookView xWindow="-120" yWindow="-120" windowWidth="29040" windowHeight="15840" tabRatio="889" xr2:uid="{00000000-000D-0000-FFFF-FFFF00000000}"/>
  </bookViews>
  <sheets>
    <sheet name="1. melléklet" sheetId="303" r:id="rId1"/>
    <sheet name="2. mell. 1. pont" sheetId="304" r:id="rId2"/>
    <sheet name="2. mell. 2. pont" sheetId="305" r:id="rId3"/>
    <sheet name="3. melléklet" sheetId="292" r:id="rId4"/>
    <sheet name="4. melléklet" sheetId="306" r:id="rId5"/>
    <sheet name="5.mell. 1. pont hitelek" sheetId="287" r:id="rId6"/>
    <sheet name="5.mell. 2. pont kezességv." sheetId="288" r:id="rId7"/>
    <sheet name="5.mell. 3. pont szerződések-Önk" sheetId="294" r:id="rId8"/>
    <sheet name="5.mell. 4. pont szerződések-KÖH" sheetId="285" r:id="rId9"/>
    <sheet name="6. melléklet" sheetId="284" r:id="rId10"/>
    <sheet name="7. melléklet" sheetId="291" r:id="rId11"/>
    <sheet name="8. melléklet" sheetId="289" r:id="rId12"/>
    <sheet name="9 melléklet" sheetId="290" r:id="rId13"/>
    <sheet name="10. melléklet" sheetId="293" r:id="rId14"/>
    <sheet name="11. melléklet" sheetId="286" r:id="rId15"/>
  </sheets>
  <externalReferences>
    <externalReference r:id="rId16"/>
  </externalReferences>
  <definedNames>
    <definedName name="_xlnm.Print_Titles" localSheetId="2">'2. mell. 2. pont'!$6:$6</definedName>
    <definedName name="_xlnm.Print_Titles" localSheetId="7">'5.mell. 3. pont szerződések-Önk'!$1:$8</definedName>
    <definedName name="_xlnm.Print_Area" localSheetId="0">'1. melléklet'!$A$1:$S$195</definedName>
    <definedName name="_xlnm.Print_Area" localSheetId="14">'11. melléklet'!$A$1:$J$167</definedName>
    <definedName name="_xlnm.Print_Area" localSheetId="1">'2. mell. 1. pont'!$A$1:$S$243</definedName>
    <definedName name="_xlnm.Print_Area" localSheetId="2">'2. mell. 2. pont'!$A$1:$S$14</definedName>
    <definedName name="_xlnm.Print_Area" localSheetId="4">'4. melléklet'!$A$1:$K$39</definedName>
    <definedName name="_xlnm.Print_Area" localSheetId="6">'5.mell. 2. pont kezességv.'!$A$1:$K$11</definedName>
    <definedName name="_xlnm.Print_Area" localSheetId="7">'5.mell. 3. pont szerződések-Önk'!$A$1:$E$126</definedName>
    <definedName name="_xlnm.Print_Area" localSheetId="8">'5.mell. 4. pont szerződések-KÖH'!$A$1:$E$60</definedName>
    <definedName name="_xlnm.Print_Area" localSheetId="9">'6. melléklet'!$A$1:$D$46</definedName>
    <definedName name="_xlnm.Print_Area" localSheetId="11">'8. melléklet'!$A$1:$O$40</definedName>
  </definedNames>
  <calcPr calcId="181029"/>
</workbook>
</file>

<file path=xl/calcChain.xml><?xml version="1.0" encoding="utf-8"?>
<calcChain xmlns="http://schemas.openxmlformats.org/spreadsheetml/2006/main">
  <c r="I37" i="306" l="1"/>
  <c r="H37" i="306"/>
  <c r="C37" i="306"/>
  <c r="B37" i="306"/>
  <c r="K35" i="306"/>
  <c r="J35" i="306"/>
  <c r="K34" i="306"/>
  <c r="J34" i="306"/>
  <c r="J37" i="306" s="1"/>
  <c r="E34" i="306"/>
  <c r="K33" i="306"/>
  <c r="K37" i="306" s="1"/>
  <c r="J33" i="306"/>
  <c r="E32" i="306"/>
  <c r="E37" i="306" s="1"/>
  <c r="D32" i="306"/>
  <c r="D37" i="306" s="1"/>
  <c r="I25" i="306"/>
  <c r="I28" i="306" s="1"/>
  <c r="I39" i="306" s="1"/>
  <c r="H25" i="306"/>
  <c r="C25" i="306"/>
  <c r="C28" i="306" s="1"/>
  <c r="B25" i="306"/>
  <c r="H26" i="306" s="1"/>
  <c r="E24" i="306"/>
  <c r="D24" i="306"/>
  <c r="E23" i="306"/>
  <c r="D23" i="306"/>
  <c r="K22" i="306"/>
  <c r="J22" i="306"/>
  <c r="E22" i="306"/>
  <c r="D22" i="306"/>
  <c r="K21" i="306"/>
  <c r="J21" i="306"/>
  <c r="K20" i="306"/>
  <c r="K25" i="306" s="1"/>
  <c r="J20" i="306"/>
  <c r="J25" i="306" s="1"/>
  <c r="E20" i="306"/>
  <c r="E25" i="306" s="1"/>
  <c r="K26" i="306" s="1"/>
  <c r="D20" i="306"/>
  <c r="D25" i="306" s="1"/>
  <c r="I17" i="306"/>
  <c r="H17" i="306"/>
  <c r="H28" i="306" s="1"/>
  <c r="H39" i="306" s="1"/>
  <c r="E17" i="306"/>
  <c r="E28" i="306" s="1"/>
  <c r="C17" i="306"/>
  <c r="I18" i="306" s="1"/>
  <c r="B17" i="306"/>
  <c r="B28" i="306" s="1"/>
  <c r="K16" i="306"/>
  <c r="J16" i="306"/>
  <c r="E15" i="306"/>
  <c r="D15" i="306"/>
  <c r="K14" i="306"/>
  <c r="J14" i="306"/>
  <c r="E14" i="306"/>
  <c r="D14" i="306"/>
  <c r="K13" i="306"/>
  <c r="J13" i="306"/>
  <c r="E13" i="306"/>
  <c r="D13" i="306"/>
  <c r="K12" i="306"/>
  <c r="J12" i="306"/>
  <c r="E12" i="306"/>
  <c r="D12" i="306"/>
  <c r="K11" i="306"/>
  <c r="J11" i="306"/>
  <c r="E11" i="306"/>
  <c r="D11" i="306"/>
  <c r="K10" i="306"/>
  <c r="K17" i="306" s="1"/>
  <c r="K28" i="306" s="1"/>
  <c r="J10" i="306"/>
  <c r="J17" i="306" s="1"/>
  <c r="J28" i="306" s="1"/>
  <c r="J39" i="306" s="1"/>
  <c r="E10" i="306"/>
  <c r="D10" i="306"/>
  <c r="D17" i="306" s="1"/>
  <c r="Q14" i="305"/>
  <c r="P14" i="305"/>
  <c r="O14" i="305"/>
  <c r="N14" i="305"/>
  <c r="M14" i="305"/>
  <c r="L14" i="305"/>
  <c r="K14" i="305"/>
  <c r="J14" i="305"/>
  <c r="I14" i="305"/>
  <c r="H14" i="305"/>
  <c r="F14" i="305"/>
  <c r="E14" i="305"/>
  <c r="D14" i="305"/>
  <c r="C14" i="305"/>
  <c r="B14" i="305"/>
  <c r="S13" i="305"/>
  <c r="R13" i="305"/>
  <c r="S12" i="305"/>
  <c r="R12" i="305"/>
  <c r="S11" i="305"/>
  <c r="R11" i="305"/>
  <c r="S10" i="305"/>
  <c r="R10" i="305"/>
  <c r="S9" i="305"/>
  <c r="R9" i="305"/>
  <c r="R8" i="305"/>
  <c r="R14" i="305" s="1"/>
  <c r="G8" i="305"/>
  <c r="G14" i="305" s="1"/>
  <c r="S240" i="304"/>
  <c r="R240" i="304"/>
  <c r="Q240" i="304"/>
  <c r="P240" i="304"/>
  <c r="O238" i="304"/>
  <c r="S238" i="304" s="1"/>
  <c r="N238" i="304"/>
  <c r="R238" i="304" s="1"/>
  <c r="M238" i="304"/>
  <c r="Q238" i="304" s="1"/>
  <c r="L238" i="304"/>
  <c r="P238" i="304" s="1"/>
  <c r="G238" i="304"/>
  <c r="F238" i="304"/>
  <c r="E238" i="304"/>
  <c r="D238" i="304"/>
  <c r="S237" i="304"/>
  <c r="R237" i="304"/>
  <c r="Q237" i="304"/>
  <c r="P237" i="304"/>
  <c r="S236" i="304"/>
  <c r="R236" i="304"/>
  <c r="Q236" i="304"/>
  <c r="P236" i="304"/>
  <c r="S235" i="304"/>
  <c r="R235" i="304"/>
  <c r="Q235" i="304"/>
  <c r="P235" i="304"/>
  <c r="P229" i="304"/>
  <c r="L229" i="304"/>
  <c r="O226" i="304"/>
  <c r="O229" i="304" s="1"/>
  <c r="S229" i="304" s="1"/>
  <c r="N226" i="304"/>
  <c r="N229" i="304" s="1"/>
  <c r="R229" i="304" s="1"/>
  <c r="M226" i="304"/>
  <c r="M229" i="304" s="1"/>
  <c r="Q229" i="304" s="1"/>
  <c r="L226" i="304"/>
  <c r="P226" i="304" s="1"/>
  <c r="G226" i="304"/>
  <c r="G229" i="304" s="1"/>
  <c r="F226" i="304"/>
  <c r="F229" i="304" s="1"/>
  <c r="E226" i="304"/>
  <c r="E229" i="304" s="1"/>
  <c r="D226" i="304"/>
  <c r="D229" i="304" s="1"/>
  <c r="S224" i="304"/>
  <c r="R224" i="304"/>
  <c r="Q224" i="304"/>
  <c r="P224" i="304"/>
  <c r="O219" i="304"/>
  <c r="S219" i="304" s="1"/>
  <c r="N219" i="304"/>
  <c r="R219" i="304" s="1"/>
  <c r="M219" i="304"/>
  <c r="Q219" i="304" s="1"/>
  <c r="L219" i="304"/>
  <c r="P219" i="304" s="1"/>
  <c r="G219" i="304"/>
  <c r="F219" i="304"/>
  <c r="D219" i="304"/>
  <c r="S217" i="304"/>
  <c r="R217" i="304"/>
  <c r="Q217" i="304"/>
  <c r="P217" i="304"/>
  <c r="S216" i="304"/>
  <c r="R216" i="304"/>
  <c r="Q216" i="304"/>
  <c r="P216" i="304"/>
  <c r="S215" i="304"/>
  <c r="R215" i="304"/>
  <c r="Q215" i="304"/>
  <c r="P215" i="304"/>
  <c r="S214" i="304"/>
  <c r="R214" i="304"/>
  <c r="Q214" i="304"/>
  <c r="P214" i="304"/>
  <c r="S213" i="304"/>
  <c r="R213" i="304"/>
  <c r="Q213" i="304"/>
  <c r="P213" i="304"/>
  <c r="S212" i="304"/>
  <c r="R212" i="304"/>
  <c r="Q212" i="304"/>
  <c r="P212" i="304"/>
  <c r="D212" i="304"/>
  <c r="E212" i="304" s="1"/>
  <c r="E219" i="304" s="1"/>
  <c r="R209" i="304"/>
  <c r="O209" i="304"/>
  <c r="S209" i="304" s="1"/>
  <c r="N209" i="304"/>
  <c r="M209" i="304"/>
  <c r="Q209" i="304" s="1"/>
  <c r="L209" i="304"/>
  <c r="P209" i="304" s="1"/>
  <c r="G209" i="304"/>
  <c r="F209" i="304"/>
  <c r="E209" i="304"/>
  <c r="D209" i="304"/>
  <c r="S207" i="304"/>
  <c r="R207" i="304"/>
  <c r="Q207" i="304"/>
  <c r="P207" i="304"/>
  <c r="S206" i="304"/>
  <c r="R206" i="304"/>
  <c r="Q206" i="304"/>
  <c r="P206" i="304"/>
  <c r="S205" i="304"/>
  <c r="R205" i="304"/>
  <c r="Q205" i="304"/>
  <c r="P205" i="304"/>
  <c r="S204" i="304"/>
  <c r="R204" i="304"/>
  <c r="Q204" i="304"/>
  <c r="P204" i="304"/>
  <c r="S203" i="304"/>
  <c r="R203" i="304"/>
  <c r="Q203" i="304"/>
  <c r="P203" i="304"/>
  <c r="S202" i="304"/>
  <c r="R202" i="304"/>
  <c r="Q202" i="304"/>
  <c r="P202" i="304"/>
  <c r="S201" i="304"/>
  <c r="R201" i="304"/>
  <c r="Q201" i="304"/>
  <c r="P201" i="304"/>
  <c r="S200" i="304"/>
  <c r="R200" i="304"/>
  <c r="Q200" i="304"/>
  <c r="P200" i="304"/>
  <c r="S199" i="304"/>
  <c r="R199" i="304"/>
  <c r="Q199" i="304"/>
  <c r="P199" i="304"/>
  <c r="S198" i="304"/>
  <c r="R198" i="304"/>
  <c r="Q198" i="304"/>
  <c r="P198" i="304"/>
  <c r="S197" i="304"/>
  <c r="R197" i="304"/>
  <c r="Q197" i="304"/>
  <c r="P197" i="304"/>
  <c r="S196" i="304"/>
  <c r="R196" i="304"/>
  <c r="Q196" i="304"/>
  <c r="P196" i="304"/>
  <c r="S195" i="304"/>
  <c r="R195" i="304"/>
  <c r="Q195" i="304"/>
  <c r="P195" i="304"/>
  <c r="S194" i="304"/>
  <c r="R194" i="304"/>
  <c r="Q194" i="304"/>
  <c r="P194" i="304"/>
  <c r="S193" i="304"/>
  <c r="R193" i="304"/>
  <c r="Q193" i="304"/>
  <c r="P193" i="304"/>
  <c r="S192" i="304"/>
  <c r="R192" i="304"/>
  <c r="Q192" i="304"/>
  <c r="P192" i="304"/>
  <c r="S191" i="304"/>
  <c r="R191" i="304"/>
  <c r="Q191" i="304"/>
  <c r="P191" i="304"/>
  <c r="S190" i="304"/>
  <c r="R190" i="304"/>
  <c r="Q190" i="304"/>
  <c r="P190" i="304"/>
  <c r="S184" i="304"/>
  <c r="R184" i="304"/>
  <c r="Q184" i="304"/>
  <c r="P184" i="304"/>
  <c r="S182" i="304"/>
  <c r="R182" i="304"/>
  <c r="Q182" i="304"/>
  <c r="P182" i="304"/>
  <c r="R180" i="304"/>
  <c r="O180" i="304"/>
  <c r="S180" i="304" s="1"/>
  <c r="N180" i="304"/>
  <c r="M180" i="304"/>
  <c r="Q180" i="304" s="1"/>
  <c r="L180" i="304"/>
  <c r="P180" i="304" s="1"/>
  <c r="G180" i="304"/>
  <c r="F180" i="304"/>
  <c r="E180" i="304"/>
  <c r="D180" i="304"/>
  <c r="S178" i="304"/>
  <c r="R178" i="304"/>
  <c r="Q178" i="304"/>
  <c r="P178" i="304"/>
  <c r="O175" i="304"/>
  <c r="S175" i="304" s="1"/>
  <c r="N175" i="304"/>
  <c r="R175" i="304" s="1"/>
  <c r="M175" i="304"/>
  <c r="Q175" i="304" s="1"/>
  <c r="L175" i="304"/>
  <c r="P175" i="304" s="1"/>
  <c r="G175" i="304"/>
  <c r="F175" i="304"/>
  <c r="F187" i="304" s="1"/>
  <c r="E175" i="304"/>
  <c r="D175" i="304"/>
  <c r="S173" i="304"/>
  <c r="R173" i="304"/>
  <c r="Q173" i="304"/>
  <c r="P173" i="304"/>
  <c r="S172" i="304"/>
  <c r="R172" i="304"/>
  <c r="Q172" i="304"/>
  <c r="P172" i="304"/>
  <c r="S171" i="304"/>
  <c r="R171" i="304"/>
  <c r="Q171" i="304"/>
  <c r="P171" i="304"/>
  <c r="S170" i="304"/>
  <c r="R170" i="304"/>
  <c r="Q170" i="304"/>
  <c r="P170" i="304"/>
  <c r="S169" i="304"/>
  <c r="R169" i="304"/>
  <c r="Q169" i="304"/>
  <c r="P169" i="304"/>
  <c r="S168" i="304"/>
  <c r="R168" i="304"/>
  <c r="Q168" i="304"/>
  <c r="P168" i="304"/>
  <c r="S167" i="304"/>
  <c r="R167" i="304"/>
  <c r="Q167" i="304"/>
  <c r="P167" i="304"/>
  <c r="S166" i="304"/>
  <c r="R166" i="304"/>
  <c r="Q166" i="304"/>
  <c r="P166" i="304"/>
  <c r="S165" i="304"/>
  <c r="R165" i="304"/>
  <c r="Q165" i="304"/>
  <c r="P165" i="304"/>
  <c r="S164" i="304"/>
  <c r="R164" i="304"/>
  <c r="Q164" i="304"/>
  <c r="P164" i="304"/>
  <c r="S163" i="304"/>
  <c r="R163" i="304"/>
  <c r="Q163" i="304"/>
  <c r="P163" i="304"/>
  <c r="S162" i="304"/>
  <c r="R162" i="304"/>
  <c r="Q162" i="304"/>
  <c r="P162" i="304"/>
  <c r="S161" i="304"/>
  <c r="R161" i="304"/>
  <c r="Q161" i="304"/>
  <c r="P161" i="304"/>
  <c r="S160" i="304"/>
  <c r="R160" i="304"/>
  <c r="Q160" i="304"/>
  <c r="P160" i="304"/>
  <c r="R157" i="304"/>
  <c r="O157" i="304"/>
  <c r="O187" i="304" s="1"/>
  <c r="S187" i="304" s="1"/>
  <c r="N157" i="304"/>
  <c r="M157" i="304"/>
  <c r="M187" i="304" s="1"/>
  <c r="Q187" i="304" s="1"/>
  <c r="L157" i="304"/>
  <c r="P157" i="304" s="1"/>
  <c r="G157" i="304"/>
  <c r="G187" i="304" s="1"/>
  <c r="F157" i="304"/>
  <c r="E157" i="304"/>
  <c r="E187" i="304" s="1"/>
  <c r="S155" i="304"/>
  <c r="R155" i="304"/>
  <c r="Q155" i="304"/>
  <c r="P155" i="304"/>
  <c r="S154" i="304"/>
  <c r="R154" i="304"/>
  <c r="Q154" i="304"/>
  <c r="P154" i="304"/>
  <c r="S153" i="304"/>
  <c r="R153" i="304"/>
  <c r="Q153" i="304"/>
  <c r="P153" i="304"/>
  <c r="S152" i="304"/>
  <c r="R152" i="304"/>
  <c r="Q152" i="304"/>
  <c r="P152" i="304"/>
  <c r="S151" i="304"/>
  <c r="R151" i="304"/>
  <c r="Q151" i="304"/>
  <c r="P151" i="304"/>
  <c r="S150" i="304"/>
  <c r="R150" i="304"/>
  <c r="Q150" i="304"/>
  <c r="P150" i="304"/>
  <c r="S149" i="304"/>
  <c r="R149" i="304"/>
  <c r="Q149" i="304"/>
  <c r="P149" i="304"/>
  <c r="S148" i="304"/>
  <c r="R148" i="304"/>
  <c r="Q148" i="304"/>
  <c r="P148" i="304"/>
  <c r="S147" i="304"/>
  <c r="R147" i="304"/>
  <c r="Q147" i="304"/>
  <c r="P147" i="304"/>
  <c r="S146" i="304"/>
  <c r="R146" i="304"/>
  <c r="Q146" i="304"/>
  <c r="P146" i="304"/>
  <c r="S145" i="304"/>
  <c r="R145" i="304"/>
  <c r="Q145" i="304"/>
  <c r="P145" i="304"/>
  <c r="S144" i="304"/>
  <c r="R144" i="304"/>
  <c r="Q144" i="304"/>
  <c r="P144" i="304"/>
  <c r="S143" i="304"/>
  <c r="R143" i="304"/>
  <c r="Q143" i="304"/>
  <c r="P143" i="304"/>
  <c r="D143" i="304"/>
  <c r="D157" i="304" s="1"/>
  <c r="D187" i="304" s="1"/>
  <c r="S139" i="304"/>
  <c r="O139" i="304"/>
  <c r="N139" i="304"/>
  <c r="R139" i="304" s="1"/>
  <c r="M139" i="304"/>
  <c r="Q139" i="304" s="1"/>
  <c r="L139" i="304"/>
  <c r="P139" i="304" s="1"/>
  <c r="G139" i="304"/>
  <c r="F139" i="304"/>
  <c r="E139" i="304"/>
  <c r="D139" i="304"/>
  <c r="S137" i="304"/>
  <c r="R137" i="304"/>
  <c r="Q137" i="304"/>
  <c r="P137" i="304"/>
  <c r="S136" i="304"/>
  <c r="R136" i="304"/>
  <c r="Q136" i="304"/>
  <c r="P136" i="304"/>
  <c r="S135" i="304"/>
  <c r="R135" i="304"/>
  <c r="Q135" i="304"/>
  <c r="P135" i="304"/>
  <c r="S134" i="304"/>
  <c r="R134" i="304"/>
  <c r="Q134" i="304"/>
  <c r="P134" i="304"/>
  <c r="S133" i="304"/>
  <c r="R133" i="304"/>
  <c r="Q133" i="304"/>
  <c r="P133" i="304"/>
  <c r="S132" i="304"/>
  <c r="R132" i="304"/>
  <c r="Q132" i="304"/>
  <c r="P132" i="304"/>
  <c r="S131" i="304"/>
  <c r="R131" i="304"/>
  <c r="Q131" i="304"/>
  <c r="P131" i="304"/>
  <c r="S130" i="304"/>
  <c r="R130" i="304"/>
  <c r="Q130" i="304"/>
  <c r="P130" i="304"/>
  <c r="S129" i="304"/>
  <c r="R129" i="304"/>
  <c r="Q129" i="304"/>
  <c r="P129" i="304"/>
  <c r="P125" i="304"/>
  <c r="O125" i="304"/>
  <c r="S125" i="304" s="1"/>
  <c r="N125" i="304"/>
  <c r="R125" i="304" s="1"/>
  <c r="L125" i="304"/>
  <c r="G125" i="304"/>
  <c r="F125" i="304"/>
  <c r="E125" i="304"/>
  <c r="D125" i="304"/>
  <c r="S123" i="304"/>
  <c r="R123" i="304"/>
  <c r="Q123" i="304"/>
  <c r="P123" i="304"/>
  <c r="S122" i="304"/>
  <c r="R122" i="304"/>
  <c r="Q122" i="304"/>
  <c r="P122" i="304"/>
  <c r="S121" i="304"/>
  <c r="R121" i="304"/>
  <c r="Q121" i="304"/>
  <c r="P121" i="304"/>
  <c r="S120" i="304"/>
  <c r="R120" i="304"/>
  <c r="Q120" i="304"/>
  <c r="P120" i="304"/>
  <c r="S119" i="304"/>
  <c r="R119" i="304"/>
  <c r="Q119" i="304"/>
  <c r="P119" i="304"/>
  <c r="S118" i="304"/>
  <c r="R118" i="304"/>
  <c r="Q118" i="304"/>
  <c r="P118" i="304"/>
  <c r="S117" i="304"/>
  <c r="R117" i="304"/>
  <c r="Q117" i="304"/>
  <c r="P117" i="304"/>
  <c r="S116" i="304"/>
  <c r="R116" i="304"/>
  <c r="Q116" i="304"/>
  <c r="P116" i="304"/>
  <c r="S115" i="304"/>
  <c r="R115" i="304"/>
  <c r="Q115" i="304"/>
  <c r="P115" i="304"/>
  <c r="S114" i="304"/>
  <c r="R114" i="304"/>
  <c r="Q114" i="304"/>
  <c r="P114" i="304"/>
  <c r="S113" i="304"/>
  <c r="R113" i="304"/>
  <c r="Q113" i="304"/>
  <c r="P113" i="304"/>
  <c r="S112" i="304"/>
  <c r="R112" i="304"/>
  <c r="Q112" i="304"/>
  <c r="P112" i="304"/>
  <c r="S111" i="304"/>
  <c r="R111" i="304"/>
  <c r="Q111" i="304"/>
  <c r="P111" i="304"/>
  <c r="S110" i="304"/>
  <c r="R110" i="304"/>
  <c r="Q110" i="304"/>
  <c r="P110" i="304"/>
  <c r="S109" i="304"/>
  <c r="R109" i="304"/>
  <c r="Q109" i="304"/>
  <c r="P109" i="304"/>
  <c r="S108" i="304"/>
  <c r="R108" i="304"/>
  <c r="Q108" i="304"/>
  <c r="P108" i="304"/>
  <c r="S107" i="304"/>
  <c r="R107" i="304"/>
  <c r="P107" i="304"/>
  <c r="M107" i="304"/>
  <c r="S106" i="304"/>
  <c r="R106" i="304"/>
  <c r="Q106" i="304"/>
  <c r="P106" i="304"/>
  <c r="S105" i="304"/>
  <c r="R105" i="304"/>
  <c r="Q105" i="304"/>
  <c r="P105" i="304"/>
  <c r="S104" i="304"/>
  <c r="R104" i="304"/>
  <c r="Q104" i="304"/>
  <c r="P104" i="304"/>
  <c r="S103" i="304"/>
  <c r="R103" i="304"/>
  <c r="Q103" i="304"/>
  <c r="P103" i="304"/>
  <c r="S102" i="304"/>
  <c r="R102" i="304"/>
  <c r="Q102" i="304"/>
  <c r="P102" i="304"/>
  <c r="S101" i="304"/>
  <c r="R101" i="304"/>
  <c r="Q101" i="304"/>
  <c r="P101" i="304"/>
  <c r="S100" i="304"/>
  <c r="R100" i="304"/>
  <c r="Q100" i="304"/>
  <c r="P100" i="304"/>
  <c r="S99" i="304"/>
  <c r="R99" i="304"/>
  <c r="Q99" i="304"/>
  <c r="P99" i="304"/>
  <c r="S98" i="304"/>
  <c r="R98" i="304"/>
  <c r="Q98" i="304"/>
  <c r="P98" i="304"/>
  <c r="S97" i="304"/>
  <c r="R97" i="304"/>
  <c r="Q97" i="304"/>
  <c r="P97" i="304"/>
  <c r="S95" i="304"/>
  <c r="R95" i="304"/>
  <c r="Q95" i="304"/>
  <c r="P95" i="304"/>
  <c r="S94" i="304"/>
  <c r="R94" i="304"/>
  <c r="Q94" i="304"/>
  <c r="P94" i="304"/>
  <c r="S93" i="304"/>
  <c r="R93" i="304"/>
  <c r="Q93" i="304"/>
  <c r="P93" i="304"/>
  <c r="S92" i="304"/>
  <c r="R92" i="304"/>
  <c r="Q92" i="304"/>
  <c r="P92" i="304"/>
  <c r="S91" i="304"/>
  <c r="R91" i="304"/>
  <c r="Q91" i="304"/>
  <c r="P91" i="304"/>
  <c r="S90" i="304"/>
  <c r="R90" i="304"/>
  <c r="Q90" i="304"/>
  <c r="P90" i="304"/>
  <c r="S88" i="304"/>
  <c r="R88" i="304"/>
  <c r="Q88" i="304"/>
  <c r="P88" i="304"/>
  <c r="S87" i="304"/>
  <c r="R87" i="304"/>
  <c r="Q87" i="304"/>
  <c r="P87" i="304"/>
  <c r="S86" i="304"/>
  <c r="R86" i="304"/>
  <c r="Q86" i="304"/>
  <c r="P86" i="304"/>
  <c r="S85" i="304"/>
  <c r="R85" i="304"/>
  <c r="Q85" i="304"/>
  <c r="P85" i="304"/>
  <c r="S84" i="304"/>
  <c r="R84" i="304"/>
  <c r="Q84" i="304"/>
  <c r="P84" i="304"/>
  <c r="S83" i="304"/>
  <c r="R83" i="304"/>
  <c r="Q83" i="304"/>
  <c r="P83" i="304"/>
  <c r="S82" i="304"/>
  <c r="R82" i="304"/>
  <c r="Q82" i="304"/>
  <c r="P82" i="304"/>
  <c r="S81" i="304"/>
  <c r="R81" i="304"/>
  <c r="Q81" i="304"/>
  <c r="P81" i="304"/>
  <c r="S80" i="304"/>
  <c r="R80" i="304"/>
  <c r="Q80" i="304"/>
  <c r="P80" i="304"/>
  <c r="S79" i="304"/>
  <c r="R79" i="304"/>
  <c r="Q79" i="304"/>
  <c r="P79" i="304"/>
  <c r="S78" i="304"/>
  <c r="R78" i="304"/>
  <c r="Q78" i="304"/>
  <c r="P78" i="304"/>
  <c r="S77" i="304"/>
  <c r="R77" i="304"/>
  <c r="Q77" i="304"/>
  <c r="P77" i="304"/>
  <c r="O74" i="304"/>
  <c r="S74" i="304" s="1"/>
  <c r="N74" i="304"/>
  <c r="R74" i="304" s="1"/>
  <c r="M74" i="304"/>
  <c r="Q74" i="304" s="1"/>
  <c r="L74" i="304"/>
  <c r="P74" i="304" s="1"/>
  <c r="G74" i="304"/>
  <c r="F74" i="304"/>
  <c r="E74" i="304"/>
  <c r="D74" i="304"/>
  <c r="S72" i="304"/>
  <c r="R72" i="304"/>
  <c r="Q72" i="304"/>
  <c r="P72" i="304"/>
  <c r="S71" i="304"/>
  <c r="R71" i="304"/>
  <c r="Q71" i="304"/>
  <c r="P71" i="304"/>
  <c r="S70" i="304"/>
  <c r="R70" i="304"/>
  <c r="Q70" i="304"/>
  <c r="P70" i="304"/>
  <c r="S69" i="304"/>
  <c r="R69" i="304"/>
  <c r="Q69" i="304"/>
  <c r="P69" i="304"/>
  <c r="S68" i="304"/>
  <c r="R68" i="304"/>
  <c r="Q68" i="304"/>
  <c r="P68" i="304"/>
  <c r="O65" i="304"/>
  <c r="O231" i="304" s="1"/>
  <c r="S231" i="304" s="1"/>
  <c r="N65" i="304"/>
  <c r="R65" i="304" s="1"/>
  <c r="M65" i="304"/>
  <c r="L65" i="304"/>
  <c r="G65" i="304"/>
  <c r="G231" i="304" s="1"/>
  <c r="F65" i="304"/>
  <c r="E65" i="304"/>
  <c r="D65" i="304"/>
  <c r="D231" i="304" s="1"/>
  <c r="S63" i="304"/>
  <c r="R63" i="304"/>
  <c r="Q63" i="304"/>
  <c r="P63" i="304"/>
  <c r="M63" i="304"/>
  <c r="S62" i="304"/>
  <c r="R62" i="304"/>
  <c r="Q62" i="304"/>
  <c r="P62" i="304"/>
  <c r="S61" i="304"/>
  <c r="R61" i="304"/>
  <c r="Q61" i="304"/>
  <c r="P61" i="304"/>
  <c r="S60" i="304"/>
  <c r="R60" i="304"/>
  <c r="Q60" i="304"/>
  <c r="P60" i="304"/>
  <c r="S59" i="304"/>
  <c r="R59" i="304"/>
  <c r="Q59" i="304"/>
  <c r="P59" i="304"/>
  <c r="M59" i="304"/>
  <c r="O52" i="304"/>
  <c r="O53" i="304" s="1"/>
  <c r="N52" i="304"/>
  <c r="N53" i="304" s="1"/>
  <c r="R53" i="304" s="1"/>
  <c r="M52" i="304"/>
  <c r="Q52" i="304" s="1"/>
  <c r="L52" i="304"/>
  <c r="L53" i="304" s="1"/>
  <c r="P53" i="304" s="1"/>
  <c r="G52" i="304"/>
  <c r="G53" i="304" s="1"/>
  <c r="F52" i="304"/>
  <c r="F53" i="304" s="1"/>
  <c r="E52" i="304"/>
  <c r="E53" i="304" s="1"/>
  <c r="D52" i="304"/>
  <c r="D53" i="304" s="1"/>
  <c r="S51" i="304"/>
  <c r="R51" i="304"/>
  <c r="Q51" i="304"/>
  <c r="P51" i="304"/>
  <c r="S50" i="304"/>
  <c r="R50" i="304"/>
  <c r="Q50" i="304"/>
  <c r="P50" i="304"/>
  <c r="S49" i="304"/>
  <c r="R49" i="304"/>
  <c r="Q49" i="304"/>
  <c r="P49" i="304"/>
  <c r="S48" i="304"/>
  <c r="R48" i="304"/>
  <c r="Q48" i="304"/>
  <c r="P48" i="304"/>
  <c r="S47" i="304"/>
  <c r="R47" i="304"/>
  <c r="Q47" i="304"/>
  <c r="P47" i="304"/>
  <c r="S46" i="304"/>
  <c r="R46" i="304"/>
  <c r="Q46" i="304"/>
  <c r="P46" i="304"/>
  <c r="S45" i="304"/>
  <c r="R45" i="304"/>
  <c r="Q45" i="304"/>
  <c r="P45" i="304"/>
  <c r="S44" i="304"/>
  <c r="R44" i="304"/>
  <c r="P44" i="304"/>
  <c r="M44" i="304"/>
  <c r="Q44" i="304" s="1"/>
  <c r="S43" i="304"/>
  <c r="R43" i="304"/>
  <c r="P43" i="304"/>
  <c r="M43" i="304"/>
  <c r="Q43" i="304" s="1"/>
  <c r="S42" i="304"/>
  <c r="R42" i="304"/>
  <c r="Q42" i="304"/>
  <c r="P42" i="304"/>
  <c r="M42" i="304"/>
  <c r="M53" i="304" s="1"/>
  <c r="Q53" i="304" s="1"/>
  <c r="R39" i="304"/>
  <c r="N39" i="304"/>
  <c r="M39" i="304"/>
  <c r="Q39" i="304" s="1"/>
  <c r="F39" i="304"/>
  <c r="R38" i="304"/>
  <c r="Q38" i="304"/>
  <c r="O38" i="304"/>
  <c r="O39" i="304" s="1"/>
  <c r="S39" i="304" s="1"/>
  <c r="N38" i="304"/>
  <c r="M38" i="304"/>
  <c r="L38" i="304"/>
  <c r="L39" i="304" s="1"/>
  <c r="P39" i="304" s="1"/>
  <c r="G38" i="304"/>
  <c r="G39" i="304" s="1"/>
  <c r="F38" i="304"/>
  <c r="E38" i="304"/>
  <c r="E39" i="304" s="1"/>
  <c r="D38" i="304"/>
  <c r="D39" i="304" s="1"/>
  <c r="S37" i="304"/>
  <c r="R37" i="304"/>
  <c r="Q37" i="304"/>
  <c r="P37" i="304"/>
  <c r="S36" i="304"/>
  <c r="R36" i="304"/>
  <c r="Q36" i="304"/>
  <c r="P36" i="304"/>
  <c r="S35" i="304"/>
  <c r="R35" i="304"/>
  <c r="Q35" i="304"/>
  <c r="P35" i="304"/>
  <c r="S34" i="304"/>
  <c r="R34" i="304"/>
  <c r="Q34" i="304"/>
  <c r="P34" i="304"/>
  <c r="S29" i="304"/>
  <c r="R29" i="304"/>
  <c r="Q29" i="304"/>
  <c r="P29" i="304"/>
  <c r="S28" i="304"/>
  <c r="R28" i="304"/>
  <c r="Q28" i="304"/>
  <c r="P28" i="304"/>
  <c r="S27" i="304"/>
  <c r="R27" i="304"/>
  <c r="Q27" i="304"/>
  <c r="P27" i="304"/>
  <c r="M24" i="304"/>
  <c r="M55" i="304" s="1"/>
  <c r="R23" i="304"/>
  <c r="Q23" i="304"/>
  <c r="O23" i="304"/>
  <c r="S23" i="304" s="1"/>
  <c r="N23" i="304"/>
  <c r="M23" i="304"/>
  <c r="L23" i="304"/>
  <c r="P23" i="304" s="1"/>
  <c r="G23" i="304"/>
  <c r="F23" i="304"/>
  <c r="E23" i="304"/>
  <c r="D23" i="304"/>
  <c r="S22" i="304"/>
  <c r="R22" i="304"/>
  <c r="Q22" i="304"/>
  <c r="P22" i="304"/>
  <c r="S21" i="304"/>
  <c r="R21" i="304"/>
  <c r="Q21" i="304"/>
  <c r="P21" i="304"/>
  <c r="S20" i="304"/>
  <c r="R20" i="304"/>
  <c r="Q20" i="304"/>
  <c r="P20" i="304"/>
  <c r="O18" i="304"/>
  <c r="O24" i="304" s="1"/>
  <c r="S24" i="304" s="1"/>
  <c r="N18" i="304"/>
  <c r="R18" i="304" s="1"/>
  <c r="M18" i="304"/>
  <c r="Q18" i="304" s="1"/>
  <c r="L18" i="304"/>
  <c r="L24" i="304" s="1"/>
  <c r="G18" i="304"/>
  <c r="G24" i="304" s="1"/>
  <c r="F18" i="304"/>
  <c r="F24" i="304" s="1"/>
  <c r="E18" i="304"/>
  <c r="E24" i="304" s="1"/>
  <c r="D18" i="304"/>
  <c r="D24" i="304" s="1"/>
  <c r="S17" i="304"/>
  <c r="R17" i="304"/>
  <c r="Q17" i="304"/>
  <c r="P17" i="304"/>
  <c r="M17" i="304"/>
  <c r="S15" i="304"/>
  <c r="R15" i="304"/>
  <c r="P15" i="304"/>
  <c r="M15" i="304"/>
  <c r="Q15" i="304" s="1"/>
  <c r="S14" i="304"/>
  <c r="R14" i="304"/>
  <c r="P14" i="304"/>
  <c r="M14" i="304"/>
  <c r="Q14" i="304" s="1"/>
  <c r="S13" i="304"/>
  <c r="R13" i="304"/>
  <c r="Q13" i="304"/>
  <c r="P13" i="304"/>
  <c r="M13" i="304"/>
  <c r="S192" i="303"/>
  <c r="R192" i="303"/>
  <c r="Q192" i="303"/>
  <c r="P192" i="303"/>
  <c r="M192" i="303"/>
  <c r="O190" i="303"/>
  <c r="S190" i="303" s="1"/>
  <c r="N190" i="303"/>
  <c r="R190" i="303" s="1"/>
  <c r="M190" i="303"/>
  <c r="Q190" i="303" s="1"/>
  <c r="L190" i="303"/>
  <c r="P190" i="303" s="1"/>
  <c r="G190" i="303"/>
  <c r="F190" i="303"/>
  <c r="E190" i="303"/>
  <c r="D190" i="303"/>
  <c r="S189" i="303"/>
  <c r="R189" i="303"/>
  <c r="Q189" i="303"/>
  <c r="P189" i="303"/>
  <c r="S188" i="303"/>
  <c r="R188" i="303"/>
  <c r="Q188" i="303"/>
  <c r="P188" i="303"/>
  <c r="S187" i="303"/>
  <c r="R187" i="303"/>
  <c r="Q187" i="303"/>
  <c r="P187" i="303"/>
  <c r="S186" i="303"/>
  <c r="R186" i="303"/>
  <c r="Q186" i="303"/>
  <c r="P186" i="303"/>
  <c r="Q175" i="303"/>
  <c r="O175" i="303"/>
  <c r="O177" i="303" s="1"/>
  <c r="S177" i="303" s="1"/>
  <c r="N175" i="303"/>
  <c r="N177" i="303" s="1"/>
  <c r="R177" i="303" s="1"/>
  <c r="M175" i="303"/>
  <c r="L175" i="303"/>
  <c r="L177" i="303" s="1"/>
  <c r="P177" i="303" s="1"/>
  <c r="G175" i="303"/>
  <c r="G177" i="303" s="1"/>
  <c r="F175" i="303"/>
  <c r="F177" i="303" s="1"/>
  <c r="E175" i="303"/>
  <c r="D175" i="303"/>
  <c r="D177" i="303" s="1"/>
  <c r="S173" i="303"/>
  <c r="R173" i="303"/>
  <c r="Q173" i="303"/>
  <c r="P173" i="303"/>
  <c r="Q170" i="303"/>
  <c r="O170" i="303"/>
  <c r="S170" i="303" s="1"/>
  <c r="N170" i="303"/>
  <c r="R170" i="303" s="1"/>
  <c r="M170" i="303"/>
  <c r="L170" i="303"/>
  <c r="P170" i="303" s="1"/>
  <c r="G170" i="303"/>
  <c r="F170" i="303"/>
  <c r="E170" i="303"/>
  <c r="D170" i="303"/>
  <c r="S168" i="303"/>
  <c r="R168" i="303"/>
  <c r="Q168" i="303"/>
  <c r="P168" i="303"/>
  <c r="Q162" i="303"/>
  <c r="O162" i="303"/>
  <c r="S162" i="303" s="1"/>
  <c r="N162" i="303"/>
  <c r="R162" i="303" s="1"/>
  <c r="M162" i="303"/>
  <c r="L162" i="303"/>
  <c r="P162" i="303" s="1"/>
  <c r="G162" i="303"/>
  <c r="F162" i="303"/>
  <c r="E162" i="303"/>
  <c r="D162" i="303"/>
  <c r="S160" i="303"/>
  <c r="R160" i="303"/>
  <c r="Q160" i="303"/>
  <c r="P160" i="303"/>
  <c r="Q157" i="303"/>
  <c r="O157" i="303"/>
  <c r="O164" i="303" s="1"/>
  <c r="S164" i="303" s="1"/>
  <c r="N157" i="303"/>
  <c r="N164" i="303" s="1"/>
  <c r="R164" i="303" s="1"/>
  <c r="M157" i="303"/>
  <c r="M164" i="303" s="1"/>
  <c r="Q164" i="303" s="1"/>
  <c r="L157" i="303"/>
  <c r="L164" i="303" s="1"/>
  <c r="P164" i="303" s="1"/>
  <c r="G157" i="303"/>
  <c r="G164" i="303" s="1"/>
  <c r="F157" i="303"/>
  <c r="F164" i="303" s="1"/>
  <c r="E157" i="303"/>
  <c r="E164" i="303" s="1"/>
  <c r="D157" i="303"/>
  <c r="D164" i="303" s="1"/>
  <c r="S155" i="303"/>
  <c r="R155" i="303"/>
  <c r="Q155" i="303"/>
  <c r="P155" i="303"/>
  <c r="S154" i="303"/>
  <c r="R154" i="303"/>
  <c r="Q154" i="303"/>
  <c r="P154" i="303"/>
  <c r="S153" i="303"/>
  <c r="R153" i="303"/>
  <c r="Q153" i="303"/>
  <c r="P153" i="303"/>
  <c r="S152" i="303"/>
  <c r="R152" i="303"/>
  <c r="Q152" i="303"/>
  <c r="P152" i="303"/>
  <c r="S151" i="303"/>
  <c r="R151" i="303"/>
  <c r="Q151" i="303"/>
  <c r="P151" i="303"/>
  <c r="Q145" i="303"/>
  <c r="O145" i="303"/>
  <c r="S145" i="303" s="1"/>
  <c r="N145" i="303"/>
  <c r="R145" i="303" s="1"/>
  <c r="M145" i="303"/>
  <c r="L145" i="303"/>
  <c r="P145" i="303" s="1"/>
  <c r="G145" i="303"/>
  <c r="F145" i="303"/>
  <c r="E145" i="303"/>
  <c r="D145" i="303"/>
  <c r="S143" i="303"/>
  <c r="R143" i="303"/>
  <c r="Q143" i="303"/>
  <c r="P143" i="303"/>
  <c r="S142" i="303"/>
  <c r="R142" i="303"/>
  <c r="Q142" i="303"/>
  <c r="P142" i="303"/>
  <c r="S141" i="303"/>
  <c r="R141" i="303"/>
  <c r="Q141" i="303"/>
  <c r="P141" i="303"/>
  <c r="S140" i="303"/>
  <c r="R140" i="303"/>
  <c r="Q140" i="303"/>
  <c r="P140" i="303"/>
  <c r="S139" i="303"/>
  <c r="R139" i="303"/>
  <c r="Q139" i="303"/>
  <c r="P139" i="303"/>
  <c r="S138" i="303"/>
  <c r="R138" i="303"/>
  <c r="Q138" i="303"/>
  <c r="P138" i="303"/>
  <c r="S137" i="303"/>
  <c r="R137" i="303"/>
  <c r="Q137" i="303"/>
  <c r="P137" i="303"/>
  <c r="O134" i="303"/>
  <c r="O147" i="303" s="1"/>
  <c r="S147" i="303" s="1"/>
  <c r="N134" i="303"/>
  <c r="N147" i="303" s="1"/>
  <c r="R147" i="303" s="1"/>
  <c r="M134" i="303"/>
  <c r="Q134" i="303" s="1"/>
  <c r="L134" i="303"/>
  <c r="L147" i="303" s="1"/>
  <c r="P147" i="303" s="1"/>
  <c r="G134" i="303"/>
  <c r="G147" i="303" s="1"/>
  <c r="F134" i="303"/>
  <c r="F147" i="303" s="1"/>
  <c r="E134" i="303"/>
  <c r="E147" i="303" s="1"/>
  <c r="D134" i="303"/>
  <c r="D147" i="303" s="1"/>
  <c r="S132" i="303"/>
  <c r="R132" i="303"/>
  <c r="Q132" i="303"/>
  <c r="P132" i="303"/>
  <c r="S131" i="303"/>
  <c r="R131" i="303"/>
  <c r="Q131" i="303"/>
  <c r="P131" i="303"/>
  <c r="S130" i="303"/>
  <c r="R130" i="303"/>
  <c r="Q130" i="303"/>
  <c r="P130" i="303"/>
  <c r="S129" i="303"/>
  <c r="R129" i="303"/>
  <c r="Q129" i="303"/>
  <c r="P129" i="303"/>
  <c r="S128" i="303"/>
  <c r="R128" i="303"/>
  <c r="Q128" i="303"/>
  <c r="P128" i="303"/>
  <c r="S127" i="303"/>
  <c r="R127" i="303"/>
  <c r="Q127" i="303"/>
  <c r="P127" i="303"/>
  <c r="S126" i="303"/>
  <c r="R126" i="303"/>
  <c r="Q126" i="303"/>
  <c r="P126" i="303"/>
  <c r="S125" i="303"/>
  <c r="R125" i="303"/>
  <c r="Q125" i="303"/>
  <c r="P125" i="303"/>
  <c r="S124" i="303"/>
  <c r="R124" i="303"/>
  <c r="Q124" i="303"/>
  <c r="P124" i="303"/>
  <c r="S123" i="303"/>
  <c r="R123" i="303"/>
  <c r="Q123" i="303"/>
  <c r="P123" i="303"/>
  <c r="S122" i="303"/>
  <c r="R122" i="303"/>
  <c r="Q122" i="303"/>
  <c r="P122" i="303"/>
  <c r="S121" i="303"/>
  <c r="R121" i="303"/>
  <c r="Q121" i="303"/>
  <c r="P121" i="303"/>
  <c r="S120" i="303"/>
  <c r="R120" i="303"/>
  <c r="Q120" i="303"/>
  <c r="P120" i="303"/>
  <c r="S119" i="303"/>
  <c r="R119" i="303"/>
  <c r="Q119" i="303"/>
  <c r="P119" i="303"/>
  <c r="S118" i="303"/>
  <c r="R118" i="303"/>
  <c r="Q118" i="303"/>
  <c r="P118" i="303"/>
  <c r="S117" i="303"/>
  <c r="R117" i="303"/>
  <c r="Q117" i="303"/>
  <c r="P117" i="303"/>
  <c r="S116" i="303"/>
  <c r="R116" i="303"/>
  <c r="Q116" i="303"/>
  <c r="P116" i="303"/>
  <c r="S115" i="303"/>
  <c r="R115" i="303"/>
  <c r="Q115" i="303"/>
  <c r="P115" i="303"/>
  <c r="S113" i="303"/>
  <c r="R113" i="303"/>
  <c r="Q113" i="303"/>
  <c r="P113" i="303"/>
  <c r="S112" i="303"/>
  <c r="R112" i="303"/>
  <c r="Q112" i="303"/>
  <c r="P112" i="303"/>
  <c r="Q108" i="303"/>
  <c r="O108" i="303"/>
  <c r="S108" i="303" s="1"/>
  <c r="N108" i="303"/>
  <c r="R108" i="303" s="1"/>
  <c r="M108" i="303"/>
  <c r="L108" i="303"/>
  <c r="P108" i="303" s="1"/>
  <c r="G108" i="303"/>
  <c r="F108" i="303"/>
  <c r="E108" i="303"/>
  <c r="D108" i="303"/>
  <c r="S106" i="303"/>
  <c r="R106" i="303"/>
  <c r="Q106" i="303"/>
  <c r="P106" i="303"/>
  <c r="S105" i="303"/>
  <c r="R105" i="303"/>
  <c r="Q105" i="303"/>
  <c r="P105" i="303"/>
  <c r="S102" i="303"/>
  <c r="R102" i="303"/>
  <c r="Q102" i="303"/>
  <c r="P102" i="303"/>
  <c r="M102" i="303"/>
  <c r="G98" i="303"/>
  <c r="F98" i="303"/>
  <c r="R96" i="303"/>
  <c r="O96" i="303"/>
  <c r="S96" i="303" s="1"/>
  <c r="N96" i="303"/>
  <c r="M96" i="303"/>
  <c r="Q96" i="303" s="1"/>
  <c r="L96" i="303"/>
  <c r="P96" i="303" s="1"/>
  <c r="S94" i="303"/>
  <c r="R94" i="303"/>
  <c r="Q94" i="303"/>
  <c r="P94" i="303"/>
  <c r="O91" i="303"/>
  <c r="O98" i="303" s="1"/>
  <c r="S98" i="303" s="1"/>
  <c r="N91" i="303"/>
  <c r="N98" i="303" s="1"/>
  <c r="R98" i="303" s="1"/>
  <c r="L91" i="303"/>
  <c r="P91" i="303" s="1"/>
  <c r="G91" i="303"/>
  <c r="F91" i="303"/>
  <c r="E91" i="303"/>
  <c r="D91" i="303"/>
  <c r="S89" i="303"/>
  <c r="R89" i="303"/>
  <c r="P89" i="303"/>
  <c r="M89" i="303"/>
  <c r="Q89" i="303" s="1"/>
  <c r="S88" i="303"/>
  <c r="R88" i="303"/>
  <c r="P88" i="303"/>
  <c r="M88" i="303"/>
  <c r="O85" i="303"/>
  <c r="S85" i="303" s="1"/>
  <c r="N85" i="303"/>
  <c r="R85" i="303" s="1"/>
  <c r="L85" i="303"/>
  <c r="L98" i="303" s="1"/>
  <c r="P98" i="303" s="1"/>
  <c r="G85" i="303"/>
  <c r="F85" i="303"/>
  <c r="E85" i="303"/>
  <c r="E98" i="303" s="1"/>
  <c r="D85" i="303"/>
  <c r="D98" i="303" s="1"/>
  <c r="S83" i="303"/>
  <c r="R83" i="303"/>
  <c r="Q83" i="303"/>
  <c r="P83" i="303"/>
  <c r="M83" i="303"/>
  <c r="S82" i="303"/>
  <c r="R82" i="303"/>
  <c r="Q82" i="303"/>
  <c r="P82" i="303"/>
  <c r="S81" i="303"/>
  <c r="R81" i="303"/>
  <c r="Q81" i="303"/>
  <c r="P81" i="303"/>
  <c r="S80" i="303"/>
  <c r="R80" i="303"/>
  <c r="Q80" i="303"/>
  <c r="P80" i="303"/>
  <c r="M80" i="303"/>
  <c r="S79" i="303"/>
  <c r="R79" i="303"/>
  <c r="P79" i="303"/>
  <c r="M79" i="303"/>
  <c r="Q79" i="303" s="1"/>
  <c r="S78" i="303"/>
  <c r="R78" i="303"/>
  <c r="Q78" i="303"/>
  <c r="P78" i="303"/>
  <c r="S77" i="303"/>
  <c r="R77" i="303"/>
  <c r="Q77" i="303"/>
  <c r="P77" i="303"/>
  <c r="S76" i="303"/>
  <c r="R76" i="303"/>
  <c r="Q76" i="303"/>
  <c r="P76" i="303"/>
  <c r="S75" i="303"/>
  <c r="R75" i="303"/>
  <c r="Q75" i="303"/>
  <c r="P75" i="303"/>
  <c r="O69" i="303"/>
  <c r="S69" i="303" s="1"/>
  <c r="N69" i="303"/>
  <c r="R69" i="303" s="1"/>
  <c r="M69" i="303"/>
  <c r="Q69" i="303" s="1"/>
  <c r="L69" i="303"/>
  <c r="P69" i="303" s="1"/>
  <c r="G69" i="303"/>
  <c r="F69" i="303"/>
  <c r="E69" i="303"/>
  <c r="D69" i="303"/>
  <c r="S68" i="303"/>
  <c r="R68" i="303"/>
  <c r="Q68" i="303"/>
  <c r="P68" i="303"/>
  <c r="S67" i="303"/>
  <c r="R67" i="303"/>
  <c r="Q67" i="303"/>
  <c r="P67" i="303"/>
  <c r="O64" i="303"/>
  <c r="O71" i="303" s="1"/>
  <c r="S71" i="303" s="1"/>
  <c r="N64" i="303"/>
  <c r="N71" i="303" s="1"/>
  <c r="M64" i="303"/>
  <c r="M71" i="303" s="1"/>
  <c r="L64" i="303"/>
  <c r="P64" i="303" s="1"/>
  <c r="G64" i="303"/>
  <c r="G71" i="303" s="1"/>
  <c r="F64" i="303"/>
  <c r="F71" i="303" s="1"/>
  <c r="E64" i="303"/>
  <c r="E71" i="303" s="1"/>
  <c r="D64" i="303"/>
  <c r="D71" i="303" s="1"/>
  <c r="S63" i="303"/>
  <c r="R63" i="303"/>
  <c r="Q63" i="303"/>
  <c r="P63" i="303"/>
  <c r="S62" i="303"/>
  <c r="R62" i="303"/>
  <c r="Q62" i="303"/>
  <c r="P62" i="303"/>
  <c r="S61" i="303"/>
  <c r="R61" i="303"/>
  <c r="Q61" i="303"/>
  <c r="P61" i="303"/>
  <c r="S60" i="303"/>
  <c r="R60" i="303"/>
  <c r="Q60" i="303"/>
  <c r="P60" i="303"/>
  <c r="S56" i="303"/>
  <c r="O56" i="303"/>
  <c r="N56" i="303"/>
  <c r="R56" i="303" s="1"/>
  <c r="M56" i="303"/>
  <c r="Q56" i="303" s="1"/>
  <c r="L56" i="303"/>
  <c r="G56" i="303"/>
  <c r="F56" i="303"/>
  <c r="E56" i="303"/>
  <c r="D56" i="303"/>
  <c r="D179" i="303" s="1"/>
  <c r="S54" i="303"/>
  <c r="R54" i="303"/>
  <c r="Q54" i="303"/>
  <c r="P54" i="303"/>
  <c r="S53" i="303"/>
  <c r="R53" i="303"/>
  <c r="Q53" i="303"/>
  <c r="P53" i="303"/>
  <c r="S52" i="303"/>
  <c r="R52" i="303"/>
  <c r="Q52" i="303"/>
  <c r="P52" i="303"/>
  <c r="S51" i="303"/>
  <c r="R51" i="303"/>
  <c r="Q51" i="303"/>
  <c r="P51" i="303"/>
  <c r="S50" i="303"/>
  <c r="R50" i="303"/>
  <c r="Q50" i="303"/>
  <c r="P50" i="303"/>
  <c r="S49" i="303"/>
  <c r="R49" i="303"/>
  <c r="Q49" i="303"/>
  <c r="P49" i="303"/>
  <c r="S48" i="303"/>
  <c r="R48" i="303"/>
  <c r="Q48" i="303"/>
  <c r="P48" i="303"/>
  <c r="S47" i="303"/>
  <c r="R47" i="303"/>
  <c r="Q47" i="303"/>
  <c r="P47" i="303"/>
  <c r="S46" i="303"/>
  <c r="R46" i="303"/>
  <c r="Q46" i="303"/>
  <c r="P46" i="303"/>
  <c r="S45" i="303"/>
  <c r="R45" i="303"/>
  <c r="Q45" i="303"/>
  <c r="P45" i="303"/>
  <c r="S44" i="303"/>
  <c r="R44" i="303"/>
  <c r="Q44" i="303"/>
  <c r="P44" i="303"/>
  <c r="S43" i="303"/>
  <c r="R43" i="303"/>
  <c r="Q43" i="303"/>
  <c r="P43" i="303"/>
  <c r="S42" i="303"/>
  <c r="R42" i="303"/>
  <c r="Q42" i="303"/>
  <c r="P42" i="303"/>
  <c r="S33" i="303"/>
  <c r="R33" i="303"/>
  <c r="Q33" i="303"/>
  <c r="P33" i="303"/>
  <c r="S32" i="303"/>
  <c r="R32" i="303"/>
  <c r="Q32" i="303"/>
  <c r="P32" i="303"/>
  <c r="O30" i="303"/>
  <c r="O35" i="303" s="1"/>
  <c r="S35" i="303" s="1"/>
  <c r="N30" i="303"/>
  <c r="N35" i="303" s="1"/>
  <c r="R35" i="303" s="1"/>
  <c r="M30" i="303"/>
  <c r="M35" i="303" s="1"/>
  <c r="Q35" i="303" s="1"/>
  <c r="L30" i="303"/>
  <c r="P30" i="303" s="1"/>
  <c r="G30" i="303"/>
  <c r="G35" i="303" s="1"/>
  <c r="G37" i="303" s="1"/>
  <c r="F30" i="303"/>
  <c r="F35" i="303" s="1"/>
  <c r="E30" i="303"/>
  <c r="E35" i="303" s="1"/>
  <c r="D30" i="303"/>
  <c r="D35" i="303" s="1"/>
  <c r="S29" i="303"/>
  <c r="R29" i="303"/>
  <c r="Q29" i="303"/>
  <c r="P29" i="303"/>
  <c r="S28" i="303"/>
  <c r="R28" i="303"/>
  <c r="Q28" i="303"/>
  <c r="P28" i="303"/>
  <c r="G24" i="303"/>
  <c r="F24" i="303"/>
  <c r="E24" i="303"/>
  <c r="D24" i="303"/>
  <c r="O22" i="303"/>
  <c r="O24" i="303" s="1"/>
  <c r="N22" i="303"/>
  <c r="N24" i="303" s="1"/>
  <c r="R24" i="303" s="1"/>
  <c r="L22" i="303"/>
  <c r="L24" i="303" s="1"/>
  <c r="S21" i="303"/>
  <c r="R21" i="303"/>
  <c r="P21" i="303"/>
  <c r="M21" i="303"/>
  <c r="L21" i="303"/>
  <c r="S20" i="303"/>
  <c r="R20" i="303"/>
  <c r="Q20" i="303"/>
  <c r="P20" i="303"/>
  <c r="S18" i="303"/>
  <c r="R18" i="303"/>
  <c r="Q18" i="303"/>
  <c r="P18" i="303"/>
  <c r="S16" i="303"/>
  <c r="R16" i="303"/>
  <c r="Q16" i="303"/>
  <c r="P16" i="303"/>
  <c r="Q14" i="303"/>
  <c r="O14" i="303"/>
  <c r="S14" i="303" s="1"/>
  <c r="N14" i="303"/>
  <c r="M14" i="303"/>
  <c r="L14" i="303"/>
  <c r="P14" i="303" s="1"/>
  <c r="G14" i="303"/>
  <c r="F14" i="303"/>
  <c r="F37" i="303" s="1"/>
  <c r="E14" i="303"/>
  <c r="E37" i="303" s="1"/>
  <c r="D14" i="303"/>
  <c r="S13" i="303"/>
  <c r="R13" i="303"/>
  <c r="Q13" i="303"/>
  <c r="P13" i="303"/>
  <c r="S12" i="303"/>
  <c r="R12" i="303"/>
  <c r="Q12" i="303"/>
  <c r="P12" i="303"/>
  <c r="M12" i="303"/>
  <c r="J18" i="306" l="1"/>
  <c r="D28" i="306"/>
  <c r="H30" i="306"/>
  <c r="B39" i="306"/>
  <c r="I30" i="306"/>
  <c r="C39" i="306"/>
  <c r="J26" i="306"/>
  <c r="E39" i="306"/>
  <c r="K30" i="306"/>
  <c r="K39" i="306"/>
  <c r="K18" i="306"/>
  <c r="H18" i="306"/>
  <c r="I26" i="306"/>
  <c r="S8" i="305"/>
  <c r="S14" i="305" s="1"/>
  <c r="F55" i="304"/>
  <c r="F242" i="304" s="1"/>
  <c r="G55" i="304"/>
  <c r="G242" i="304" s="1"/>
  <c r="E55" i="304"/>
  <c r="O55" i="304"/>
  <c r="S53" i="304"/>
  <c r="Q55" i="304"/>
  <c r="N24" i="304"/>
  <c r="S157" i="304"/>
  <c r="N187" i="304"/>
  <c r="R187" i="304" s="1"/>
  <c r="R52" i="304"/>
  <c r="P65" i="304"/>
  <c r="M125" i="304"/>
  <c r="Q125" i="304" s="1"/>
  <c r="Q107" i="304"/>
  <c r="D55" i="304"/>
  <c r="D242" i="304" s="1"/>
  <c r="P24" i="304"/>
  <c r="L55" i="304"/>
  <c r="Q24" i="304"/>
  <c r="S52" i="304"/>
  <c r="E231" i="304"/>
  <c r="Q65" i="304"/>
  <c r="F231" i="304"/>
  <c r="L187" i="304"/>
  <c r="P187" i="304" s="1"/>
  <c r="R226" i="304"/>
  <c r="N231" i="304"/>
  <c r="R231" i="304" s="1"/>
  <c r="Q226" i="304"/>
  <c r="S18" i="304"/>
  <c r="S38" i="304"/>
  <c r="P52" i="304"/>
  <c r="P18" i="304"/>
  <c r="P38" i="304"/>
  <c r="S65" i="304"/>
  <c r="Q157" i="304"/>
  <c r="S226" i="304"/>
  <c r="O37" i="303"/>
  <c r="S24" i="303"/>
  <c r="L179" i="303"/>
  <c r="P179" i="303" s="1"/>
  <c r="M91" i="303"/>
  <c r="Q91" i="303" s="1"/>
  <c r="Q88" i="303"/>
  <c r="S30" i="303"/>
  <c r="S64" i="303"/>
  <c r="S22" i="303"/>
  <c r="E179" i="303"/>
  <c r="E182" i="303" s="1"/>
  <c r="E194" i="303" s="1"/>
  <c r="Q71" i="303"/>
  <c r="M147" i="303"/>
  <c r="Q147" i="303" s="1"/>
  <c r="F182" i="303"/>
  <c r="F194" i="303" s="1"/>
  <c r="N37" i="303"/>
  <c r="M22" i="303"/>
  <c r="Q21" i="303"/>
  <c r="L37" i="303"/>
  <c r="P24" i="303"/>
  <c r="D37" i="303"/>
  <c r="D182" i="303" s="1"/>
  <c r="D194" i="303" s="1"/>
  <c r="G179" i="303"/>
  <c r="G182" i="303" s="1"/>
  <c r="G194" i="303" s="1"/>
  <c r="O179" i="303"/>
  <c r="S179" i="303" s="1"/>
  <c r="F179" i="303"/>
  <c r="R71" i="303"/>
  <c r="N179" i="303"/>
  <c r="R179" i="303" s="1"/>
  <c r="P85" i="303"/>
  <c r="R91" i="303"/>
  <c r="E177" i="303"/>
  <c r="M177" i="303"/>
  <c r="Q177" i="303" s="1"/>
  <c r="R14" i="303"/>
  <c r="L35" i="303"/>
  <c r="P35" i="303" s="1"/>
  <c r="L71" i="303"/>
  <c r="P71" i="303" s="1"/>
  <c r="S91" i="303"/>
  <c r="R175" i="303"/>
  <c r="Q30" i="303"/>
  <c r="Q64" i="303"/>
  <c r="S134" i="303"/>
  <c r="S157" i="303"/>
  <c r="S175" i="303"/>
  <c r="P22" i="303"/>
  <c r="P56" i="303"/>
  <c r="M85" i="303"/>
  <c r="R134" i="303"/>
  <c r="R157" i="303"/>
  <c r="R22" i="303"/>
  <c r="R30" i="303"/>
  <c r="R64" i="303"/>
  <c r="P134" i="303"/>
  <c r="P157" i="303"/>
  <c r="P175" i="303"/>
  <c r="D39" i="306" l="1"/>
  <c r="J30" i="306"/>
  <c r="M231" i="304"/>
  <c r="P55" i="304"/>
  <c r="N55" i="304"/>
  <c r="R24" i="304"/>
  <c r="O242" i="304"/>
  <c r="S242" i="304" s="1"/>
  <c r="S55" i="304"/>
  <c r="E242" i="304"/>
  <c r="L231" i="304"/>
  <c r="P231" i="304" s="1"/>
  <c r="M24" i="303"/>
  <c r="Q22" i="303"/>
  <c r="M98" i="303"/>
  <c r="Q85" i="303"/>
  <c r="L182" i="303"/>
  <c r="P37" i="303"/>
  <c r="R37" i="303"/>
  <c r="N182" i="303"/>
  <c r="O182" i="303"/>
  <c r="S37" i="303"/>
  <c r="N242" i="304" l="1"/>
  <c r="R242" i="304" s="1"/>
  <c r="R55" i="304"/>
  <c r="L242" i="304"/>
  <c r="P242" i="304" s="1"/>
  <c r="Q231" i="304"/>
  <c r="M242" i="304"/>
  <c r="Q242" i="304" s="1"/>
  <c r="N194" i="303"/>
  <c r="R194" i="303" s="1"/>
  <c r="R182" i="303"/>
  <c r="Q98" i="303"/>
  <c r="M179" i="303"/>
  <c r="Q179" i="303" s="1"/>
  <c r="O194" i="303"/>
  <c r="S194" i="303" s="1"/>
  <c r="S182" i="303"/>
  <c r="P182" i="303"/>
  <c r="L194" i="303"/>
  <c r="P194" i="303" s="1"/>
  <c r="Q24" i="303"/>
  <c r="M37" i="303"/>
  <c r="Q37" i="303" l="1"/>
  <c r="M182" i="303"/>
  <c r="M194" i="303" l="1"/>
  <c r="Q194" i="303" s="1"/>
  <c r="Q182" i="303"/>
  <c r="D125" i="294" l="1"/>
  <c r="D110" i="294"/>
  <c r="D109" i="294"/>
  <c r="D108" i="294"/>
  <c r="D106" i="294"/>
  <c r="D105" i="294"/>
  <c r="D100" i="294"/>
  <c r="D99" i="294"/>
  <c r="D96" i="294"/>
  <c r="E95" i="294"/>
  <c r="E126" i="294" s="1"/>
  <c r="D93" i="294"/>
  <c r="D91" i="294"/>
  <c r="D90" i="294"/>
  <c r="D86" i="294"/>
  <c r="D83" i="294"/>
  <c r="D81" i="294"/>
  <c r="D77" i="294"/>
  <c r="D75" i="294"/>
  <c r="D71" i="294"/>
  <c r="D70" i="294"/>
  <c r="D69" i="294"/>
  <c r="D59" i="294"/>
  <c r="D55" i="294"/>
  <c r="D53" i="294"/>
  <c r="D52" i="294"/>
  <c r="D51" i="294"/>
  <c r="D50" i="294"/>
  <c r="D46" i="294"/>
  <c r="D45" i="294"/>
  <c r="D43" i="294"/>
  <c r="D40" i="294"/>
  <c r="D39" i="294"/>
  <c r="D38" i="294"/>
  <c r="D36" i="294"/>
  <c r="D35" i="294"/>
  <c r="D34" i="294"/>
  <c r="D33" i="294"/>
  <c r="D32" i="294"/>
  <c r="D31" i="294"/>
  <c r="D30" i="294"/>
  <c r="D29" i="294"/>
  <c r="D26" i="294"/>
  <c r="D22" i="294"/>
  <c r="D21" i="294"/>
  <c r="D20" i="294"/>
  <c r="D19" i="294"/>
  <c r="D13" i="294"/>
  <c r="D12" i="294"/>
  <c r="D11" i="294"/>
  <c r="D10" i="294"/>
  <c r="D126" i="294" s="1"/>
  <c r="G9" i="293"/>
  <c r="B22" i="292" l="1"/>
  <c r="F20" i="292"/>
  <c r="F19" i="292"/>
  <c r="F18" i="292"/>
  <c r="F17" i="292"/>
  <c r="F16" i="292"/>
  <c r="F15" i="292" s="1"/>
  <c r="E15" i="292"/>
  <c r="D15" i="292"/>
  <c r="C15" i="292"/>
  <c r="B15" i="292"/>
  <c r="F14" i="292"/>
  <c r="F13" i="292"/>
  <c r="F12" i="292"/>
  <c r="F11" i="292"/>
  <c r="F10" i="292"/>
  <c r="F9" i="292"/>
  <c r="F8" i="292" s="1"/>
  <c r="F22" i="292" s="1"/>
  <c r="E8" i="292"/>
  <c r="E22" i="292" s="1"/>
  <c r="D8" i="292"/>
  <c r="D22" i="292" s="1"/>
  <c r="C8" i="292"/>
  <c r="C22" i="292" s="1"/>
  <c r="B8" i="292"/>
  <c r="Q10" i="290" l="1"/>
  <c r="P10" i="290"/>
  <c r="N10" i="290"/>
  <c r="M10" i="290"/>
  <c r="H10" i="290"/>
  <c r="S9" i="290"/>
  <c r="S8" i="290"/>
  <c r="S7" i="290"/>
  <c r="O36" i="289"/>
  <c r="O34" i="289"/>
  <c r="N33" i="289"/>
  <c r="M33" i="289"/>
  <c r="L33" i="289"/>
  <c r="K33" i="289"/>
  <c r="J33" i="289"/>
  <c r="I33" i="289"/>
  <c r="H33" i="289"/>
  <c r="G33" i="289"/>
  <c r="F33" i="289"/>
  <c r="E33" i="289"/>
  <c r="D33" i="289"/>
  <c r="C33" i="289"/>
  <c r="O32" i="289"/>
  <c r="O31" i="289"/>
  <c r="O30" i="289"/>
  <c r="N29" i="289"/>
  <c r="M29" i="289"/>
  <c r="L29" i="289"/>
  <c r="L35" i="289" s="1"/>
  <c r="L37" i="289" s="1"/>
  <c r="K29" i="289"/>
  <c r="J29" i="289"/>
  <c r="I29" i="289"/>
  <c r="H29" i="289"/>
  <c r="H35" i="289" s="1"/>
  <c r="H37" i="289" s="1"/>
  <c r="G29" i="289"/>
  <c r="F29" i="289"/>
  <c r="F35" i="289" s="1"/>
  <c r="F37" i="289" s="1"/>
  <c r="E29" i="289"/>
  <c r="D29" i="289"/>
  <c r="C29" i="289"/>
  <c r="O28" i="289"/>
  <c r="O27" i="289"/>
  <c r="O26" i="289"/>
  <c r="O25" i="289"/>
  <c r="O24" i="289"/>
  <c r="O19" i="289"/>
  <c r="O17" i="289"/>
  <c r="O16" i="289"/>
  <c r="O15" i="289"/>
  <c r="N14" i="289"/>
  <c r="N18" i="289" s="1"/>
  <c r="M14" i="289"/>
  <c r="M18" i="289" s="1"/>
  <c r="L14" i="289"/>
  <c r="L18" i="289" s="1"/>
  <c r="L21" i="289" s="1"/>
  <c r="K14" i="289"/>
  <c r="K18" i="289" s="1"/>
  <c r="J14" i="289"/>
  <c r="J18" i="289" s="1"/>
  <c r="I14" i="289"/>
  <c r="I18" i="289" s="1"/>
  <c r="H14" i="289"/>
  <c r="H18" i="289" s="1"/>
  <c r="H21" i="289" s="1"/>
  <c r="G14" i="289"/>
  <c r="G18" i="289" s="1"/>
  <c r="F14" i="289"/>
  <c r="F18" i="289" s="1"/>
  <c r="E14" i="289"/>
  <c r="E18" i="289" s="1"/>
  <c r="D14" i="289"/>
  <c r="D18" i="289" s="1"/>
  <c r="D21" i="289" s="1"/>
  <c r="C14" i="289"/>
  <c r="C18" i="289" s="1"/>
  <c r="O13" i="289"/>
  <c r="O12" i="289"/>
  <c r="O11" i="289"/>
  <c r="O10" i="289"/>
  <c r="O9" i="289"/>
  <c r="L18" i="287"/>
  <c r="K18" i="287"/>
  <c r="J18" i="287"/>
  <c r="I18" i="287"/>
  <c r="H18" i="287"/>
  <c r="G18" i="287"/>
  <c r="F18" i="287"/>
  <c r="E18" i="287"/>
  <c r="D18" i="287"/>
  <c r="C18" i="287"/>
  <c r="M17" i="287"/>
  <c r="L11" i="287"/>
  <c r="K11" i="287"/>
  <c r="J11" i="287"/>
  <c r="I11" i="287"/>
  <c r="H11" i="287"/>
  <c r="G11" i="287"/>
  <c r="F11" i="287"/>
  <c r="E11" i="287"/>
  <c r="C11" i="287"/>
  <c r="M10" i="287"/>
  <c r="M11" i="287" s="1"/>
  <c r="M18" i="287" l="1"/>
  <c r="C35" i="289"/>
  <c r="C37" i="289" s="1"/>
  <c r="D35" i="289"/>
  <c r="D37" i="289" s="1"/>
  <c r="D39" i="289" s="1"/>
  <c r="E35" i="289"/>
  <c r="E37" i="289" s="1"/>
  <c r="G35" i="289"/>
  <c r="G37" i="289" s="1"/>
  <c r="I35" i="289"/>
  <c r="I37" i="289" s="1"/>
  <c r="J35" i="289"/>
  <c r="J37" i="289" s="1"/>
  <c r="N35" i="289"/>
  <c r="N37" i="289" s="1"/>
  <c r="M35" i="289"/>
  <c r="M37" i="289" s="1"/>
  <c r="K35" i="289"/>
  <c r="K37" i="289" s="1"/>
  <c r="O33" i="289"/>
  <c r="O29" i="289"/>
  <c r="H39" i="289"/>
  <c r="L39" i="289"/>
  <c r="G10" i="290"/>
  <c r="S10" i="290"/>
  <c r="F10" i="290"/>
  <c r="R8" i="290"/>
  <c r="O10" i="290"/>
  <c r="E10" i="290"/>
  <c r="R7" i="290"/>
  <c r="G38" i="289"/>
  <c r="G21" i="289"/>
  <c r="E21" i="289"/>
  <c r="I21" i="289"/>
  <c r="M21" i="289"/>
  <c r="C21" i="289"/>
  <c r="K21" i="289"/>
  <c r="F21" i="289"/>
  <c r="F39" i="289" s="1"/>
  <c r="F38" i="289"/>
  <c r="J21" i="289"/>
  <c r="N21" i="289"/>
  <c r="N38" i="289"/>
  <c r="D38" i="289"/>
  <c r="H38" i="289"/>
  <c r="L38" i="289"/>
  <c r="O14" i="289"/>
  <c r="I167" i="286"/>
  <c r="I76" i="286"/>
  <c r="H164" i="286"/>
  <c r="G164" i="286"/>
  <c r="F164" i="286"/>
  <c r="E164" i="286"/>
  <c r="D164" i="286"/>
  <c r="J163" i="286"/>
  <c r="J164" i="286" s="1"/>
  <c r="G158" i="286"/>
  <c r="F158" i="286"/>
  <c r="E158" i="286"/>
  <c r="D158" i="286"/>
  <c r="J157" i="286"/>
  <c r="J156" i="286"/>
  <c r="G152" i="286"/>
  <c r="E152" i="286"/>
  <c r="D152" i="286"/>
  <c r="J151" i="286"/>
  <c r="J150" i="286"/>
  <c r="H146" i="286"/>
  <c r="G146" i="286"/>
  <c r="F146" i="286"/>
  <c r="E146" i="286"/>
  <c r="D146" i="286"/>
  <c r="J145" i="286"/>
  <c r="J144" i="286"/>
  <c r="J143" i="286"/>
  <c r="J142" i="286"/>
  <c r="G138" i="286"/>
  <c r="F138" i="286"/>
  <c r="E138" i="286"/>
  <c r="D138" i="286"/>
  <c r="J137" i="286"/>
  <c r="J136" i="286"/>
  <c r="H131" i="286"/>
  <c r="G131" i="286"/>
  <c r="E131" i="286"/>
  <c r="D131" i="286"/>
  <c r="J130" i="286"/>
  <c r="J129" i="286"/>
  <c r="F128" i="286"/>
  <c r="F131" i="286" s="1"/>
  <c r="J127" i="286"/>
  <c r="H123" i="286"/>
  <c r="G123" i="286"/>
  <c r="D123" i="286"/>
  <c r="J122" i="286"/>
  <c r="F121" i="286"/>
  <c r="F123" i="286" s="1"/>
  <c r="E121" i="286"/>
  <c r="J120" i="286"/>
  <c r="G115" i="286"/>
  <c r="F115" i="286"/>
  <c r="E115" i="286"/>
  <c r="D115" i="286"/>
  <c r="J114" i="286"/>
  <c r="J113" i="286"/>
  <c r="J112" i="286"/>
  <c r="G108" i="286"/>
  <c r="F108" i="286"/>
  <c r="E108" i="286"/>
  <c r="D108" i="286"/>
  <c r="J107" i="286"/>
  <c r="J106" i="286"/>
  <c r="J105" i="286"/>
  <c r="J104" i="286"/>
  <c r="G100" i="286"/>
  <c r="F100" i="286"/>
  <c r="E100" i="286"/>
  <c r="D100" i="286"/>
  <c r="J99" i="286"/>
  <c r="J98" i="286"/>
  <c r="J97" i="286"/>
  <c r="J96" i="286"/>
  <c r="J95" i="286"/>
  <c r="G91" i="286"/>
  <c r="F91" i="286"/>
  <c r="E91" i="286"/>
  <c r="D91" i="286"/>
  <c r="J90" i="286"/>
  <c r="J89" i="286"/>
  <c r="J88" i="286"/>
  <c r="J87" i="286"/>
  <c r="J86" i="286"/>
  <c r="J85" i="286"/>
  <c r="H74" i="286"/>
  <c r="G74" i="286"/>
  <c r="J73" i="286"/>
  <c r="J74" i="286" s="1"/>
  <c r="H69" i="286"/>
  <c r="F69" i="286"/>
  <c r="E69" i="286"/>
  <c r="D69" i="286"/>
  <c r="J68" i="286"/>
  <c r="J67" i="286"/>
  <c r="H63" i="286"/>
  <c r="F63" i="286"/>
  <c r="E63" i="286"/>
  <c r="D63" i="286"/>
  <c r="J62" i="286"/>
  <c r="J61" i="286"/>
  <c r="J63" i="286" s="1"/>
  <c r="H57" i="286"/>
  <c r="G57" i="286"/>
  <c r="F57" i="286"/>
  <c r="E57" i="286"/>
  <c r="D57" i="286"/>
  <c r="J56" i="286"/>
  <c r="J55" i="286"/>
  <c r="H51" i="286"/>
  <c r="G51" i="286"/>
  <c r="F51" i="286"/>
  <c r="E51" i="286"/>
  <c r="D51" i="286"/>
  <c r="J50" i="286"/>
  <c r="J49" i="286"/>
  <c r="G44" i="286"/>
  <c r="F44" i="286"/>
  <c r="E44" i="286"/>
  <c r="D44" i="286"/>
  <c r="J43" i="286"/>
  <c r="J42" i="286"/>
  <c r="G37" i="286"/>
  <c r="F37" i="286"/>
  <c r="E37" i="286"/>
  <c r="D37" i="286"/>
  <c r="J36" i="286"/>
  <c r="J35" i="286"/>
  <c r="J37" i="286" s="1"/>
  <c r="H31" i="286"/>
  <c r="G31" i="286"/>
  <c r="F31" i="286"/>
  <c r="E31" i="286"/>
  <c r="D31" i="286"/>
  <c r="J30" i="286"/>
  <c r="J31" i="286" s="1"/>
  <c r="H26" i="286"/>
  <c r="G26" i="286"/>
  <c r="F26" i="286"/>
  <c r="E26" i="286"/>
  <c r="D26" i="286"/>
  <c r="J25" i="286"/>
  <c r="J24" i="286"/>
  <c r="H20" i="286"/>
  <c r="G20" i="286"/>
  <c r="F20" i="286"/>
  <c r="F76" i="286" s="1"/>
  <c r="E20" i="286"/>
  <c r="D20" i="286"/>
  <c r="J19" i="286"/>
  <c r="J18" i="286"/>
  <c r="H14" i="286"/>
  <c r="G14" i="286"/>
  <c r="F14" i="286"/>
  <c r="E14" i="286"/>
  <c r="E76" i="286" s="1"/>
  <c r="D14" i="286"/>
  <c r="J13" i="286"/>
  <c r="J12" i="286"/>
  <c r="E60" i="285"/>
  <c r="D60" i="285"/>
  <c r="K38" i="289" l="1"/>
  <c r="K39" i="289"/>
  <c r="M39" i="289"/>
  <c r="C38" i="289"/>
  <c r="N39" i="289"/>
  <c r="E38" i="289"/>
  <c r="E39" i="289"/>
  <c r="G39" i="289"/>
  <c r="I38" i="289"/>
  <c r="I39" i="289"/>
  <c r="J39" i="289"/>
  <c r="J38" i="289"/>
  <c r="M38" i="289"/>
  <c r="O35" i="289"/>
  <c r="O37" i="289" s="1"/>
  <c r="O18" i="289"/>
  <c r="O21" i="289" s="1"/>
  <c r="C40" i="289"/>
  <c r="D40" i="289" s="1"/>
  <c r="E40" i="289" s="1"/>
  <c r="F40" i="289" s="1"/>
  <c r="G40" i="289" s="1"/>
  <c r="H40" i="289" s="1"/>
  <c r="I40" i="289" s="1"/>
  <c r="J40" i="289" s="1"/>
  <c r="K40" i="289" s="1"/>
  <c r="L40" i="289" s="1"/>
  <c r="M40" i="289" s="1"/>
  <c r="N40" i="289" s="1"/>
  <c r="C39" i="289"/>
  <c r="F167" i="286"/>
  <c r="H167" i="286"/>
  <c r="G167" i="286"/>
  <c r="G76" i="286"/>
  <c r="D76" i="286"/>
  <c r="H76" i="286"/>
  <c r="D167" i="286"/>
  <c r="J69" i="286"/>
  <c r="J57" i="286"/>
  <c r="J121" i="286"/>
  <c r="J123" i="286" s="1"/>
  <c r="J14" i="286"/>
  <c r="J44" i="286"/>
  <c r="J51" i="286"/>
  <c r="J138" i="286"/>
  <c r="J158" i="286"/>
  <c r="J20" i="286"/>
  <c r="J91" i="286"/>
  <c r="J100" i="286"/>
  <c r="J108" i="286"/>
  <c r="J115" i="286"/>
  <c r="J146" i="286"/>
  <c r="J26" i="286"/>
  <c r="J152" i="286"/>
  <c r="E123" i="286"/>
  <c r="E167" i="286" s="1"/>
  <c r="J128" i="286"/>
  <c r="J131" i="286" s="1"/>
  <c r="K8" i="290"/>
  <c r="C45" i="284"/>
  <c r="B45" i="284"/>
  <c r="C37" i="284"/>
  <c r="C46" i="284" s="1"/>
  <c r="B37" i="284"/>
  <c r="B46" i="284" s="1"/>
  <c r="C24" i="284"/>
  <c r="B24" i="284"/>
  <c r="C16" i="284"/>
  <c r="B16" i="284"/>
  <c r="D45" i="284"/>
  <c r="D37" i="284"/>
  <c r="D46" i="284" s="1"/>
  <c r="D24" i="284"/>
  <c r="D16" i="284"/>
  <c r="B25" i="284" l="1"/>
  <c r="D25" i="284"/>
  <c r="C25" i="284"/>
  <c r="O39" i="289"/>
  <c r="O38" i="289"/>
  <c r="O40" i="289"/>
  <c r="J10" i="290"/>
  <c r="K7" i="290"/>
  <c r="J167" i="286"/>
  <c r="J76" i="286"/>
  <c r="K9" i="290" l="1"/>
  <c r="K10" i="290" s="1"/>
  <c r="I10" i="290"/>
  <c r="R9" i="290" l="1"/>
  <c r="R10" i="290" s="1"/>
  <c r="L10" i="290"/>
</calcChain>
</file>

<file path=xl/sharedStrings.xml><?xml version="1.0" encoding="utf-8"?>
<sst xmlns="http://schemas.openxmlformats.org/spreadsheetml/2006/main" count="1528" uniqueCount="972">
  <si>
    <t>1. Informatikai eszközök, szoftverek beszerzése</t>
  </si>
  <si>
    <t>Kölcsönök visszatérülése</t>
  </si>
  <si>
    <t xml:space="preserve"> </t>
  </si>
  <si>
    <t>Cím</t>
  </si>
  <si>
    <t>Alcím</t>
  </si>
  <si>
    <t>Cím neve</t>
  </si>
  <si>
    <t>I.</t>
  </si>
  <si>
    <t>IV.</t>
  </si>
  <si>
    <t>101. cím összesen:</t>
  </si>
  <si>
    <t>104. cím összesen:</t>
  </si>
  <si>
    <t>II.</t>
  </si>
  <si>
    <t>III.</t>
  </si>
  <si>
    <t>1. Tárgyi eszköz, ingatlanértékesítés</t>
  </si>
  <si>
    <t>V.</t>
  </si>
  <si>
    <t>Mindösszesen:</t>
  </si>
  <si>
    <t>103. cím összesen:</t>
  </si>
  <si>
    <t>VI.</t>
  </si>
  <si>
    <t>Felújítások</t>
  </si>
  <si>
    <t>VII.</t>
  </si>
  <si>
    <t>Személyi juttatások</t>
  </si>
  <si>
    <t>Összesen:</t>
  </si>
  <si>
    <t>eFt</t>
  </si>
  <si>
    <t>összesen:</t>
  </si>
  <si>
    <t>Dologi kiadások</t>
  </si>
  <si>
    <t>Önkormányzat költségvetési támogatása</t>
  </si>
  <si>
    <t>VIII.</t>
  </si>
  <si>
    <t>102. cím összesen:</t>
  </si>
  <si>
    <t>Önkormányzat</t>
  </si>
  <si>
    <t>1. Polgármesteri keret</t>
  </si>
  <si>
    <t>1. Helyi önkormányzat általános működésének és ágazati feladatainak támogatása</t>
  </si>
  <si>
    <t>I. alcím összesen:</t>
  </si>
  <si>
    <t>II. alcím összesen:</t>
  </si>
  <si>
    <t>III. alcím összesen:</t>
  </si>
  <si>
    <t>IV. alcím összesen:</t>
  </si>
  <si>
    <t>VI. alcím összesen:</t>
  </si>
  <si>
    <t>VII. alcím összesen:</t>
  </si>
  <si>
    <t>VIII. alcím összesen:</t>
  </si>
  <si>
    <t>kötelező
feladat</t>
  </si>
  <si>
    <t>önként vállalt
feladat</t>
  </si>
  <si>
    <t>Dombóvári Közös Önkormányzati Hivatal</t>
  </si>
  <si>
    <t>Ellátottak pénzbeli juttatásai</t>
  </si>
  <si>
    <t>Egyéb működési célú kiadások</t>
  </si>
  <si>
    <t>Beruházások</t>
  </si>
  <si>
    <t>Egyéb felhalmozási célú kiadások</t>
  </si>
  <si>
    <t>Beruházások összesen:</t>
  </si>
  <si>
    <t>1. Egyéb működési célú támogatások államháztartáson belülre</t>
  </si>
  <si>
    <t>2. Egyéb működési célú támogatások államháztartáson kívülre</t>
  </si>
  <si>
    <t>Munkaadókat terh. járulékok és szoc. hozzájár. adó</t>
  </si>
  <si>
    <t>V. alcím összesen:</t>
  </si>
  <si>
    <t>4. Általános tartalék</t>
  </si>
  <si>
    <t>Átvett pénzeszközök</t>
  </si>
  <si>
    <t>Közhatalmi bevételek</t>
  </si>
  <si>
    <t>1. Felhalmozási célú kölcsönök visszatérülése</t>
  </si>
  <si>
    <t>1. Helyi adók</t>
  </si>
  <si>
    <t>VI. alcím összesen</t>
  </si>
  <si>
    <t>IX.</t>
  </si>
  <si>
    <t>3. Céltartalék működési célú</t>
  </si>
  <si>
    <t>Felhalmozási bevételek</t>
  </si>
  <si>
    <t>1.2. Építményadó</t>
  </si>
  <si>
    <t>1.3. Idegenforgalmi adó</t>
  </si>
  <si>
    <t>1.1. Magánszemélyek kommunális adója</t>
  </si>
  <si>
    <t>1.4. Iparűzési adó</t>
  </si>
  <si>
    <t>1. Működési célú átvett pénzeszközök államháztartáson kívülről</t>
  </si>
  <si>
    <t>2. Felhalmozási célú átvett pénzeszközök államháztartáson kívülről</t>
  </si>
  <si>
    <t>2. Működési célú kölcsönök visszatérülése</t>
  </si>
  <si>
    <t>1.1. Működési hitel</t>
  </si>
  <si>
    <t>1.2. Beruházási hitel</t>
  </si>
  <si>
    <t>1.3. Likvid hitel</t>
  </si>
  <si>
    <t>Finanszírozási kiadások</t>
  </si>
  <si>
    <t>1. Hitelek, kölcsönök törlesztése</t>
  </si>
  <si>
    <t>2. Államháztartáson belüli megelőlegezések visszafizetése</t>
  </si>
  <si>
    <t>2. Intézményi vagyonbiztosítás és felelősségbiztosítás</t>
  </si>
  <si>
    <t>1. Települési támogatás</t>
  </si>
  <si>
    <t>1.1. Lakhatáshoz kapcsolódó rendszeres kiadások viseléséhez</t>
  </si>
  <si>
    <t>2. Köztemetés</t>
  </si>
  <si>
    <t>3. Kiegészítő gyermekvédelmi támogatás</t>
  </si>
  <si>
    <t>Működési bevételek</t>
  </si>
  <si>
    <t>1. Dombóvár</t>
  </si>
  <si>
    <t>2. Szakcsi Kirendeltség</t>
  </si>
  <si>
    <t>2. Önkormányzati vagyon bérbeadás</t>
  </si>
  <si>
    <t>2.1. Víziközmű bérleti díj</t>
  </si>
  <si>
    <t>2.1.1. Szennyvízhálózat</t>
  </si>
  <si>
    <t>2.1.2. Ivóvízhálózat</t>
  </si>
  <si>
    <t>1.1. Lakásszerzési támogatás, szociális kölcsön</t>
  </si>
  <si>
    <t>Működési és fejlesztési célú bevételek és kiadások mérlege</t>
  </si>
  <si>
    <t>Bevételek megnevezése</t>
  </si>
  <si>
    <t>Kiadások megnevezése</t>
  </si>
  <si>
    <t>Munkaadókat terh. jár. és szoc. hozzáj. adó</t>
  </si>
  <si>
    <t>Állami hozzájárulások és támogatások</t>
  </si>
  <si>
    <t>Működési célú kölcsönök visszatérülése</t>
  </si>
  <si>
    <t>Működési célú kölcsönnyújtás</t>
  </si>
  <si>
    <t>Államháztartáson belüli megelőlegezések</t>
  </si>
  <si>
    <t>Céltartalék, általános tartalék (működési)</t>
  </si>
  <si>
    <t>Működési célú bevételek összesen:</t>
  </si>
  <si>
    <t>Működési célú kiadások összesen:</t>
  </si>
  <si>
    <t>Felhalmozási célú támogatás államháztartáson belülről</t>
  </si>
  <si>
    <t>Felhalmozási célú kölcsönök visszatérülése</t>
  </si>
  <si>
    <t>Felhalmozási célú hitelfelvétel</t>
  </si>
  <si>
    <t>Felhalmozási célú kölcsönnyújtás</t>
  </si>
  <si>
    <t>Felhalmozási célú bevételek összesen:</t>
  </si>
  <si>
    <t>Felhalmozási célú kiadások összesen:</t>
  </si>
  <si>
    <t>Államháztartáson belüli megelőleg. visszafizetése</t>
  </si>
  <si>
    <t>Felújítások összesen:</t>
  </si>
  <si>
    <t>Felhalmozási célú hitel törlesztés</t>
  </si>
  <si>
    <t>1.1. Ingatlanok értékesítése</t>
  </si>
  <si>
    <t>1. Kisértékű tárgyi eszköz beszerzés</t>
  </si>
  <si>
    <t>Céltartalék (felhalmozási)</t>
  </si>
  <si>
    <t>Egyéb felhalmozási célú kiadások Áht-n belülre, Áht-n kívülre</t>
  </si>
  <si>
    <t>Egyéb működési célú kiadások Áht-n belülre, Áht-n kívülre</t>
  </si>
  <si>
    <t>1.1. Általános feladatok támogatása (B111)</t>
  </si>
  <si>
    <t>1.2. Egyes köznevelési feladatok támogatása (B112)</t>
  </si>
  <si>
    <t>Támogatások államháztartáson belülről</t>
  </si>
  <si>
    <t>1. Egyéb működési célú támogatások államháztartáson belülről</t>
  </si>
  <si>
    <t>2. Egyéb felhalmozási célú támogatások államháztartáson belülről</t>
  </si>
  <si>
    <t>1. Választott tisztségviselők juttatásai</t>
  </si>
  <si>
    <t>3. Farkas Attila Uszoda</t>
  </si>
  <si>
    <t>4. Egyéb foglalkoztatottak személyi juttatásai</t>
  </si>
  <si>
    <t>4. Egyéb foglalkoztatottak</t>
  </si>
  <si>
    <t>Működési célú támogatások államháztartáson belülről</t>
  </si>
  <si>
    <t>Dombóvári Művelődési Ház, Könyvtár és Helytörténeti Gyűjtemény</t>
  </si>
  <si>
    <t>1.2. Rendkívüli települési támogatás temetési költségek finanszírozásához</t>
  </si>
  <si>
    <t>1.3. Rendkívüli települési támogatás megélhetésre</t>
  </si>
  <si>
    <t>1.4. Iskolakezdési támogatás</t>
  </si>
  <si>
    <t>1.5. Utazási támogatás</t>
  </si>
  <si>
    <t>1.6. Gyermek születésének támogatása</t>
  </si>
  <si>
    <t>1.1. Dombóvári Szociális és Gyermekjóléti Intézményfenntartó Társulás működésre átadott pénzeszköz</t>
  </si>
  <si>
    <t>1.2. Dombóvári Illyés Gyula Gimnázium Tehetséggondozó Program támogatása</t>
  </si>
  <si>
    <t>1.4. Bursa Hungarica felsőoktatási ösztöndíj pályázat</t>
  </si>
  <si>
    <t>3. Lakásgazdálkodás, bérleményhasznosítás - bérleti díj bevételek</t>
  </si>
  <si>
    <t>4. Közterület használati díj</t>
  </si>
  <si>
    <t>5. Terület bérbeadás</t>
  </si>
  <si>
    <t>6. Távhő vagyon bérbeadásából származó bevételek</t>
  </si>
  <si>
    <t>7. Farkas Attila Uszoda bevétele</t>
  </si>
  <si>
    <t>8. Balatonfenyvesi Ifjúsági Tábor bérbeadása</t>
  </si>
  <si>
    <t>2. Egyéb közhatalmi bevételek</t>
  </si>
  <si>
    <t>2.1. pótlék, bírság</t>
  </si>
  <si>
    <t>2.2. talajterhelési díj</t>
  </si>
  <si>
    <t>2.1. Döbrököztől szennyvízcsatlakozáshoz hozzájárulás</t>
  </si>
  <si>
    <t>2.2. Farkas Attila Uszoda vizesblokk és öltöző felújítására</t>
  </si>
  <si>
    <t>9. Gunarasi gyerektábor</t>
  </si>
  <si>
    <t>1.3. Régészeti tárgyú pályázathoz önrész biztosítása</t>
  </si>
  <si>
    <t>2.1. Lakosságtól szennyvízhozzájárulás</t>
  </si>
  <si>
    <t>2. Sportpályák (Szuhay Sportcentrum)</t>
  </si>
  <si>
    <t>államig.
feladat</t>
  </si>
  <si>
    <t>1.1. Dombóvári HACS Egyesületnek nyújtott visszatérítendő támogatás</t>
  </si>
  <si>
    <t>2. Kisértékű tárgyi eszköz beszerzés</t>
  </si>
  <si>
    <t>1.7. Krízishelyzeti támogatás</t>
  </si>
  <si>
    <t>Felhalmozási célú átvett pénzeszközök</t>
  </si>
  <si>
    <t>Működési célú átvett pénzeszközök</t>
  </si>
  <si>
    <t>Eredeti előirányzat</t>
  </si>
  <si>
    <t>Felhalmozási célú önkormányzati támogatások</t>
  </si>
  <si>
    <t>3. Foglalkozás-egészségügyi szolgáltatás</t>
  </si>
  <si>
    <t>1.3. Egyes szociális és gyermekjóléti feladatok támogatása (B1131)</t>
  </si>
  <si>
    <t>1.4. Gyermekétkeztetési feladatainak támogatása (B1132)</t>
  </si>
  <si>
    <t>1.5. Kulturális feladatok támogatása (B114)</t>
  </si>
  <si>
    <t>103. cím összesen</t>
  </si>
  <si>
    <t>101-103. intézmények összesen</t>
  </si>
  <si>
    <t>102. cím összesen</t>
  </si>
  <si>
    <t>4. Város- és községgazdálkodás</t>
  </si>
  <si>
    <t>5. Helyi utak fenntartása</t>
  </si>
  <si>
    <t>6. Útburkolati jelek festése</t>
  </si>
  <si>
    <t>7. Belvízvédelem, települési vízellátás</t>
  </si>
  <si>
    <t>8. Ingatlanok üzemeltetése</t>
  </si>
  <si>
    <t>9. Köztisztaság, parkfenntartás</t>
  </si>
  <si>
    <t>10. Közterületen lévő fák, fasorok cseréje, telepítése, rendezése, nyesése, eseti fakivágások, növénybeszerzés</t>
  </si>
  <si>
    <t>11. Temetőfenntartás</t>
  </si>
  <si>
    <t>12. Közvilágítás - üzemeltetés, karbantartás, bérleti díj</t>
  </si>
  <si>
    <t>13. Kamatfizetés</t>
  </si>
  <si>
    <t>13.1. Működési hitel után</t>
  </si>
  <si>
    <t>13.2. Beruházási hitel után</t>
  </si>
  <si>
    <t>1.2. Dombóvári Művelődési Ház, Könyvtár és Helytörténeti Gyűjtemény</t>
  </si>
  <si>
    <t>1.3. Dombóvári Közös Önkormányzati Hivatal</t>
  </si>
  <si>
    <t>1.1. Dombóvári Szivárvány Óvoda és Bölcsőde</t>
  </si>
  <si>
    <t>1. Működési bevételek (segélyek visszafizetése, köztemetés, közig. bírság végrehajtásából, egyéb bevételek)</t>
  </si>
  <si>
    <t>2. Közvetített szolgáltatások ellenértéke (háziorvosi rendelők, tábor)</t>
  </si>
  <si>
    <t>10. Gyermekétkeztetés bevétele</t>
  </si>
  <si>
    <t>Dombóvári Szivárvány Óvoda és Bölcsőde</t>
  </si>
  <si>
    <t>1.4. Önkormányzat</t>
  </si>
  <si>
    <t>1.3.1. Szociális ágazati összevont pótlék kifizetéséhez támogatás</t>
  </si>
  <si>
    <t>1.3.2. Egészségügyi kiegészítő pótlék kifizetéséhez támogatás</t>
  </si>
  <si>
    <t>11. Általános forgalmi adó visszatérítése</t>
  </si>
  <si>
    <t>Egyéb működési célú kiadások összesen:</t>
  </si>
  <si>
    <t>2022. tény</t>
  </si>
  <si>
    <t>2023. mód. ei.</t>
  </si>
  <si>
    <t>1.2.1 Esélyteremtési illetményrész támogatása</t>
  </si>
  <si>
    <t>2. A Dombóvári Közös Önkormányzati Hivatal</t>
  </si>
  <si>
    <t>Munkaadókat terhelő járulékok és szociális hozzájárulási adó</t>
  </si>
  <si>
    <t>Kiadás összesen</t>
  </si>
  <si>
    <t>eredeti ei.</t>
  </si>
  <si>
    <t>KÖH Dombóvár</t>
  </si>
  <si>
    <t>KÖH Szakcsi Kirendeltsége</t>
  </si>
  <si>
    <t>KÖH Attalai Kirendeltsége</t>
  </si>
  <si>
    <t>KÖH Csikóstőttősi Kirendeltsége</t>
  </si>
  <si>
    <t>Az önkormányzat által nyújtott közvetett támogatások</t>
  </si>
  <si>
    <t>Támogatás kedvezményezettje</t>
  </si>
  <si>
    <t>jellege</t>
  </si>
  <si>
    <t>várható összege (eFt)</t>
  </si>
  <si>
    <t>65 év feletti adózók</t>
  </si>
  <si>
    <t>kommunális adó kedvezmény (50%)</t>
  </si>
  <si>
    <t>70 év feletti adózók</t>
  </si>
  <si>
    <t>kommunális adó mentesség</t>
  </si>
  <si>
    <t>iparűzési adómentesség</t>
  </si>
  <si>
    <t>idegenforgalmi adó mentesség</t>
  </si>
  <si>
    <t>Gyermekétkeztetés</t>
  </si>
  <si>
    <t>térítési díj kedvezmény (10%)</t>
  </si>
  <si>
    <t>Sportszervezetek, nemzetiségi önkormányzatok, önkormányzat gazdasági társaságai</t>
  </si>
  <si>
    <t>térítésmentes bérlet</t>
  </si>
  <si>
    <t>támogatásról szóló döntés száma</t>
  </si>
  <si>
    <t>ingatlan megnevezése</t>
  </si>
  <si>
    <t>támogatás kedvezményezettje</t>
  </si>
  <si>
    <t>338/2019. (XI. 8.) Kt. határozat</t>
  </si>
  <si>
    <t>térítésmentes használati jog a szociális szolgáltatás biztosítása érdekében az ellátási szerződéssel megegyező időtartamra a Dombóvár Város Önkormányzata tulajdonát képező, a Dombóvár, Arany János tér 2. alatti, dombóvári 224/3. hrsz. alatt felvett, valamint a Dombóvár, Szabadság utca 6. alatti, dombóvári 46. hrsz. alatt felvett ingatlanokra</t>
  </si>
  <si>
    <t>Magyar Máltai Szeretetszolgálat Egyesület</t>
  </si>
  <si>
    <t>349/2019. (XI. 29.) Kt. határozat</t>
  </si>
  <si>
    <t>Dombóvári Német Nemzetiségi Önkormányzat, Dombóvári Horvát Nemzetiségi Önkormányzat</t>
  </si>
  <si>
    <t>353/2019. (XI. 29.)Kt. határozat</t>
  </si>
  <si>
    <t>dombóvári 0328/1 hrsz.-ú, a gyepmesteri telepet is magában foglaló ingatlan (2024. december 31-ig)</t>
  </si>
  <si>
    <t>Dombóvári Kutyás Egyesület</t>
  </si>
  <si>
    <t>15/2020. (I. 31.) Kt. határozat</t>
  </si>
  <si>
    <t>Info Pont működtetéséhez a korábban a Tourinform Irodában használt tárgyi eszközök és sportszerek használatának terítésmentes átadásához határozatlan időre az önkormányzat turizmussal kapcsolatos közfeladatának ellátásához</t>
  </si>
  <si>
    <t>Gunaras Zrt.</t>
  </si>
  <si>
    <t>123/2020. (IX. 30.) Kt. határozat</t>
  </si>
  <si>
    <t>Dombóvári Közös Önkormányzati Hivatal tulajdonát képező, EIE-487 forgalmi rendszámú VW Transporter típusú gépjárművet a Magyar Máltai Szeretetszolgálat Egyesület használja üzembentartóként térítésmentesen határozatlan időre a vele kötött ellátási szerződés szerinti szociális szolgáltatás nyújtásához</t>
  </si>
  <si>
    <t>132/2020. (IX. 30.) Kt. határozat</t>
  </si>
  <si>
    <t>Árpád utcában lévő dombóvári 945/1 hrsz.-ú, lakóház, udvar, gazdasági épület, egyéb épület megnevezésű ingatlan keleti részén található – korábban villanyszerelői tanműhely céljára használt – helyiségek térítésmentes használata haszonkölcsön formájában</t>
  </si>
  <si>
    <t>Dombóvári Városgazdálkodási Nonprofit Kft.</t>
  </si>
  <si>
    <t>Dombóvári Focisuli Egyesület</t>
  </si>
  <si>
    <t>69/2021. (II. 26.) határozat</t>
  </si>
  <si>
    <t>129/2021. (IV. 30.) határozat</t>
  </si>
  <si>
    <t>Dombóvár, Földvár utcában található, dombóvári 1882/2 hrsz. alatt felvett „volt MÁV étkezde” ingatlan területén, a Szigeterdő mellett elhelyezkedő, 1.350 m2 nagyságú teniszpálya térítésmentes használata – az érintett terület fenntartásával és karbantartásával kapcsolatos költségek Egyesület részéről történő viselése mellett – 2031. április 30-ig</t>
  </si>
  <si>
    <t>Dombóvár, Pannónia út 21. szám alatti ingatlanon található - a Tolna Megyei SZC Esterházy Miklós Szakképző Iskola és Kollégiumhoz tartozó - Buzánszky Jenő Sportkomplexum műfüves pályája és kültéri öltöző épülete tekintetében 2021. május 1. napjától 2028. január 1. napjáig térítésmentes használata (a közüzemi és működtetési költségeket az Egyesület köteles viselni az ingatlan vagyonkezelőjével együttműködve)</t>
  </si>
  <si>
    <t>PASZ Dombóvári Amatőr Sportegyesület</t>
  </si>
  <si>
    <t>Dombóvár, Kinizsi utca 37. szám alatti Lampert Gábor Edzőterem térítésmentes használata 2021. január 16-tól 2028. január 1-ig, a közüzemi és a további működtetési költségeket az egyesület köteles viselni</t>
  </si>
  <si>
    <t>Dombóvár 2004. Egyesület</t>
  </si>
  <si>
    <t>az önkormányzat 2021. május 14. napjától 2028. január 1. napjáig térítésmentesen biztosítja a Kis-Konda-patak völgyében található, dombóvári 058 hrsz.-ú külterületi ingatlan használata azzal, hogy az ingatlannal kapcsolatban felmerülő valamennyi költséget – beleértve a „Városi Civil Alapok támogatása 2021” elnevezésű pályázat alapján állami támogatásból megvalósítani kívánt beruházás költségeit, valamint az építmények vonatkozásában a fenntartási és a közüzemi költségeket is –, illetve a működtetési kötelezettséget az Egyesület viseli, továbbá azon a közforgalmú gyalogos és kerékpáros közlekedést köteles az eddigiek szerint lehetővé tenni</t>
  </si>
  <si>
    <t>Dombóvári Városi Horgász Egyesület</t>
  </si>
  <si>
    <t>211/2021. (VI. 30.) Kt. határozat</t>
  </si>
  <si>
    <t>a Farkas Attila Uszodát magába foglaló 1358 hrsz.-ú ingatlanon található „lőtér, egyéb” megnevezésű épületnek lőtér funkciójú termét 2021. július 1. napjától – 5 éves határozott időtartamú térítésmentes használata</t>
  </si>
  <si>
    <t>Dombóvári Lövész Egyesület</t>
  </si>
  <si>
    <t>212/2021. (VI. 30.) Kt. határozat</t>
  </si>
  <si>
    <t>a Farkas Attila Uszodát magába foglaló 1358 hrsz.-ú ingatlanon található „lőtér, egyéb” megnevezésű épületnek az edzőterem funkciójú termét 2021. július 1. napjától – 5 éves határozott időtartamú térítésmentes használata</t>
  </si>
  <si>
    <t>Dombóvári Sportiskola Egyesület</t>
  </si>
  <si>
    <t>287/2021. (XI. 30.) Kt. határozat</t>
  </si>
  <si>
    <t>Őri Nándor dombóvári lakos</t>
  </si>
  <si>
    <t>192/2023. (XII. 15.) határozat</t>
  </si>
  <si>
    <t>Dombóvár, Földvár utca 18. szám alatti Szuhay Sportcentrum térítésmentes használata 2024. december 31-ig sportszervezetek részére a sporttevékenységük végzésére</t>
  </si>
  <si>
    <t>191/2023. (XII. 15.) határozat</t>
  </si>
  <si>
    <t>Dombóvári Spartacus Sportegyesület</t>
  </si>
  <si>
    <t>Dombóvár, Ivanich Antal utca 39/A. alatti – dombóvári 1358/2/A hrsz. alatt felvett – tekepálya térítésmentes használata 2024. december 31. napjáig vagy – ha az korábbi – az épület elbontásának időpontjáig azzal, hogy az ingatlan üzemeltetésével összefüggő kiadásokat, illetve a közüzemi költségeket az Egyesület viseli.</t>
  </si>
  <si>
    <t>190/2023. (XII. 15.) Kt. határozat</t>
  </si>
  <si>
    <t>Katona József u. 37. szám alatti Ujvári Kálmán Sporttelep térítésmentes használata 2024. december 31. napjáig, közüzemi és a további működtetési költségeket az egyesület köteles viselni</t>
  </si>
  <si>
    <t>Magánszemélyek (akik legfeljebb 8 szobás és legfeljebb 16 ágyszámmal rendelkező magánszálláshelyen töltenek el vendégéjszakát)</t>
  </si>
  <si>
    <t>Dombóvár Város Önkormányzata intézményeinek</t>
  </si>
  <si>
    <t>Intézmény megnevezése</t>
  </si>
  <si>
    <t>Engedélyezett létszám (fő)</t>
  </si>
  <si>
    <t>Szakmai létszám</t>
  </si>
  <si>
    <t>Technikai létszám</t>
  </si>
  <si>
    <t>Megváltozott
munkaképességű
dolgozók</t>
  </si>
  <si>
    <t>Összesen</t>
  </si>
  <si>
    <t>Szivárvány Óvoda</t>
  </si>
  <si>
    <t>Zöld Liget Óvoda</t>
  </si>
  <si>
    <t>Százszorszép Óvoda</t>
  </si>
  <si>
    <t>Tündérkert Bölcsőde</t>
  </si>
  <si>
    <t>Csikóstőttősi Tagóvoda</t>
  </si>
  <si>
    <t>Dombóvári Műv.Ház, Könyvtár és Helytörténeti Gyűjt.</t>
  </si>
  <si>
    <t>Dombóvár</t>
  </si>
  <si>
    <t>Szakcs</t>
  </si>
  <si>
    <t>Attala</t>
  </si>
  <si>
    <t>Csikóstőttős</t>
  </si>
  <si>
    <t>létszámkerete 2024. évben</t>
  </si>
  <si>
    <t>2024. eredeti</t>
  </si>
  <si>
    <t>Működési bevételek és működési kiadások egyenlege</t>
  </si>
  <si>
    <t>Felhalmozási bevételek és a felhalmozási kiadások egyenlege</t>
  </si>
  <si>
    <t>1. Előző év költségvetési maradványának igénybevétele (B8131)</t>
  </si>
  <si>
    <t>KÖLTSÉGVETÉSI BEVÉTELEK ÖSSZESEN</t>
  </si>
  <si>
    <t>KÖLTSÉGVETÉSI KIADÁSOK ÖSSZESEN</t>
  </si>
  <si>
    <t>Költségvetési egyenleg</t>
  </si>
  <si>
    <t xml:space="preserve">FINANSZÍROZÁSI BEVÉTELEK ÖSSZESEN: </t>
  </si>
  <si>
    <t xml:space="preserve">FINANSZÍROZÁSI KIADÁSOK ÖSSZESEN: </t>
  </si>
  <si>
    <t>BEVÉTELEK ÖSSZESEN</t>
  </si>
  <si>
    <t>KIADÁSOK ÖSSZESEN</t>
  </si>
  <si>
    <t>2022-2024. év</t>
  </si>
  <si>
    <t>Működési hitel/likvid hitel visszafizetése</t>
  </si>
  <si>
    <t>Működési hitel/likvid hitel felvétele</t>
  </si>
  <si>
    <t>Költségvetési maradvány igénybevétele</t>
  </si>
  <si>
    <t>2024. évi kiemelt kiadási előirányzata</t>
  </si>
  <si>
    <t>Bevételek</t>
  </si>
  <si>
    <t>2025. év</t>
  </si>
  <si>
    <t>2026. év</t>
  </si>
  <si>
    <t>Helyi adók</t>
  </si>
  <si>
    <t>Egyéb központi adók</t>
  </si>
  <si>
    <t>Egyéb közhatalmi bevételek</t>
  </si>
  <si>
    <t>Működési célú hitelfelvétel</t>
  </si>
  <si>
    <t>Működési célú maradvány</t>
  </si>
  <si>
    <t>Kölcsön visszatérülés</t>
  </si>
  <si>
    <t>Működési célú bevételek összesen</t>
  </si>
  <si>
    <t>Fejlesztési célú állami támogatás</t>
  </si>
  <si>
    <t>Felhalmozási célú pénzeszköz átvétel</t>
  </si>
  <si>
    <t>Felhalmozási célú kölcsön visszatérülés</t>
  </si>
  <si>
    <t>Felhalmozási célú hitel igénybevétele</t>
  </si>
  <si>
    <t>Felhalmozási célú maradvány</t>
  </si>
  <si>
    <t>Felhalmozási célú bevétel összesen:</t>
  </si>
  <si>
    <t>Bevétel összesen:</t>
  </si>
  <si>
    <t>Kiadások</t>
  </si>
  <si>
    <t>Működési célú pénzeszköz átadás, egyéb tám.</t>
  </si>
  <si>
    <t>Ellátottak pénzbeli juttatása</t>
  </si>
  <si>
    <t>Rövid lejáratú hitel visszafizetés</t>
  </si>
  <si>
    <t>Rövid lejáratú hitel kamat</t>
  </si>
  <si>
    <t>Céltartalék működési, általános tartalék</t>
  </si>
  <si>
    <t>Működési kiadás összesen</t>
  </si>
  <si>
    <t>Felújítási kiadások</t>
  </si>
  <si>
    <t>Felhalmozási célú pénzeszköz átadás</t>
  </si>
  <si>
    <t>Felhalmozási célú hitel visszafizetés</t>
  </si>
  <si>
    <t>Hosszú lejáratú hitel kamata</t>
  </si>
  <si>
    <t>Felhalmozási célú kölcsön nyújtás</t>
  </si>
  <si>
    <t>Céltartalék</t>
  </si>
  <si>
    <t>Felhalmozási kiadások összesen:</t>
  </si>
  <si>
    <t>Kiadások összesen:</t>
  </si>
  <si>
    <t>2027. év</t>
  </si>
  <si>
    <t>1. Szivárvány Óvoda udvar felújítása</t>
  </si>
  <si>
    <t>2. Százszorszép Óvoda udvar felújítása, vízelvezetés javítása</t>
  </si>
  <si>
    <t>2. Gépjármű vásárlás</t>
  </si>
  <si>
    <t>3. Betlehem</t>
  </si>
  <si>
    <t>4. Technikai eszközök vásárlása</t>
  </si>
  <si>
    <t>Ft-ban</t>
  </si>
  <si>
    <t>Szerződő fél</t>
  </si>
  <si>
    <t>Tárgy</t>
  </si>
  <si>
    <t>Lejárat/ teljesítési határidő</t>
  </si>
  <si>
    <t>Várható összeg (Ft/év) 2024.</t>
  </si>
  <si>
    <t>Összeg (Ft/év)  2023.</t>
  </si>
  <si>
    <t>ABACUS Számítástechnikai Bt.</t>
  </si>
  <si>
    <t>WinSzoc szoftver jogszabálykövetése</t>
  </si>
  <si>
    <t>határozatlan</t>
  </si>
  <si>
    <t>Albacomp RI Kft.</t>
  </si>
  <si>
    <t>Elektronikus információbiztonsági feladatok ellátása</t>
  </si>
  <si>
    <t>Allianz Hungária Biztosító RT</t>
  </si>
  <si>
    <t>gépjármű-felelősség biztosítás / Derbi segédmotor, XYD, LKU, LOX,THA/, Casco / EIE, LKU/SUZUKI-THA</t>
  </si>
  <si>
    <t>Lechner Nonprofit Kft.</t>
  </si>
  <si>
    <t xml:space="preserve">lekérdezés alapján havonta </t>
  </si>
  <si>
    <t>Daemia Kft.</t>
  </si>
  <si>
    <t>vírusirtó program Linux operációs rendszer</t>
  </si>
  <si>
    <t>Kaspersky vírus-és spam védelem-licensz</t>
  </si>
  <si>
    <t>Dombóvárhő</t>
  </si>
  <si>
    <t>fűtési díj ( Bezerédj 14.)</t>
  </si>
  <si>
    <t>Dr. Hegedűs és Társa Egészségügyi és Szolg. Bt.</t>
  </si>
  <si>
    <t>üzemorvos-Szakcs</t>
  </si>
  <si>
    <t>DRV</t>
  </si>
  <si>
    <t>vízdíj-hivatal, Szakcs</t>
  </si>
  <si>
    <t>E.ON Energiaszolgáltató Kft./ MVM</t>
  </si>
  <si>
    <t>rendszerhasználati díj-hivatali épületek+szakcs</t>
  </si>
  <si>
    <t>E.ON Energiaszolgáltató Kft.</t>
  </si>
  <si>
    <t>gáz-Szabadság u. 18. (városháza)</t>
  </si>
  <si>
    <t>EURO-PROFIL Kft.</t>
  </si>
  <si>
    <t>Konica Minolta Bizhub 227 fénymásológép üzemeltetése (P1683)</t>
  </si>
  <si>
    <t>Konica Minolta Bizhub 423 fénymásológép üzemeltetése (P1593)</t>
  </si>
  <si>
    <t>Konica Minolta Bizhub C224 fénymásológép üzemeltetése (P1586)</t>
  </si>
  <si>
    <t>HP Designjet T120 A1 Plotter tintasug. nyomtató bérlete (P2218,K1511)</t>
  </si>
  <si>
    <t>GOND-X Biztonságtechnikai és Kereskedelmi Kft.</t>
  </si>
  <si>
    <t>Távfelügy, készenlét és karb.-Bezerédj u. 14.</t>
  </si>
  <si>
    <t>hivatali diszpécser szolgálat-Szent I. tér 1.</t>
  </si>
  <si>
    <t>bizt.techn távfelügy., műszaki készenlét és karb.-Szab. 18.</t>
  </si>
  <si>
    <t>GreenDoc System Kft.</t>
  </si>
  <si>
    <t>WinPA postázó szoftver követés, emelt szintű támogatás</t>
  </si>
  <si>
    <t>JakabNet Szoftverház Kft.</t>
  </si>
  <si>
    <t>Integrált Közszolg. Szoftvercsomag követése-pü,szoc...modul-Szakcs</t>
  </si>
  <si>
    <t>K&amp;H Biztosító Zrt.</t>
  </si>
  <si>
    <t>felelősségbiztosítás, casco-JLV-415,LLP-126, LHL-651 (Szakcs)</t>
  </si>
  <si>
    <t>Karádi-Kontroll Kft.</t>
  </si>
  <si>
    <t>munkavédelmi tanácsadás</t>
  </si>
  <si>
    <t>Karádiné Kurucz Klára e.v.</t>
  </si>
  <si>
    <t>munkavédelmi tanácsadás-Szakcs</t>
  </si>
  <si>
    <t>KIMÉRA Kft.</t>
  </si>
  <si>
    <t>Jogszabálykövetés /iktató rendszer/</t>
  </si>
  <si>
    <t>Magyar Posta Zrt.</t>
  </si>
  <si>
    <t>Postafiók bérlet</t>
  </si>
  <si>
    <t>postai küldemények havi díja</t>
  </si>
  <si>
    <t>Magyar Telekom Nyrt.</t>
  </si>
  <si>
    <t>tűzjelző rendszer telefonvonala-Bezerédj u. 14.</t>
  </si>
  <si>
    <t>vezetékes telefonok - Szakcs</t>
  </si>
  <si>
    <t>mobiltelefon előfizetése-Szakcs (30/501-3166)</t>
  </si>
  <si>
    <t>Microsec Zrt.</t>
  </si>
  <si>
    <t>e-Szigno Csomag keretében együttesen nyújtott szolgáltatások</t>
  </si>
  <si>
    <t>MOHU Zrt.</t>
  </si>
  <si>
    <t>Szabadság u. 18 kukák ürítése</t>
  </si>
  <si>
    <t>Opten Informatikai Kft.</t>
  </si>
  <si>
    <t>cégtár online (pü-i modul) éves előfizetés</t>
  </si>
  <si>
    <t>lemondásig érvényben</t>
  </si>
  <si>
    <t>Önkormányzati vállalkozás-figyelés -adósok</t>
  </si>
  <si>
    <t>megrendelő</t>
  </si>
  <si>
    <t>Print Copy Kft.</t>
  </si>
  <si>
    <t>fénymásolók üzemeltetési költsége (Szakcs-MP3351)</t>
  </si>
  <si>
    <t>Saldo Rt.</t>
  </si>
  <si>
    <t>tagdíj (adó-és számviteli tanácsadás)</t>
  </si>
  <si>
    <t>TAGE Kft.</t>
  </si>
  <si>
    <t>Tank-szer</t>
  </si>
  <si>
    <t>üzemanyag</t>
  </si>
  <si>
    <t>TARR Kft.</t>
  </si>
  <si>
    <t>Yettel Magyarország Zrt.</t>
  </si>
  <si>
    <t>mobil távközlési szolgáltatások és mobil telefonok vásárlása, és uszoda</t>
  </si>
  <si>
    <t>Tolna Megyei Kormányhivatal</t>
  </si>
  <si>
    <t>helyi személyiadat és lakcímnyilvánt. számgépes rendsz.karbt</t>
  </si>
  <si>
    <t>Tolna Megyei Ügyvédi Kamara</t>
  </si>
  <si>
    <t>kamarai jogtanácsosi díj</t>
  </si>
  <si>
    <t>Rostás Jenőné e.v.</t>
  </si>
  <si>
    <t>Develop Ineo +227e fénymásoló bérlete, lapköltsége</t>
  </si>
  <si>
    <t>fénymásoló bérlete (Develop Ineo 224e)</t>
  </si>
  <si>
    <t>Vincellérné dr. Illés Krisztina</t>
  </si>
  <si>
    <t>jogi közreműködés, képviselet, tanácsadás, és állásfoglalás elkészítése</t>
  </si>
  <si>
    <t>Werner Tamás e.v. (WS Works)</t>
  </si>
  <si>
    <t>garázsmester gépkocsi nyilvántartó program karbantartása</t>
  </si>
  <si>
    <t>szóbeli m.</t>
  </si>
  <si>
    <t>Wolters Kluwer Kft.</t>
  </si>
  <si>
    <t>előfizetések (jogtárak, döntvénytár)</t>
  </si>
  <si>
    <t>X-R Copy Kft.</t>
  </si>
  <si>
    <t>másolatok díja-Kon. Min. Bizhub 163. -Szakcs</t>
  </si>
  <si>
    <t>Konica Minolta Bizhub 554e Bérleti díj és másolatok díja, Konica Minolta Bizhub C224e bérleti díj és másolatok díja</t>
  </si>
  <si>
    <t>Európai Uniós támogatással megvalósuló programok, projektek bevételei, kiadásai</t>
  </si>
  <si>
    <t>Ft</t>
  </si>
  <si>
    <t>szám</t>
  </si>
  <si>
    <t>azonosító</t>
  </si>
  <si>
    <t>program, projekt neve</t>
  </si>
  <si>
    <t>2020.12.31-ig</t>
  </si>
  <si>
    <t>2021.</t>
  </si>
  <si>
    <t>2022.</t>
  </si>
  <si>
    <t>2023.</t>
  </si>
  <si>
    <t>2024.</t>
  </si>
  <si>
    <t>2024. után</t>
  </si>
  <si>
    <t>TOP-5.2.1-15-TL1-2016-00001</t>
  </si>
  <si>
    <t>A dombóvári Mászlony szegregátumban élők társadalmi integrációjának helyi szintű komplex programja</t>
  </si>
  <si>
    <t xml:space="preserve">támogatás </t>
  </si>
  <si>
    <t>önkormányzati sajáterő</t>
  </si>
  <si>
    <t>TOP-5.2.1-15-TL1-2016-00002</t>
  </si>
  <si>
    <t>A dombóvári Szigetsor-Vasút szegregátumban élők társadalmi integrációjának helyi szintű komplex programja</t>
  </si>
  <si>
    <t>TOP-5.2.1-15-TL1-2016-00003</t>
  </si>
  <si>
    <t>A dombóvári Kakasdomb-Erzsébet utca szegregációval veszélyeztetett területén élők társadalmi integrációjának helyi szintű komplex programja</t>
  </si>
  <si>
    <t>TOP-1.1.1-16-TL1-2017-00002</t>
  </si>
  <si>
    <t>Tüskei iparterület fejlesztése és új iparterület kialakítása 2017</t>
  </si>
  <si>
    <t>támogatás</t>
  </si>
  <si>
    <t>önkormányzati saját forrás</t>
  </si>
  <si>
    <t>TOP-4.3.1-15-TL1-2016-00003</t>
  </si>
  <si>
    <t>A dombóvári Szigetsor-Vasút szegregátumok rehabilitációja</t>
  </si>
  <si>
    <t>TOP-4.3.1-15-TL1-2016-00004</t>
  </si>
  <si>
    <t>DARK - Dombóvári Akcióterületi Rehabilitáció Kakasdomb-Erzsébet utca szegregációval veszélyeztetett területen</t>
  </si>
  <si>
    <t>TOP-4.1.1-15-TL1-2020-00028</t>
  </si>
  <si>
    <t>Dombóvár, Szabadság u. 2. szám alatti orvosi rendelő felújítása</t>
  </si>
  <si>
    <t>önk sajáterő</t>
  </si>
  <si>
    <t>TOP-2.1.3-00023</t>
  </si>
  <si>
    <t>DOMBÓVÁR, Ady Endre utca csapadékvíz elvezető rendszer rekonstrukciója</t>
  </si>
  <si>
    <t>TOP-2.1.3-00024</t>
  </si>
  <si>
    <t>DOMBÓVÁR, Fő utca csapadékvíz elvezető rendszer rekonstrukciója I. ütem - nyugati utcarész</t>
  </si>
  <si>
    <t>TOP-2.1.3-00025</t>
  </si>
  <si>
    <t>DOMBÓVÁR, Fő utca csapadékvíz elvezető rendszer rekonstrukciója II. ütem - keleti utcarész</t>
  </si>
  <si>
    <t>TOP_PLUSZ-1.3.1-21-TL1-2022-00005</t>
  </si>
  <si>
    <t>DOMBÓVÁR Fenntartható Városfejlesztési Stratégiájának és egyéb dokumentumainak elkészítése</t>
  </si>
  <si>
    <t>Bevételek összesen:</t>
  </si>
  <si>
    <t>kiadás</t>
  </si>
  <si>
    <t>személyi</t>
  </si>
  <si>
    <t>járulék</t>
  </si>
  <si>
    <t>dologi kiadások (szolgáltatások)</t>
  </si>
  <si>
    <t>eszközbeszerzés</t>
  </si>
  <si>
    <t>tartalék</t>
  </si>
  <si>
    <t>túligénylés, ill. előleg visszautalása</t>
  </si>
  <si>
    <t>beruházás (ingatlan vásárlás költségei, építéshez kapcsolódó költségek, eszközbeszerzés)</t>
  </si>
  <si>
    <t xml:space="preserve">kiadás </t>
  </si>
  <si>
    <t xml:space="preserve">támogatás visszafizetés </t>
  </si>
  <si>
    <t>előleg visszafizetés</t>
  </si>
  <si>
    <t>3.1. TOP_PLUSZ-1.3.1-21-TL1-2022-00005 FVS következő évi kiadások</t>
  </si>
  <si>
    <t>1.1. Nemzeti Egészségbiztosítási Alapkezelőtől finanszírozás (védőnői ellátás)</t>
  </si>
  <si>
    <t>Több éves kihatással járó döntések számszerűsítése</t>
  </si>
  <si>
    <t>1. Hitelek</t>
  </si>
  <si>
    <t>Sorsz.</t>
  </si>
  <si>
    <t>Megnevezés</t>
  </si>
  <si>
    <t>Hitelfelvétel</t>
  </si>
  <si>
    <t>Törlesztések évente</t>
  </si>
  <si>
    <t>2025.</t>
  </si>
  <si>
    <t>2026.</t>
  </si>
  <si>
    <t>2027.</t>
  </si>
  <si>
    <t>2028.</t>
  </si>
  <si>
    <t>2029.</t>
  </si>
  <si>
    <t>2030.</t>
  </si>
  <si>
    <t>1.</t>
  </si>
  <si>
    <t>Törlesztés
összesen</t>
  </si>
  <si>
    <t>OTP célhitel beruházásokra (1-2-18-4600-0174-4)</t>
  </si>
  <si>
    <t>Kezesség típusa</t>
  </si>
  <si>
    <t>Kezességvállalás mértéke/hitelkeret
eFt</t>
  </si>
  <si>
    <t>Kezességvállalás kezdete</t>
  </si>
  <si>
    <t>Kezességvállalás időtartama/ lejárata</t>
  </si>
  <si>
    <t>Csökkenés 2024-ben</t>
  </si>
  <si>
    <t>Csökkenés 2025-ben</t>
  </si>
  <si>
    <t>2024. 01.01. nyitóállomány</t>
  </si>
  <si>
    <t>2031.</t>
  </si>
  <si>
    <t>2024. évi nyitó</t>
  </si>
  <si>
    <t>2024. évi növekedés</t>
  </si>
  <si>
    <t>Csökkenés 2026-ban</t>
  </si>
  <si>
    <t>1. hó</t>
  </si>
  <si>
    <t>2. hó</t>
  </si>
  <si>
    <t>3. hó</t>
  </si>
  <si>
    <t>4. hó</t>
  </si>
  <si>
    <t>5. hó</t>
  </si>
  <si>
    <t>6. hó</t>
  </si>
  <si>
    <t>7. hó</t>
  </si>
  <si>
    <t>8. hó</t>
  </si>
  <si>
    <t>9. hó</t>
  </si>
  <si>
    <t>10. hó</t>
  </si>
  <si>
    <t>11. hó</t>
  </si>
  <si>
    <t>12. hó</t>
  </si>
  <si>
    <t>Intézményi működési bevétel</t>
  </si>
  <si>
    <t xml:space="preserve">  ebből helyi adó</t>
  </si>
  <si>
    <t>Átvett pénzeszközök, támogatás államháztartáson belülről</t>
  </si>
  <si>
    <t xml:space="preserve">  ebből működésre</t>
  </si>
  <si>
    <t xml:space="preserve">  ebből fejlesztésre</t>
  </si>
  <si>
    <t>Bevételek együtt (1+…+6)</t>
  </si>
  <si>
    <t>Finanszírozási műveletek (hitel, maradvány igénybevétele)</t>
  </si>
  <si>
    <t>Összes bevétel (7+8)</t>
  </si>
  <si>
    <t>Személyi juttatás</t>
  </si>
  <si>
    <t>Munkaadókat terhelő járulék</t>
  </si>
  <si>
    <t>Dologi kiadás</t>
  </si>
  <si>
    <t>Egyéb működési célú kiadás</t>
  </si>
  <si>
    <t>Működési kiadások (10+…+14)</t>
  </si>
  <si>
    <t>Egyéb felhalmozási kiadás</t>
  </si>
  <si>
    <t>Felhalmozási kiadás (16+17+18)</t>
  </si>
  <si>
    <t>Céltartalék, általános tartalék</t>
  </si>
  <si>
    <t>Kiadások együtt (15+19+20)</t>
  </si>
  <si>
    <t>Finanszírozási műveletek (hiteltörl., Áht-n belüli megelőleg. visszafiz.)</t>
  </si>
  <si>
    <t>Összes kiadás (21+22)</t>
  </si>
  <si>
    <t>7-21 eltérése (+/-)</t>
  </si>
  <si>
    <t>9-23 eltérése (+/-)</t>
  </si>
  <si>
    <t>Záró pénzkészlet</t>
  </si>
  <si>
    <t>Műkö-  dési  bevétel</t>
  </si>
  <si>
    <t>Felhalmozási bevétel</t>
  </si>
  <si>
    <t>Átvett pénzeszköz, támogatás</t>
  </si>
  <si>
    <t>Maradvány igénybevétele</t>
  </si>
  <si>
    <t>Önk. tám.</t>
  </si>
  <si>
    <t>Int.fin.</t>
  </si>
  <si>
    <t>Állami támogatás</t>
  </si>
  <si>
    <t>1.2. Fogorvosi rendelő fenntartásához hozzájárulás</t>
  </si>
  <si>
    <t>1.3. Közös Önkormányzati Hivatal működtetéséhez hozzájárulás</t>
  </si>
  <si>
    <t>1.3.1. Közös Önkormányzati Hivatal működtetéséhez hozzájárulás Szakcs</t>
  </si>
  <si>
    <t>1.3.2. Közös Önkormányzati Hivatal működtetéséhez hozzájárulás Lápafő</t>
  </si>
  <si>
    <t>1.3.3. Közös Önkormányzati Hivatal működtetéséhez hozzájárulás Várong</t>
  </si>
  <si>
    <t>1.3.4. Közös Önkormányzati Hivatal működtetéséhez hozzájárulás Csikóstőttős</t>
  </si>
  <si>
    <t>1.3.5. Közös Önkormányzati Hivatal működtetéséhez hozzájárulás Attala</t>
  </si>
  <si>
    <t>1.5. Nyári diákmunka támogatása</t>
  </si>
  <si>
    <t>1.6. Kiegészítő gyermekvédelmi támogatás</t>
  </si>
  <si>
    <t>1.7. TOP-5.2.1-15-TL1-2016-00001 Mászlony</t>
  </si>
  <si>
    <t>1.8. TOP-5.2.1-15-TL1-2016-00002 Szigetsor</t>
  </si>
  <si>
    <t>1.9. TOP-5.2.1-15-TL1-2016-00003 Kakasdomb-Erzsébet utca</t>
  </si>
  <si>
    <t>1.10. Kaposmenti Társulástól kapott támogatás</t>
  </si>
  <si>
    <t>1.11. Társulás nettósítási különbözet</t>
  </si>
  <si>
    <t>2.1. Dombó-Land Kft. tagi kölcsön visszafizetés</t>
  </si>
  <si>
    <t>3. Fénymásoló beszerzés Szakcs</t>
  </si>
  <si>
    <t>5. Védőnő</t>
  </si>
  <si>
    <t>3. Bölcsőde tető felújítása</t>
  </si>
  <si>
    <t>14. Városi rendezvények</t>
  </si>
  <si>
    <t>15. Önkormányzati jogalkotás kiadásai</t>
  </si>
  <si>
    <t>16. Helyi tömegközlekedés biztosítása</t>
  </si>
  <si>
    <t>17. Városmarketing és kommunikációs feladatok</t>
  </si>
  <si>
    <t>18. Balatonfenyvesi és Gunarasi Ifjúsági Tábor üzemeltetése</t>
  </si>
  <si>
    <t>18.1. Balatonfenyves</t>
  </si>
  <si>
    <t>18.2. Gunaras</t>
  </si>
  <si>
    <t>19. ÁFA befizetés (építési telkek, víziközmű bérleti díj)</t>
  </si>
  <si>
    <t>20. Sportpályák üzemeltetése</t>
  </si>
  <si>
    <t>21. Településrendezési eszközök felülvizsgálata és módosítása</t>
  </si>
  <si>
    <t>22. TOP_PLUSZ-1.3.1-21-TL1-2022-00005 FVS</t>
  </si>
  <si>
    <t>23. Farkas Attila Uszoda üzemeltetése</t>
  </si>
  <si>
    <t>25. Szúnyoggyérítés Dombóvár város közigazgatási területén</t>
  </si>
  <si>
    <t>26. Tagdíj Kapos-menti Terület- és Vidékfejlesztési Társulásnak</t>
  </si>
  <si>
    <t>27. Gyermekétkeztetés kiadásai</t>
  </si>
  <si>
    <t>28. Szünidei étkeztetés kiadásai</t>
  </si>
  <si>
    <t>29. Dombóvári Városgazdálkodási Nkft.-nek közszolgáltatási szerződés alapján fizetendő</t>
  </si>
  <si>
    <t>30. Játszóterek felülvizsgálata, a szükséges és lehetséges javítási, karbantartási munkák elvégzése</t>
  </si>
  <si>
    <t>31. Iskola egészségügyi feladat</t>
  </si>
  <si>
    <t>32. Tanulmánytervek készítése</t>
  </si>
  <si>
    <t>33. Védőnőkkel kapcsolatos dologi kiadások</t>
  </si>
  <si>
    <t>34. Újdombóvári posta működtetésére</t>
  </si>
  <si>
    <t>35. Térfigyelő kamerarendszer üzemeltetése</t>
  </si>
  <si>
    <t>36. Karácsonyi díszkivilágítás</t>
  </si>
  <si>
    <t>37. Szőlőhegyi utcatáblázás</t>
  </si>
  <si>
    <t>1.6. TOP-4.3.1-15-TL1-2016-00004 projekt támogatás visszafizetése</t>
  </si>
  <si>
    <t>1.7. TOP-2.1.3-16-TL1-2021-00023 projekt támogatás visszafizetése</t>
  </si>
  <si>
    <t>2. Szigeterdei lakótorony lépcsője</t>
  </si>
  <si>
    <t>3. Kórházi parkoló felújítása</t>
  </si>
  <si>
    <t>4. Dombóvári Szivárvány Óvoda Zöld Liget Tagóvodája előtt bekötőút- és parkoló felújítása</t>
  </si>
  <si>
    <t>12. Kamatbevétel</t>
  </si>
  <si>
    <t>13. Tolna Vármegyei Kórház hozzájárulása védőnői szolgálat kiadásaihoz</t>
  </si>
  <si>
    <t>2.3. TOP-1.1.1-16-TL1-2017-00002  Tüskei iparterület fejlesztése és új iparterület kialakítása</t>
  </si>
  <si>
    <t>2.4. TOP-2.1.3-16-TL1-2021-00024 Dombóvár, Fő utca csapadékvíz-elvezető rendszer rekonstrukciója I. ütem – nyugati utcarész</t>
  </si>
  <si>
    <t>2.5. TOP-2.1.3-16-TL1-2021-00025 Dombóvár, Fő utca csapadékvíz-elvezető rendszer rekonstrukciója II. ütem – keleti utcarész</t>
  </si>
  <si>
    <t>2.6. TOP-4.1.1-15-TL1-2020-00028 - Szabadság utcai orvosi rendelő felújítása II. ütem</t>
  </si>
  <si>
    <t>infláció:</t>
  </si>
  <si>
    <t>5T Építészeti és Városfejlesztési Kft.</t>
  </si>
  <si>
    <t>Településrendezési tervek módosítása</t>
  </si>
  <si>
    <t>AEGON Magyarország Zrt</t>
  </si>
  <si>
    <t>Vagyonbiztosítás</t>
  </si>
  <si>
    <t>Agrokemi Rt.</t>
  </si>
  <si>
    <t>gesztenyefák, platánfák, nyírfák, örökzöldek permetezése</t>
  </si>
  <si>
    <t>2023.12.31. (évente új szerződés)</t>
  </si>
  <si>
    <t>Allianz Hungária Zrt.</t>
  </si>
  <si>
    <t>casco - AHB952289006 gfb - SSE-546</t>
  </si>
  <si>
    <t>ATEV Fehérjefeldolgozó Rt.</t>
  </si>
  <si>
    <t>állati hulladék szállítása</t>
  </si>
  <si>
    <t>Balaskó János e.v.</t>
  </si>
  <si>
    <t>városi fúvószenekar felkészítése</t>
  </si>
  <si>
    <t>2023.12.31 (évente új szerződés)</t>
  </si>
  <si>
    <t>Balaskó Roland e.v.</t>
  </si>
  <si>
    <t>Önkormányzat és az általa fenntartott intézmények részére villanyszerelési, karbantartási munkák</t>
  </si>
  <si>
    <t>Baudai Építőipari Szolgáltató és Kereskedelmi Kft.</t>
  </si>
  <si>
    <t>II. részajánlati kör: Közösségi szőlészeti oktatóközpont és gazdasági tároló épület kialakítása - TOP-4.3.1-15-TL1-2016-00004 DARK - Kakasdomb-Erzsébet u.</t>
  </si>
  <si>
    <t>I. részajánlati kör: Szigetsor-Vasút szegregátumok rehabilitációja_III. - TOP-4.3.1-15-TL1-2016-00003</t>
  </si>
  <si>
    <t>munkaterület átadásától számított 270 naptári nap</t>
  </si>
  <si>
    <t>II. részajánlati kör: Szigetsor-Vasút szegregátumok rehabilitációja_III. - TOP-4.3.1-15-TL1-2016-00003</t>
  </si>
  <si>
    <t>BIOKOM Nonprofit Kft.</t>
  </si>
  <si>
    <t>32 m3-es konténer bérlete-Lucza hegyi hulladékudvar (zöldhulladékhoz), 15 m3-es konténer bérlete-Lucza hegyi hulladékudvar (padkaszemét gyűjtéséhez), 7 m3-es konténer bérlete-Lucza hegy (építési törmelékhez)</t>
  </si>
  <si>
    <t>zöldhulladék szállítása, ártalmatlanítása</t>
  </si>
  <si>
    <t>úttisztításból származó hulladék szállítása, ártalmatlanítása</t>
  </si>
  <si>
    <t xml:space="preserve">Építési törmelék szállítása, ártalmatlanítása </t>
  </si>
  <si>
    <t>BONYPLAN Beruházás-szervező és lebonyolító. Mérnöki Szolgáltató Bt.</t>
  </si>
  <si>
    <t>műszaki ellenőri feladatok-TOP-4.1.1-15-TL1-2020-00028, Szabadság u. 2. orvosi rendelő felújítása, 2.rész: beruházás II. üteme</t>
  </si>
  <si>
    <t>kivitelezéshez igazodóan</t>
  </si>
  <si>
    <t>Bölcsészettudományi Kutatóközpont</t>
  </si>
  <si>
    <t>dombói vár 2022. évi ásatási költségeinek fedezésére benyújtott pályázathoz önrész</t>
  </si>
  <si>
    <t>támogatói okirat BTK által az Önkormányzat részére megküldött példényának kézhezvételét követő 8 nap</t>
  </si>
  <si>
    <t>Calendula Patika Bt.</t>
  </si>
  <si>
    <t>Kórház u. 74. emeleti rész (159,2 m2) bérlete + rezsi költség - 2022.07.18-2023.06.30. (Szabadság u. 2. felújítás miatt)</t>
  </si>
  <si>
    <t>2023.11.30,</t>
  </si>
  <si>
    <t>Csillag Társasház IB.</t>
  </si>
  <si>
    <t>vill. hálózat haszn. díja (térfigyelő r.)</t>
  </si>
  <si>
    <t>közös költség-Csillagház (bérlakások)</t>
  </si>
  <si>
    <t>DOMBÓ-LAND KFT.</t>
  </si>
  <si>
    <t>tájékoztatási és nyilvánossági feladatok-Ady u., Fő u. I. ütem, Fő u. II. ütem csapadékvíz-elvezető rendszer rekonstrukciója, TOP-2.1.3-16-TL1-2021-00023, TOP-2.1.3-16-TL1-2021-00024, TOP-2.1.3-16-TL1-2021-00025</t>
  </si>
  <si>
    <t>projekt fizikai befejezésének napja</t>
  </si>
  <si>
    <t>Dombó Pál Lakásépítő és Fenntartó</t>
  </si>
  <si>
    <t>közös ktg-Pannónia u. 34., 38. (hőközpontok), Pannónia u. 25.3. (raktár)</t>
  </si>
  <si>
    <t>közös költség Ady u. 8-12. üzlethelyiség</t>
  </si>
  <si>
    <t>közös ktg.-bérlakások (Liget ltp. 6/B., Pannónia u. 14. 2/5.)</t>
  </si>
  <si>
    <t>Dombóvár Hunyadi Téri Buszváró Üzletház</t>
  </si>
  <si>
    <t>közös költség-Hunyadi téri buszmegálló</t>
  </si>
  <si>
    <t>Dombóvárhő Kkt.</t>
  </si>
  <si>
    <t>bérlakások fűtése</t>
  </si>
  <si>
    <t>fűtés díja-Pannónia út 27. 4 lh. (üres üzlethelyiség)</t>
  </si>
  <si>
    <t>fűtési díj-Pannónia út 7. 2 lh (hőközpont)</t>
  </si>
  <si>
    <t>fűtési díj-Pannónia út 5. 3 lh. (védőnő)</t>
  </si>
  <si>
    <t>Dombóvári Evangélikus Általános Iskola és Alapfokú Művészeti Iskola</t>
  </si>
  <si>
    <t>diák helyi-járatos bérlet-települési támogatás</t>
  </si>
  <si>
    <t>Dombóvári Illyés Gyula Gimnáziumért Alapítvány</t>
  </si>
  <si>
    <t>Gimnáziumi Tehetséggondozó Program</t>
  </si>
  <si>
    <t>Dombóvári Szent Lukács Kórház</t>
  </si>
  <si>
    <t>Dombóvári Városgazd. Nkft.</t>
  </si>
  <si>
    <t>felújítási hozzájárulás-Kinizsi u. 37. JAM központ "U" alakú épület</t>
  </si>
  <si>
    <t>közfeladatok ellátása</t>
  </si>
  <si>
    <t>vissza nem térítendő támogatás közfoglalkoztatásra</t>
  </si>
  <si>
    <t>Dombőr Kft./ Ferenczi Gyula E.V.</t>
  </si>
  <si>
    <t>portaszolgálat-Szabadság u. 18.</t>
  </si>
  <si>
    <t>Dr. Alacsony és Társa Kft.</t>
  </si>
  <si>
    <t>védőnői rész takarítása-IV. háziorvosi körzet</t>
  </si>
  <si>
    <t>Dr. Bátori Gyermekorvosi Bt.</t>
  </si>
  <si>
    <t>takarítás: Hóvirág u. (védőnői szolgálat, 30.000,-ft/hó)</t>
  </si>
  <si>
    <t>Dr. Belt Éva</t>
  </si>
  <si>
    <t>takarítás, gázszolgáltatás-III. u. 35. védőnői szolgálat</t>
  </si>
  <si>
    <t xml:space="preserve">dr.  Pucsli és Tsa. Bt. </t>
  </si>
  <si>
    <t>iskola eü. feladat</t>
  </si>
  <si>
    <t>Dr. Szenderné Dr. Kotz Hildegard Ágnes</t>
  </si>
  <si>
    <t>Jókai u. 14. 1. (orvosi rendelő) bérlete + rezsi</t>
  </si>
  <si>
    <t>DRV Zrt</t>
  </si>
  <si>
    <t>víz-önkormányzati fogyasztási helyek</t>
  </si>
  <si>
    <t>Eatrend Kft.</t>
  </si>
  <si>
    <t>gyermekétkeztetési feladatok</t>
  </si>
  <si>
    <t>E.ON Energiaszolgáltató Kft./MVM Next Energiakereskedelmi Zrt.</t>
  </si>
  <si>
    <t>áram-ingatlanok, vízátemelők stb…</t>
  </si>
  <si>
    <t>gáz-ingatlanok</t>
  </si>
  <si>
    <t>Emberi Erőforrás Támogatáskezelő</t>
  </si>
  <si>
    <t>Bursa Hungarica ösztöndíj</t>
  </si>
  <si>
    <t>Emergency Service Egészségügyi Szolgáltató Kft.</t>
  </si>
  <si>
    <t>ügyeleti feladatok ellátása</t>
  </si>
  <si>
    <t>Esküdt Timea ev.</t>
  </si>
  <si>
    <t>rágcsáló, kártevő és rovarirtás város területén, Szuhay SC/Lucza hegyi hulladéklerakó területén legyek írtása</t>
  </si>
  <si>
    <t>Eures Consulting Kft.</t>
  </si>
  <si>
    <t>Dombóvári Szabadidő- és Sportcentrum komplex üzemeltetési és hasznosítási koncepciójának kialakítása</t>
  </si>
  <si>
    <t>projekt fizikai befejezése</t>
  </si>
  <si>
    <t>Gamaterv Mérnökiroda Bt.</t>
  </si>
  <si>
    <t>rehabilitációs környezettervező szakértői feladatok-TOP-4.3.1-15-TL1-2016-00003</t>
  </si>
  <si>
    <t>kivitelezés műszaki átádásának napja</t>
  </si>
  <si>
    <t>Golden Talk Hungary Kft.</t>
  </si>
  <si>
    <t>rádióműsor készítése-Rádió Plusz Dombóvár</t>
  </si>
  <si>
    <t>Gond-X Kft.</t>
  </si>
  <si>
    <t>Szigeterdei lakótorony 24 órás távfelügyelete</t>
  </si>
  <si>
    <t>biztonságtechn. távfelügy.,műszaki kész./karb.-Termál  u. 5.</t>
  </si>
  <si>
    <t>Govern-Soft Kft.</t>
  </si>
  <si>
    <t>Menza-Pure nyilvántartó rendszer</t>
  </si>
  <si>
    <t>Groupama Garancia Biztosító Zrt.</t>
  </si>
  <si>
    <t>Orvosi felelősségbiztosítás-dr. Pucsli E. (Bajcsy Zs. 5.)</t>
  </si>
  <si>
    <t>Hajós Építész Iroda Kft.</t>
  </si>
  <si>
    <t>Dombóvári Szabadidő- és Sportcentrum kivitelezésére vonatkozó költség- és időkalkuláció elkészítése</t>
  </si>
  <si>
    <t>Dombóvári Szabadidő- és Sportcentrum tervezése</t>
  </si>
  <si>
    <t>ITA BONUM Kft.</t>
  </si>
  <si>
    <t>közbeszerzés eredményes lefolytatásáig</t>
  </si>
  <si>
    <t>Kapos-Menti Területi- és Vidékfejlesztési Társulás</t>
  </si>
  <si>
    <t>Tolnatáj TV Kapos-menti Magazin</t>
  </si>
  <si>
    <t>tagdíj</t>
  </si>
  <si>
    <t>Karádi-Kontroll Kft</t>
  </si>
  <si>
    <t>Tűzvédelmi feladatok elvégzése</t>
  </si>
  <si>
    <t>K-PLAN Építő Szolgáltató és Kereskedelmi KFt.</t>
  </si>
  <si>
    <t>180 nap</t>
  </si>
  <si>
    <t>Szabadság utcai orvosi rendelő felújítása II. ütem tárgyú beruházás kivitelezése (még nem lépett hatályba a szerződés)</t>
  </si>
  <si>
    <t>8 hónap</t>
  </si>
  <si>
    <t>Maár Építész Iroda Kft.</t>
  </si>
  <si>
    <t>műszaki ellenőri feladatok ellátása a TOP-4.3.1-15-TL1-2016-00003 Szigetsor-Vasút szegregátumok rehabilitációja projektben</t>
  </si>
  <si>
    <t>műszaki ellenőri feladatok ellátása magasépítési munkák tekintetében a TOP-4.3.1-15-TL1-2016-00004 "DARK-Dombóvári Akcióterületi Rehabilitáció Kakasdomb-Erzsébet utca szegregációval veszélyeztetett területeken projekt keretében</t>
  </si>
  <si>
    <t>volt Zeneiskola épületének felújítása során műszaki ellenőri feladatok ellátása</t>
  </si>
  <si>
    <t>Magyar Közút Nonprofit Zrt.</t>
  </si>
  <si>
    <t>Országos közúthálózaton lévő forgalomirányító jelzőberendezések üzemeltetési költségeinek megosztása</t>
  </si>
  <si>
    <t xml:space="preserve">uszoda tűzjelző, telefon, Bajcsy Zs. u. 5. </t>
  </si>
  <si>
    <t>MÁV Zrt.</t>
  </si>
  <si>
    <t>bérleti díj, ingatlankezelési díj, közüzemi díjak-Földvár u. 35. (1889/21 hrsz., burkolatlan terület)</t>
  </si>
  <si>
    <t>Mecsek-Dráva Önkormányzati Társulás</t>
  </si>
  <si>
    <t>intézmény működtetés támogatása</t>
  </si>
  <si>
    <t>Mediaworks Hungary Zrt.</t>
  </si>
  <si>
    <t>Tolnai Népújságban való megjelenések díja</t>
  </si>
  <si>
    <t>Mezőföldi Regionális Víziközmű Kft./ Tettye Forrásház Zrt.</t>
  </si>
  <si>
    <t>fürdővíz laborvizsgálata-uszoda</t>
  </si>
  <si>
    <t>Mikrolift Kft</t>
  </si>
  <si>
    <t>Hóvirág u. 1. HO felvonó karbantartása</t>
  </si>
  <si>
    <t>MMSZ Esterházy Miklós Technikum</t>
  </si>
  <si>
    <t>Mobil Adat Kft.</t>
  </si>
  <si>
    <t>kiskassza díjcsomag-uszoda</t>
  </si>
  <si>
    <t>Multi Alarm Zrt.</t>
  </si>
  <si>
    <t>térfigyelő kamerarendszer és térfigyelő központ féléves ciklusonkénti karbantartása és hibajavítása</t>
  </si>
  <si>
    <t>MVM Next Energiakereskedelmi Zrt.</t>
  </si>
  <si>
    <t>gáz-bérlakások, Szabadság u. 4.</t>
  </si>
  <si>
    <t>Nagyné Messinger Tímea</t>
  </si>
  <si>
    <t>szakmai vezetői feladatok-TOP-5.2.1-15-TL1-2016-00001 (Mászlony szegregátum társadalmi integrációja)</t>
  </si>
  <si>
    <t>szakmai vezetői feladatok-TOP-5.2.1-15-TL1-2016-00002 (Szigetsor-Vasút szegregátum társadalmi integrációja)</t>
  </si>
  <si>
    <t>szakmai vezetői feladatok-TOP-5.2.1-15-TL1-2016-00003 (Kakasdomb-Erzsébet u. társadalmi integrációja)</t>
  </si>
  <si>
    <t>Nemcsényi Gábor e.v.</t>
  </si>
  <si>
    <t>webdesign, weblap tervezése, weblap karbantartása</t>
  </si>
  <si>
    <t>Nemzeti Hulladékgazdálkodási Koordináló és Vagyonkezelő Zrt./MOHU Zrt.</t>
  </si>
  <si>
    <t>Nervo-karp Bt.</t>
  </si>
  <si>
    <t>Közegészségügyi járványügyi szaktanácsadás</t>
  </si>
  <si>
    <t>Népköztársaság u. 23.- 25.- 27.- 29. Társasház</t>
  </si>
  <si>
    <t>közös költség Pannónia u. 27. üzlet</t>
  </si>
  <si>
    <t>Népköztársaság u. 40. Társasház</t>
  </si>
  <si>
    <t>közös költség-Pannónia út 40. fsz/1. (raktárként használt üzlethelyiség)</t>
  </si>
  <si>
    <t>Őri Gábor e.v.</t>
  </si>
  <si>
    <t>rendezvényekhez kapcsolódó szolgáltatások: grafikai anyagok tervezése, fotódokumentáció készítése...</t>
  </si>
  <si>
    <t>Pécsi Környezetvédelmi Kft.</t>
  </si>
  <si>
    <t>veszélyes hulladék szállítás /védőnők</t>
  </si>
  <si>
    <t>Reality - Property Kft.</t>
  </si>
  <si>
    <t>RP-SC Holding Szolgáltató Kft.</t>
  </si>
  <si>
    <t>Bezerédj u. ivóvízvezeték rekonstrukció I. ütem II. eljárás (pótmunka)</t>
  </si>
  <si>
    <t>Szent Orsolya Rendi Bencés Általános Iskola, Alapfokú Művészeti Iskola és Kollégium</t>
  </si>
  <si>
    <t>Tamási Tankerületi Központ</t>
  </si>
  <si>
    <t>Tanácsköztársaság tér 7-9. társasház</t>
  </si>
  <si>
    <t>közös költség-Platán tér 9. fsz. 3. (bérlakás)</t>
  </si>
  <si>
    <t>TANK-SZER Kft</t>
  </si>
  <si>
    <t>üzemanyag-Szuhay SC (SSE-546, traktorok)</t>
  </si>
  <si>
    <t>"Tarai" Orvosi, Ápolási és Kereskedelmi Bt.</t>
  </si>
  <si>
    <t>üzemorvosi ellátás</t>
  </si>
  <si>
    <t>Tarr KFT.</t>
  </si>
  <si>
    <t>Internet előfizetési díj-Szuhay Sportcentrum, Hunyadi tér 23-25., Fő u. 36. (free wi-fi), wifi4eu…</t>
  </si>
  <si>
    <t>Internet előfizetési díj-Bajcsy Zs. u. 2.</t>
  </si>
  <si>
    <t>Tárnok-Trans Kft.</t>
  </si>
  <si>
    <t>Helyi személyszállítási közszolgáltatás ellátása</t>
  </si>
  <si>
    <t>Társasház Dombóvár Kórház u. 2.</t>
  </si>
  <si>
    <t>Kórház u. 2. homlokzat javítás és festés</t>
  </si>
  <si>
    <t>Társasház Hunyadi tér 30-32.</t>
  </si>
  <si>
    <t>közös költség-Hunyadi tér 30-32. (6 üzlethelyiség)</t>
  </si>
  <si>
    <t>Társasház Hunyadi tér 34 A/B.</t>
  </si>
  <si>
    <t>közös költség-Hunyadi tér 34. (üzlet)</t>
  </si>
  <si>
    <t>Társasház Hunyadi tér 37-41. Népköztársaság 52-56.</t>
  </si>
  <si>
    <t>Pannónia u. 56. rendelő közös ktg.-fel.ellátási szerz. alap.-2021. közös költség-Pannónia u. 54., Pannónia u. 56. (bérlakások)</t>
  </si>
  <si>
    <t>Társasház Kaposszekcső, Liget ltp. 5.</t>
  </si>
  <si>
    <t>közös költség-Liget ltp. 5./A, B, C lépcsőházak (bérlakások)</t>
  </si>
  <si>
    <t>Tender Terv Kft.</t>
  </si>
  <si>
    <t>Dombóvár csapadékvíz elvezető rendszer rekonstrukciójának tervezése 1. rész (Ady u.) - TOP-2.1.3-16-TL1-2021-00023</t>
  </si>
  <si>
    <t>utolsó engedély kézhezvételének napjától számított 14 naptári nap</t>
  </si>
  <si>
    <t>Dombóvár csapadékvíz elvezető rendszer rekonstrukciójának tervezése 2. rész (Fő u. I. ütem) - TOP-2.1.3-16-TL1-2021-00024</t>
  </si>
  <si>
    <t>Dombóvár csapadékvíz elvezető rendszer rekonstrukciójának tervezése 3. rész (Fő u. II. ütem) - TOP-2.1.3-16-TL1-2021-00025</t>
  </si>
  <si>
    <t>Tolna Megyei Szakképzési Centrum</t>
  </si>
  <si>
    <t>U Light ESCO Kft.</t>
  </si>
  <si>
    <t>közvilágítási elemek karbantartása-"aktív"</t>
  </si>
  <si>
    <t>Útvonal 2002 Bt.</t>
  </si>
  <si>
    <t>mélyépítés TOP-4.3.1-15-TL1-2016-00003 Szigetsor-Vasút - műszaki ellenőri feladatok ellátása</t>
  </si>
  <si>
    <t>Varga Szilvia</t>
  </si>
  <si>
    <t>Imázs építés, arculati megjelenés érdekében együttműködés, tanácsadás, sajtómeghívókhoz dokumentumok beszerzése...</t>
  </si>
  <si>
    <t>kommunikációs feladatok ellátása-TOP-5.2.1-15-TL1-2016-00001 Mászlony</t>
  </si>
  <si>
    <t>kommunikációs feladatok ellátása-TOP-5.2.1-15-TL1-2016-00002 Szigetsor-Vasút szegregátum</t>
  </si>
  <si>
    <t>kommunikációs feladatok ellátása-TOP-5.2.1-15-TL1-2016-00003 Kakasdomb-Erzsébet u.</t>
  </si>
  <si>
    <t>Vasútegészségügyi Nkft.</t>
  </si>
  <si>
    <t>7200 Dombóvár, Kandó K. u. 1. sz. alatti rendelő bérleti díja (Dr. Keller Margit fogorvos)</t>
  </si>
  <si>
    <t>Vitarex Stúdió Kft.</t>
  </si>
  <si>
    <t>szoftver átalánydíj-Stefánia Védőnői Nyilvántartó rendszer</t>
  </si>
  <si>
    <t>ZNET Telekom Zrt.</t>
  </si>
  <si>
    <t>AirBusiness 10/10 internet-Víztorony</t>
  </si>
  <si>
    <t>kamerarendszer karbantartása, üzem.-Víztorony</t>
  </si>
  <si>
    <t>3. Több évre kihatással járó kötelezettségvállalások 2023-2024. évi kifizetései (Dombóvár Város Önkormányzata)</t>
  </si>
  <si>
    <t>4. Több évre kihatással járó kötelezettségvállalások 2023-2024. évi kifizetései (Dombóvári Közös Önkormányzati Hivatal)</t>
  </si>
  <si>
    <t>24. Járda felújítás</t>
  </si>
  <si>
    <t>1. Közvilágítás bővítése, korszerűsítése, fejlesztése</t>
  </si>
  <si>
    <t>2. Térfigyelő kamerarendszer fejlesztése</t>
  </si>
  <si>
    <t>3. Új játszótér kialakítása</t>
  </si>
  <si>
    <t>4. Orvosi rendelő váró padok</t>
  </si>
  <si>
    <t>5. Tinódi Ház Nonprofit Kft. jegyzett tőkéjének felemelése</t>
  </si>
  <si>
    <t>2.1. Sporttámogatások sportszervezeteknek</t>
  </si>
  <si>
    <t>2.2. Mecsek Dráva Önkormányzati Társulás 2024. évi hozzájárulás</t>
  </si>
  <si>
    <t>2.3. Civil szervezetek támogatása</t>
  </si>
  <si>
    <t>2.4. Kapos Alapítvány támogatása</t>
  </si>
  <si>
    <t>2.5. Dombóvári Városszépítő és Városvédő Egyesület támogatása</t>
  </si>
  <si>
    <t>1.5. TOP-4.3.1-15-TL1-2016-00003 projekt támogatási önerő</t>
  </si>
  <si>
    <t>2.6. Dombóvári Polgárőr Egyesület támogatása</t>
  </si>
  <si>
    <t>2.7. Dombóvári Ifjúsági Fúvószenekar támogatása</t>
  </si>
  <si>
    <t>2.8. Dombóvári Városgazdálkodási Nkft. részére önerő közfoglalkoztatáshoz</t>
  </si>
  <si>
    <t>2.9. Szociális konyha szolgáltatás bevétellel nem fedezett kiadásaira Magyar Máltai Szeretetszolgálat Egyesületnek</t>
  </si>
  <si>
    <t>2.10. Dombóvár, Árnyas utca 29-31. szám alatti társasház részére visszatérítendő támogatás</t>
  </si>
  <si>
    <t>Az önkormányzat 2024. évi bevételei</t>
  </si>
  <si>
    <t>1.1. Rövid lejáratú  hitelek, kölcsönök törlesztése</t>
  </si>
  <si>
    <t>1.2. Hosszú lejáratú beruházási hitelek törlesztése</t>
  </si>
  <si>
    <t>Dombóvár Város Önkormányzatának költségvetési mérlege (eFt)</t>
  </si>
  <si>
    <t>Dombóvár Város Önkormányzata 2024. évi előirányzat felhasználási terve (eFt)</t>
  </si>
  <si>
    <t>Intézmények finanszírozása 2024. évben (eFt)</t>
  </si>
  <si>
    <t>1. Családalapítási támogatás</t>
  </si>
  <si>
    <t>2. Szociális, jóléti, kulturális  juttatások</t>
  </si>
  <si>
    <t>3. Egészségügyi juttatás (védőszemüveg)</t>
  </si>
  <si>
    <t>4. Összesen:</t>
  </si>
  <si>
    <t>2024. évi szociális, jóléti és egészségügyi juttatás előirányzata</t>
  </si>
  <si>
    <t>Közbeszerzési eljárás lebonyolítása: Dombóvár, Ady E. u. csapadékvíz elvezető rendszer rekonstrukciója - TOP-2.1.3-16-TL1-2021-00023</t>
  </si>
  <si>
    <t>"volt zeneiskola épületének felújítása" tárgyú beruházás kivitelezése (még nem lépett hatályba a szerződés)</t>
  </si>
  <si>
    <t>Hulladékszállítás-városi kukák ürítése, Hóvirág u. háziorvosi rendelő, Balatonfenyves, hulladékudvar…</t>
  </si>
  <si>
    <t>diák helyi-járatos bérlet-települési támogatás (Illyés Gyula Gimnázium, Móra F., József Attila Ált. Iskola., Belvárosi Ált. Iskola)</t>
  </si>
  <si>
    <t>e-hiteles tulajdoni lap más.,nem hiteles térképmás...-Szakcs</t>
  </si>
  <si>
    <t>TAKARNET adatátv.hálózathoz-hálózati díj és tulajdoni lap más.</t>
  </si>
  <si>
    <t>Konica Minolta Bizhub C454e fénymásoló üzemeltetése (P2509)</t>
  </si>
  <si>
    <t>Konica Minolta Bizhub C454eH fénymásoló üzemeltetése (P2573)</t>
  </si>
  <si>
    <t>Polg. Hiv. takarítása, felhasznált higiéniai szerek</t>
  </si>
  <si>
    <t>internet-előfizetési díj, internet optikai szálbérlet, kábelTV, Szakcs</t>
  </si>
  <si>
    <t>1.4. Közfoglalkoztatás támogatás, EFOP támogatás</t>
  </si>
  <si>
    <t>1.12. Csikóstőttősi Tagóvoda 2024.évi működtetéséhez hozzájárulás</t>
  </si>
  <si>
    <t>Finanszírozási bevételek</t>
  </si>
  <si>
    <t>Nevelő munkát közvetlenül segítők</t>
  </si>
  <si>
    <t>1. melléklet az 5/2024. (II. 15.) önkormányzati rendelethez</t>
  </si>
  <si>
    <t>2. melléklet az 5/2024. (II. 15.) önkormányzati rendelethez</t>
  </si>
  <si>
    <t>4. melléklet az 5/2024. (II. 15.) önkormányzati rendelethez</t>
  </si>
  <si>
    <t>5. melléklet az 5/2024. (II. 15.) önkormányzati rendelethez</t>
  </si>
  <si>
    <t>2. Garancia és kezességvállalás (függő) (eFt)</t>
  </si>
  <si>
    <t>6. melléklet az 5/2024. (II. 15.) önkormányzati rendelethez</t>
  </si>
  <si>
    <t>7. melléklet az 5/2024. (II. 15.) önkormányzati rendelethez</t>
  </si>
  <si>
    <t>8. melléklet az 5/2024. (II. 15.) önkormányzati rendelethez</t>
  </si>
  <si>
    <t>10. melléklet az 5/2024. (II. 15.) önkormányzati rendelethez</t>
  </si>
  <si>
    <t>11. melléklet az 5/2024. (II. 15.) önkormányzati rendelethez</t>
  </si>
  <si>
    <t>9. melléklet az 5/2024. (II. 15.) önkormányzati rendelethez</t>
  </si>
  <si>
    <t>3. melléklet az 5/2024. (II. 15.) önkormányzati rendelethez</t>
  </si>
  <si>
    <t>eladva az ingatlan</t>
  </si>
  <si>
    <t>Közgbeszerzési eljárás lebonyolítása: Dombóvár, Fő u. II. ütem keleti utcarész csapadékvíz elvezető rendszer rekonstrukciója - TOP-2.1.3-16-TL1-2021-00025</t>
  </si>
  <si>
    <t>Közbeszerzési eljárás lebonyolítása: Dombóvár, Fő u. I. ütem nyugati utcarész csapadékvíz elvezető rendszer rekonstrukciója - TOP-2.1.3-16-TL1-2021-00024</t>
  </si>
  <si>
    <r>
      <t xml:space="preserve">1. </t>
    </r>
    <r>
      <rPr>
        <b/>
        <sz val="12"/>
        <rFont val="Times New Roman"/>
        <family val="1"/>
        <charset val="238"/>
      </rPr>
      <t>Az önkormányzat által nyújtott közvetett támogatások</t>
    </r>
  </si>
  <si>
    <t>Vállalkozó, akinek adóalapja nem haladja meg a 2,5 millió forintot</t>
  </si>
  <si>
    <r>
      <t xml:space="preserve">2. </t>
    </r>
    <r>
      <rPr>
        <b/>
        <sz val="12"/>
        <rFont val="Times New Roman"/>
        <family val="1"/>
        <charset val="238"/>
      </rPr>
      <t>Helyi adónál biztosított kedvezmény, mentesség</t>
    </r>
  </si>
  <si>
    <t>2.1. Az építményadóról szóló 41/2015. (XII. 1.) önkormányzati rendelet</t>
  </si>
  <si>
    <t>2.1.1. A Gunaras-fürdő területén található, az ingatlan-nyilvántartásban üdülő, hétvégi ház megnevezéssel nyilvántartott építmény utáni építményadó-fizetési kötelezettségét illetően adókedvezmény iránti kérelemmel élhet az adóhatóság felé az a magánszemély, aki az építmény tulajdonosa vagy az építményt terhelő vagyoni értékű jog jogosítottja, amennyiben az építményben egyedül vagy hozzátartozójával együtt életvitelszerűen lakik.</t>
  </si>
  <si>
    <t>2.1.2. Mentes – a Htv. 13-13/A. §-ban foglaltakon túl – az építményadó megfizetése alól:</t>
  </si>
  <si>
    <t>a) a lakás, amennyiben az adó alanya magánszemély,</t>
  </si>
  <si>
    <t>b) garázs, gépjárműtároló – kivéve az ingatlan-nyilvántartásban teremgarázsként feltüntetett épületrészt –, üvegház, pince, présház, hűtőház vagy ilyenként feltüntetésre váró épület, továbbá a melléképület és a melléképületrész.</t>
  </si>
  <si>
    <t>2.2. A magánszemélyek kommunális adójáról, az idegenforgalmi adóról és a helyi iparűzési adóról szóló 40/2015. (XII. 1.) önkormányzati rendelet</t>
  </si>
  <si>
    <t>2.2.1. Magánszemélyek kommunális adójánál</t>
  </si>
  <si>
    <t>2.2.1.1. A lakás után fizetendő magánszemélyek kommunális adója alól mentes az a magánszemély, aki a 70. életévét betöltötte. 50 %-os adókedvezmény illeti meg azt a magánszemélyt, aki a 65. életévét betöltötte</t>
  </si>
  <si>
    <t>2.2.1.2. Tulajdonjog, illetve haszonélvezeti jog alapján a kedvezmény 2.109 adózót, a mentesség 1.047 adózót érintett az előző évben.</t>
  </si>
  <si>
    <t>2.2.1.3. A használatbavételi engedély kiadását követő évtől számítva 2 évig mentes a magánszemélyek kommunális adófizetési kötelezettsége alól az a magánszemély, aki új építésű családi házat épít.</t>
  </si>
  <si>
    <t>2.2.1.4. 20 %-os adókedvezmény illeti meg azt a magánszemélyt, akinek a rendelet 1. melléklete I., II., vagy III. övezetébe sorolt lakóingatlana előtti közút nem rendelkezik aszfaltburkolattal.</t>
  </si>
  <si>
    <t>2.2.1.5. Azok a magánszemélyek, akik az ingatlanuk előtt önerőből járdafelújítást végeznek, kérelemre 2 éves időtartamra 50 %-os kommunális adókedvezményt vehetnek igénybe.</t>
  </si>
  <si>
    <t>2.2.1.6. Adókedvezmény illeti meg azt a magánszemélyt, aki a rendelet 1. melléklete szerinti I. vagy II. övezetben lakást vásárolt és ott állandó lakóhelyet létesített.</t>
  </si>
  <si>
    <t>2.2.2. Idegenforgalmi adónál: Nem kell az idegenforgalmi adót megfizetni a magánszemélynek a kereskedelemről szóló 2005. évi CLXIV. törvény 2. §. 39. pontjában meghatározott magánszálláshelyen eltöltött vendégéjszakák után.</t>
  </si>
  <si>
    <t>2.2.3. Iparűzési adónál</t>
  </si>
  <si>
    <t>2.2.3.1. Adómentesség illeti meg a vállalkozót, ha a Htv. 39. § (1) bekezdése, illetőleg a 39/A. §-a vagy 39/B §-a alapján számított (vállalkozási szintű) adóalapja nem haladja meg a 2,5 millió Ft-ot.</t>
  </si>
  <si>
    <t>2.2.3.2. A mentesség pontos összegét és az adóalanyok számát az iparűzési adóbevallások május 31-éig esedékes beküldése után pontosítja az önkormányzat.</t>
  </si>
  <si>
    <r>
      <t xml:space="preserve">3. </t>
    </r>
    <r>
      <rPr>
        <b/>
        <sz val="12"/>
        <rFont val="Times New Roman"/>
        <family val="1"/>
        <charset val="238"/>
      </rPr>
      <t>Térítési díjaknál biztosított kedvezmények</t>
    </r>
    <r>
      <rPr>
        <sz val="12"/>
        <rFont val="Times New Roman"/>
        <family val="1"/>
        <charset val="238"/>
      </rPr>
      <t>: A gyermekvédelem helyi szabályozásáról szóló 12/2006. (II.20.) rendelet alapján az önkormányzat 10% kedvezményt biztosít a gyermekétkeztetés személyi térítési díjából a Dombóvár város közigazgatási területén lakóhellyel, ennek hiányában tartózkodási hellyel rendelkező gyermek esetében, aki a Gyvt. 21/B §-a alapján normatív kedvezményre nem jogosult.</t>
    </r>
  </si>
  <si>
    <r>
      <t xml:space="preserve">4. </t>
    </r>
    <r>
      <rPr>
        <b/>
        <sz val="12"/>
        <rFont val="Times New Roman"/>
        <family val="1"/>
        <charset val="238"/>
      </rPr>
      <t>Helyiségek, eszközök hasznosításából származó bevételből nyújtott kedvezmény, mentesség összege</t>
    </r>
  </si>
  <si>
    <t>Dombóvár, Bezerédj u. 14. szám alatti, dombóvári 1306. hrsz.-ú ingatlanon épült társas irodaházban alábbi helyiségek használata:</t>
  </si>
  <si>
    <t>a) A Nemzetiségi Közösségi Ház –</t>
  </si>
  <si>
    <t>a nagyterem a kiszolgálóhelyiségekkel együtt (1306/A/2. külön helyrajzi szám), iroda (bemutatóterem) 18,90 m2 (1306/A/3. külön helyrajzi szám egyik irodahelyisége) iroda 18,40 m2 (1306/A/3. külön helyrajzi szám egyik irodahelyisége),</t>
  </si>
  <si>
    <t>b) a Német Közösségi Ház – pince (alagsor és mellékhelyiségei) (1306/A/1. külön helyrajzi szám)</t>
  </si>
  <si>
    <t>2024. december 31-ig</t>
  </si>
  <si>
    <t>Dombóvár, Szabadság utca 4. szám alatti ingatlanban térítésmentes</t>
  </si>
  <si>
    <t>helyiséghasználat – a közüzemi költségek rájuk eső részének fedezése mellett – két tanterem, egy tanári szoba, kiskonyha, nemenként elkülönített mosdó és egy ügyfélfogadó iroda vonatkozásában</t>
  </si>
  <si>
    <t>Dombóvári Roma Közhasznú</t>
  </si>
  <si>
    <t>Alapítvány és az Országos Roma Felemelkedésért Misszió</t>
  </si>
  <si>
    <t>Dombóvári Tenisz Egyesület</t>
  </si>
  <si>
    <t>130/2021. (IV. 30.) határozat</t>
  </si>
  <si>
    <t>162/2021. (V. 28.) határozat</t>
  </si>
  <si>
    <t>129/2020. (XII. 18.) határozat</t>
  </si>
  <si>
    <t>133/2021. (IV. 30.) határozat</t>
  </si>
  <si>
    <t>163/2021. (V. 28.) határozat</t>
  </si>
  <si>
    <t>151/2021. (V. 14.) határozat</t>
  </si>
  <si>
    <t>164/2021. (V. 28.) határozat</t>
  </si>
  <si>
    <t>Szigeterdőben – dombóvári 1882/6 hrsz.-ú kivett közpark, lakótorony megnevezésű ingatlanon – található lakótorony térítésmentes használata haszonkölcsön-szerződéssel – 2022. január 1-től</t>
  </si>
  <si>
    <t>2026. december 31-ig – működtetésre, téglagyűjteményének bemutatására. Az összes üzemeltetési költséget az önkormányzat köteles viselni.</t>
  </si>
  <si>
    <t>Dombóvári Karatesuli Egyesület,</t>
  </si>
  <si>
    <t>Dombóvári Vasutas Atlétikai és Szabadidő Egyesület,</t>
  </si>
  <si>
    <t>DOMBÓVÁRI FLOORBALL EGYESÜLET,</t>
  </si>
  <si>
    <t>SEIBUKAI KYOKUSHIN DOMBÓVÁR SPORTEGYESÜLET,</t>
  </si>
  <si>
    <t>Dombóvári Futball Club,</t>
  </si>
  <si>
    <t>Dombóvári Judo Klub,</t>
  </si>
  <si>
    <t>Dombóvári Labdarúgó Klub,</t>
  </si>
  <si>
    <t>Jumpers Dombóvári Kötélugró Sportegyesület,</t>
  </si>
  <si>
    <t>Dombóvári Kosárlabda Klub Sport Egyesület,</t>
  </si>
  <si>
    <t>Dombóvári Kosárlabda Suli Közhasznú Egyesület,</t>
  </si>
  <si>
    <t>Dombóvári Asztalitenisz Club Közhasznú Egyesület,</t>
  </si>
  <si>
    <t>Dombóvári Hangulat Szabadidő Sportegyesület,</t>
  </si>
  <si>
    <t>Módosítás</t>
  </si>
  <si>
    <t>1. EP és helyi önkormányzati választás</t>
  </si>
  <si>
    <t>2. Működési célú költségvetési támogatások és kiegészítő támogatások (B115)</t>
  </si>
  <si>
    <t>2.1. Az Ukrajnában kialakult fegyveres konfliktussal összefüggésben felmerült önkormányzati kiadások ellentételezése</t>
  </si>
  <si>
    <t>3. Elszámolásból származó bevételek (B116)</t>
  </si>
  <si>
    <t>3.1. 2023. évi elszámolás alapján keletkezett pótigény</t>
  </si>
  <si>
    <t>1.13. Kábítószerügyi Egyeztető Fórumok (KEF-ek) működési feltételeinek
biztosítására támogatás</t>
  </si>
  <si>
    <t>1.15. KEHOP-5.4.1-16-2016-00131 támogatás</t>
  </si>
  <si>
    <t>1.2. Dombóvár, Árnyas utca 29-31. szám alatti társasház részére nyújtott visszatérítendő támogatás visszafizetése</t>
  </si>
  <si>
    <t>1.3. Dombóvár, Bezerédj utca 22-26. szám alatti társasház részére nyújtott visszatérítendő támogatás visszafizetése</t>
  </si>
  <si>
    <t>1.4. 2023. évi Autómentes Nap támogatása</t>
  </si>
  <si>
    <t>4. Államháztartáson belüli megelőlegezések (B814)</t>
  </si>
  <si>
    <t>1.1. Helyi védelem alatt álló épületek felújítására</t>
  </si>
  <si>
    <t>1. Egyéb felhalmozási célú támogatások államháztartáson kívülre</t>
  </si>
  <si>
    <t>5. Balatonfenyvesi Ifjúsági Tábor padlóburkolat cseréje, valamint külső faljavítási munkálatok</t>
  </si>
  <si>
    <t>13. Gunaras Park utcában kerékpáros híd telepítése</t>
  </si>
  <si>
    <t>12. Gunaras csapadékvíz-elvezető rendszerek felülvizsgálata és átalakítása tanulmánytervének elkészítéséhez szükséges geodéziai munkák</t>
  </si>
  <si>
    <t>11. TOP-1.1.1-16-TL1-2017-00002 KIF csatlakozás</t>
  </si>
  <si>
    <t>10. Bérlakásokkal kapcsolatos beruházások</t>
  </si>
  <si>
    <t>9. Szőlőhegyi kerékpárút II. ütem tervezése</t>
  </si>
  <si>
    <t>8. TOP-2.1.3-16-TL1-2021-00023 konstruktív hulladékgyűjtő-kör, zsáktartós (20 db), konstruktív pad (14 db)</t>
  </si>
  <si>
    <t>7. Kisértékű tárgyi eszköz beszerzés</t>
  </si>
  <si>
    <t>6. Apáczai Csere János Technikum és Kollégium belső udvar és sportpálya körüli terület megújítása térkővel</t>
  </si>
  <si>
    <t>5. 2024. évi szolidaritási hozzájárulás</t>
  </si>
  <si>
    <t>2.12. Tinódi Ház Nonprofit Kft. támogatása</t>
  </si>
  <si>
    <t>2.11. Dombóvár, Bezerédj utca 22-26. szám alatti társasház részére visszatérítendő támogatás</t>
  </si>
  <si>
    <t>1.10. Dombóvári KÖH 2023. évi működéséhez biztosított hozzájárulás elszámolása önkormányzatokkal</t>
  </si>
  <si>
    <t>1.9. TOP-4.1.1-15-TL1-2020-00028 projekt támogatás visszafizetése</t>
  </si>
  <si>
    <t>1.8. TOP-1.1.1-16-TL1-2017-00002 projekt támogatás visszafizetése</t>
  </si>
  <si>
    <t>41. „Tisztítsuk meg az országot II.” hulladékfelszámolási pályázat kiadásai ILJ/190-1/2024</t>
  </si>
  <si>
    <t>40. Ukrajnából érkezett menekültekkel kapcsolatos kiadások</t>
  </si>
  <si>
    <t>39. Kábítószerügyi Egyeztető Fórumok (KEF-ek) működési kiadásai</t>
  </si>
  <si>
    <t>38. Mobil emlőszűrő állomás kitelepülési költségeinek finanszírozása</t>
  </si>
  <si>
    <t>mód. ei.</t>
  </si>
  <si>
    <t>EP és helyi önkormányzati választás</t>
  </si>
  <si>
    <t>2024. mód.</t>
  </si>
  <si>
    <t>Módosított előirányzat (2)</t>
  </si>
  <si>
    <t>1.14. "Tisztítsuk meg az országot II." hulladékfelszámolási pályázat ILJ/190-1/2024</t>
  </si>
  <si>
    <t>1.16. Magyar-magyar közösségi tevékenységek támogatása</t>
  </si>
  <si>
    <t>Az önkormányzat és költségvetési szervei 2024. évi kiadásai</t>
  </si>
  <si>
    <t>1. Az önkormányzat 2024. évi kiadásai</t>
  </si>
  <si>
    <t>42. Testvér-települési kapcsolat kiadásai</t>
  </si>
  <si>
    <t>1.12. Csikóstőttősi Tagóvoda műk. előző évi fenntartási hozzáj. elszám.</t>
  </si>
  <si>
    <t>1.13. Biztos Kezdet Gyerekház 2023. évi támogatásból származó visszafizetése</t>
  </si>
  <si>
    <t>2.13. Pótbefizetés a Dombóvári Városgazdálkodási Nonprofit Kft. részére</t>
  </si>
  <si>
    <t>14. Ingatlan vásárlás</t>
  </si>
  <si>
    <t>15. Bajcsy-Zsilinszky utcában új parkoló építése</t>
  </si>
  <si>
    <t>16. 12 db buszváró oldalfalát képező citylight berendezés vételára</t>
  </si>
  <si>
    <t>6. Bérlakásokkal kapcsolatos felújítások</t>
  </si>
  <si>
    <t>Módosított előirányzat (3)</t>
  </si>
  <si>
    <t>1. SZJA 1%</t>
  </si>
  <si>
    <t>2. Pályázati támogatás</t>
  </si>
  <si>
    <t>Támogatások államháztartáson belülről összesen</t>
  </si>
  <si>
    <t>2. Időközi választás</t>
  </si>
  <si>
    <t>1.5.1. Könyvtári célú érdekeltségnövelő támogatás</t>
  </si>
  <si>
    <t>2.2. Önkormányzatok rendkívüli támogatása</t>
  </si>
  <si>
    <t>2.7. Fejlesztési Támogatás Tolna Vármegye Önkormányzatától</t>
  </si>
  <si>
    <t>1.5. Támogatás OTP Banktól</t>
  </si>
  <si>
    <t xml:space="preserve"> (Módosította a 13/2024. (VI. 27.) R., hatályba lép: 2024. június 28.; a 15/2024. (IX. 30.) R., hatályba lép: 2024. október 1.;a 2/2025. (II. 14.) R., hatályba lép: 2025. február 15.)</t>
  </si>
  <si>
    <t>43. TOP_PLUSZ-1.3.2-23-DV1-2024-00001 Dombóvári belterületi utak fejlesztése</t>
  </si>
  <si>
    <t>2.14. Támogatás Hamulyák Közalapítvány végelszámolásának bejezéséhez</t>
  </si>
  <si>
    <t>17. Felfújható rendezvénykapu</t>
  </si>
  <si>
    <t>18. Önkormányzati ingatlanokkal kapcsolatos beruházások</t>
  </si>
  <si>
    <t>1. Víziközmű fejlesztés (Kodály utca tervezés)</t>
  </si>
  <si>
    <t>(Módosította a 13/2024. (VI. 27.) R., hatályba lép: 2024. június 28.; a 15/2024. (IX. 30.) R., hatályba lép: 2024. október 1.;a 2/2025. (II. 14.) R., hatályba lép: 2025. február 15.)</t>
  </si>
  <si>
    <t>időközi választás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</si>
</sst>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Ft&quot;_-;\-* #,##0.00\ &quot;Ft&quot;_-;_-* &quot;-&quot;??\ &quot;Ft&quot;_-;_-@_-"/>
    <numFmt numFmtId="43" formatCode="_-* #,##0.00_-;\-* #,##0.00_-;_-* &quot;-&quot;??_-;_-@_-"/>
    <numFmt numFmtId="164" formatCode="_-* #,##0\ &quot;Ft&quot;_-;\-* #,##0\ &quot;Ft&quot;_-;_-* &quot;-&quot;??\ &quot;Ft&quot;_-;_-@_-"/>
    <numFmt numFmtId="165" formatCode="#,##0.0000"/>
    <numFmt numFmtId="166" formatCode="_-* #,##0\ _F_t_-;\-* #,##0\ _F_t_-;_-* &quot;-&quot;\ _F_t_-;_-@_-"/>
    <numFmt numFmtId="167" formatCode="#,##0_ ;\-#,##0\ "/>
    <numFmt numFmtId="168" formatCode="_-* #,##0_-;\-* #,##0_-;_-* &quot;-&quot;??_-;_-@_-"/>
    <numFmt numFmtId="169" formatCode="0.0%"/>
    <numFmt numFmtId="170" formatCode="0.0"/>
  </numFmts>
  <fonts count="7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3"/>
      <name val="Times New Roman"/>
      <family val="1"/>
      <charset val="238"/>
    </font>
    <font>
      <i/>
      <sz val="13"/>
      <name val="Times New Roman"/>
      <family val="1"/>
      <charset val="238"/>
    </font>
    <font>
      <b/>
      <i/>
      <sz val="13"/>
      <name val="Times New Roman"/>
      <family val="1"/>
      <charset val="238"/>
    </font>
    <font>
      <sz val="10"/>
      <name val="Times New Roman"/>
      <family val="1"/>
      <charset val="238"/>
    </font>
    <font>
      <sz val="10"/>
      <name val="Arial CE"/>
      <family val="2"/>
      <charset val="238"/>
    </font>
    <font>
      <i/>
      <sz val="10"/>
      <name val="Arial"/>
      <family val="2"/>
      <charset val="238"/>
    </font>
    <font>
      <sz val="11"/>
      <name val="Times New Roman"/>
      <family val="1"/>
      <charset val="238"/>
    </font>
    <font>
      <i/>
      <sz val="11"/>
      <name val="Times New Roman"/>
      <family val="1"/>
      <charset val="238"/>
    </font>
    <font>
      <b/>
      <sz val="11"/>
      <name val="Times New Roman"/>
      <family val="1"/>
      <charset val="238"/>
    </font>
    <font>
      <b/>
      <i/>
      <sz val="11"/>
      <name val="Times New Roman"/>
      <family val="1"/>
      <charset val="238"/>
    </font>
    <font>
      <b/>
      <sz val="11"/>
      <name val="Arial CE"/>
      <charset val="238"/>
    </font>
    <font>
      <sz val="10"/>
      <name val="Arial"/>
      <family val="2"/>
      <charset val="238"/>
    </font>
    <font>
      <sz val="9"/>
      <name val="Times New Roman"/>
      <family val="1"/>
      <charset val="238"/>
    </font>
    <font>
      <b/>
      <sz val="9"/>
      <name val="Times New Roman"/>
      <family val="1"/>
      <charset val="238"/>
    </font>
    <font>
      <b/>
      <i/>
      <sz val="9"/>
      <name val="Times New Roman"/>
      <family val="1"/>
      <charset val="238"/>
    </font>
    <font>
      <u/>
      <sz val="10"/>
      <color theme="10"/>
      <name val="Arial"/>
      <family val="2"/>
      <charset val="238"/>
    </font>
    <font>
      <sz val="11"/>
      <color theme="1"/>
      <name val="Times New Roman"/>
      <family val="1"/>
      <charset val="238"/>
    </font>
    <font>
      <sz val="10"/>
      <color rgb="FFFF0000"/>
      <name val="Arial"/>
      <family val="2"/>
      <charset val="238"/>
    </font>
    <font>
      <i/>
      <sz val="10"/>
      <name val="Times New Roman"/>
      <family val="1"/>
      <charset val="238"/>
    </font>
    <font>
      <b/>
      <sz val="10"/>
      <name val="Times New Roman"/>
      <family val="1"/>
      <charset val="238"/>
    </font>
    <font>
      <b/>
      <sz val="15"/>
      <name val="Times New Roman"/>
      <family val="1"/>
      <charset val="238"/>
    </font>
    <font>
      <b/>
      <i/>
      <sz val="10"/>
      <name val="Times New Roman"/>
      <family val="1"/>
      <charset val="238"/>
    </font>
    <font>
      <sz val="11"/>
      <color rgb="FFFF0000"/>
      <name val="Times New Roman"/>
      <family val="1"/>
      <charset val="238"/>
    </font>
    <font>
      <b/>
      <sz val="12"/>
      <name val="Times New Roman"/>
      <family val="1"/>
      <charset val="238"/>
    </font>
    <font>
      <sz val="12"/>
      <name val="Times New Roman"/>
      <family val="1"/>
      <charset val="238"/>
    </font>
    <font>
      <b/>
      <sz val="10"/>
      <name val="Arial"/>
      <family val="2"/>
      <charset val="238"/>
    </font>
    <font>
      <b/>
      <i/>
      <sz val="10"/>
      <name val="Arial"/>
      <family val="2"/>
      <charset val="238"/>
    </font>
    <font>
      <sz val="12"/>
      <name val="Arial"/>
      <family val="2"/>
      <charset val="238"/>
    </font>
    <font>
      <b/>
      <sz val="13"/>
      <name val="Times New Roman"/>
      <family val="1"/>
      <charset val="238"/>
    </font>
    <font>
      <b/>
      <i/>
      <sz val="11"/>
      <color rgb="FF000000"/>
      <name val="Times New Roman"/>
      <family val="1"/>
      <charset val="238"/>
    </font>
    <font>
      <sz val="11"/>
      <name val="Times New Roman CE"/>
      <family val="1"/>
      <charset val="238"/>
    </font>
    <font>
      <b/>
      <sz val="11"/>
      <name val="Times New Roman CE"/>
      <family val="1"/>
      <charset val="238"/>
    </font>
    <font>
      <sz val="11"/>
      <name val="Times New Roman CE"/>
      <charset val="238"/>
    </font>
    <font>
      <i/>
      <sz val="11"/>
      <name val="Times New Roman CE"/>
      <family val="1"/>
      <charset val="238"/>
    </font>
    <font>
      <sz val="10"/>
      <name val="Times New Roman CE"/>
      <charset val="238"/>
    </font>
    <font>
      <sz val="10"/>
      <color theme="0"/>
      <name val="Times New Roman"/>
      <family val="1"/>
      <charset val="238"/>
    </font>
    <font>
      <sz val="10"/>
      <color theme="1"/>
      <name val="Times New Roman"/>
      <family val="1"/>
      <charset val="238"/>
    </font>
    <font>
      <sz val="10"/>
      <color rgb="FF333333"/>
      <name val="Times New Roman"/>
      <family val="1"/>
      <charset val="238"/>
    </font>
    <font>
      <i/>
      <sz val="9"/>
      <name val="Times New Roman"/>
      <family val="1"/>
      <charset val="238"/>
    </font>
    <font>
      <u/>
      <sz val="10"/>
      <name val="Arial"/>
      <family val="2"/>
      <charset val="238"/>
    </font>
    <font>
      <sz val="11"/>
      <name val="Calibri"/>
      <family val="2"/>
      <charset val="238"/>
      <scheme val="minor"/>
    </font>
    <font>
      <sz val="11"/>
      <name val="Calibri"/>
      <family val="2"/>
      <charset val="238"/>
    </font>
    <font>
      <sz val="10"/>
      <name val="Times New Roman CE"/>
      <family val="1"/>
      <charset val="238"/>
    </font>
    <font>
      <b/>
      <sz val="10"/>
      <name val="Times New Roman CE"/>
      <family val="1"/>
      <charset val="238"/>
    </font>
    <font>
      <b/>
      <sz val="10"/>
      <name val="Times New Roman CE"/>
      <charset val="238"/>
    </font>
    <font>
      <b/>
      <sz val="14"/>
      <name val="Times New Roman CE"/>
      <family val="1"/>
      <charset val="238"/>
    </font>
    <font>
      <sz val="14"/>
      <name val="Times New Roman CE"/>
      <family val="1"/>
      <charset val="238"/>
    </font>
    <font>
      <sz val="9"/>
      <name val="Times New Roman CE"/>
      <charset val="238"/>
    </font>
    <font>
      <sz val="10"/>
      <color theme="0"/>
      <name val="Arial"/>
      <family val="2"/>
      <charset val="238"/>
    </font>
    <font>
      <sz val="10"/>
      <color rgb="FFFF0000"/>
      <name val="Times New Roman"/>
      <family val="1"/>
      <charset val="238"/>
    </font>
    <font>
      <b/>
      <i/>
      <sz val="10"/>
      <color rgb="FFFF0000"/>
      <name val="Times New Roman"/>
      <family val="1"/>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rgb="FFFFFF00"/>
        <bgColor indexed="64"/>
      </patternFill>
    </fill>
    <fill>
      <patternFill patternType="solid">
        <fgColor theme="0"/>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8"/>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style="medium">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79">
    <xf numFmtId="0" fontId="0" fillId="0" borderId="0"/>
    <xf numFmtId="0" fontId="11" fillId="2" borderId="0" applyNumberFormat="0" applyBorder="0" applyAlignment="0" applyProtection="0"/>
    <xf numFmtId="0" fontId="8" fillId="2" borderId="0" applyNumberFormat="0" applyBorder="0" applyAlignment="0" applyProtection="0"/>
    <xf numFmtId="0" fontId="11" fillId="3" borderId="0" applyNumberFormat="0" applyBorder="0" applyAlignment="0" applyProtection="0"/>
    <xf numFmtId="0" fontId="8" fillId="3" borderId="0" applyNumberFormat="0" applyBorder="0" applyAlignment="0" applyProtection="0"/>
    <xf numFmtId="0" fontId="11" fillId="4" borderId="0" applyNumberFormat="0" applyBorder="0" applyAlignment="0" applyProtection="0"/>
    <xf numFmtId="0" fontId="8" fillId="4" borderId="0" applyNumberFormat="0" applyBorder="0" applyAlignment="0" applyProtection="0"/>
    <xf numFmtId="0" fontId="11" fillId="5" borderId="0" applyNumberFormat="0" applyBorder="0" applyAlignment="0" applyProtection="0"/>
    <xf numFmtId="0" fontId="8" fillId="5" borderId="0" applyNumberFormat="0" applyBorder="0" applyAlignment="0" applyProtection="0"/>
    <xf numFmtId="0" fontId="11" fillId="6" borderId="0" applyNumberFormat="0" applyBorder="0" applyAlignment="0" applyProtection="0"/>
    <xf numFmtId="0" fontId="8" fillId="6" borderId="0" applyNumberFormat="0" applyBorder="0" applyAlignment="0" applyProtection="0"/>
    <xf numFmtId="0" fontId="11" fillId="7" borderId="0" applyNumberFormat="0" applyBorder="0" applyAlignment="0" applyProtection="0"/>
    <xf numFmtId="0" fontId="8" fillId="7" borderId="0" applyNumberFormat="0" applyBorder="0" applyAlignment="0" applyProtection="0"/>
    <xf numFmtId="0" fontId="11" fillId="8" borderId="0" applyNumberFormat="0" applyBorder="0" applyAlignment="0" applyProtection="0"/>
    <xf numFmtId="0" fontId="8" fillId="8" borderId="0" applyNumberFormat="0" applyBorder="0" applyAlignment="0" applyProtection="0"/>
    <xf numFmtId="0" fontId="11" fillId="9" borderId="0" applyNumberFormat="0" applyBorder="0" applyAlignment="0" applyProtection="0"/>
    <xf numFmtId="0" fontId="8" fillId="9" borderId="0" applyNumberFormat="0" applyBorder="0" applyAlignment="0" applyProtection="0"/>
    <xf numFmtId="0" fontId="11" fillId="10" borderId="0" applyNumberFormat="0" applyBorder="0" applyAlignment="0" applyProtection="0"/>
    <xf numFmtId="0" fontId="8" fillId="10" borderId="0" applyNumberFormat="0" applyBorder="0" applyAlignment="0" applyProtection="0"/>
    <xf numFmtId="0" fontId="11" fillId="5" borderId="0" applyNumberFormat="0" applyBorder="0" applyAlignment="0" applyProtection="0"/>
    <xf numFmtId="0" fontId="8" fillId="5" borderId="0" applyNumberFormat="0" applyBorder="0" applyAlignment="0" applyProtection="0"/>
    <xf numFmtId="0" fontId="11" fillId="8" borderId="0" applyNumberFormat="0" applyBorder="0" applyAlignment="0" applyProtection="0"/>
    <xf numFmtId="0" fontId="8" fillId="8" borderId="0" applyNumberFormat="0" applyBorder="0" applyAlignment="0" applyProtection="0"/>
    <xf numFmtId="0" fontId="11" fillId="11" borderId="0" applyNumberFormat="0" applyBorder="0" applyAlignment="0" applyProtection="0"/>
    <xf numFmtId="0" fontId="8"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7" borderId="1" applyNumberFormat="0" applyAlignment="0" applyProtection="0"/>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6" applyNumberFormat="0" applyFill="0" applyAlignment="0" applyProtection="0"/>
    <xf numFmtId="0" fontId="10" fillId="17" borderId="7" applyNumberFormat="0" applyFont="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21" borderId="0" applyNumberFormat="0" applyBorder="0" applyAlignment="0" applyProtection="0"/>
    <xf numFmtId="0" fontId="21" fillId="4" borderId="0" applyNumberFormat="0" applyBorder="0" applyAlignment="0" applyProtection="0"/>
    <xf numFmtId="0" fontId="22" fillId="22" borderId="8" applyNumberFormat="0" applyAlignment="0" applyProtection="0"/>
    <xf numFmtId="0" fontId="23" fillId="0" borderId="0" applyNumberFormat="0" applyFill="0" applyBorder="0" applyAlignment="0" applyProtection="0"/>
    <xf numFmtId="0" fontId="39" fillId="0" borderId="0"/>
    <xf numFmtId="0" fontId="9" fillId="0" borderId="0"/>
    <xf numFmtId="0" fontId="9" fillId="0" borderId="0"/>
    <xf numFmtId="0" fontId="10" fillId="0" borderId="0" applyBorder="0"/>
    <xf numFmtId="0" fontId="32" fillId="0" borderId="0"/>
    <xf numFmtId="0" fontId="24" fillId="0" borderId="9" applyNumberFormat="0" applyFill="0" applyAlignment="0" applyProtection="0"/>
    <xf numFmtId="0" fontId="25" fillId="3" borderId="0" applyNumberFormat="0" applyBorder="0" applyAlignment="0" applyProtection="0"/>
    <xf numFmtId="0" fontId="26" fillId="23" borderId="0" applyNumberFormat="0" applyBorder="0" applyAlignment="0" applyProtection="0"/>
    <xf numFmtId="0" fontId="27" fillId="22" borderId="1" applyNumberFormat="0" applyAlignment="0" applyProtection="0"/>
    <xf numFmtId="0" fontId="10" fillId="0" borderId="0"/>
    <xf numFmtId="9" fontId="9" fillId="0" borderId="0" applyFont="0" applyFill="0" applyBorder="0" applyAlignment="0" applyProtection="0"/>
    <xf numFmtId="0" fontId="7" fillId="0" borderId="0"/>
    <xf numFmtId="44" fontId="9" fillId="0" borderId="0" applyFont="0" applyFill="0" applyBorder="0" applyAlignment="0" applyProtection="0"/>
    <xf numFmtId="43" fontId="6" fillId="0" borderId="0" applyFont="0" applyFill="0" applyBorder="0" applyAlignment="0" applyProtection="0"/>
    <xf numFmtId="0" fontId="5" fillId="0" borderId="0"/>
    <xf numFmtId="44" fontId="9" fillId="0" borderId="0" applyFont="0" applyFill="0" applyBorder="0" applyAlignment="0" applyProtection="0"/>
    <xf numFmtId="0" fontId="43" fillId="0" borderId="0" applyNumberFormat="0" applyFill="0" applyBorder="0" applyAlignment="0" applyProtection="0"/>
    <xf numFmtId="0" fontId="4" fillId="0" borderId="0"/>
    <xf numFmtId="43" fontId="3" fillId="0" borderId="0" applyFont="0" applyFill="0" applyBorder="0" applyAlignment="0" applyProtection="0"/>
    <xf numFmtId="0" fontId="10" fillId="0" borderId="0" applyBorder="0"/>
    <xf numFmtId="0" fontId="10" fillId="0" borderId="0" applyBorder="0"/>
    <xf numFmtId="0" fontId="10" fillId="0" borderId="0"/>
    <xf numFmtId="0" fontId="62" fillId="0" borderId="0"/>
    <xf numFmtId="0" fontId="32" fillId="0" borderId="0"/>
    <xf numFmtId="43" fontId="2" fillId="0" borderId="0" applyFont="0" applyFill="0" applyBorder="0" applyAlignment="0" applyProtection="0"/>
    <xf numFmtId="0" fontId="2" fillId="0" borderId="0"/>
    <xf numFmtId="0" fontId="10" fillId="0" borderId="0"/>
    <xf numFmtId="0" fontId="62" fillId="0" borderId="0"/>
    <xf numFmtId="0" fontId="1" fillId="0" borderId="0"/>
  </cellStyleXfs>
  <cellXfs count="664">
    <xf numFmtId="0" fontId="0" fillId="0" borderId="0" xfId="0"/>
    <xf numFmtId="0" fontId="31" fillId="0" borderId="0" xfId="53" applyFont="1" applyBorder="1" applyAlignment="1">
      <alignment horizontal="right"/>
    </xf>
    <xf numFmtId="0" fontId="9" fillId="0" borderId="0" xfId="51"/>
    <xf numFmtId="0" fontId="9" fillId="0" borderId="10" xfId="51" applyBorder="1"/>
    <xf numFmtId="0" fontId="34" fillId="0" borderId="0" xfId="53" applyFont="1" applyBorder="1" applyAlignment="1">
      <alignment horizontal="right"/>
    </xf>
    <xf numFmtId="0" fontId="40" fillId="0" borderId="0" xfId="59" applyFont="1" applyAlignment="1">
      <alignment wrapText="1"/>
    </xf>
    <xf numFmtId="0" fontId="42" fillId="0" borderId="10" xfId="59" applyFont="1" applyBorder="1" applyAlignment="1">
      <alignment wrapText="1"/>
    </xf>
    <xf numFmtId="0" fontId="42" fillId="0" borderId="10" xfId="59" applyFont="1" applyBorder="1" applyAlignment="1">
      <alignment vertical="center"/>
    </xf>
    <xf numFmtId="0" fontId="40" fillId="0" borderId="10" xfId="59" applyFont="1" applyBorder="1" applyAlignment="1">
      <alignment horizontal="center" vertical="center"/>
    </xf>
    <xf numFmtId="3" fontId="40" fillId="0" borderId="10" xfId="59" applyNumberFormat="1" applyFont="1" applyBorder="1" applyAlignment="1">
      <alignment horizontal="center"/>
    </xf>
    <xf numFmtId="0" fontId="40" fillId="0" borderId="10" xfId="59" applyFont="1" applyBorder="1" applyAlignment="1">
      <alignment wrapText="1"/>
    </xf>
    <xf numFmtId="3" fontId="40" fillId="0" borderId="10" xfId="51" applyNumberFormat="1" applyFont="1" applyBorder="1"/>
    <xf numFmtId="3" fontId="42" fillId="0" borderId="10" xfId="51" applyNumberFormat="1" applyFont="1" applyBorder="1"/>
    <xf numFmtId="0" fontId="41" fillId="0" borderId="10" xfId="59" applyFont="1" applyBorder="1" applyAlignment="1">
      <alignment wrapText="1"/>
    </xf>
    <xf numFmtId="3" fontId="41" fillId="0" borderId="10" xfId="51" applyNumberFormat="1" applyFont="1" applyBorder="1"/>
    <xf numFmtId="0" fontId="34" fillId="0" borderId="0" xfId="53" applyFont="1" applyBorder="1"/>
    <xf numFmtId="0" fontId="28" fillId="0" borderId="0" xfId="53" applyFont="1" applyBorder="1"/>
    <xf numFmtId="0" fontId="34" fillId="0" borderId="10" xfId="53" applyFont="1" applyBorder="1"/>
    <xf numFmtId="0" fontId="28" fillId="0" borderId="0" xfId="53" applyFont="1" applyBorder="1" applyAlignment="1">
      <alignment horizontal="right"/>
    </xf>
    <xf numFmtId="0" fontId="28" fillId="0" borderId="13" xfId="53" applyFont="1" applyBorder="1"/>
    <xf numFmtId="0" fontId="28" fillId="0" borderId="10" xfId="53" applyFont="1" applyBorder="1" applyAlignment="1">
      <alignment horizontal="right"/>
    </xf>
    <xf numFmtId="0" fontId="34" fillId="0" borderId="13" xfId="53" applyFont="1" applyBorder="1"/>
    <xf numFmtId="164" fontId="0" fillId="0" borderId="0" xfId="62" applyNumberFormat="1" applyFont="1" applyFill="1"/>
    <xf numFmtId="164" fontId="9" fillId="0" borderId="0" xfId="62" applyNumberFormat="1" applyFont="1" applyFill="1" applyAlignment="1">
      <alignment wrapText="1"/>
    </xf>
    <xf numFmtId="0" fontId="28" fillId="0" borderId="0" xfId="53" applyFont="1"/>
    <xf numFmtId="0" fontId="48" fillId="0" borderId="0" xfId="53" applyFont="1"/>
    <xf numFmtId="0" fontId="28" fillId="0" borderId="0" xfId="53" applyFont="1" applyAlignment="1">
      <alignment vertical="center"/>
    </xf>
    <xf numFmtId="0" fontId="30" fillId="0" borderId="0" xfId="53" applyFont="1"/>
    <xf numFmtId="0" fontId="53" fillId="0" borderId="0" xfId="51" applyFont="1"/>
    <xf numFmtId="0" fontId="45" fillId="0" borderId="0" xfId="51" applyFont="1"/>
    <xf numFmtId="0" fontId="55" fillId="0" borderId="0" xfId="51" applyFont="1"/>
    <xf numFmtId="0" fontId="28" fillId="0" borderId="10" xfId="70" applyFont="1" applyBorder="1" applyAlignment="1">
      <alignment horizontal="center" vertical="center" wrapText="1"/>
    </xf>
    <xf numFmtId="0" fontId="28" fillId="0" borderId="10" xfId="51" applyFont="1" applyBorder="1" applyAlignment="1">
      <alignment horizontal="center" vertical="center" wrapText="1"/>
    </xf>
    <xf numFmtId="0" fontId="28" fillId="0" borderId="10" xfId="70" applyFont="1" applyBorder="1"/>
    <xf numFmtId="0" fontId="28" fillId="0" borderId="10" xfId="70" applyFont="1" applyBorder="1" applyAlignment="1">
      <alignment horizontal="right"/>
    </xf>
    <xf numFmtId="0" fontId="28" fillId="0" borderId="10" xfId="51" applyFont="1" applyBorder="1"/>
    <xf numFmtId="0" fontId="56" fillId="0" borderId="10" xfId="70" applyFont="1" applyBorder="1"/>
    <xf numFmtId="0" fontId="56" fillId="0" borderId="10" xfId="51" applyFont="1" applyBorder="1"/>
    <xf numFmtId="2" fontId="56" fillId="0" borderId="10" xfId="70" applyNumberFormat="1" applyFont="1" applyBorder="1"/>
    <xf numFmtId="0" fontId="40" fillId="0" borderId="0" xfId="59" applyFont="1"/>
    <xf numFmtId="0" fontId="40" fillId="0" borderId="0" xfId="51" applyFont="1"/>
    <xf numFmtId="3" fontId="42" fillId="0" borderId="10" xfId="59" applyNumberFormat="1" applyFont="1" applyBorder="1" applyAlignment="1">
      <alignment horizontal="right"/>
    </xf>
    <xf numFmtId="0" fontId="40" fillId="0" borderId="10" xfId="59" applyFont="1" applyBorder="1"/>
    <xf numFmtId="0" fontId="40" fillId="0" borderId="10" xfId="51" applyFont="1" applyBorder="1"/>
    <xf numFmtId="0" fontId="40" fillId="0" borderId="10" xfId="59" applyFont="1" applyBorder="1" applyAlignment="1">
      <alignment vertical="center"/>
    </xf>
    <xf numFmtId="0" fontId="40" fillId="0" borderId="10" xfId="59" applyFont="1" applyBorder="1" applyAlignment="1">
      <alignment horizontal="center"/>
    </xf>
    <xf numFmtId="0" fontId="40" fillId="0" borderId="10" xfId="59" applyFont="1" applyBorder="1" applyAlignment="1">
      <alignment horizontal="center" wrapText="1"/>
    </xf>
    <xf numFmtId="3" fontId="40" fillId="0" borderId="10" xfId="59" applyNumberFormat="1" applyFont="1" applyBorder="1"/>
    <xf numFmtId="0" fontId="40" fillId="0" borderId="10" xfId="59" applyFont="1" applyBorder="1" applyAlignment="1">
      <alignment vertical="center" wrapText="1"/>
    </xf>
    <xf numFmtId="3" fontId="42" fillId="0" borderId="10" xfId="59" applyNumberFormat="1" applyFont="1" applyBorder="1"/>
    <xf numFmtId="0" fontId="42" fillId="0" borderId="10" xfId="51" applyFont="1" applyBorder="1"/>
    <xf numFmtId="3" fontId="40" fillId="0" borderId="10" xfId="59" applyNumberFormat="1" applyFont="1" applyBorder="1" applyAlignment="1">
      <alignment vertical="center"/>
    </xf>
    <xf numFmtId="0" fontId="40" fillId="0" borderId="10" xfId="51" applyFont="1" applyBorder="1" applyAlignment="1">
      <alignment wrapText="1"/>
    </xf>
    <xf numFmtId="0" fontId="10" fillId="0" borderId="0" xfId="71"/>
    <xf numFmtId="3" fontId="34" fillId="0" borderId="0" xfId="71" applyNumberFormat="1" applyFont="1"/>
    <xf numFmtId="0" fontId="10" fillId="24" borderId="0" xfId="71" applyFill="1"/>
    <xf numFmtId="0" fontId="47" fillId="0" borderId="0" xfId="72" applyFont="1" applyAlignment="1">
      <alignment wrapText="1"/>
    </xf>
    <xf numFmtId="49" fontId="47" fillId="0" borderId="0" xfId="72" applyNumberFormat="1" applyFont="1" applyAlignment="1">
      <alignment wrapText="1"/>
    </xf>
    <xf numFmtId="0" fontId="47" fillId="0" borderId="0" xfId="72" applyFont="1" applyAlignment="1">
      <alignment horizontal="center"/>
    </xf>
    <xf numFmtId="3" fontId="47" fillId="0" borderId="0" xfId="72" applyNumberFormat="1" applyFont="1" applyAlignment="1">
      <alignment horizontal="right"/>
    </xf>
    <xf numFmtId="49" fontId="31" fillId="0" borderId="0" xfId="72" applyNumberFormat="1" applyFont="1" applyAlignment="1">
      <alignment wrapText="1"/>
    </xf>
    <xf numFmtId="0" fontId="31" fillId="0" borderId="0" xfId="72" applyFont="1" applyAlignment="1">
      <alignment horizontal="center" wrapText="1"/>
    </xf>
    <xf numFmtId="3" fontId="31" fillId="0" borderId="0" xfId="72" applyNumberFormat="1" applyFont="1" applyAlignment="1">
      <alignment horizontal="center"/>
    </xf>
    <xf numFmtId="3" fontId="31" fillId="0" borderId="0" xfId="72" applyNumberFormat="1" applyFont="1"/>
    <xf numFmtId="165" fontId="63" fillId="0" borderId="0" xfId="72" applyNumberFormat="1" applyFont="1" applyAlignment="1">
      <alignment horizontal="center" vertical="center"/>
    </xf>
    <xf numFmtId="0" fontId="64" fillId="0" borderId="10" xfId="72" applyFont="1" applyBorder="1" applyAlignment="1">
      <alignment wrapText="1"/>
    </xf>
    <xf numFmtId="49" fontId="64" fillId="0" borderId="10" xfId="72" applyNumberFormat="1" applyFont="1" applyBorder="1" applyAlignment="1">
      <alignment wrapText="1"/>
    </xf>
    <xf numFmtId="0" fontId="64" fillId="0" borderId="10" xfId="72" applyFont="1" applyBorder="1" applyAlignment="1">
      <alignment horizontal="center"/>
    </xf>
    <xf numFmtId="166" fontId="64" fillId="0" borderId="10" xfId="72" applyNumberFormat="1" applyFont="1" applyBorder="1" applyAlignment="1">
      <alignment horizontal="right" wrapText="1"/>
    </xf>
    <xf numFmtId="3" fontId="64" fillId="0" borderId="10" xfId="72" applyNumberFormat="1" applyFont="1" applyBorder="1"/>
    <xf numFmtId="0" fontId="65" fillId="0" borderId="10" xfId="51" applyFont="1" applyBorder="1"/>
    <xf numFmtId="14" fontId="64" fillId="25" borderId="10" xfId="72" applyNumberFormat="1" applyFont="1" applyFill="1" applyBorder="1" applyAlignment="1">
      <alignment horizontal="center"/>
    </xf>
    <xf numFmtId="49" fontId="64" fillId="25" borderId="10" xfId="72" applyNumberFormat="1" applyFont="1" applyFill="1" applyBorder="1" applyAlignment="1">
      <alignment wrapText="1"/>
    </xf>
    <xf numFmtId="14" fontId="64" fillId="0" borderId="10" xfId="72" applyNumberFormat="1" applyFont="1" applyBorder="1" applyAlignment="1">
      <alignment horizontal="center"/>
    </xf>
    <xf numFmtId="0" fontId="64" fillId="0" borderId="10" xfId="51" applyFont="1" applyBorder="1" applyAlignment="1">
      <alignment wrapText="1"/>
    </xf>
    <xf numFmtId="49" fontId="64" fillId="25" borderId="10" xfId="51" applyNumberFormat="1" applyFont="1" applyFill="1" applyBorder="1" applyAlignment="1">
      <alignment wrapText="1"/>
    </xf>
    <xf numFmtId="14" fontId="64" fillId="0" borderId="10" xfId="51" applyNumberFormat="1" applyFont="1" applyBorder="1" applyAlignment="1">
      <alignment horizontal="center" wrapText="1"/>
    </xf>
    <xf numFmtId="14" fontId="53" fillId="0" borderId="0" xfId="51" applyNumberFormat="1" applyFont="1"/>
    <xf numFmtId="0" fontId="64" fillId="25" borderId="10" xfId="72" applyFont="1" applyFill="1" applyBorder="1" applyAlignment="1">
      <alignment horizontal="center"/>
    </xf>
    <xf numFmtId="0" fontId="64" fillId="0" borderId="10" xfId="72" applyFont="1" applyBorder="1" applyAlignment="1">
      <alignment horizontal="left"/>
    </xf>
    <xf numFmtId="0" fontId="64" fillId="0" borderId="10" xfId="72" applyFont="1" applyBorder="1" applyAlignment="1">
      <alignment horizontal="left" wrapText="1"/>
    </xf>
    <xf numFmtId="166" fontId="64" fillId="25" borderId="10" xfId="72" applyNumberFormat="1" applyFont="1" applyFill="1" applyBorder="1" applyAlignment="1">
      <alignment horizontal="right" wrapText="1"/>
    </xf>
    <xf numFmtId="49" fontId="64" fillId="0" borderId="10" xfId="51" applyNumberFormat="1" applyFont="1" applyBorder="1" applyAlignment="1">
      <alignment wrapText="1"/>
    </xf>
    <xf numFmtId="14" fontId="64" fillId="0" borderId="10" xfId="51" applyNumberFormat="1" applyFont="1" applyBorder="1" applyAlignment="1">
      <alignment horizontal="center"/>
    </xf>
    <xf numFmtId="3" fontId="65" fillId="0" borderId="10" xfId="51" applyNumberFormat="1" applyFont="1" applyBorder="1" applyAlignment="1">
      <alignment horizontal="right"/>
    </xf>
    <xf numFmtId="14" fontId="64" fillId="0" borderId="10" xfId="72" applyNumberFormat="1" applyFont="1" applyBorder="1" applyAlignment="1">
      <alignment horizontal="center" wrapText="1"/>
    </xf>
    <xf numFmtId="0" fontId="31" fillId="0" borderId="10" xfId="51" applyFont="1" applyBorder="1" applyAlignment="1">
      <alignment wrapText="1"/>
    </xf>
    <xf numFmtId="49" fontId="31" fillId="0" borderId="10" xfId="51" applyNumberFormat="1" applyFont="1" applyBorder="1" applyAlignment="1">
      <alignment wrapText="1"/>
    </xf>
    <xf numFmtId="14" fontId="31" fillId="0" borderId="10" xfId="72" applyNumberFormat="1" applyFont="1" applyBorder="1" applyAlignment="1">
      <alignment horizontal="center" wrapText="1"/>
    </xf>
    <xf numFmtId="166" fontId="31" fillId="0" borderId="10" xfId="72" applyNumberFormat="1" applyFont="1" applyBorder="1" applyAlignment="1">
      <alignment horizontal="right" wrapText="1"/>
    </xf>
    <xf numFmtId="3" fontId="31" fillId="0" borderId="10" xfId="72" applyNumberFormat="1" applyFont="1" applyBorder="1"/>
    <xf numFmtId="0" fontId="64" fillId="25" borderId="10" xfId="72" applyFont="1" applyFill="1" applyBorder="1" applyAlignment="1">
      <alignment wrapText="1"/>
    </xf>
    <xf numFmtId="3" fontId="64" fillId="25" borderId="10" xfId="72" applyNumberFormat="1" applyFont="1" applyFill="1" applyBorder="1"/>
    <xf numFmtId="3" fontId="53" fillId="0" borderId="0" xfId="51" applyNumberFormat="1" applyFont="1"/>
    <xf numFmtId="49" fontId="64" fillId="0" borderId="10" xfId="72" applyNumberFormat="1" applyFont="1" applyBorder="1" applyAlignment="1">
      <alignment horizontal="left" wrapText="1"/>
    </xf>
    <xf numFmtId="167" fontId="64" fillId="25" borderId="10" xfId="72" applyNumberFormat="1" applyFont="1" applyFill="1" applyBorder="1" applyAlignment="1">
      <alignment horizontal="right" wrapText="1"/>
    </xf>
    <xf numFmtId="167" fontId="64" fillId="0" borderId="10" xfId="72" applyNumberFormat="1" applyFont="1" applyBorder="1" applyAlignment="1">
      <alignment horizontal="right" wrapText="1"/>
    </xf>
    <xf numFmtId="0" fontId="64" fillId="0" borderId="10" xfId="72" applyFont="1" applyBorder="1" applyAlignment="1">
      <alignment horizontal="center" wrapText="1"/>
    </xf>
    <xf numFmtId="14" fontId="64" fillId="25" borderId="10" xfId="72" applyNumberFormat="1" applyFont="1" applyFill="1" applyBorder="1" applyAlignment="1">
      <alignment horizontal="center" wrapText="1"/>
    </xf>
    <xf numFmtId="49" fontId="64" fillId="0" borderId="44" xfId="72" applyNumberFormat="1" applyFont="1" applyBorder="1" applyAlignment="1">
      <alignment wrapText="1"/>
    </xf>
    <xf numFmtId="14" fontId="64" fillId="25" borderId="44" xfId="72" applyNumberFormat="1" applyFont="1" applyFill="1" applyBorder="1" applyAlignment="1">
      <alignment horizontal="center" wrapText="1"/>
    </xf>
    <xf numFmtId="166" fontId="64" fillId="25" borderId="44" xfId="72" applyNumberFormat="1" applyFont="1" applyFill="1" applyBorder="1" applyAlignment="1">
      <alignment horizontal="right" wrapText="1"/>
    </xf>
    <xf numFmtId="3" fontId="64" fillId="0" borderId="44" xfId="72" applyNumberFormat="1" applyFont="1" applyBorder="1"/>
    <xf numFmtId="0" fontId="47" fillId="0" borderId="39" xfId="72" applyFont="1" applyBorder="1" applyAlignment="1">
      <alignment horizontal="right"/>
    </xf>
    <xf numFmtId="0" fontId="47" fillId="0" borderId="39" xfId="72" applyFont="1" applyBorder="1" applyAlignment="1">
      <alignment horizontal="center" vertical="center"/>
    </xf>
    <xf numFmtId="166" fontId="47" fillId="0" borderId="39" xfId="72" applyNumberFormat="1" applyFont="1" applyBorder="1" applyAlignment="1">
      <alignment horizontal="right" wrapText="1"/>
    </xf>
    <xf numFmtId="0" fontId="31" fillId="0" borderId="0" xfId="72" applyFont="1" applyAlignment="1">
      <alignment wrapText="1"/>
    </xf>
    <xf numFmtId="14" fontId="31" fillId="0" borderId="0" xfId="72" applyNumberFormat="1" applyFont="1" applyAlignment="1">
      <alignment horizontal="center"/>
    </xf>
    <xf numFmtId="3" fontId="31" fillId="0" borderId="0" xfId="72" applyNumberFormat="1" applyFont="1" applyAlignment="1">
      <alignment horizontal="right"/>
    </xf>
    <xf numFmtId="3" fontId="49" fillId="0" borderId="0" xfId="72" applyNumberFormat="1" applyFont="1"/>
    <xf numFmtId="0" fontId="31" fillId="0" borderId="0" xfId="72" applyFont="1" applyAlignment="1">
      <alignment horizontal="center"/>
    </xf>
    <xf numFmtId="3" fontId="49" fillId="0" borderId="0" xfId="72" applyNumberFormat="1" applyFont="1" applyAlignment="1">
      <alignment horizontal="right"/>
    </xf>
    <xf numFmtId="0" fontId="35" fillId="0" borderId="0" xfId="53" applyFont="1" applyBorder="1"/>
    <xf numFmtId="0" fontId="35" fillId="0" borderId="0" xfId="53" applyFont="1" applyBorder="1" applyAlignment="1">
      <alignment horizontal="right"/>
    </xf>
    <xf numFmtId="0" fontId="31" fillId="0" borderId="0" xfId="73" applyFont="1" applyAlignment="1">
      <alignment horizontal="center" vertical="center"/>
    </xf>
    <xf numFmtId="0" fontId="66" fillId="0" borderId="0" xfId="51" applyFont="1"/>
    <xf numFmtId="0" fontId="49" fillId="0" borderId="0" xfId="73" applyFont="1" applyAlignment="1">
      <alignment horizontal="center"/>
    </xf>
    <xf numFmtId="0" fontId="49" fillId="0" borderId="0" xfId="73" applyFont="1"/>
    <xf numFmtId="3" fontId="31" fillId="0" borderId="0" xfId="73" applyNumberFormat="1" applyFont="1"/>
    <xf numFmtId="0" fontId="47" fillId="0" borderId="0" xfId="73" applyFont="1" applyAlignment="1">
      <alignment horizontal="center"/>
    </xf>
    <xf numFmtId="0" fontId="47" fillId="0" borderId="0" xfId="73" applyFont="1" applyAlignment="1">
      <alignment horizontal="center" vertical="center"/>
    </xf>
    <xf numFmtId="0" fontId="49" fillId="0" borderId="0" xfId="73" applyFont="1" applyAlignment="1">
      <alignment horizontal="right" vertical="center"/>
    </xf>
    <xf numFmtId="0" fontId="49" fillId="0" borderId="0" xfId="73" applyFont="1" applyAlignment="1">
      <alignment horizontal="center" vertical="center" wrapText="1"/>
    </xf>
    <xf numFmtId="0" fontId="49" fillId="0" borderId="0" xfId="73" applyFont="1" applyAlignment="1">
      <alignment horizontal="center" vertical="center"/>
    </xf>
    <xf numFmtId="3" fontId="49" fillId="0" borderId="0" xfId="73" applyNumberFormat="1" applyFont="1" applyAlignment="1">
      <alignment horizontal="center" vertical="center"/>
    </xf>
    <xf numFmtId="0" fontId="31" fillId="0" borderId="0" xfId="73" applyFont="1" applyAlignment="1">
      <alignment horizontal="center" vertical="center" wrapText="1"/>
    </xf>
    <xf numFmtId="0" fontId="31" fillId="0" borderId="0" xfId="73" applyFont="1" applyAlignment="1">
      <alignment horizontal="left" vertical="center"/>
    </xf>
    <xf numFmtId="0" fontId="46" fillId="0" borderId="0" xfId="73" applyFont="1" applyAlignment="1">
      <alignment horizontal="center" vertical="center" wrapText="1"/>
    </xf>
    <xf numFmtId="0" fontId="46" fillId="0" borderId="0" xfId="73" applyFont="1" applyAlignment="1">
      <alignment horizontal="left"/>
    </xf>
    <xf numFmtId="0" fontId="31" fillId="0" borderId="0" xfId="73" applyFont="1" applyAlignment="1">
      <alignment horizontal="right"/>
    </xf>
    <xf numFmtId="49" fontId="31" fillId="0" borderId="0" xfId="73" applyNumberFormat="1" applyFont="1" applyAlignment="1">
      <alignment horizontal="right" vertical="center"/>
    </xf>
    <xf numFmtId="0" fontId="31" fillId="0" borderId="11" xfId="73" applyFont="1" applyBorder="1" applyAlignment="1">
      <alignment horizontal="center" vertical="center"/>
    </xf>
    <xf numFmtId="0" fontId="49" fillId="0" borderId="11" xfId="73" applyFont="1" applyBorder="1" applyAlignment="1">
      <alignment horizontal="right"/>
    </xf>
    <xf numFmtId="0" fontId="49" fillId="0" borderId="11" xfId="73" applyFont="1" applyBorder="1" applyAlignment="1">
      <alignment horizontal="center" vertical="center"/>
    </xf>
    <xf numFmtId="3" fontId="49" fillId="0" borderId="11" xfId="73" applyNumberFormat="1" applyFont="1" applyBorder="1"/>
    <xf numFmtId="0" fontId="49" fillId="0" borderId="0" xfId="73" applyFont="1" applyAlignment="1">
      <alignment horizontal="right"/>
    </xf>
    <xf numFmtId="3" fontId="49" fillId="0" borderId="0" xfId="73" applyNumberFormat="1" applyFont="1"/>
    <xf numFmtId="0" fontId="49" fillId="0" borderId="11" xfId="51" applyFont="1" applyBorder="1" applyAlignment="1">
      <alignment horizontal="right"/>
    </xf>
    <xf numFmtId="0" fontId="49" fillId="0" borderId="0" xfId="51" applyFont="1" applyAlignment="1">
      <alignment horizontal="right"/>
    </xf>
    <xf numFmtId="0" fontId="31" fillId="0" borderId="0" xfId="51" applyFont="1" applyAlignment="1">
      <alignment horizontal="left" vertical="center"/>
    </xf>
    <xf numFmtId="0" fontId="31" fillId="0" borderId="0" xfId="51" applyFont="1" applyAlignment="1">
      <alignment horizontal="left"/>
    </xf>
    <xf numFmtId="0" fontId="46" fillId="0" borderId="0" xfId="51" applyFont="1" applyAlignment="1">
      <alignment horizontal="left"/>
    </xf>
    <xf numFmtId="0" fontId="46" fillId="0" borderId="0" xfId="51" applyFont="1" applyAlignment="1">
      <alignment horizontal="right"/>
    </xf>
    <xf numFmtId="3" fontId="31" fillId="0" borderId="0" xfId="73" applyNumberFormat="1" applyFont="1" applyAlignment="1">
      <alignment horizontal="right" vertical="center" wrapText="1"/>
    </xf>
    <xf numFmtId="0" fontId="31" fillId="0" borderId="0" xfId="73" applyFont="1" applyAlignment="1">
      <alignment horizontal="right" vertical="center"/>
    </xf>
    <xf numFmtId="3" fontId="49" fillId="0" borderId="11" xfId="73" applyNumberFormat="1" applyFont="1" applyBorder="1" applyAlignment="1">
      <alignment horizontal="right" vertical="center"/>
    </xf>
    <xf numFmtId="3" fontId="49" fillId="0" borderId="0" xfId="73" applyNumberFormat="1" applyFont="1" applyAlignment="1">
      <alignment horizontal="right" vertical="center"/>
    </xf>
    <xf numFmtId="0" fontId="31" fillId="0" borderId="45" xfId="73" applyFont="1" applyBorder="1" applyAlignment="1">
      <alignment horizontal="center" vertical="center"/>
    </xf>
    <xf numFmtId="0" fontId="49" fillId="0" borderId="45" xfId="73" applyFont="1" applyBorder="1" applyAlignment="1">
      <alignment horizontal="right"/>
    </xf>
    <xf numFmtId="0" fontId="49" fillId="0" borderId="45" xfId="73" applyFont="1" applyBorder="1" applyAlignment="1">
      <alignment horizontal="center" vertical="center"/>
    </xf>
    <xf numFmtId="3" fontId="49" fillId="0" borderId="45" xfId="73" applyNumberFormat="1" applyFont="1" applyBorder="1"/>
    <xf numFmtId="0" fontId="52" fillId="0" borderId="0" xfId="73" applyFont="1" applyAlignment="1">
      <alignment horizontal="center" vertical="center"/>
    </xf>
    <xf numFmtId="0" fontId="51" fillId="0" borderId="0" xfId="73" applyFont="1" applyAlignment="1">
      <alignment horizontal="right"/>
    </xf>
    <xf numFmtId="3" fontId="51" fillId="0" borderId="0" xfId="73" applyNumberFormat="1" applyFont="1"/>
    <xf numFmtId="0" fontId="31" fillId="0" borderId="0" xfId="73" applyFont="1"/>
    <xf numFmtId="3" fontId="47" fillId="0" borderId="0" xfId="73" applyNumberFormat="1" applyFont="1" applyAlignment="1">
      <alignment horizontal="center"/>
    </xf>
    <xf numFmtId="3" fontId="47" fillId="0" borderId="0" xfId="73" applyNumberFormat="1" applyFont="1"/>
    <xf numFmtId="0" fontId="54" fillId="0" borderId="0" xfId="51" applyFont="1"/>
    <xf numFmtId="49" fontId="49" fillId="0" borderId="11" xfId="73" applyNumberFormat="1" applyFont="1" applyBorder="1" applyAlignment="1">
      <alignment horizontal="right" vertical="center"/>
    </xf>
    <xf numFmtId="3" fontId="54" fillId="0" borderId="0" xfId="51" applyNumberFormat="1" applyFont="1"/>
    <xf numFmtId="49" fontId="49" fillId="0" borderId="0" xfId="73" applyNumberFormat="1" applyFont="1" applyAlignment="1">
      <alignment horizontal="right" vertical="center"/>
    </xf>
    <xf numFmtId="49" fontId="31" fillId="0" borderId="0" xfId="73" applyNumberFormat="1" applyFont="1" applyAlignment="1">
      <alignment horizontal="right" vertical="center" wrapText="1"/>
    </xf>
    <xf numFmtId="168" fontId="31" fillId="0" borderId="0" xfId="74" applyNumberFormat="1" applyFont="1" applyFill="1"/>
    <xf numFmtId="0" fontId="67" fillId="0" borderId="11" xfId="51" applyFont="1" applyBorder="1"/>
    <xf numFmtId="0" fontId="31" fillId="0" borderId="0" xfId="51" applyFont="1" applyAlignment="1">
      <alignment horizontal="right" wrapText="1"/>
    </xf>
    <xf numFmtId="3" fontId="9" fillId="0" borderId="0" xfId="51" applyNumberFormat="1"/>
    <xf numFmtId="0" fontId="9" fillId="0" borderId="11" xfId="51" applyBorder="1"/>
    <xf numFmtId="0" fontId="9" fillId="0" borderId="0" xfId="51" applyAlignment="1">
      <alignment horizontal="center"/>
    </xf>
    <xf numFmtId="3" fontId="31" fillId="0" borderId="11" xfId="73" applyNumberFormat="1" applyFont="1" applyBorder="1"/>
    <xf numFmtId="3" fontId="46" fillId="0" borderId="0" xfId="73" applyNumberFormat="1" applyFont="1"/>
    <xf numFmtId="0" fontId="68" fillId="0" borderId="0" xfId="75" applyFont="1"/>
    <xf numFmtId="0" fontId="69" fillId="0" borderId="0" xfId="75" applyFont="1"/>
    <xf numFmtId="0" fontId="51" fillId="0" borderId="0" xfId="73" applyFont="1"/>
    <xf numFmtId="0" fontId="70" fillId="0" borderId="0" xfId="51" applyFont="1"/>
    <xf numFmtId="3" fontId="70" fillId="0" borderId="0" xfId="51" applyNumberFormat="1" applyFont="1"/>
    <xf numFmtId="0" fontId="71" fillId="0" borderId="0" xfId="51" applyFont="1" applyAlignment="1">
      <alignment horizontal="center"/>
    </xf>
    <xf numFmtId="0" fontId="71" fillId="0" borderId="0" xfId="51" applyFont="1" applyAlignment="1">
      <alignment horizontal="center" wrapText="1"/>
    </xf>
    <xf numFmtId="3" fontId="70" fillId="0" borderId="0" xfId="51" applyNumberFormat="1" applyFont="1" applyAlignment="1">
      <alignment horizontal="right"/>
    </xf>
    <xf numFmtId="0" fontId="70" fillId="0" borderId="0" xfId="51" applyFont="1" applyAlignment="1">
      <alignment horizontal="center"/>
    </xf>
    <xf numFmtId="0" fontId="70" fillId="0" borderId="0" xfId="51" applyFont="1" applyAlignment="1">
      <alignment wrapText="1"/>
    </xf>
    <xf numFmtId="0" fontId="71" fillId="0" borderId="0" xfId="51" applyFont="1"/>
    <xf numFmtId="0" fontId="70" fillId="0" borderId="0" xfId="51" applyFont="1" applyAlignment="1">
      <alignment horizontal="right"/>
    </xf>
    <xf numFmtId="0" fontId="71" fillId="0" borderId="10" xfId="51" applyFont="1" applyBorder="1" applyAlignment="1">
      <alignment horizontal="center" vertical="center"/>
    </xf>
    <xf numFmtId="0" fontId="70" fillId="0" borderId="10" xfId="51" applyFont="1" applyBorder="1" applyAlignment="1">
      <alignment horizontal="right"/>
    </xf>
    <xf numFmtId="3" fontId="71" fillId="0" borderId="10" xfId="51" applyNumberFormat="1" applyFont="1" applyBorder="1" applyAlignment="1">
      <alignment horizontal="center" vertical="center"/>
    </xf>
    <xf numFmtId="3" fontId="71" fillId="0" borderId="10" xfId="51" applyNumberFormat="1" applyFont="1" applyBorder="1" applyAlignment="1">
      <alignment horizontal="right" vertical="center"/>
    </xf>
    <xf numFmtId="0" fontId="70" fillId="0" borderId="12" xfId="51" applyFont="1" applyBorder="1" applyAlignment="1">
      <alignment horizontal="center"/>
    </xf>
    <xf numFmtId="0" fontId="70" fillId="0" borderId="12" xfId="51" applyFont="1" applyBorder="1" applyAlignment="1">
      <alignment wrapText="1"/>
    </xf>
    <xf numFmtId="3" fontId="70" fillId="0" borderId="12" xfId="51" applyNumberFormat="1" applyFont="1" applyBorder="1"/>
    <xf numFmtId="0" fontId="70" fillId="0" borderId="12" xfId="51" applyFont="1" applyBorder="1"/>
    <xf numFmtId="3" fontId="72" fillId="0" borderId="12" xfId="51" applyNumberFormat="1" applyFont="1" applyBorder="1"/>
    <xf numFmtId="0" fontId="70" fillId="0" borderId="10" xfId="51" applyFont="1" applyBorder="1" applyAlignment="1">
      <alignment horizontal="center"/>
    </xf>
    <xf numFmtId="0" fontId="70" fillId="0" borderId="10" xfId="51" applyFont="1" applyBorder="1" applyAlignment="1">
      <alignment wrapText="1"/>
    </xf>
    <xf numFmtId="3" fontId="70" fillId="0" borderId="10" xfId="51" applyNumberFormat="1" applyFont="1" applyBorder="1"/>
    <xf numFmtId="0" fontId="70" fillId="0" borderId="10" xfId="51" applyFont="1" applyBorder="1"/>
    <xf numFmtId="3" fontId="72" fillId="0" borderId="10" xfId="51" applyNumberFormat="1" applyFont="1" applyBorder="1"/>
    <xf numFmtId="0" fontId="71" fillId="0" borderId="10" xfId="51" applyFont="1" applyBorder="1" applyAlignment="1">
      <alignment horizontal="right" wrapText="1"/>
    </xf>
    <xf numFmtId="0" fontId="71" fillId="0" borderId="0" xfId="51" applyFont="1" applyAlignment="1">
      <alignment horizontal="right" wrapText="1"/>
    </xf>
    <xf numFmtId="3" fontId="72" fillId="0" borderId="0" xfId="51" applyNumberFormat="1" applyFont="1"/>
    <xf numFmtId="3" fontId="71" fillId="0" borderId="10" xfId="51" applyNumberFormat="1" applyFont="1" applyBorder="1"/>
    <xf numFmtId="0" fontId="62" fillId="0" borderId="0" xfId="72"/>
    <xf numFmtId="0" fontId="62" fillId="0" borderId="0" xfId="72" applyAlignment="1">
      <alignment wrapText="1"/>
    </xf>
    <xf numFmtId="0" fontId="72" fillId="0" borderId="0" xfId="72" applyFont="1" applyAlignment="1">
      <alignment horizontal="center"/>
    </xf>
    <xf numFmtId="0" fontId="72" fillId="0" borderId="0" xfId="72" applyFont="1" applyAlignment="1">
      <alignment wrapText="1"/>
    </xf>
    <xf numFmtId="0" fontId="72" fillId="0" borderId="0" xfId="72" applyFont="1"/>
    <xf numFmtId="0" fontId="62" fillId="0" borderId="0" xfId="72" applyAlignment="1">
      <alignment horizontal="right"/>
    </xf>
    <xf numFmtId="0" fontId="62" fillId="0" borderId="10" xfId="72" applyBorder="1" applyAlignment="1">
      <alignment wrapText="1"/>
    </xf>
    <xf numFmtId="0" fontId="72" fillId="0" borderId="10" xfId="72" applyFont="1" applyBorder="1" applyAlignment="1">
      <alignment horizontal="center" wrapText="1"/>
    </xf>
    <xf numFmtId="0" fontId="47" fillId="0" borderId="35" xfId="76" applyFont="1" applyBorder="1" applyAlignment="1">
      <alignment horizontal="center" wrapText="1"/>
    </xf>
    <xf numFmtId="0" fontId="62" fillId="0" borderId="10" xfId="72" applyBorder="1" applyAlignment="1">
      <alignment vertical="center"/>
    </xf>
    <xf numFmtId="0" fontId="62" fillId="0" borderId="10" xfId="72" applyBorder="1" applyAlignment="1">
      <alignment vertical="center" wrapText="1"/>
    </xf>
    <xf numFmtId="0" fontId="62" fillId="0" borderId="10" xfId="72" applyBorder="1" applyAlignment="1">
      <alignment horizontal="center" vertical="center"/>
    </xf>
    <xf numFmtId="3" fontId="62" fillId="0" borderId="10" xfId="72" applyNumberFormat="1" applyBorder="1" applyAlignment="1">
      <alignment horizontal="right" vertical="center"/>
    </xf>
    <xf numFmtId="49" fontId="62" fillId="0" borderId="10" xfId="72" applyNumberFormat="1" applyBorder="1" applyAlignment="1">
      <alignment horizontal="center" vertical="center"/>
    </xf>
    <xf numFmtId="3" fontId="31" fillId="0" borderId="35" xfId="76" applyNumberFormat="1" applyFont="1" applyBorder="1" applyAlignment="1">
      <alignment vertical="center"/>
    </xf>
    <xf numFmtId="3" fontId="31" fillId="0" borderId="10" xfId="76" applyNumberFormat="1" applyFont="1" applyBorder="1" applyAlignment="1">
      <alignment vertical="center"/>
    </xf>
    <xf numFmtId="3" fontId="62" fillId="0" borderId="0" xfId="72" applyNumberFormat="1"/>
    <xf numFmtId="0" fontId="31" fillId="0" borderId="0" xfId="76" applyFont="1"/>
    <xf numFmtId="0" fontId="62" fillId="0" borderId="0" xfId="77"/>
    <xf numFmtId="3" fontId="62" fillId="0" borderId="0" xfId="77" applyNumberFormat="1"/>
    <xf numFmtId="0" fontId="62" fillId="0" borderId="0" xfId="77" applyAlignment="1">
      <alignment horizontal="right"/>
    </xf>
    <xf numFmtId="0" fontId="71" fillId="0" borderId="0" xfId="77" applyFont="1" applyAlignment="1">
      <alignment horizontal="center"/>
    </xf>
    <xf numFmtId="0" fontId="71" fillId="0" borderId="0" xfId="77" applyFont="1" applyAlignment="1">
      <alignment horizontal="right"/>
    </xf>
    <xf numFmtId="0" fontId="62" fillId="0" borderId="10" xfId="77" applyBorder="1"/>
    <xf numFmtId="3" fontId="62" fillId="0" borderId="10" xfId="77" applyNumberFormat="1" applyBorder="1" applyAlignment="1">
      <alignment horizontal="center"/>
    </xf>
    <xf numFmtId="0" fontId="62" fillId="0" borderId="10" xfId="77" applyBorder="1" applyAlignment="1">
      <alignment horizontal="right"/>
    </xf>
    <xf numFmtId="0" fontId="71" fillId="0" borderId="10" xfId="77" applyFont="1" applyBorder="1"/>
    <xf numFmtId="3" fontId="62" fillId="0" borderId="10" xfId="77" applyNumberFormat="1" applyBorder="1"/>
    <xf numFmtId="0" fontId="70" fillId="0" borderId="10" xfId="77" applyFont="1" applyBorder="1"/>
    <xf numFmtId="3" fontId="70" fillId="0" borderId="10" xfId="77" applyNumberFormat="1" applyFont="1" applyBorder="1"/>
    <xf numFmtId="0" fontId="70" fillId="0" borderId="10" xfId="77" applyFont="1" applyBorder="1" applyAlignment="1">
      <alignment wrapText="1"/>
    </xf>
    <xf numFmtId="0" fontId="62" fillId="0" borderId="10" xfId="77" applyBorder="1" applyAlignment="1">
      <alignment wrapText="1"/>
    </xf>
    <xf numFmtId="3" fontId="71" fillId="0" borderId="10" xfId="77" applyNumberFormat="1" applyFont="1" applyBorder="1"/>
    <xf numFmtId="0" fontId="71" fillId="0" borderId="0" xfId="77" applyFont="1"/>
    <xf numFmtId="3" fontId="71" fillId="0" borderId="0" xfId="77" applyNumberFormat="1" applyFont="1"/>
    <xf numFmtId="1" fontId="62" fillId="0" borderId="10" xfId="60" applyNumberFormat="1" applyFont="1" applyFill="1" applyBorder="1"/>
    <xf numFmtId="169" fontId="62" fillId="0" borderId="10" xfId="60" applyNumberFormat="1" applyFont="1" applyFill="1" applyBorder="1"/>
    <xf numFmtId="170" fontId="62" fillId="0" borderId="0" xfId="77" applyNumberFormat="1"/>
    <xf numFmtId="0" fontId="52" fillId="0" borderId="0" xfId="51" applyFont="1" applyAlignment="1">
      <alignment horizontal="right"/>
    </xf>
    <xf numFmtId="0" fontId="1" fillId="0" borderId="0" xfId="78"/>
    <xf numFmtId="3" fontId="52" fillId="0" borderId="0" xfId="51" applyNumberFormat="1" applyFont="1" applyAlignment="1">
      <alignment horizontal="right"/>
    </xf>
    <xf numFmtId="0" fontId="52" fillId="0" borderId="0" xfId="51" applyFont="1"/>
    <xf numFmtId="3" fontId="52" fillId="0" borderId="0" xfId="51" applyNumberFormat="1" applyFont="1"/>
    <xf numFmtId="0" fontId="51" fillId="0" borderId="0" xfId="51" applyFont="1"/>
    <xf numFmtId="3" fontId="51" fillId="0" borderId="0" xfId="51" applyNumberFormat="1" applyFont="1"/>
    <xf numFmtId="0" fontId="52" fillId="0" borderId="0" xfId="51" quotePrefix="1" applyFont="1"/>
    <xf numFmtId="0" fontId="74" fillId="0" borderId="0" xfId="77" applyFont="1"/>
    <xf numFmtId="0" fontId="73" fillId="0" borderId="0" xfId="77" applyFont="1"/>
    <xf numFmtId="0" fontId="62" fillId="0" borderId="49" xfId="77" applyBorder="1" applyAlignment="1">
      <alignment wrapText="1"/>
    </xf>
    <xf numFmtId="0" fontId="62" fillId="0" borderId="49" xfId="77" applyBorder="1" applyAlignment="1">
      <alignment horizontal="center" wrapText="1"/>
    </xf>
    <xf numFmtId="0" fontId="71" fillId="0" borderId="50" xfId="77" applyFont="1" applyBorder="1"/>
    <xf numFmtId="0" fontId="62" fillId="0" borderId="51" xfId="77" applyBorder="1" applyAlignment="1">
      <alignment wrapText="1"/>
    </xf>
    <xf numFmtId="0" fontId="62" fillId="0" borderId="48" xfId="77" applyBorder="1" applyAlignment="1">
      <alignment wrapText="1"/>
    </xf>
    <xf numFmtId="0" fontId="62" fillId="0" borderId="49" xfId="77" applyBorder="1"/>
    <xf numFmtId="0" fontId="62" fillId="0" borderId="52" xfId="77" applyBorder="1"/>
    <xf numFmtId="3" fontId="62" fillId="0" borderId="35" xfId="77" applyNumberFormat="1" applyBorder="1"/>
    <xf numFmtId="3" fontId="62" fillId="0" borderId="18" xfId="77" applyNumberFormat="1" applyBorder="1"/>
    <xf numFmtId="3" fontId="62" fillId="0" borderId="13" xfId="77" applyNumberFormat="1" applyBorder="1"/>
    <xf numFmtId="3" fontId="62" fillId="0" borderId="53" xfId="77" applyNumberFormat="1" applyBorder="1"/>
    <xf numFmtId="0" fontId="75" fillId="0" borderId="54" xfId="77" applyFont="1" applyBorder="1"/>
    <xf numFmtId="0" fontId="75" fillId="0" borderId="33" xfId="77" applyFont="1" applyBorder="1"/>
    <xf numFmtId="0" fontId="75" fillId="0" borderId="13" xfId="77" applyFont="1" applyBorder="1"/>
    <xf numFmtId="0" fontId="75" fillId="0" borderId="55" xfId="77" applyFont="1" applyBorder="1"/>
    <xf numFmtId="0" fontId="75" fillId="0" borderId="56" xfId="77" applyFont="1" applyBorder="1"/>
    <xf numFmtId="0" fontId="75" fillId="0" borderId="57" xfId="77" applyFont="1" applyBorder="1"/>
    <xf numFmtId="3" fontId="62" fillId="0" borderId="58" xfId="77" applyNumberFormat="1" applyBorder="1"/>
    <xf numFmtId="3" fontId="62" fillId="0" borderId="59" xfId="77" applyNumberFormat="1" applyBorder="1"/>
    <xf numFmtId="3" fontId="62" fillId="0" borderId="60" xfId="77" applyNumberFormat="1" applyBorder="1"/>
    <xf numFmtId="3" fontId="62" fillId="0" borderId="57" xfId="77" applyNumberFormat="1" applyBorder="1"/>
    <xf numFmtId="3" fontId="62" fillId="0" borderId="61" xfId="77" applyNumberFormat="1" applyBorder="1"/>
    <xf numFmtId="3" fontId="62" fillId="0" borderId="65" xfId="77" applyNumberFormat="1" applyBorder="1"/>
    <xf numFmtId="3" fontId="62" fillId="0" borderId="66" xfId="77" applyNumberFormat="1" applyBorder="1"/>
    <xf numFmtId="3" fontId="62" fillId="0" borderId="64" xfId="77" applyNumberFormat="1" applyBorder="1"/>
    <xf numFmtId="3" fontId="10" fillId="0" borderId="0" xfId="71" applyNumberFormat="1"/>
    <xf numFmtId="3" fontId="58" fillId="0" borderId="0" xfId="71" applyNumberFormat="1" applyFont="1"/>
    <xf numFmtId="3" fontId="58" fillId="0" borderId="0" xfId="71" applyNumberFormat="1" applyFont="1" applyAlignment="1">
      <alignment horizontal="right"/>
    </xf>
    <xf numFmtId="3" fontId="59" fillId="0" borderId="0" xfId="71" applyNumberFormat="1" applyFont="1" applyAlignment="1">
      <alignment horizontal="right"/>
    </xf>
    <xf numFmtId="0" fontId="58" fillId="0" borderId="0" xfId="71" applyFont="1"/>
    <xf numFmtId="0" fontId="59" fillId="0" borderId="10" xfId="71" applyFont="1" applyBorder="1" applyAlignment="1">
      <alignment horizontal="left"/>
    </xf>
    <xf numFmtId="3" fontId="36" fillId="0" borderId="10" xfId="71" applyNumberFormat="1" applyFont="1" applyBorder="1" applyAlignment="1">
      <alignment horizontal="right"/>
    </xf>
    <xf numFmtId="0" fontId="58" fillId="0" borderId="10" xfId="71" applyFont="1" applyBorder="1"/>
    <xf numFmtId="3" fontId="58" fillId="0" borderId="10" xfId="71" applyNumberFormat="1" applyFont="1" applyBorder="1"/>
    <xf numFmtId="0" fontId="58" fillId="0" borderId="10" xfId="71" applyFont="1" applyBorder="1" applyAlignment="1">
      <alignment wrapText="1"/>
    </xf>
    <xf numFmtId="0" fontId="60" fillId="0" borderId="10" xfId="71" applyFont="1" applyBorder="1"/>
    <xf numFmtId="0" fontId="61" fillId="0" borderId="10" xfId="71" applyFont="1" applyBorder="1"/>
    <xf numFmtId="3" fontId="61" fillId="0" borderId="10" xfId="71" applyNumberFormat="1" applyFont="1" applyBorder="1"/>
    <xf numFmtId="0" fontId="59" fillId="0" borderId="10" xfId="71" applyFont="1" applyBorder="1"/>
    <xf numFmtId="3" fontId="59" fillId="0" borderId="10" xfId="71" applyNumberFormat="1" applyFont="1" applyBorder="1"/>
    <xf numFmtId="0" fontId="28" fillId="0" borderId="0" xfId="51" applyFont="1" applyAlignment="1">
      <alignment horizontal="right"/>
    </xf>
    <xf numFmtId="0" fontId="29" fillId="0" borderId="0" xfId="51" applyFont="1" applyAlignment="1">
      <alignment horizontal="right"/>
    </xf>
    <xf numFmtId="0" fontId="36" fillId="0" borderId="0" xfId="53" applyFont="1" applyBorder="1" applyAlignment="1">
      <alignment horizontal="center"/>
    </xf>
    <xf numFmtId="0" fontId="36" fillId="0" borderId="14" xfId="53" applyFont="1" applyBorder="1" applyAlignment="1">
      <alignment horizontal="center"/>
    </xf>
    <xf numFmtId="0" fontId="36" fillId="0" borderId="15" xfId="53" applyFont="1" applyBorder="1" applyAlignment="1">
      <alignment horizontal="center"/>
    </xf>
    <xf numFmtId="0" fontId="36" fillId="0" borderId="16" xfId="53" applyFont="1" applyBorder="1" applyAlignment="1">
      <alignment horizontal="center"/>
    </xf>
    <xf numFmtId="0" fontId="36" fillId="0" borderId="17" xfId="53" applyFont="1" applyBorder="1" applyAlignment="1">
      <alignment horizontal="center"/>
    </xf>
    <xf numFmtId="0" fontId="34" fillId="0" borderId="21" xfId="53" applyFont="1" applyBorder="1"/>
    <xf numFmtId="0" fontId="34" fillId="0" borderId="23" xfId="53" applyFont="1" applyBorder="1" applyAlignment="1">
      <alignment horizontal="right"/>
    </xf>
    <xf numFmtId="0" fontId="34" fillId="0" borderId="22" xfId="53" applyFont="1" applyBorder="1"/>
    <xf numFmtId="3" fontId="34" fillId="0" borderId="27" xfId="53" applyNumberFormat="1" applyFont="1" applyBorder="1" applyAlignment="1">
      <alignment horizontal="right"/>
    </xf>
    <xf numFmtId="3" fontId="34" fillId="0" borderId="28" xfId="53" applyNumberFormat="1" applyFont="1" applyBorder="1" applyAlignment="1">
      <alignment horizontal="center" wrapText="1"/>
    </xf>
    <xf numFmtId="0" fontId="34" fillId="0" borderId="28" xfId="53" applyFont="1" applyBorder="1" applyAlignment="1">
      <alignment horizontal="center" wrapText="1"/>
    </xf>
    <xf numFmtId="0" fontId="34" fillId="0" borderId="29" xfId="53" applyFont="1" applyBorder="1" applyAlignment="1">
      <alignment horizontal="center" wrapText="1"/>
    </xf>
    <xf numFmtId="0" fontId="36" fillId="0" borderId="15" xfId="53" applyFont="1" applyBorder="1"/>
    <xf numFmtId="0" fontId="36" fillId="0" borderId="16" xfId="53" applyFont="1" applyBorder="1" applyAlignment="1">
      <alignment horizontal="right"/>
    </xf>
    <xf numFmtId="0" fontId="36" fillId="0" borderId="17" xfId="53" applyFont="1" applyBorder="1"/>
    <xf numFmtId="0" fontId="36" fillId="0" borderId="31" xfId="53" applyFont="1" applyBorder="1"/>
    <xf numFmtId="0" fontId="36" fillId="0" borderId="16" xfId="53" applyFont="1" applyBorder="1"/>
    <xf numFmtId="0" fontId="34" fillId="0" borderId="18" xfId="53" applyFont="1" applyBorder="1"/>
    <xf numFmtId="0" fontId="34" fillId="0" borderId="34" xfId="53" applyFont="1" applyBorder="1" applyAlignment="1">
      <alignment horizontal="right"/>
    </xf>
    <xf numFmtId="0" fontId="34" fillId="0" borderId="20" xfId="53" applyFont="1" applyBorder="1"/>
    <xf numFmtId="3" fontId="34" fillId="0" borderId="18" xfId="53" applyNumberFormat="1" applyFont="1" applyBorder="1"/>
    <xf numFmtId="3" fontId="34" fillId="0" borderId="10" xfId="53" applyNumberFormat="1" applyFont="1" applyBorder="1"/>
    <xf numFmtId="3" fontId="34" fillId="0" borderId="19" xfId="53" applyNumberFormat="1" applyFont="1" applyBorder="1"/>
    <xf numFmtId="0" fontId="36" fillId="0" borderId="18" xfId="53" applyFont="1" applyBorder="1"/>
    <xf numFmtId="0" fontId="36" fillId="0" borderId="20" xfId="53" applyFont="1" applyBorder="1" applyAlignment="1">
      <alignment wrapText="1"/>
    </xf>
    <xf numFmtId="3" fontId="36" fillId="0" borderId="30" xfId="53" applyNumberFormat="1" applyFont="1" applyBorder="1"/>
    <xf numFmtId="3" fontId="36" fillId="0" borderId="10" xfId="53" applyNumberFormat="1" applyFont="1" applyBorder="1"/>
    <xf numFmtId="3" fontId="36" fillId="0" borderId="19" xfId="53" applyNumberFormat="1" applyFont="1" applyBorder="1"/>
    <xf numFmtId="3" fontId="34" fillId="0" borderId="30" xfId="53" applyNumberFormat="1" applyFont="1" applyBorder="1"/>
    <xf numFmtId="0" fontId="34" fillId="0" borderId="20" xfId="53" applyFont="1" applyBorder="1" applyAlignment="1">
      <alignment wrapText="1"/>
    </xf>
    <xf numFmtId="0" fontId="36" fillId="0" borderId="20" xfId="53" applyFont="1" applyBorder="1"/>
    <xf numFmtId="0" fontId="36" fillId="0" borderId="34" xfId="53" applyFont="1" applyBorder="1" applyAlignment="1">
      <alignment horizontal="right"/>
    </xf>
    <xf numFmtId="0" fontId="36" fillId="0" borderId="30" xfId="53" applyFont="1" applyBorder="1"/>
    <xf numFmtId="3" fontId="35" fillId="0" borderId="30" xfId="53" applyNumberFormat="1" applyFont="1" applyBorder="1"/>
    <xf numFmtId="3" fontId="35" fillId="0" borderId="10" xfId="53" applyNumberFormat="1" applyFont="1" applyBorder="1"/>
    <xf numFmtId="3" fontId="35" fillId="0" borderId="19" xfId="53" applyNumberFormat="1" applyFont="1" applyBorder="1"/>
    <xf numFmtId="0" fontId="35" fillId="0" borderId="18" xfId="53" applyFont="1" applyBorder="1"/>
    <xf numFmtId="0" fontId="35" fillId="0" borderId="34" xfId="53" applyFont="1" applyBorder="1" applyAlignment="1">
      <alignment horizontal="right"/>
    </xf>
    <xf numFmtId="0" fontId="35" fillId="0" borderId="20" xfId="53" applyFont="1" applyBorder="1" applyAlignment="1">
      <alignment wrapText="1"/>
    </xf>
    <xf numFmtId="0" fontId="36" fillId="0" borderId="18" xfId="53" applyFont="1" applyBorder="1" applyAlignment="1">
      <alignment horizontal="right"/>
    </xf>
    <xf numFmtId="0" fontId="34" fillId="0" borderId="34" xfId="53" applyFont="1" applyBorder="1" applyAlignment="1">
      <alignment horizontal="center"/>
    </xf>
    <xf numFmtId="0" fontId="35" fillId="0" borderId="20" xfId="53" applyFont="1" applyBorder="1"/>
    <xf numFmtId="3" fontId="36" fillId="0" borderId="30" xfId="53" applyNumberFormat="1" applyFont="1" applyBorder="1" applyAlignment="1">
      <alignment wrapText="1"/>
    </xf>
    <xf numFmtId="3" fontId="36" fillId="0" borderId="10" xfId="53" applyNumberFormat="1" applyFont="1" applyBorder="1" applyAlignment="1">
      <alignment wrapText="1"/>
    </xf>
    <xf numFmtId="3" fontId="36" fillId="0" borderId="19" xfId="53" applyNumberFormat="1" applyFont="1" applyBorder="1" applyAlignment="1">
      <alignment wrapText="1"/>
    </xf>
    <xf numFmtId="3" fontId="34" fillId="0" borderId="30" xfId="53" applyNumberFormat="1" applyFont="1" applyBorder="1" applyAlignment="1">
      <alignment wrapText="1"/>
    </xf>
    <xf numFmtId="3" fontId="34" fillId="0" borderId="10" xfId="53" applyNumberFormat="1" applyFont="1" applyBorder="1" applyAlignment="1">
      <alignment wrapText="1"/>
    </xf>
    <xf numFmtId="3" fontId="34" fillId="0" borderId="19" xfId="53" applyNumberFormat="1" applyFont="1" applyBorder="1" applyAlignment="1">
      <alignment wrapText="1"/>
    </xf>
    <xf numFmtId="0" fontId="34" fillId="0" borderId="18" xfId="53" applyFont="1" applyBorder="1" applyAlignment="1">
      <alignment wrapText="1"/>
    </xf>
    <xf numFmtId="0" fontId="34" fillId="0" borderId="34" xfId="53" applyFont="1" applyBorder="1" applyAlignment="1">
      <alignment wrapText="1"/>
    </xf>
    <xf numFmtId="49" fontId="34" fillId="0" borderId="20" xfId="53" quotePrefix="1" applyNumberFormat="1" applyFont="1" applyBorder="1" applyAlignment="1">
      <alignment wrapText="1"/>
    </xf>
    <xf numFmtId="0" fontId="34" fillId="0" borderId="20" xfId="53" quotePrefix="1" applyFont="1" applyBorder="1" applyAlignment="1">
      <alignment wrapText="1"/>
    </xf>
    <xf numFmtId="0" fontId="37" fillId="0" borderId="20" xfId="53" applyFont="1" applyBorder="1" applyAlignment="1">
      <alignment wrapText="1"/>
    </xf>
    <xf numFmtId="3" fontId="37" fillId="0" borderId="30" xfId="53" applyNumberFormat="1" applyFont="1" applyBorder="1" applyAlignment="1">
      <alignment wrapText="1"/>
    </xf>
    <xf numFmtId="3" fontId="37" fillId="0" borderId="10" xfId="53" applyNumberFormat="1" applyFont="1" applyBorder="1" applyAlignment="1">
      <alignment wrapText="1"/>
    </xf>
    <xf numFmtId="3" fontId="37" fillId="0" borderId="19" xfId="53" applyNumberFormat="1" applyFont="1" applyBorder="1" applyAlignment="1">
      <alignment wrapText="1"/>
    </xf>
    <xf numFmtId="3" fontId="35" fillId="0" borderId="30" xfId="53" applyNumberFormat="1" applyFont="1" applyBorder="1" applyAlignment="1">
      <alignment wrapText="1"/>
    </xf>
    <xf numFmtId="3" fontId="35" fillId="0" borderId="10" xfId="53" applyNumberFormat="1" applyFont="1" applyBorder="1" applyAlignment="1">
      <alignment wrapText="1"/>
    </xf>
    <xf numFmtId="3" fontId="35" fillId="0" borderId="19" xfId="53" applyNumberFormat="1" applyFont="1" applyBorder="1" applyAlignment="1">
      <alignment wrapText="1"/>
    </xf>
    <xf numFmtId="0" fontId="37" fillId="0" borderId="18" xfId="53" applyFont="1" applyBorder="1"/>
    <xf numFmtId="0" fontId="28" fillId="0" borderId="13" xfId="53" applyFont="1" applyBorder="1" applyAlignment="1">
      <alignment horizontal="right"/>
    </xf>
    <xf numFmtId="0" fontId="37" fillId="0" borderId="18" xfId="53" applyFont="1" applyBorder="1" applyAlignment="1">
      <alignment wrapText="1"/>
    </xf>
    <xf numFmtId="0" fontId="37" fillId="0" borderId="34" xfId="53" applyFont="1" applyBorder="1" applyAlignment="1">
      <alignment wrapText="1"/>
    </xf>
    <xf numFmtId="3" fontId="37" fillId="0" borderId="10" xfId="53" applyNumberFormat="1" applyFont="1" applyBorder="1"/>
    <xf numFmtId="0" fontId="34" fillId="0" borderId="34" xfId="53" applyFont="1" applyBorder="1" applyAlignment="1">
      <alignment horizontal="right" wrapText="1"/>
    </xf>
    <xf numFmtId="16" fontId="34" fillId="0" borderId="20" xfId="53" applyNumberFormat="1" applyFont="1" applyBorder="1" applyAlignment="1">
      <alignment wrapText="1"/>
    </xf>
    <xf numFmtId="3" fontId="34" fillId="0" borderId="34" xfId="53" applyNumberFormat="1" applyFont="1" applyBorder="1" applyAlignment="1">
      <alignment wrapText="1"/>
    </xf>
    <xf numFmtId="3" fontId="35" fillId="0" borderId="34" xfId="53" applyNumberFormat="1" applyFont="1" applyBorder="1"/>
    <xf numFmtId="3" fontId="35" fillId="0" borderId="34" xfId="53" applyNumberFormat="1" applyFont="1" applyBorder="1" applyAlignment="1">
      <alignment wrapText="1"/>
    </xf>
    <xf numFmtId="0" fontId="29" fillId="0" borderId="13" xfId="53" applyFont="1" applyBorder="1"/>
    <xf numFmtId="3" fontId="34" fillId="0" borderId="34" xfId="53" applyNumberFormat="1" applyFont="1" applyBorder="1"/>
    <xf numFmtId="3" fontId="37" fillId="0" borderId="34" xfId="53" applyNumberFormat="1" applyFont="1" applyBorder="1" applyAlignment="1">
      <alignment wrapText="1"/>
    </xf>
    <xf numFmtId="0" fontId="37" fillId="0" borderId="34" xfId="53" applyFont="1" applyBorder="1" applyAlignment="1">
      <alignment horizontal="right"/>
    </xf>
    <xf numFmtId="0" fontId="30" fillId="0" borderId="18" xfId="53" applyFont="1" applyBorder="1"/>
    <xf numFmtId="0" fontId="36" fillId="0" borderId="33" xfId="53" applyFont="1" applyBorder="1" applyAlignment="1">
      <alignment horizontal="right"/>
    </xf>
    <xf numFmtId="0" fontId="28" fillId="0" borderId="18" xfId="53" applyFont="1" applyBorder="1"/>
    <xf numFmtId="0" fontId="34" fillId="0" borderId="19" xfId="53" applyFont="1" applyBorder="1"/>
    <xf numFmtId="3" fontId="28" fillId="0" borderId="30" xfId="53" applyNumberFormat="1" applyFont="1" applyBorder="1"/>
    <xf numFmtId="3" fontId="28" fillId="0" borderId="10" xfId="53" applyNumberFormat="1" applyFont="1" applyBorder="1"/>
    <xf numFmtId="3" fontId="28" fillId="0" borderId="34" xfId="53" applyNumberFormat="1" applyFont="1" applyBorder="1"/>
    <xf numFmtId="3" fontId="36" fillId="0" borderId="34" xfId="53" applyNumberFormat="1" applyFont="1" applyBorder="1" applyAlignment="1">
      <alignment wrapText="1"/>
    </xf>
    <xf numFmtId="3" fontId="36" fillId="0" borderId="34" xfId="53" applyNumberFormat="1" applyFont="1" applyBorder="1"/>
    <xf numFmtId="0" fontId="9" fillId="0" borderId="33" xfId="51" applyBorder="1"/>
    <xf numFmtId="0" fontId="9" fillId="0" borderId="34" xfId="51" applyBorder="1"/>
    <xf numFmtId="3" fontId="36" fillId="0" borderId="30" xfId="51" applyNumberFormat="1" applyFont="1" applyBorder="1"/>
    <xf numFmtId="3" fontId="36" fillId="0" borderId="10" xfId="51" applyNumberFormat="1" applyFont="1" applyBorder="1"/>
    <xf numFmtId="3" fontId="36" fillId="0" borderId="34" xfId="51" applyNumberFormat="1" applyFont="1" applyBorder="1"/>
    <xf numFmtId="0" fontId="36" fillId="0" borderId="19" xfId="53" applyFont="1" applyBorder="1" applyAlignment="1">
      <alignment horizontal="right"/>
    </xf>
    <xf numFmtId="0" fontId="34" fillId="0" borderId="19" xfId="53" applyFont="1" applyBorder="1" applyAlignment="1">
      <alignment horizontal="right" vertical="center"/>
    </xf>
    <xf numFmtId="0" fontId="34" fillId="0" borderId="20" xfId="53" applyFont="1" applyBorder="1" applyAlignment="1">
      <alignment vertical="top" wrapText="1"/>
    </xf>
    <xf numFmtId="3" fontId="34" fillId="0" borderId="30" xfId="53" applyNumberFormat="1" applyFont="1" applyBorder="1" applyAlignment="1">
      <alignment vertical="top" wrapText="1"/>
    </xf>
    <xf numFmtId="3" fontId="34" fillId="0" borderId="10" xfId="53" applyNumberFormat="1" applyFont="1" applyBorder="1" applyAlignment="1">
      <alignment vertical="top" wrapText="1"/>
    </xf>
    <xf numFmtId="3" fontId="34" fillId="0" borderId="34" xfId="53" applyNumberFormat="1" applyFont="1" applyBorder="1" applyAlignment="1">
      <alignment vertical="top" wrapText="1"/>
    </xf>
    <xf numFmtId="0" fontId="34" fillId="0" borderId="19" xfId="53" applyFont="1" applyBorder="1" applyAlignment="1">
      <alignment horizontal="right"/>
    </xf>
    <xf numFmtId="0" fontId="35" fillId="0" borderId="19" xfId="53" applyFont="1" applyBorder="1" applyAlignment="1">
      <alignment horizontal="right"/>
    </xf>
    <xf numFmtId="0" fontId="35" fillId="0" borderId="24" xfId="53" applyFont="1" applyBorder="1"/>
    <xf numFmtId="0" fontId="36" fillId="0" borderId="22" xfId="53" applyFont="1" applyBorder="1"/>
    <xf numFmtId="3" fontId="36" fillId="0" borderId="32" xfId="53" applyNumberFormat="1" applyFont="1" applyBorder="1"/>
    <xf numFmtId="3" fontId="36" fillId="0" borderId="39" xfId="53" applyNumberFormat="1" applyFont="1" applyBorder="1"/>
    <xf numFmtId="0" fontId="28" fillId="0" borderId="42" xfId="53" applyFont="1" applyBorder="1" applyAlignment="1">
      <alignment horizontal="right"/>
    </xf>
    <xf numFmtId="0" fontId="34" fillId="0" borderId="42" xfId="53" applyFont="1" applyBorder="1"/>
    <xf numFmtId="0" fontId="28" fillId="0" borderId="42" xfId="53" applyFont="1" applyBorder="1"/>
    <xf numFmtId="3" fontId="36" fillId="0" borderId="14" xfId="53" applyNumberFormat="1" applyFont="1" applyBorder="1" applyAlignment="1">
      <alignment horizontal="center"/>
    </xf>
    <xf numFmtId="3" fontId="36" fillId="0" borderId="15" xfId="53" applyNumberFormat="1" applyFont="1" applyBorder="1" applyAlignment="1">
      <alignment horizontal="center"/>
    </xf>
    <xf numFmtId="3" fontId="36" fillId="0" borderId="16" xfId="53" applyNumberFormat="1" applyFont="1" applyBorder="1" applyAlignment="1">
      <alignment horizontal="center"/>
    </xf>
    <xf numFmtId="1" fontId="36" fillId="0" borderId="26" xfId="53" applyNumberFormat="1" applyFont="1" applyBorder="1" applyAlignment="1">
      <alignment horizontal="center" vertical="center"/>
    </xf>
    <xf numFmtId="0" fontId="36" fillId="0" borderId="21" xfId="53" applyFont="1" applyBorder="1" applyAlignment="1">
      <alignment horizontal="center" vertical="center"/>
    </xf>
    <xf numFmtId="0" fontId="34" fillId="0" borderId="23" xfId="53" applyFont="1" applyBorder="1" applyAlignment="1">
      <alignment horizontal="center" vertical="center"/>
    </xf>
    <xf numFmtId="0" fontId="36" fillId="0" borderId="32" xfId="53" applyFont="1" applyBorder="1" applyAlignment="1">
      <alignment horizontal="center" vertical="center"/>
    </xf>
    <xf numFmtId="3" fontId="34" fillId="0" borderId="36" xfId="53" applyNumberFormat="1" applyFont="1" applyBorder="1" applyAlignment="1">
      <alignment horizontal="right"/>
    </xf>
    <xf numFmtId="0" fontId="34" fillId="0" borderId="37" xfId="53" applyFont="1" applyBorder="1" applyAlignment="1">
      <alignment horizontal="center" wrapText="1"/>
    </xf>
    <xf numFmtId="0" fontId="36" fillId="0" borderId="24" xfId="53" applyFont="1" applyBorder="1" applyAlignment="1">
      <alignment horizontal="center"/>
    </xf>
    <xf numFmtId="0" fontId="36" fillId="0" borderId="25" xfId="53" applyFont="1" applyBorder="1" applyAlignment="1">
      <alignment horizontal="center"/>
    </xf>
    <xf numFmtId="0" fontId="36" fillId="0" borderId="26" xfId="53" applyFont="1" applyBorder="1"/>
    <xf numFmtId="3" fontId="36" fillId="0" borderId="41" xfId="53" applyNumberFormat="1" applyFont="1" applyBorder="1"/>
    <xf numFmtId="3" fontId="36" fillId="0" borderId="12" xfId="53" applyNumberFormat="1" applyFont="1" applyBorder="1"/>
    <xf numFmtId="3" fontId="36" fillId="0" borderId="67" xfId="53" applyNumberFormat="1" applyFont="1" applyBorder="1"/>
    <xf numFmtId="0" fontId="36" fillId="0" borderId="18" xfId="53" applyFont="1" applyBorder="1" applyAlignment="1">
      <alignment horizontal="center"/>
    </xf>
    <xf numFmtId="0" fontId="36" fillId="0" borderId="19" xfId="53" applyFont="1" applyBorder="1" applyAlignment="1">
      <alignment horizontal="center"/>
    </xf>
    <xf numFmtId="0" fontId="36" fillId="0" borderId="34" xfId="53" applyFont="1" applyBorder="1" applyAlignment="1">
      <alignment horizontal="center"/>
    </xf>
    <xf numFmtId="0" fontId="34" fillId="0" borderId="33" xfId="53" applyFont="1" applyBorder="1" applyAlignment="1">
      <alignment horizontal="center"/>
    </xf>
    <xf numFmtId="0" fontId="34" fillId="0" borderId="30" xfId="53" applyFont="1" applyBorder="1"/>
    <xf numFmtId="0" fontId="34" fillId="0" borderId="18" xfId="53" applyFont="1" applyBorder="1" applyAlignment="1">
      <alignment horizontal="center"/>
    </xf>
    <xf numFmtId="0" fontId="35" fillId="0" borderId="18" xfId="53" applyFont="1" applyBorder="1" applyAlignment="1">
      <alignment horizontal="center"/>
    </xf>
    <xf numFmtId="0" fontId="35" fillId="0" borderId="34" xfId="53" applyFont="1" applyBorder="1" applyAlignment="1">
      <alignment horizontal="center"/>
    </xf>
    <xf numFmtId="0" fontId="35" fillId="0" borderId="30" xfId="53" applyFont="1" applyBorder="1"/>
    <xf numFmtId="3" fontId="36" fillId="0" borderId="30" xfId="53" applyNumberFormat="1" applyFont="1" applyBorder="1" applyAlignment="1">
      <alignment horizontal="right"/>
    </xf>
    <xf numFmtId="3" fontId="36" fillId="0" borderId="10" xfId="53" applyNumberFormat="1" applyFont="1" applyBorder="1" applyAlignment="1">
      <alignment horizontal="right"/>
    </xf>
    <xf numFmtId="3" fontId="36" fillId="0" borderId="34" xfId="53" applyNumberFormat="1" applyFont="1" applyBorder="1" applyAlignment="1">
      <alignment horizontal="right"/>
    </xf>
    <xf numFmtId="0" fontId="50" fillId="0" borderId="34" xfId="53" applyFont="1" applyBorder="1" applyAlignment="1">
      <alignment horizontal="center"/>
    </xf>
    <xf numFmtId="0" fontId="34" fillId="0" borderId="33" xfId="53" applyFont="1" applyBorder="1"/>
    <xf numFmtId="0" fontId="37" fillId="0" borderId="30" xfId="53" applyFont="1" applyBorder="1"/>
    <xf numFmtId="3" fontId="37" fillId="0" borderId="30" xfId="53" applyNumberFormat="1" applyFont="1" applyBorder="1"/>
    <xf numFmtId="3" fontId="37" fillId="0" borderId="34" xfId="53" applyNumberFormat="1" applyFont="1" applyBorder="1"/>
    <xf numFmtId="0" fontId="34" fillId="0" borderId="30" xfId="53" applyFont="1" applyBorder="1" applyAlignment="1">
      <alignment wrapText="1"/>
    </xf>
    <xf numFmtId="0" fontId="34" fillId="0" borderId="18" xfId="53" applyFont="1" applyBorder="1" applyAlignment="1">
      <alignment horizontal="center" wrapText="1"/>
    </xf>
    <xf numFmtId="16" fontId="34" fillId="0" borderId="30" xfId="53" applyNumberFormat="1" applyFont="1" applyBorder="1" applyAlignment="1">
      <alignment wrapText="1"/>
    </xf>
    <xf numFmtId="0" fontId="37" fillId="0" borderId="34" xfId="53" applyFont="1" applyBorder="1" applyAlignment="1">
      <alignment horizontal="center"/>
    </xf>
    <xf numFmtId="3" fontId="44" fillId="0" borderId="10" xfId="53" applyNumberFormat="1" applyFont="1" applyBorder="1"/>
    <xf numFmtId="16" fontId="34" fillId="0" borderId="30" xfId="53" applyNumberFormat="1" applyFont="1" applyBorder="1"/>
    <xf numFmtId="0" fontId="50" fillId="0" borderId="18" xfId="53" applyFont="1" applyBorder="1" applyAlignment="1">
      <alignment horizontal="center"/>
    </xf>
    <xf numFmtId="0" fontId="50" fillId="0" borderId="18" xfId="53" applyFont="1" applyBorder="1"/>
    <xf numFmtId="0" fontId="50" fillId="0" borderId="33" xfId="53" applyFont="1" applyBorder="1"/>
    <xf numFmtId="0" fontId="34" fillId="0" borderId="34" xfId="53" applyFont="1" applyBorder="1" applyAlignment="1">
      <alignment horizontal="center" wrapText="1"/>
    </xf>
    <xf numFmtId="0" fontId="38" fillId="0" borderId="34" xfId="53" applyFont="1" applyBorder="1"/>
    <xf numFmtId="0" fontId="38" fillId="0" borderId="30" xfId="53" applyFont="1" applyBorder="1"/>
    <xf numFmtId="0" fontId="34" fillId="0" borderId="34" xfId="53" applyFont="1" applyBorder="1"/>
    <xf numFmtId="0" fontId="34" fillId="0" borderId="38" xfId="53" applyFont="1" applyBorder="1"/>
    <xf numFmtId="0" fontId="36" fillId="0" borderId="32" xfId="53" applyFont="1" applyBorder="1"/>
    <xf numFmtId="3" fontId="36" fillId="0" borderId="38" xfId="53" applyNumberFormat="1" applyFont="1" applyBorder="1"/>
    <xf numFmtId="0" fontId="34" fillId="0" borderId="43" xfId="53" applyFont="1" applyBorder="1"/>
    <xf numFmtId="3" fontId="34" fillId="0" borderId="0" xfId="53" applyNumberFormat="1" applyFont="1" applyBorder="1"/>
    <xf numFmtId="3" fontId="28" fillId="0" borderId="0" xfId="53" applyNumberFormat="1" applyFont="1" applyBorder="1"/>
    <xf numFmtId="0" fontId="46" fillId="0" borderId="0" xfId="53" applyFont="1" applyBorder="1"/>
    <xf numFmtId="0" fontId="33" fillId="0" borderId="0" xfId="52" applyFont="1"/>
    <xf numFmtId="0" fontId="9" fillId="0" borderId="0" xfId="52"/>
    <xf numFmtId="0" fontId="47" fillId="0" borderId="11" xfId="53" applyFont="1" applyBorder="1" applyAlignment="1">
      <alignment horizontal="center"/>
    </xf>
    <xf numFmtId="0" fontId="31" fillId="0" borderId="11" xfId="53" applyFont="1" applyBorder="1" applyAlignment="1">
      <alignment horizontal="right"/>
    </xf>
    <xf numFmtId="0" fontId="31" fillId="0" borderId="10" xfId="53" applyFont="1" applyBorder="1" applyAlignment="1">
      <alignment vertical="center" wrapText="1"/>
    </xf>
    <xf numFmtId="0" fontId="31" fillId="0" borderId="10" xfId="53" applyFont="1" applyBorder="1" applyAlignment="1">
      <alignment horizontal="center" vertical="center" wrapText="1"/>
    </xf>
    <xf numFmtId="3" fontId="31" fillId="0" borderId="10" xfId="53" applyNumberFormat="1" applyFont="1" applyBorder="1" applyAlignment="1">
      <alignment wrapText="1"/>
    </xf>
    <xf numFmtId="3" fontId="31" fillId="0" borderId="10" xfId="53" applyNumberFormat="1" applyFont="1" applyBorder="1"/>
    <xf numFmtId="3" fontId="49" fillId="0" borderId="10" xfId="53" applyNumberFormat="1" applyFont="1" applyBorder="1" applyAlignment="1">
      <alignment wrapText="1"/>
    </xf>
    <xf numFmtId="3" fontId="49" fillId="0" borderId="10" xfId="53" applyNumberFormat="1" applyFont="1" applyBorder="1"/>
    <xf numFmtId="0" fontId="28" fillId="0" borderId="0" xfId="53" applyFont="1" applyAlignment="1">
      <alignment wrapText="1"/>
    </xf>
    <xf numFmtId="0" fontId="31" fillId="0" borderId="0" xfId="53" applyFont="1"/>
    <xf numFmtId="0" fontId="76" fillId="0" borderId="0" xfId="51" applyFont="1"/>
    <xf numFmtId="9" fontId="76" fillId="0" borderId="0" xfId="51" applyNumberFormat="1" applyFont="1"/>
    <xf numFmtId="49" fontId="31" fillId="0" borderId="15" xfId="72" applyNumberFormat="1" applyFont="1" applyBorder="1" applyAlignment="1">
      <alignment horizontal="left" vertical="center" wrapText="1"/>
    </xf>
    <xf numFmtId="0" fontId="31" fillId="0" borderId="31" xfId="51" applyFont="1" applyBorder="1"/>
    <xf numFmtId="14" fontId="31" fillId="0" borderId="31" xfId="72" applyNumberFormat="1" applyFont="1" applyBorder="1" applyAlignment="1">
      <alignment horizontal="center" vertical="center" wrapText="1"/>
    </xf>
    <xf numFmtId="3" fontId="31" fillId="0" borderId="31" xfId="72" applyNumberFormat="1" applyFont="1" applyBorder="1" applyAlignment="1">
      <alignment horizontal="right" vertical="center" wrapText="1"/>
    </xf>
    <xf numFmtId="3" fontId="31" fillId="0" borderId="16" xfId="72" applyNumberFormat="1" applyFont="1" applyBorder="1" applyAlignment="1">
      <alignment horizontal="right" vertical="center" wrapText="1"/>
    </xf>
    <xf numFmtId="0" fontId="31" fillId="0" borderId="0" xfId="51" applyFont="1"/>
    <xf numFmtId="0" fontId="31" fillId="0" borderId="18" xfId="72" applyFont="1" applyBorder="1" applyAlignment="1">
      <alignment horizontal="left" vertical="center" wrapText="1"/>
    </xf>
    <xf numFmtId="49" fontId="31" fillId="0" borderId="10" xfId="72" applyNumberFormat="1" applyFont="1" applyBorder="1" applyAlignment="1">
      <alignment horizontal="left" vertical="center" wrapText="1"/>
    </xf>
    <xf numFmtId="0" fontId="31" fillId="0" borderId="10" xfId="72" applyFont="1" applyBorder="1" applyAlignment="1">
      <alignment horizontal="center" vertical="center" wrapText="1"/>
    </xf>
    <xf numFmtId="3" fontId="31" fillId="0" borderId="10" xfId="72" applyNumberFormat="1" applyFont="1" applyBorder="1" applyAlignment="1">
      <alignment horizontal="right" vertical="center" wrapText="1"/>
    </xf>
    <xf numFmtId="3" fontId="31" fillId="0" borderId="19" xfId="72" applyNumberFormat="1" applyFont="1" applyBorder="1" applyAlignment="1">
      <alignment horizontal="right" vertical="center" wrapText="1"/>
    </xf>
    <xf numFmtId="3" fontId="31" fillId="0" borderId="0" xfId="51" applyNumberFormat="1" applyFont="1"/>
    <xf numFmtId="0" fontId="31" fillId="0" borderId="10" xfId="51" applyFont="1" applyBorder="1"/>
    <xf numFmtId="0" fontId="31" fillId="0" borderId="18" xfId="51" applyFont="1" applyBorder="1"/>
    <xf numFmtId="0" fontId="77" fillId="0" borderId="0" xfId="51" applyFont="1"/>
    <xf numFmtId="3" fontId="77" fillId="0" borderId="0" xfId="51" applyNumberFormat="1" applyFont="1"/>
    <xf numFmtId="0" fontId="31" fillId="0" borderId="18" xfId="72" applyFont="1" applyBorder="1"/>
    <xf numFmtId="49" fontId="31" fillId="0" borderId="10" xfId="72" applyNumberFormat="1" applyFont="1" applyBorder="1"/>
    <xf numFmtId="14" fontId="31" fillId="0" borderId="10" xfId="72" applyNumberFormat="1" applyFont="1" applyBorder="1" applyAlignment="1">
      <alignment horizontal="center"/>
    </xf>
    <xf numFmtId="3" fontId="31" fillId="0" borderId="10" xfId="72" applyNumberFormat="1" applyFont="1" applyBorder="1" applyAlignment="1">
      <alignment horizontal="right"/>
    </xf>
    <xf numFmtId="3" fontId="31" fillId="0" borderId="19" xfId="72" applyNumberFormat="1" applyFont="1" applyBorder="1"/>
    <xf numFmtId="0" fontId="64" fillId="0" borderId="18" xfId="72" applyFont="1" applyBorder="1"/>
    <xf numFmtId="49" fontId="64" fillId="0" borderId="10" xfId="72" applyNumberFormat="1" applyFont="1" applyBorder="1"/>
    <xf numFmtId="3" fontId="64" fillId="0" borderId="10" xfId="72" applyNumberFormat="1" applyFont="1" applyBorder="1" applyAlignment="1">
      <alignment horizontal="right"/>
    </xf>
    <xf numFmtId="3" fontId="64" fillId="0" borderId="19" xfId="72" applyNumberFormat="1" applyFont="1" applyBorder="1"/>
    <xf numFmtId="49" fontId="31" fillId="0" borderId="10" xfId="72" applyNumberFormat="1" applyFont="1" applyBorder="1" applyAlignment="1">
      <alignment wrapText="1"/>
    </xf>
    <xf numFmtId="0" fontId="31" fillId="0" borderId="10" xfId="72" applyFont="1" applyBorder="1"/>
    <xf numFmtId="0" fontId="31" fillId="0" borderId="10" xfId="72" applyFont="1" applyBorder="1" applyAlignment="1">
      <alignment horizontal="center"/>
    </xf>
    <xf numFmtId="0" fontId="31" fillId="0" borderId="18" xfId="72" applyFont="1" applyBorder="1" applyAlignment="1">
      <alignment horizontal="left"/>
    </xf>
    <xf numFmtId="0" fontId="31" fillId="0" borderId="10" xfId="72" applyFont="1" applyBorder="1" applyAlignment="1">
      <alignment horizontal="left"/>
    </xf>
    <xf numFmtId="3" fontId="31" fillId="0" borderId="10" xfId="72" applyNumberFormat="1" applyFont="1" applyBorder="1" applyAlignment="1">
      <alignment horizontal="right" vertical="center"/>
    </xf>
    <xf numFmtId="3" fontId="31" fillId="0" borderId="19" xfId="72" applyNumberFormat="1" applyFont="1" applyBorder="1" applyAlignment="1">
      <alignment horizontal="right" vertical="center"/>
    </xf>
    <xf numFmtId="3" fontId="49" fillId="0" borderId="0" xfId="51" applyNumberFormat="1" applyFont="1"/>
    <xf numFmtId="0" fontId="64" fillId="0" borderId="18" xfId="72" applyFont="1" applyBorder="1" applyAlignment="1">
      <alignment horizontal="left"/>
    </xf>
    <xf numFmtId="3" fontId="64" fillId="0" borderId="10" xfId="72" applyNumberFormat="1" applyFont="1" applyBorder="1" applyAlignment="1">
      <alignment horizontal="right" vertical="center"/>
    </xf>
    <xf numFmtId="3" fontId="64" fillId="0" borderId="19" xfId="72" applyNumberFormat="1" applyFont="1" applyBorder="1" applyAlignment="1">
      <alignment horizontal="right" vertical="center"/>
    </xf>
    <xf numFmtId="3" fontId="78" fillId="0" borderId="0" xfId="51" applyNumberFormat="1" applyFont="1"/>
    <xf numFmtId="14" fontId="31" fillId="0" borderId="10" xfId="72" applyNumberFormat="1" applyFont="1" applyBorder="1" applyAlignment="1">
      <alignment horizontal="left"/>
    </xf>
    <xf numFmtId="0" fontId="31" fillId="0" borderId="0" xfId="51" applyFont="1" applyAlignment="1">
      <alignment horizontal="center"/>
    </xf>
    <xf numFmtId="3" fontId="31" fillId="0" borderId="19" xfId="72" applyNumberFormat="1" applyFont="1" applyBorder="1" applyAlignment="1">
      <alignment horizontal="right"/>
    </xf>
    <xf numFmtId="3" fontId="31" fillId="0" borderId="10" xfId="51" applyNumberFormat="1" applyFont="1" applyBorder="1"/>
    <xf numFmtId="49" fontId="31" fillId="0" borderId="10" xfId="51" applyNumberFormat="1" applyFont="1" applyBorder="1"/>
    <xf numFmtId="14" fontId="31" fillId="0" borderId="10" xfId="51" applyNumberFormat="1" applyFont="1" applyBorder="1" applyAlignment="1">
      <alignment horizontal="center"/>
    </xf>
    <xf numFmtId="49" fontId="31" fillId="0" borderId="0" xfId="51" applyNumberFormat="1" applyFont="1"/>
    <xf numFmtId="0" fontId="65" fillId="0" borderId="0" xfId="51" applyFont="1"/>
    <xf numFmtId="0" fontId="31" fillId="0" borderId="10" xfId="51" applyFont="1" applyBorder="1" applyAlignment="1">
      <alignment horizontal="left" wrapText="1"/>
    </xf>
    <xf numFmtId="49" fontId="77" fillId="0" borderId="0" xfId="51" applyNumberFormat="1" applyFont="1"/>
    <xf numFmtId="0" fontId="31" fillId="0" borderId="18" xfId="51" applyFont="1" applyBorder="1" applyAlignment="1">
      <alignment vertical="center" wrapText="1"/>
    </xf>
    <xf numFmtId="49" fontId="31" fillId="0" borderId="18" xfId="51" applyNumberFormat="1" applyFont="1" applyBorder="1"/>
    <xf numFmtId="0" fontId="31" fillId="0" borderId="18" xfId="51" applyFont="1" applyBorder="1" applyAlignment="1">
      <alignment horizontal="left"/>
    </xf>
    <xf numFmtId="3" fontId="31" fillId="0" borderId="10" xfId="51" applyNumberFormat="1" applyFont="1" applyBorder="1" applyAlignment="1">
      <alignment horizontal="right"/>
    </xf>
    <xf numFmtId="3" fontId="31" fillId="0" borderId="19" xfId="51" applyNumberFormat="1" applyFont="1" applyBorder="1"/>
    <xf numFmtId="3" fontId="77" fillId="0" borderId="0" xfId="72" applyNumberFormat="1" applyFont="1" applyAlignment="1">
      <alignment horizontal="right"/>
    </xf>
    <xf numFmtId="0" fontId="31" fillId="0" borderId="10" xfId="72" applyFont="1" applyBorder="1" applyAlignment="1">
      <alignment horizontal="left" wrapText="1"/>
    </xf>
    <xf numFmtId="0" fontId="31" fillId="0" borderId="10" xfId="51" applyFont="1" applyBorder="1" applyAlignment="1">
      <alignment horizontal="left"/>
    </xf>
    <xf numFmtId="0" fontId="31" fillId="0" borderId="18" xfId="51" applyFont="1" applyBorder="1" applyAlignment="1">
      <alignment wrapText="1"/>
    </xf>
    <xf numFmtId="0" fontId="64" fillId="0" borderId="18" xfId="51" applyFont="1" applyBorder="1" applyAlignment="1">
      <alignment horizontal="left"/>
    </xf>
    <xf numFmtId="0" fontId="64" fillId="0" borderId="10" xfId="51" applyFont="1" applyBorder="1" applyAlignment="1">
      <alignment horizontal="left"/>
    </xf>
    <xf numFmtId="3" fontId="64" fillId="0" borderId="10" xfId="51" applyNumberFormat="1" applyFont="1" applyBorder="1" applyAlignment="1">
      <alignment horizontal="right"/>
    </xf>
    <xf numFmtId="3" fontId="64" fillId="0" borderId="19" xfId="51" applyNumberFormat="1" applyFont="1" applyBorder="1"/>
    <xf numFmtId="0" fontId="64" fillId="0" borderId="18" xfId="51" applyFont="1" applyBorder="1"/>
    <xf numFmtId="0" fontId="31" fillId="0" borderId="18" xfId="66" applyFont="1" applyFill="1" applyBorder="1"/>
    <xf numFmtId="14" fontId="31" fillId="0" borderId="10" xfId="51" applyNumberFormat="1" applyFont="1" applyBorder="1" applyAlignment="1">
      <alignment horizontal="left" wrapText="1"/>
    </xf>
    <xf numFmtId="0" fontId="31" fillId="0" borderId="10" xfId="51" applyFont="1" applyBorder="1" applyAlignment="1">
      <alignment horizontal="center"/>
    </xf>
    <xf numFmtId="0" fontId="64" fillId="0" borderId="0" xfId="51" applyFont="1"/>
    <xf numFmtId="3" fontId="64" fillId="0" borderId="0" xfId="51" applyNumberFormat="1" applyFont="1"/>
    <xf numFmtId="3" fontId="47" fillId="0" borderId="39" xfId="72" applyNumberFormat="1" applyFont="1" applyBorder="1" applyAlignment="1">
      <alignment horizontal="right"/>
    </xf>
    <xf numFmtId="3" fontId="47" fillId="0" borderId="23" xfId="72" applyNumberFormat="1" applyFont="1" applyBorder="1" applyAlignment="1">
      <alignment horizontal="right"/>
    </xf>
    <xf numFmtId="3" fontId="45" fillId="0" borderId="0" xfId="51" applyNumberFormat="1" applyFont="1"/>
    <xf numFmtId="0" fontId="52" fillId="0" borderId="0" xfId="0" applyFont="1"/>
    <xf numFmtId="0" fontId="51" fillId="0" borderId="70" xfId="0" applyFont="1" applyBorder="1" applyAlignment="1">
      <alignment vertical="center" wrapText="1"/>
    </xf>
    <xf numFmtId="0" fontId="51" fillId="0" borderId="71" xfId="0" applyFont="1" applyBorder="1" applyAlignment="1">
      <alignment horizontal="center" vertical="center" wrapText="1"/>
    </xf>
    <xf numFmtId="0" fontId="52" fillId="0" borderId="72" xfId="0" applyFont="1" applyBorder="1" applyAlignment="1">
      <alignment vertical="center" wrapText="1"/>
    </xf>
    <xf numFmtId="0" fontId="52" fillId="0" borderId="73" xfId="0" applyFont="1" applyBorder="1" applyAlignment="1">
      <alignment vertical="center" wrapText="1"/>
    </xf>
    <xf numFmtId="3" fontId="52" fillId="0" borderId="73" xfId="0" applyNumberFormat="1" applyFont="1" applyBorder="1" applyAlignment="1">
      <alignment vertical="center" wrapText="1"/>
    </xf>
    <xf numFmtId="0" fontId="47" fillId="0" borderId="70" xfId="0" applyFont="1" applyBorder="1" applyAlignment="1">
      <alignment vertical="center" wrapText="1"/>
    </xf>
    <xf numFmtId="0" fontId="47" fillId="0" borderId="71" xfId="0" applyFont="1" applyBorder="1" applyAlignment="1">
      <alignment vertical="center" wrapText="1"/>
    </xf>
    <xf numFmtId="0" fontId="31" fillId="0" borderId="72" xfId="0" applyFont="1" applyBorder="1" applyAlignment="1">
      <alignment vertical="center" wrapText="1"/>
    </xf>
    <xf numFmtId="0" fontId="31" fillId="0" borderId="73" xfId="0" applyFont="1" applyBorder="1" applyAlignment="1">
      <alignment vertical="center" wrapText="1"/>
    </xf>
    <xf numFmtId="0" fontId="31" fillId="0" borderId="75" xfId="0" applyFont="1" applyBorder="1" applyAlignment="1">
      <alignment vertical="center" wrapText="1"/>
    </xf>
    <xf numFmtId="0" fontId="31" fillId="0" borderId="76" xfId="0" applyFont="1" applyBorder="1" applyAlignment="1">
      <alignment vertical="center" wrapText="1"/>
    </xf>
    <xf numFmtId="3" fontId="35" fillId="0" borderId="35" xfId="53" applyNumberFormat="1" applyFont="1" applyBorder="1"/>
    <xf numFmtId="3" fontId="35" fillId="0" borderId="18" xfId="53" applyNumberFormat="1" applyFont="1" applyBorder="1"/>
    <xf numFmtId="3" fontId="35" fillId="0" borderId="33" xfId="53" applyNumberFormat="1" applyFont="1" applyBorder="1"/>
    <xf numFmtId="3" fontId="34" fillId="0" borderId="35" xfId="53" applyNumberFormat="1" applyFont="1" applyBorder="1"/>
    <xf numFmtId="3" fontId="34" fillId="0" borderId="33" xfId="53" applyNumberFormat="1" applyFont="1" applyBorder="1"/>
    <xf numFmtId="3" fontId="36" fillId="0" borderId="78" xfId="53" applyNumberFormat="1" applyFont="1" applyBorder="1"/>
    <xf numFmtId="3" fontId="44" fillId="0" borderId="34" xfId="53" applyNumberFormat="1" applyFont="1" applyBorder="1"/>
    <xf numFmtId="0" fontId="34" fillId="0" borderId="80" xfId="53" applyFont="1" applyBorder="1" applyAlignment="1">
      <alignment horizontal="center" wrapText="1"/>
    </xf>
    <xf numFmtId="0" fontId="34" fillId="0" borderId="27" xfId="53" applyFont="1" applyBorder="1" applyAlignment="1">
      <alignment horizontal="center" wrapText="1"/>
    </xf>
    <xf numFmtId="3" fontId="34" fillId="0" borderId="81" xfId="53" applyNumberFormat="1" applyFont="1" applyBorder="1" applyAlignment="1">
      <alignment horizontal="right"/>
    </xf>
    <xf numFmtId="0" fontId="36" fillId="0" borderId="24" xfId="53" applyFont="1" applyBorder="1"/>
    <xf numFmtId="0" fontId="36" fillId="0" borderId="12" xfId="53" applyFont="1" applyBorder="1"/>
    <xf numFmtId="0" fontId="36" fillId="0" borderId="59" xfId="53" applyFont="1" applyBorder="1"/>
    <xf numFmtId="3" fontId="36" fillId="0" borderId="18" xfId="53" applyNumberFormat="1" applyFont="1" applyBorder="1"/>
    <xf numFmtId="3" fontId="36" fillId="0" borderId="35" xfId="53" applyNumberFormat="1" applyFont="1" applyBorder="1"/>
    <xf numFmtId="3" fontId="36" fillId="0" borderId="18" xfId="53" applyNumberFormat="1" applyFont="1" applyBorder="1" applyAlignment="1">
      <alignment wrapText="1"/>
    </xf>
    <xf numFmtId="3" fontId="36" fillId="0" borderId="35" xfId="53" applyNumberFormat="1" applyFont="1" applyBorder="1" applyAlignment="1">
      <alignment wrapText="1"/>
    </xf>
    <xf numFmtId="3" fontId="34" fillId="0" borderId="18" xfId="53" applyNumberFormat="1" applyFont="1" applyBorder="1" applyAlignment="1">
      <alignment wrapText="1"/>
    </xf>
    <xf numFmtId="3" fontId="34" fillId="0" borderId="35" xfId="53" applyNumberFormat="1" applyFont="1" applyBorder="1" applyAlignment="1">
      <alignment wrapText="1"/>
    </xf>
    <xf numFmtId="3" fontId="37" fillId="0" borderId="18" xfId="53" applyNumberFormat="1" applyFont="1" applyBorder="1" applyAlignment="1">
      <alignment wrapText="1"/>
    </xf>
    <xf numFmtId="3" fontId="37" fillId="0" borderId="35" xfId="53" applyNumberFormat="1" applyFont="1" applyBorder="1" applyAlignment="1">
      <alignment wrapText="1"/>
    </xf>
    <xf numFmtId="3" fontId="35" fillId="0" borderId="18" xfId="53" applyNumberFormat="1" applyFont="1" applyBorder="1" applyAlignment="1">
      <alignment wrapText="1"/>
    </xf>
    <xf numFmtId="3" fontId="35" fillId="0" borderId="35" xfId="53" applyNumberFormat="1" applyFont="1" applyBorder="1" applyAlignment="1">
      <alignment wrapText="1"/>
    </xf>
    <xf numFmtId="3" fontId="34" fillId="0" borderId="13" xfId="53" applyNumberFormat="1" applyFont="1" applyBorder="1"/>
    <xf numFmtId="3" fontId="37" fillId="0" borderId="13" xfId="53" applyNumberFormat="1" applyFont="1" applyBorder="1"/>
    <xf numFmtId="3" fontId="34" fillId="0" borderId="33" xfId="53" applyNumberFormat="1" applyFont="1" applyBorder="1" applyAlignment="1">
      <alignment wrapText="1"/>
    </xf>
    <xf numFmtId="0" fontId="9" fillId="0" borderId="0" xfId="0" applyFont="1"/>
    <xf numFmtId="3" fontId="28" fillId="0" borderId="18" xfId="53" applyNumberFormat="1" applyFont="1" applyBorder="1"/>
    <xf numFmtId="3" fontId="28" fillId="0" borderId="35" xfId="53" applyNumberFormat="1" applyFont="1" applyBorder="1"/>
    <xf numFmtId="3" fontId="36" fillId="0" borderId="18" xfId="51" applyNumberFormat="1" applyFont="1" applyBorder="1"/>
    <xf numFmtId="3" fontId="36" fillId="0" borderId="35" xfId="51" applyNumberFormat="1" applyFont="1" applyBorder="1"/>
    <xf numFmtId="3" fontId="34" fillId="0" borderId="18" xfId="53" applyNumberFormat="1" applyFont="1" applyBorder="1" applyAlignment="1">
      <alignment vertical="top" wrapText="1"/>
    </xf>
    <xf numFmtId="3" fontId="34" fillId="0" borderId="35" xfId="53" applyNumberFormat="1" applyFont="1" applyBorder="1" applyAlignment="1">
      <alignment vertical="top" wrapText="1"/>
    </xf>
    <xf numFmtId="3" fontId="36" fillId="0" borderId="23" xfId="53" applyNumberFormat="1" applyFont="1" applyBorder="1"/>
    <xf numFmtId="3" fontId="36" fillId="0" borderId="21" xfId="53" applyNumberFormat="1" applyFont="1" applyBorder="1"/>
    <xf numFmtId="3" fontId="36" fillId="0" borderId="82" xfId="53" applyNumberFormat="1" applyFont="1" applyBorder="1"/>
    <xf numFmtId="0" fontId="29" fillId="0" borderId="0" xfId="53" applyFont="1" applyBorder="1" applyAlignment="1">
      <alignment horizontal="right"/>
    </xf>
    <xf numFmtId="3" fontId="36" fillId="0" borderId="24" xfId="53" applyNumberFormat="1" applyFont="1" applyBorder="1"/>
    <xf numFmtId="3" fontId="36" fillId="0" borderId="25" xfId="53" applyNumberFormat="1" applyFont="1" applyBorder="1"/>
    <xf numFmtId="3" fontId="36" fillId="0" borderId="18" xfId="53" applyNumberFormat="1" applyFont="1" applyBorder="1" applyAlignment="1">
      <alignment horizontal="right"/>
    </xf>
    <xf numFmtId="3" fontId="36" fillId="0" borderId="19" xfId="53" applyNumberFormat="1" applyFont="1" applyBorder="1" applyAlignment="1">
      <alignment horizontal="right"/>
    </xf>
    <xf numFmtId="3" fontId="37" fillId="0" borderId="18" xfId="53" applyNumberFormat="1" applyFont="1" applyBorder="1"/>
    <xf numFmtId="3" fontId="37" fillId="0" borderId="19" xfId="53" applyNumberFormat="1" applyFont="1" applyBorder="1"/>
    <xf numFmtId="3" fontId="28" fillId="0" borderId="19" xfId="53" applyNumberFormat="1" applyFont="1" applyBorder="1"/>
    <xf numFmtId="3" fontId="44" fillId="0" borderId="18" xfId="53" applyNumberFormat="1" applyFont="1" applyBorder="1"/>
    <xf numFmtId="3" fontId="44" fillId="0" borderId="19" xfId="53" applyNumberFormat="1" applyFont="1" applyBorder="1"/>
    <xf numFmtId="3" fontId="34" fillId="0" borderId="30" xfId="53" applyNumberFormat="1" applyFont="1" applyBorder="1" applyAlignment="1">
      <alignment horizontal="right"/>
    </xf>
    <xf numFmtId="3" fontId="34" fillId="0" borderId="10" xfId="53" applyNumberFormat="1" applyFont="1" applyBorder="1" applyAlignment="1">
      <alignment horizontal="right"/>
    </xf>
    <xf numFmtId="3" fontId="34" fillId="0" borderId="34" xfId="53" applyNumberFormat="1" applyFont="1" applyBorder="1" applyAlignment="1">
      <alignment horizontal="right"/>
    </xf>
    <xf numFmtId="0" fontId="33" fillId="0" borderId="0" xfId="0" applyFont="1"/>
    <xf numFmtId="0" fontId="45" fillId="0" borderId="0" xfId="0" applyFont="1"/>
    <xf numFmtId="0" fontId="57" fillId="0" borderId="10" xfId="0" applyFont="1" applyBorder="1"/>
    <xf numFmtId="0" fontId="36" fillId="0" borderId="0" xfId="53" applyFont="1" applyBorder="1" applyAlignment="1">
      <alignment horizontal="center"/>
    </xf>
    <xf numFmtId="1" fontId="36" fillId="0" borderId="40" xfId="53" applyNumberFormat="1" applyFont="1" applyBorder="1" applyAlignment="1">
      <alignment horizontal="center" wrapText="1"/>
    </xf>
    <xf numFmtId="0" fontId="9" fillId="0" borderId="40" xfId="51" applyBorder="1" applyAlignment="1">
      <alignment horizontal="center" wrapText="1"/>
    </xf>
    <xf numFmtId="1" fontId="36" fillId="0" borderId="79" xfId="53" applyNumberFormat="1" applyFont="1" applyBorder="1" applyAlignment="1">
      <alignment horizontal="center" wrapText="1"/>
    </xf>
    <xf numFmtId="0" fontId="9" fillId="0" borderId="79" xfId="51" applyBorder="1" applyAlignment="1">
      <alignment horizontal="center" wrapText="1"/>
    </xf>
    <xf numFmtId="0" fontId="49" fillId="0" borderId="35" xfId="53" applyFont="1" applyBorder="1" applyAlignment="1">
      <alignment horizontal="center" vertical="center" wrapText="1"/>
    </xf>
    <xf numFmtId="0" fontId="49" fillId="0" borderId="13" xfId="53" applyFont="1" applyBorder="1" applyAlignment="1">
      <alignment horizontal="center" vertical="center" wrapText="1"/>
    </xf>
    <xf numFmtId="0" fontId="47" fillId="0" borderId="0" xfId="53" applyFont="1" applyBorder="1" applyAlignment="1">
      <alignment horizontal="center" wrapText="1"/>
    </xf>
    <xf numFmtId="0" fontId="31" fillId="0" borderId="35" xfId="53" applyFont="1" applyBorder="1" applyAlignment="1">
      <alignment horizontal="center" vertical="center" wrapText="1"/>
    </xf>
    <xf numFmtId="0" fontId="31" fillId="0" borderId="13" xfId="53" applyFont="1" applyBorder="1" applyAlignment="1">
      <alignment horizontal="center" vertical="center" wrapText="1"/>
    </xf>
    <xf numFmtId="0" fontId="28" fillId="0" borderId="0" xfId="69" applyFont="1" applyAlignment="1">
      <alignment horizontal="center"/>
    </xf>
    <xf numFmtId="0" fontId="28" fillId="0" borderId="10" xfId="70" applyFont="1" applyBorder="1" applyAlignment="1">
      <alignment horizontal="center"/>
    </xf>
    <xf numFmtId="0" fontId="56" fillId="0" borderId="10" xfId="70" applyFont="1" applyBorder="1" applyAlignment="1">
      <alignment horizontal="center"/>
    </xf>
    <xf numFmtId="0" fontId="41" fillId="0" borderId="0" xfId="59" applyFont="1" applyAlignment="1">
      <alignment horizontal="center" wrapText="1"/>
    </xf>
    <xf numFmtId="0" fontId="41" fillId="0" borderId="0" xfId="59" applyFont="1" applyAlignment="1">
      <alignment horizontal="center" vertical="center" wrapText="1"/>
    </xf>
    <xf numFmtId="0" fontId="71" fillId="0" borderId="0" xfId="51" applyFont="1" applyAlignment="1">
      <alignment horizontal="center"/>
    </xf>
    <xf numFmtId="0" fontId="71" fillId="0" borderId="44" xfId="51" applyFont="1" applyBorder="1" applyAlignment="1">
      <alignment horizontal="center" vertical="center"/>
    </xf>
    <xf numFmtId="0" fontId="71" fillId="0" borderId="12" xfId="51" applyFont="1" applyBorder="1" applyAlignment="1">
      <alignment horizontal="center" vertical="center"/>
    </xf>
    <xf numFmtId="0" fontId="71" fillId="0" borderId="44" xfId="51" applyFont="1" applyBorder="1" applyAlignment="1">
      <alignment horizontal="center" vertical="center" wrapText="1"/>
    </xf>
    <xf numFmtId="0" fontId="71" fillId="0" borderId="12" xfId="51" applyFont="1" applyBorder="1" applyAlignment="1">
      <alignment horizontal="center" vertical="center" wrapText="1"/>
    </xf>
    <xf numFmtId="0" fontId="72" fillId="0" borderId="10" xfId="51" applyFont="1" applyBorder="1" applyAlignment="1">
      <alignment horizontal="center"/>
    </xf>
    <xf numFmtId="3" fontId="71" fillId="0" borderId="44" xfId="51" applyNumberFormat="1" applyFont="1" applyBorder="1" applyAlignment="1">
      <alignment horizontal="center" vertical="center" wrapText="1"/>
    </xf>
    <xf numFmtId="3" fontId="71" fillId="0" borderId="12" xfId="51" applyNumberFormat="1" applyFont="1" applyBorder="1" applyAlignment="1">
      <alignment horizontal="center" vertical="center"/>
    </xf>
    <xf numFmtId="0" fontId="0" fillId="0" borderId="0" xfId="0" applyAlignment="1">
      <alignment horizontal="center"/>
    </xf>
    <xf numFmtId="0" fontId="71" fillId="0" borderId="10" xfId="51" applyFont="1" applyBorder="1" applyAlignment="1">
      <alignment horizontal="center" vertical="center"/>
    </xf>
    <xf numFmtId="0" fontId="71" fillId="0" borderId="10" xfId="51" applyFont="1" applyBorder="1" applyAlignment="1">
      <alignment horizontal="center" vertical="center" wrapText="1"/>
    </xf>
    <xf numFmtId="0" fontId="72" fillId="0" borderId="0" xfId="72" applyFont="1" applyAlignment="1">
      <alignment horizontal="center"/>
    </xf>
    <xf numFmtId="0" fontId="47" fillId="0" borderId="21" xfId="72" applyFont="1" applyBorder="1" applyAlignment="1">
      <alignment horizontal="right"/>
    </xf>
    <xf numFmtId="0" fontId="47" fillId="0" borderId="39" xfId="72" applyFont="1" applyBorder="1" applyAlignment="1">
      <alignment horizontal="right"/>
    </xf>
    <xf numFmtId="0" fontId="47" fillId="0" borderId="0" xfId="72" applyFont="1" applyAlignment="1">
      <alignment horizontal="center"/>
    </xf>
    <xf numFmtId="0" fontId="47" fillId="0" borderId="15" xfId="72" applyFont="1" applyBorder="1" applyAlignment="1">
      <alignment horizontal="center" vertical="center" wrapText="1"/>
    </xf>
    <xf numFmtId="0" fontId="47" fillId="0" borderId="21" xfId="72" applyFont="1" applyBorder="1" applyAlignment="1">
      <alignment horizontal="center" vertical="center" wrapText="1"/>
    </xf>
    <xf numFmtId="49" fontId="47" fillId="0" borderId="31" xfId="72" applyNumberFormat="1" applyFont="1" applyBorder="1" applyAlignment="1">
      <alignment horizontal="center" vertical="center" wrapText="1"/>
    </xf>
    <xf numFmtId="49" fontId="47" fillId="0" borderId="39" xfId="72" applyNumberFormat="1" applyFont="1" applyBorder="1" applyAlignment="1">
      <alignment horizontal="center" vertical="center" wrapText="1"/>
    </xf>
    <xf numFmtId="0" fontId="47" fillId="0" borderId="68" xfId="72" applyFont="1" applyBorder="1" applyAlignment="1">
      <alignment horizontal="center" vertical="center" wrapText="1"/>
    </xf>
    <xf numFmtId="0" fontId="47" fillId="0" borderId="69" xfId="72" applyFont="1" applyBorder="1" applyAlignment="1">
      <alignment horizontal="center" vertical="center" wrapText="1"/>
    </xf>
    <xf numFmtId="0" fontId="47" fillId="0" borderId="31" xfId="72" applyFont="1" applyBorder="1" applyAlignment="1">
      <alignment horizontal="center" vertical="center" wrapText="1"/>
    </xf>
    <xf numFmtId="0" fontId="47" fillId="0" borderId="39" xfId="72" applyFont="1" applyBorder="1" applyAlignment="1">
      <alignment horizontal="center" vertical="center" wrapText="1"/>
    </xf>
    <xf numFmtId="0" fontId="47" fillId="0" borderId="16" xfId="72" applyFont="1" applyBorder="1" applyAlignment="1">
      <alignment horizontal="center" vertical="center" wrapText="1"/>
    </xf>
    <xf numFmtId="0" fontId="47" fillId="0" borderId="23" xfId="72" applyFont="1" applyBorder="1" applyAlignment="1">
      <alignment horizontal="center" vertical="center" wrapText="1"/>
    </xf>
    <xf numFmtId="0" fontId="53" fillId="0" borderId="0" xfId="51" applyFont="1" applyAlignment="1">
      <alignment wrapText="1"/>
    </xf>
    <xf numFmtId="0" fontId="47" fillId="0" borderId="10" xfId="72" applyFont="1" applyBorder="1" applyAlignment="1">
      <alignment horizontal="center" vertical="center" wrapText="1"/>
    </xf>
    <xf numFmtId="49" fontId="47" fillId="0" borderId="10" xfId="72" applyNumberFormat="1" applyFont="1" applyBorder="1" applyAlignment="1">
      <alignment horizontal="center" vertical="center" wrapText="1"/>
    </xf>
    <xf numFmtId="0" fontId="47" fillId="0" borderId="31" xfId="72" applyFont="1" applyBorder="1" applyAlignment="1">
      <alignment horizontal="center" wrapText="1"/>
    </xf>
    <xf numFmtId="0" fontId="47" fillId="0" borderId="10" xfId="72" applyFont="1" applyBorder="1" applyAlignment="1">
      <alignment horizontal="center" wrapText="1"/>
    </xf>
    <xf numFmtId="0" fontId="59" fillId="0" borderId="0" xfId="71" applyFont="1" applyAlignment="1">
      <alignment horizontal="center"/>
    </xf>
    <xf numFmtId="0" fontId="9" fillId="0" borderId="0" xfId="51" applyAlignment="1">
      <alignment horizontal="right"/>
    </xf>
    <xf numFmtId="0" fontId="52" fillId="0" borderId="0" xfId="0" applyFont="1" applyAlignment="1">
      <alignment horizontal="justify" vertical="center"/>
    </xf>
    <xf numFmtId="0" fontId="0" fillId="0" borderId="0" xfId="0"/>
    <xf numFmtId="0" fontId="52" fillId="0" borderId="0" xfId="0" applyFont="1" applyAlignment="1">
      <alignment horizontal="justify" vertical="center" wrapText="1"/>
    </xf>
    <xf numFmtId="0" fontId="0" fillId="0" borderId="0" xfId="0" applyAlignment="1">
      <alignment wrapText="1"/>
    </xf>
    <xf numFmtId="0" fontId="52" fillId="0" borderId="74" xfId="0" applyFont="1" applyBorder="1" applyAlignment="1">
      <alignment horizontal="justify" vertical="center"/>
    </xf>
    <xf numFmtId="0" fontId="0" fillId="0" borderId="74" xfId="0" applyBorder="1"/>
    <xf numFmtId="0" fontId="31" fillId="0" borderId="77" xfId="0" applyFont="1" applyBorder="1" applyAlignment="1">
      <alignment vertical="center" wrapText="1"/>
    </xf>
    <xf numFmtId="0" fontId="31" fillId="0" borderId="75" xfId="0" applyFont="1" applyBorder="1" applyAlignment="1">
      <alignment vertical="center" wrapText="1"/>
    </xf>
    <xf numFmtId="0" fontId="31" fillId="0" borderId="72" xfId="0" applyFont="1" applyBorder="1" applyAlignment="1">
      <alignment vertical="center" wrapText="1"/>
    </xf>
    <xf numFmtId="0" fontId="71" fillId="0" borderId="0" xfId="77" applyFont="1" applyAlignment="1">
      <alignment horizontal="center"/>
    </xf>
    <xf numFmtId="0" fontId="73" fillId="0" borderId="0" xfId="77" applyFont="1" applyAlignment="1">
      <alignment horizontal="center"/>
    </xf>
    <xf numFmtId="0" fontId="72" fillId="0" borderId="62" xfId="77" applyFont="1" applyBorder="1"/>
    <xf numFmtId="0" fontId="72" fillId="0" borderId="63" xfId="77" applyFont="1" applyBorder="1"/>
    <xf numFmtId="0" fontId="72" fillId="0" borderId="64" xfId="77" applyFont="1" applyBorder="1"/>
    <xf numFmtId="0" fontId="62" fillId="0" borderId="46" xfId="77" applyBorder="1"/>
    <xf numFmtId="0" fontId="0" fillId="0" borderId="47" xfId="0" applyBorder="1"/>
    <xf numFmtId="0" fontId="0" fillId="0" borderId="48" xfId="0" applyBorder="1"/>
    <xf numFmtId="3" fontId="40" fillId="0" borderId="54" xfId="53" applyNumberFormat="1" applyFont="1" applyBorder="1"/>
    <xf numFmtId="0" fontId="0" fillId="0" borderId="33" xfId="0" applyBorder="1"/>
    <xf numFmtId="0" fontId="0" fillId="0" borderId="13" xfId="0" applyBorder="1"/>
    <xf numFmtId="0" fontId="52" fillId="0" borderId="0" xfId="51" applyFont="1" applyAlignment="1">
      <alignment horizontal="right"/>
    </xf>
    <xf numFmtId="0" fontId="51" fillId="0" borderId="0" xfId="51" applyFont="1" applyAlignment="1">
      <alignment horizontal="center"/>
    </xf>
    <xf numFmtId="0" fontId="49" fillId="0" borderId="0" xfId="73" applyFont="1" applyAlignment="1">
      <alignment horizontal="center"/>
    </xf>
    <xf numFmtId="0" fontId="51" fillId="0" borderId="0" xfId="73" applyFont="1" applyAlignment="1">
      <alignment horizontal="center"/>
    </xf>
    <xf numFmtId="0" fontId="49" fillId="0" borderId="0" xfId="73" applyFont="1" applyAlignment="1">
      <alignment horizontal="right"/>
    </xf>
    <xf numFmtId="0" fontId="51" fillId="0" borderId="0" xfId="73" applyFont="1" applyAlignment="1">
      <alignment horizontal="right"/>
    </xf>
  </cellXfs>
  <cellStyles count="79">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40% - 1. jelölőszín" xfId="13" builtinId="31" customBuiltin="1"/>
    <cellStyle name="40% - 1. jelölőszín 2" xfId="14" xr:uid="{00000000-0005-0000-0000-00000D000000}"/>
    <cellStyle name="40% - 2. jelölőszín" xfId="15" builtinId="35" customBuiltin="1"/>
    <cellStyle name="40% - 2. jelölőszín 2" xfId="16" xr:uid="{00000000-0005-0000-0000-00000F000000}"/>
    <cellStyle name="40% - 3. jelölőszín" xfId="17" builtinId="39" customBuiltin="1"/>
    <cellStyle name="40% - 3. jelölőszín 2" xfId="18" xr:uid="{00000000-0005-0000-0000-000011000000}"/>
    <cellStyle name="40% - 4. jelölőszín" xfId="19" builtinId="43" customBuiltin="1"/>
    <cellStyle name="40% - 4. jelölőszín 2" xfId="20" xr:uid="{00000000-0005-0000-0000-000013000000}"/>
    <cellStyle name="40% - 5. jelölőszín" xfId="21" builtinId="47" customBuiltin="1"/>
    <cellStyle name="40% - 5. jelölőszín 2" xfId="22" xr:uid="{00000000-0005-0000-0000-000015000000}"/>
    <cellStyle name="40% - 6. jelölőszín" xfId="23" builtinId="51" customBuiltin="1"/>
    <cellStyle name="40% - 6. jelölőszín 2" xfId="24" xr:uid="{00000000-0005-0000-0000-000017000000}"/>
    <cellStyle name="60% - 1. jelölőszín" xfId="25" builtinId="32" customBuiltin="1"/>
    <cellStyle name="60% - 2. jelölőszín" xfId="26" builtinId="36" customBuiltin="1"/>
    <cellStyle name="60% - 3. jelölőszín" xfId="27" builtinId="40" customBuiltin="1"/>
    <cellStyle name="60% - 4. jelölőszín" xfId="28" builtinId="44" customBuiltin="1"/>
    <cellStyle name="60% - 5. jelölőszín" xfId="29" builtinId="48" customBuiltin="1"/>
    <cellStyle name="60% - 6. jelölőszín" xfId="30" builtinId="52" customBuiltin="1"/>
    <cellStyle name="Bevitel" xfId="31" builtinId="20" customBuiltin="1"/>
    <cellStyle name="Cím" xfId="32" builtinId="15" customBuiltin="1"/>
    <cellStyle name="Címsor 1" xfId="33" builtinId="16" customBuiltin="1"/>
    <cellStyle name="Címsor 2" xfId="34" builtinId="17" customBuiltin="1"/>
    <cellStyle name="Címsor 3" xfId="35" builtinId="18" customBuiltin="1"/>
    <cellStyle name="Címsor 4" xfId="36" builtinId="19" customBuiltin="1"/>
    <cellStyle name="Ellenőrzőcella" xfId="37" builtinId="23" customBuiltin="1"/>
    <cellStyle name="Ezres 2" xfId="63" xr:uid="{DBEA88C1-A741-4FA8-BA78-29E5B1D27846}"/>
    <cellStyle name="Ezres 2 2" xfId="68" xr:uid="{FC5E8906-CF2A-4774-8B03-5105B75B0654}"/>
    <cellStyle name="Ezres 2 2 2" xfId="74" xr:uid="{CABF0C46-85E9-49BF-B1BC-6AD6E989D17C}"/>
    <cellStyle name="Figyelmeztetés" xfId="38" builtinId="11" customBuiltin="1"/>
    <cellStyle name="Hivatkozás 2" xfId="66" xr:uid="{6AABA3DC-1978-4578-8EFA-35F0EFB8793C}"/>
    <cellStyle name="Hivatkozott cella" xfId="39" builtinId="24" customBuiltin="1"/>
    <cellStyle name="Jegyzet" xfId="40" builtinId="10" customBuiltin="1"/>
    <cellStyle name="Jelölőszín 1" xfId="41" builtinId="29" customBuiltin="1"/>
    <cellStyle name="Jelölőszín 2" xfId="42" builtinId="33" customBuiltin="1"/>
    <cellStyle name="Jelölőszín 3" xfId="43" builtinId="37" customBuiltin="1"/>
    <cellStyle name="Jelölőszín 4" xfId="44" builtinId="41" customBuiltin="1"/>
    <cellStyle name="Jelölőszín 5" xfId="45" builtinId="45" customBuiltin="1"/>
    <cellStyle name="Jelölőszín 6" xfId="46" builtinId="49" customBuiltin="1"/>
    <cellStyle name="Jó" xfId="47" builtinId="26" customBuiltin="1"/>
    <cellStyle name="Kimenet" xfId="48" builtinId="21" customBuiltin="1"/>
    <cellStyle name="Magyarázó szöveg" xfId="49" builtinId="53" customBuiltin="1"/>
    <cellStyle name="Normál" xfId="0" builtinId="0"/>
    <cellStyle name="Normál 2" xfId="50" xr:uid="{00000000-0005-0000-0000-000033000000}"/>
    <cellStyle name="Normál 2 2" xfId="51" xr:uid="{00000000-0005-0000-0000-000034000000}"/>
    <cellStyle name="Normál 3" xfId="52" xr:uid="{00000000-0005-0000-0000-000035000000}"/>
    <cellStyle name="Normál 4" xfId="61" xr:uid="{00000000-0005-0000-0000-000036000000}"/>
    <cellStyle name="Normál 4 2" xfId="64" xr:uid="{EC972123-2987-46FC-8607-96D9209D7C41}"/>
    <cellStyle name="Normál 4 3" xfId="67" xr:uid="{2BA35C5F-D19C-40F0-9315-E7C4787DBC5D}"/>
    <cellStyle name="Normál 4 3 2" xfId="78" xr:uid="{E0EC5A7C-1E2D-4F14-87EF-4FF679FFB089}"/>
    <cellStyle name="Normál 5" xfId="75" xr:uid="{625E5C49-D454-4715-A821-FBEC2854A02F}"/>
    <cellStyle name="Normál_2005. 4. számú melléklet" xfId="59" xr:uid="{00000000-0005-0000-0000-000037000000}"/>
    <cellStyle name="Normál_2005. 6.számú melléklet" xfId="71" xr:uid="{6DDF9EF4-0917-4F8A-AE65-E2EFB344408D}"/>
    <cellStyle name="Normál_2005.11.sz.melléklet_10.sz.mell-2012 évi ktgvetés-12.01.24 Bea" xfId="73" xr:uid="{5BDA72BD-804C-4E5E-9883-036F24EA1359}"/>
    <cellStyle name="Normál_2006 Zárszámadási rendelet 1,2,3,4,5,6,8,9,10,11,12,13,14,15 sz. mellékletei" xfId="76" xr:uid="{2D93B7FC-E6EF-4D5E-8A3A-59FAC6E7946A}"/>
    <cellStyle name="Normál_2009. ktv.rendelet" xfId="53" xr:uid="{00000000-0005-0000-0000-00003B000000}"/>
    <cellStyle name="Normál_3. sz. melléklet létszám" xfId="69" xr:uid="{EE3747BF-EA23-441C-A565-F48473E5C8E3}"/>
    <cellStyle name="Normál_koltsegvetes_melleklet" xfId="70" xr:uid="{D2BB5141-491D-46DA-A0B3-7FB458C9F04E}"/>
    <cellStyle name="Normál_költségvetési rendelet 3 4 5 5b 5c 6 9 9a 11 16a 16b mellékletei" xfId="77" xr:uid="{BED295B2-DB4D-46DC-BDCF-A96D2E0EAEA4}"/>
    <cellStyle name="Normál_költségvetési rendelet 3,4,5,5b,5c,6,9,9a,11,16a,16b mellékletei-2008-3" xfId="72" xr:uid="{493828E6-6DC6-4FBF-BFF5-CD8F444F9769}"/>
    <cellStyle name="Normal_KTRSZJ" xfId="54" xr:uid="{00000000-0005-0000-0000-000040000000}"/>
    <cellStyle name="Összesen" xfId="55" builtinId="25" customBuiltin="1"/>
    <cellStyle name="Pénznem 2" xfId="62" xr:uid="{00000000-0005-0000-0000-000043000000}"/>
    <cellStyle name="Pénznem 3" xfId="65" xr:uid="{064FD446-604F-4AE4-BFA8-C40527429D16}"/>
    <cellStyle name="Rossz" xfId="56" builtinId="27" customBuiltin="1"/>
    <cellStyle name="Semleges" xfId="57" builtinId="28" customBuiltin="1"/>
    <cellStyle name="Számítás" xfId="58" builtinId="22" customBuiltin="1"/>
    <cellStyle name="Százalék 2" xfId="60"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T:\Onkormanyzati-iroda\&#218;j%20strukt&#250;ra\Test&#252;leti%20g&#233;p%202021.02.08\Test&#252;let\2025.%20&#233;vi%20el&#337;terjeszt&#233;sek\2025.02.14.%20rendes\&#252;l&#233;s%20ut&#225;n\rendeletek\2-2025%20k&#246;lts&#233;gvet&#233;s%202024.%20m&#243;dos&#237;t&#225;sa\2-2025%20mell&#233;klet%202024.%20&#233;vi%20koltsegvetes%203.modositasa_25.02.14.xlsx" TargetMode="External"/><Relationship Id="rId2" Type="http://schemas.microsoft.com/office/2019/04/relationships/externalLinkLongPath" Target="file:///T:\Onkormanyzati-iroda\&#218;j%20strukt&#250;ra\Test&#252;leti%20g&#233;p%202021.02.08\Test&#252;let\2025.%20&#233;vi%20el&#337;terjeszt&#233;sek\2025.02.14.%20rendes\&#252;l&#233;s%20ut&#225;n\rendeletek\2-2025%20k&#246;lts&#233;gvet&#233;s%202024.%20m&#243;dos&#237;t&#225;sa\2-2025%20mell&#233;klet%202024.%20&#233;vi%20koltsegvetes%203.modositasa_25.02.14.xlsx?4429658A" TargetMode="External"/><Relationship Id="rId1" Type="http://schemas.openxmlformats.org/officeDocument/2006/relationships/externalLinkPath" Target="file:///\\4429658A\2-2025%20mell&#233;klet%202024.%20&#233;vi%20koltsegvetes%203.modositasa_25.02.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1. melléklet"/>
      <sheetName val="2. mell. 1. pont"/>
      <sheetName val="2. mell. 2. pont"/>
      <sheetName val="4. melléklet"/>
    </sheetNames>
    <sheetDataSet>
      <sheetData sheetId="0">
        <row r="12">
          <cell r="D12">
            <v>18674</v>
          </cell>
          <cell r="P12">
            <v>28018</v>
          </cell>
        </row>
        <row r="13">
          <cell r="P13">
            <v>135</v>
          </cell>
        </row>
        <row r="18">
          <cell r="D18">
            <v>31000</v>
          </cell>
          <cell r="P18">
            <v>31000</v>
          </cell>
        </row>
        <row r="22">
          <cell r="P22">
            <v>2679</v>
          </cell>
        </row>
        <row r="30">
          <cell r="D30">
            <v>7000</v>
          </cell>
          <cell r="P30">
            <v>7000</v>
          </cell>
        </row>
        <row r="32">
          <cell r="P32">
            <v>19755</v>
          </cell>
        </row>
        <row r="33">
          <cell r="P33">
            <v>20507</v>
          </cell>
        </row>
        <row r="56">
          <cell r="D56">
            <v>233574</v>
          </cell>
          <cell r="P56">
            <v>270524</v>
          </cell>
        </row>
        <row r="71">
          <cell r="D71">
            <v>1247000</v>
          </cell>
          <cell r="P71">
            <v>1250600</v>
          </cell>
        </row>
        <row r="98">
          <cell r="D98">
            <v>1860585</v>
          </cell>
          <cell r="P98">
            <v>2199619</v>
          </cell>
        </row>
        <row r="108">
          <cell r="D108">
            <v>374502</v>
          </cell>
          <cell r="P108">
            <v>224679</v>
          </cell>
        </row>
        <row r="134">
          <cell r="D134">
            <v>51415</v>
          </cell>
          <cell r="P134">
            <v>85394</v>
          </cell>
        </row>
        <row r="145">
          <cell r="D145">
            <v>305202</v>
          </cell>
          <cell r="P145">
            <v>357202</v>
          </cell>
        </row>
        <row r="157">
          <cell r="D157">
            <v>13700</v>
          </cell>
          <cell r="P157">
            <v>41200</v>
          </cell>
        </row>
        <row r="162">
          <cell r="D162">
            <v>400</v>
          </cell>
          <cell r="P162">
            <v>400</v>
          </cell>
        </row>
        <row r="170">
          <cell r="D170">
            <v>300</v>
          </cell>
          <cell r="P170">
            <v>300</v>
          </cell>
        </row>
        <row r="175">
          <cell r="D175">
            <v>19000</v>
          </cell>
          <cell r="P175">
            <v>19000</v>
          </cell>
        </row>
        <row r="190">
          <cell r="D190">
            <v>196448</v>
          </cell>
          <cell r="P190">
            <v>196169</v>
          </cell>
        </row>
        <row r="192">
          <cell r="P192">
            <v>73256</v>
          </cell>
        </row>
      </sheetData>
      <sheetData sheetId="1">
        <row r="13">
          <cell r="D13">
            <v>508790</v>
          </cell>
          <cell r="P13">
            <v>549978</v>
          </cell>
        </row>
        <row r="14">
          <cell r="D14">
            <v>64332</v>
          </cell>
          <cell r="P14">
            <v>68425</v>
          </cell>
        </row>
        <row r="15">
          <cell r="D15">
            <v>77521</v>
          </cell>
          <cell r="P15">
            <v>76181</v>
          </cell>
        </row>
        <row r="18">
          <cell r="D18">
            <v>3156</v>
          </cell>
          <cell r="P18">
            <v>3087</v>
          </cell>
        </row>
        <row r="23">
          <cell r="D23">
            <v>5370</v>
          </cell>
          <cell r="P23">
            <v>5370</v>
          </cell>
        </row>
        <row r="27">
          <cell r="D27">
            <v>88376</v>
          </cell>
          <cell r="P27">
            <v>89333</v>
          </cell>
        </row>
        <row r="28">
          <cell r="D28">
            <v>11435</v>
          </cell>
          <cell r="P28">
            <v>11660</v>
          </cell>
        </row>
        <row r="29">
          <cell r="D29">
            <v>87432</v>
          </cell>
          <cell r="P29">
            <v>88639</v>
          </cell>
        </row>
        <row r="38">
          <cell r="D38">
            <v>17264</v>
          </cell>
          <cell r="P38">
            <v>19409</v>
          </cell>
        </row>
        <row r="42">
          <cell r="D42">
            <v>516063</v>
          </cell>
          <cell r="P42">
            <v>488612</v>
          </cell>
        </row>
        <row r="43">
          <cell r="D43">
            <v>61650</v>
          </cell>
          <cell r="P43">
            <v>68615</v>
          </cell>
        </row>
        <row r="44">
          <cell r="D44">
            <v>76250</v>
          </cell>
          <cell r="P44">
            <v>78606</v>
          </cell>
        </row>
        <row r="47">
          <cell r="P47">
            <v>0</v>
          </cell>
        </row>
        <row r="52">
          <cell r="D52">
            <v>6600</v>
          </cell>
          <cell r="P52">
            <v>17639</v>
          </cell>
        </row>
        <row r="65">
          <cell r="D65">
            <v>163461</v>
          </cell>
          <cell r="P65">
            <v>159788</v>
          </cell>
        </row>
        <row r="74">
          <cell r="D74">
            <v>20127</v>
          </cell>
          <cell r="P74">
            <v>19808</v>
          </cell>
        </row>
        <row r="125">
          <cell r="D125">
            <v>1568339</v>
          </cell>
          <cell r="P125">
            <v>1756896</v>
          </cell>
        </row>
        <row r="139">
          <cell r="D139">
            <v>15000</v>
          </cell>
          <cell r="P139">
            <v>15539</v>
          </cell>
        </row>
        <row r="157">
          <cell r="D157">
            <v>527189</v>
          </cell>
          <cell r="P157">
            <v>637378</v>
          </cell>
        </row>
        <row r="175">
          <cell r="D175">
            <v>89519</v>
          </cell>
          <cell r="P175">
            <v>143665</v>
          </cell>
        </row>
        <row r="178">
          <cell r="D178">
            <v>7000</v>
          </cell>
          <cell r="P178">
            <v>7000</v>
          </cell>
        </row>
        <row r="182">
          <cell r="D182">
            <v>5000</v>
          </cell>
          <cell r="P182">
            <v>1380</v>
          </cell>
        </row>
        <row r="184">
          <cell r="D184">
            <v>66497</v>
          </cell>
          <cell r="P184">
            <v>66497</v>
          </cell>
        </row>
        <row r="209">
          <cell r="D209">
            <v>69000</v>
          </cell>
          <cell r="P209">
            <v>141065</v>
          </cell>
        </row>
        <row r="219">
          <cell r="D219">
            <v>206454</v>
          </cell>
          <cell r="P219">
            <v>213880</v>
          </cell>
        </row>
        <row r="226">
          <cell r="D226">
            <v>6000</v>
          </cell>
          <cell r="P226">
            <v>6000</v>
          </cell>
        </row>
        <row r="236">
          <cell r="D236">
            <v>26389</v>
          </cell>
          <cell r="P236">
            <v>26389</v>
          </cell>
        </row>
        <row r="237">
          <cell r="D237">
            <v>0</v>
          </cell>
          <cell r="P237">
            <v>0</v>
          </cell>
        </row>
        <row r="240">
          <cell r="D240">
            <v>64586</v>
          </cell>
          <cell r="P240">
            <v>66598</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3E529-4B29-4A7A-AF5B-791944057511}">
  <sheetPr>
    <pageSetUpPr fitToPage="1"/>
  </sheetPr>
  <dimension ref="A1:S252"/>
  <sheetViews>
    <sheetView tabSelected="1" view="pageBreakPreview" topLeftCell="F1" zoomScaleNormal="100" zoomScaleSheetLayoutView="100" workbookViewId="0">
      <selection activeCell="J4" sqref="J4"/>
    </sheetView>
  </sheetViews>
  <sheetFormatPr defaultColWidth="8.85546875" defaultRowHeight="16.5" x14ac:dyDescent="0.25"/>
  <cols>
    <col min="1" max="1" width="5.42578125" style="19" customWidth="1"/>
    <col min="2" max="2" width="7.28515625" style="20" customWidth="1"/>
    <col min="3" max="3" width="64.5703125" style="17" customWidth="1"/>
    <col min="4" max="5" width="10.7109375" style="16" bestFit="1" customWidth="1"/>
    <col min="6" max="7" width="8.85546875" style="16"/>
    <col min="8" max="9" width="10.7109375" style="16" bestFit="1" customWidth="1"/>
    <col min="10" max="11" width="8.85546875" style="16"/>
    <col min="12" max="13" width="10.7109375" bestFit="1" customWidth="1"/>
    <col min="14" max="14" width="7.85546875" bestFit="1" customWidth="1"/>
    <col min="16" max="17" width="10.7109375" bestFit="1" customWidth="1"/>
  </cols>
  <sheetData>
    <row r="1" spans="1:19" x14ac:dyDescent="0.25">
      <c r="A1" s="16"/>
      <c r="B1" s="18"/>
      <c r="C1" s="15"/>
      <c r="D1" s="288"/>
      <c r="E1" s="288"/>
      <c r="F1" s="288"/>
      <c r="G1" s="288"/>
      <c r="H1" s="288"/>
      <c r="I1" s="288"/>
      <c r="J1" s="288"/>
      <c r="K1" s="288"/>
      <c r="S1" s="4" t="s">
        <v>838</v>
      </c>
    </row>
    <row r="2" spans="1:19" x14ac:dyDescent="0.25">
      <c r="A2" s="16"/>
      <c r="B2" s="18"/>
      <c r="C2" s="15"/>
      <c r="D2" s="288"/>
      <c r="E2" s="288"/>
      <c r="F2" s="288"/>
      <c r="G2" s="288"/>
      <c r="H2" s="288"/>
      <c r="I2" s="288"/>
      <c r="J2" s="288"/>
      <c r="K2" s="288"/>
      <c r="S2" s="4" t="s">
        <v>964</v>
      </c>
    </row>
    <row r="3" spans="1:19" x14ac:dyDescent="0.25">
      <c r="A3" s="16"/>
      <c r="B3" s="18"/>
      <c r="C3" s="15"/>
      <c r="D3" s="288"/>
      <c r="E3" s="288"/>
      <c r="F3" s="288"/>
      <c r="G3" s="288"/>
      <c r="H3" s="288"/>
      <c r="I3" s="288"/>
      <c r="J3" s="288"/>
      <c r="K3" s="288"/>
      <c r="S3" s="289"/>
    </row>
    <row r="4" spans="1:19" x14ac:dyDescent="0.25">
      <c r="A4" s="16"/>
      <c r="B4" s="15"/>
      <c r="C4" s="15"/>
      <c r="D4" s="289"/>
      <c r="E4" s="289"/>
      <c r="F4" s="289"/>
      <c r="G4" s="289"/>
      <c r="H4" s="289"/>
      <c r="I4" s="289"/>
      <c r="J4" s="289"/>
      <c r="K4" s="289"/>
    </row>
    <row r="5" spans="1:19" ht="16.5" customHeight="1" x14ac:dyDescent="0.2">
      <c r="A5" s="591" t="s">
        <v>813</v>
      </c>
      <c r="B5" s="591"/>
      <c r="C5" s="591"/>
      <c r="D5" s="591"/>
      <c r="E5" s="591"/>
      <c r="F5" s="591"/>
      <c r="G5" s="591"/>
      <c r="H5" s="591"/>
      <c r="I5" s="591"/>
      <c r="J5" s="591"/>
      <c r="K5" s="591"/>
      <c r="L5" s="591"/>
      <c r="M5" s="591"/>
      <c r="N5" s="591"/>
      <c r="O5" s="591"/>
      <c r="P5" s="591"/>
      <c r="Q5" s="591"/>
      <c r="R5" s="591"/>
      <c r="S5" s="591"/>
    </row>
    <row r="6" spans="1:19" ht="17.25" thickBot="1" x14ac:dyDescent="0.3">
      <c r="A6" s="291"/>
      <c r="B6" s="291"/>
      <c r="C6" s="291"/>
    </row>
    <row r="7" spans="1:19" ht="15" thickBot="1" x14ac:dyDescent="0.25">
      <c r="A7" s="292"/>
      <c r="B7" s="293"/>
      <c r="C7" s="294"/>
      <c r="D7" s="592" t="s">
        <v>149</v>
      </c>
      <c r="E7" s="593"/>
      <c r="F7" s="593"/>
      <c r="G7" s="593"/>
      <c r="H7" s="594" t="s">
        <v>942</v>
      </c>
      <c r="I7" s="595"/>
      <c r="J7" s="595"/>
      <c r="K7" s="595"/>
      <c r="L7" s="592" t="s">
        <v>906</v>
      </c>
      <c r="M7" s="593"/>
      <c r="N7" s="593"/>
      <c r="O7" s="593"/>
      <c r="P7" s="592" t="s">
        <v>955</v>
      </c>
      <c r="Q7" s="593"/>
      <c r="R7" s="593"/>
      <c r="S7" s="593"/>
    </row>
    <row r="8" spans="1:19" ht="45.75" thickBot="1" x14ac:dyDescent="0.3">
      <c r="A8" s="295"/>
      <c r="B8" s="296"/>
      <c r="C8" s="297"/>
      <c r="D8" s="298" t="s">
        <v>21</v>
      </c>
      <c r="E8" s="299" t="s">
        <v>37</v>
      </c>
      <c r="F8" s="300" t="s">
        <v>38</v>
      </c>
      <c r="G8" s="546" t="s">
        <v>143</v>
      </c>
      <c r="H8" s="547" t="s">
        <v>21</v>
      </c>
      <c r="I8" s="300" t="s">
        <v>37</v>
      </c>
      <c r="J8" s="300" t="s">
        <v>38</v>
      </c>
      <c r="K8" s="301" t="s">
        <v>143</v>
      </c>
      <c r="L8" s="548" t="s">
        <v>21</v>
      </c>
      <c r="M8" s="299" t="s">
        <v>37</v>
      </c>
      <c r="N8" s="300" t="s">
        <v>38</v>
      </c>
      <c r="O8" s="301" t="s">
        <v>143</v>
      </c>
      <c r="P8" s="298" t="s">
        <v>21</v>
      </c>
      <c r="Q8" s="299" t="s">
        <v>37</v>
      </c>
      <c r="R8" s="300" t="s">
        <v>38</v>
      </c>
      <c r="S8" s="301" t="s">
        <v>143</v>
      </c>
    </row>
    <row r="9" spans="1:19" ht="14.25" x14ac:dyDescent="0.2">
      <c r="A9" s="302" t="s">
        <v>3</v>
      </c>
      <c r="B9" s="303" t="s">
        <v>4</v>
      </c>
      <c r="C9" s="304" t="s">
        <v>5</v>
      </c>
      <c r="D9" s="302"/>
      <c r="E9" s="305"/>
      <c r="F9" s="305"/>
      <c r="G9" s="306"/>
      <c r="H9" s="549"/>
      <c r="I9" s="550"/>
      <c r="J9" s="550"/>
      <c r="K9" s="551"/>
      <c r="L9" s="302"/>
      <c r="M9" s="305"/>
      <c r="N9" s="305"/>
      <c r="O9" s="306"/>
      <c r="P9" s="302"/>
      <c r="Q9" s="305"/>
      <c r="R9" s="305"/>
      <c r="S9" s="306"/>
    </row>
    <row r="10" spans="1:19" ht="15" x14ac:dyDescent="0.25">
      <c r="A10" s="307"/>
      <c r="B10" s="308"/>
      <c r="C10" s="309"/>
      <c r="D10" s="310"/>
      <c r="E10" s="311"/>
      <c r="F10" s="311"/>
      <c r="G10" s="312"/>
      <c r="H10" s="310"/>
      <c r="I10" s="311"/>
      <c r="J10" s="311"/>
      <c r="K10" s="542"/>
      <c r="L10" s="310"/>
      <c r="M10" s="311"/>
      <c r="N10" s="311"/>
      <c r="O10" s="312"/>
      <c r="P10" s="310"/>
      <c r="Q10" s="311"/>
      <c r="R10" s="311"/>
      <c r="S10" s="312"/>
    </row>
    <row r="11" spans="1:19" ht="15" x14ac:dyDescent="0.25">
      <c r="A11" s="313">
        <v>101</v>
      </c>
      <c r="B11" s="308"/>
      <c r="C11" s="314" t="s">
        <v>176</v>
      </c>
      <c r="D11" s="315"/>
      <c r="E11" s="316"/>
      <c r="F11" s="316"/>
      <c r="G11" s="317"/>
      <c r="H11" s="552"/>
      <c r="I11" s="316"/>
      <c r="J11" s="316"/>
      <c r="K11" s="553"/>
      <c r="L11" s="315"/>
      <c r="M11" s="316"/>
      <c r="N11" s="316"/>
      <c r="O11" s="317"/>
      <c r="P11" s="315"/>
      <c r="Q11" s="316"/>
      <c r="R11" s="316"/>
      <c r="S11" s="317"/>
    </row>
    <row r="12" spans="1:19" ht="15" x14ac:dyDescent="0.25">
      <c r="A12" s="313"/>
      <c r="B12" s="308" t="s">
        <v>6</v>
      </c>
      <c r="C12" s="309" t="s">
        <v>76</v>
      </c>
      <c r="D12" s="318">
        <v>18674</v>
      </c>
      <c r="E12" s="311">
        <v>18674</v>
      </c>
      <c r="F12" s="311">
        <v>0</v>
      </c>
      <c r="G12" s="312">
        <v>0</v>
      </c>
      <c r="H12" s="310">
        <v>18674</v>
      </c>
      <c r="I12" s="311">
        <v>18674</v>
      </c>
      <c r="J12" s="311">
        <v>0</v>
      </c>
      <c r="K12" s="542">
        <v>0</v>
      </c>
      <c r="L12" s="318">
        <v>9344</v>
      </c>
      <c r="M12" s="311">
        <f>L12</f>
        <v>9344</v>
      </c>
      <c r="N12" s="311">
        <v>0</v>
      </c>
      <c r="O12" s="312">
        <v>0</v>
      </c>
      <c r="P12" s="318">
        <f>H12+L12</f>
        <v>28018</v>
      </c>
      <c r="Q12" s="311">
        <f t="shared" ref="Q12:S24" si="0">I12+M12</f>
        <v>28018</v>
      </c>
      <c r="R12" s="311">
        <f t="shared" si="0"/>
        <v>0</v>
      </c>
      <c r="S12" s="312">
        <f t="shared" si="0"/>
        <v>0</v>
      </c>
    </row>
    <row r="13" spans="1:19" ht="15" x14ac:dyDescent="0.25">
      <c r="A13" s="313"/>
      <c r="B13" s="308" t="s">
        <v>13</v>
      </c>
      <c r="C13" s="319" t="s">
        <v>111</v>
      </c>
      <c r="D13" s="318"/>
      <c r="E13" s="311"/>
      <c r="F13" s="311"/>
      <c r="G13" s="312"/>
      <c r="H13" s="310"/>
      <c r="I13" s="311"/>
      <c r="J13" s="311"/>
      <c r="K13" s="542"/>
      <c r="L13" s="318">
        <v>135</v>
      </c>
      <c r="M13" s="311">
        <v>135</v>
      </c>
      <c r="N13" s="311">
        <v>0</v>
      </c>
      <c r="O13" s="312">
        <v>0</v>
      </c>
      <c r="P13" s="318">
        <f>H13+L13</f>
        <v>135</v>
      </c>
      <c r="Q13" s="311">
        <f t="shared" si="0"/>
        <v>135</v>
      </c>
      <c r="R13" s="311">
        <f t="shared" si="0"/>
        <v>0</v>
      </c>
      <c r="S13" s="312">
        <f t="shared" si="0"/>
        <v>0</v>
      </c>
    </row>
    <row r="14" spans="1:19" ht="15" x14ac:dyDescent="0.25">
      <c r="A14" s="307"/>
      <c r="B14" s="308"/>
      <c r="C14" s="320" t="s">
        <v>8</v>
      </c>
      <c r="D14" s="315">
        <f>D12</f>
        <v>18674</v>
      </c>
      <c r="E14" s="316">
        <f t="shared" ref="E14:G14" si="1">E12</f>
        <v>18674</v>
      </c>
      <c r="F14" s="316">
        <f t="shared" si="1"/>
        <v>0</v>
      </c>
      <c r="G14" s="317">
        <f t="shared" si="1"/>
        <v>0</v>
      </c>
      <c r="H14" s="552">
        <v>18674</v>
      </c>
      <c r="I14" s="316">
        <v>18674</v>
      </c>
      <c r="J14" s="316">
        <v>0</v>
      </c>
      <c r="K14" s="553">
        <v>0</v>
      </c>
      <c r="L14" s="315">
        <f>L12+L13</f>
        <v>9479</v>
      </c>
      <c r="M14" s="316">
        <f t="shared" ref="M14:O14" si="2">M12+M13</f>
        <v>9479</v>
      </c>
      <c r="N14" s="316">
        <f t="shared" si="2"/>
        <v>0</v>
      </c>
      <c r="O14" s="317">
        <f t="shared" si="2"/>
        <v>0</v>
      </c>
      <c r="P14" s="315">
        <f t="shared" ref="P14:S82" si="3">H14+L14</f>
        <v>28153</v>
      </c>
      <c r="Q14" s="316">
        <f t="shared" si="0"/>
        <v>28153</v>
      </c>
      <c r="R14" s="316">
        <f t="shared" si="0"/>
        <v>0</v>
      </c>
      <c r="S14" s="317">
        <f t="shared" si="0"/>
        <v>0</v>
      </c>
    </row>
    <row r="15" spans="1:19" ht="15" x14ac:dyDescent="0.25">
      <c r="A15" s="307"/>
      <c r="B15" s="308"/>
      <c r="C15" s="320"/>
      <c r="D15" s="315"/>
      <c r="E15" s="316"/>
      <c r="F15" s="316"/>
      <c r="G15" s="317"/>
      <c r="H15" s="552"/>
      <c r="I15" s="316"/>
      <c r="J15" s="316"/>
      <c r="K15" s="553"/>
      <c r="L15" s="315"/>
      <c r="M15" s="316"/>
      <c r="N15" s="316"/>
      <c r="O15" s="317"/>
      <c r="P15" s="315"/>
      <c r="Q15" s="316"/>
      <c r="R15" s="316"/>
      <c r="S15" s="317"/>
    </row>
    <row r="16" spans="1:19" ht="15" x14ac:dyDescent="0.25">
      <c r="A16" s="307"/>
      <c r="B16" s="321"/>
      <c r="C16" s="309" t="s">
        <v>2</v>
      </c>
      <c r="D16" s="318"/>
      <c r="E16" s="311"/>
      <c r="F16" s="311"/>
      <c r="G16" s="312"/>
      <c r="H16" s="310">
        <v>0</v>
      </c>
      <c r="I16" s="311">
        <v>0</v>
      </c>
      <c r="J16" s="311">
        <v>0</v>
      </c>
      <c r="K16" s="542">
        <v>0</v>
      </c>
      <c r="L16" s="318"/>
      <c r="M16" s="311"/>
      <c r="N16" s="311"/>
      <c r="O16" s="312"/>
      <c r="P16" s="318">
        <f t="shared" si="3"/>
        <v>0</v>
      </c>
      <c r="Q16" s="311">
        <f t="shared" si="0"/>
        <v>0</v>
      </c>
      <c r="R16" s="311">
        <f t="shared" si="0"/>
        <v>0</v>
      </c>
      <c r="S16" s="312">
        <f t="shared" si="0"/>
        <v>0</v>
      </c>
    </row>
    <row r="17" spans="1:19" ht="15" x14ac:dyDescent="0.25">
      <c r="A17" s="313">
        <v>102</v>
      </c>
      <c r="B17" s="308"/>
      <c r="C17" s="322" t="s">
        <v>119</v>
      </c>
      <c r="D17" s="315"/>
      <c r="E17" s="316"/>
      <c r="F17" s="316"/>
      <c r="G17" s="317"/>
      <c r="H17" s="552"/>
      <c r="I17" s="316"/>
      <c r="J17" s="316"/>
      <c r="K17" s="553"/>
      <c r="L17" s="315"/>
      <c r="M17" s="316"/>
      <c r="N17" s="316"/>
      <c r="O17" s="317"/>
      <c r="P17" s="315"/>
      <c r="Q17" s="316"/>
      <c r="R17" s="316"/>
      <c r="S17" s="317"/>
    </row>
    <row r="18" spans="1:19" ht="15" x14ac:dyDescent="0.25">
      <c r="A18" s="307"/>
      <c r="B18" s="308" t="s">
        <v>6</v>
      </c>
      <c r="C18" s="309" t="s">
        <v>76</v>
      </c>
      <c r="D18" s="318">
        <v>31000</v>
      </c>
      <c r="E18" s="311">
        <v>31000</v>
      </c>
      <c r="F18" s="311">
        <v>0</v>
      </c>
      <c r="G18" s="312">
        <v>0</v>
      </c>
      <c r="H18" s="310">
        <v>31000</v>
      </c>
      <c r="I18" s="311">
        <v>31000</v>
      </c>
      <c r="J18" s="311">
        <v>0</v>
      </c>
      <c r="K18" s="542">
        <v>0</v>
      </c>
      <c r="L18" s="318"/>
      <c r="M18" s="311"/>
      <c r="N18" s="311"/>
      <c r="O18" s="312"/>
      <c r="P18" s="318">
        <f t="shared" si="3"/>
        <v>31000</v>
      </c>
      <c r="Q18" s="311">
        <f t="shared" si="0"/>
        <v>31000</v>
      </c>
      <c r="R18" s="311">
        <f t="shared" si="0"/>
        <v>0</v>
      </c>
      <c r="S18" s="312">
        <f t="shared" si="0"/>
        <v>0</v>
      </c>
    </row>
    <row r="19" spans="1:19" ht="15" x14ac:dyDescent="0.25">
      <c r="A19" s="307"/>
      <c r="B19" s="308" t="s">
        <v>13</v>
      </c>
      <c r="C19" s="319" t="s">
        <v>111</v>
      </c>
      <c r="D19" s="318"/>
      <c r="E19" s="311"/>
      <c r="F19" s="311"/>
      <c r="G19" s="312"/>
      <c r="H19" s="310"/>
      <c r="I19" s="311"/>
      <c r="J19" s="311"/>
      <c r="K19" s="542"/>
      <c r="L19" s="318"/>
      <c r="M19" s="311"/>
      <c r="N19" s="311"/>
      <c r="O19" s="312"/>
      <c r="P19" s="318"/>
      <c r="Q19" s="311"/>
      <c r="R19" s="311"/>
      <c r="S19" s="312"/>
    </row>
    <row r="20" spans="1:19" ht="15" x14ac:dyDescent="0.25">
      <c r="A20" s="307"/>
      <c r="B20" s="308"/>
      <c r="C20" s="319" t="s">
        <v>956</v>
      </c>
      <c r="D20" s="318"/>
      <c r="E20" s="311"/>
      <c r="F20" s="311"/>
      <c r="G20" s="312"/>
      <c r="H20" s="310"/>
      <c r="I20" s="311"/>
      <c r="J20" s="311"/>
      <c r="K20" s="542"/>
      <c r="L20" s="318">
        <v>109</v>
      </c>
      <c r="M20" s="311">
        <v>109</v>
      </c>
      <c r="N20" s="311">
        <v>0</v>
      </c>
      <c r="O20" s="312">
        <v>0</v>
      </c>
      <c r="P20" s="318">
        <f t="shared" ref="P20:S22" si="4">H20+L20</f>
        <v>109</v>
      </c>
      <c r="Q20" s="311">
        <f t="shared" si="4"/>
        <v>109</v>
      </c>
      <c r="R20" s="311">
        <f t="shared" si="4"/>
        <v>0</v>
      </c>
      <c r="S20" s="312">
        <f t="shared" si="4"/>
        <v>0</v>
      </c>
    </row>
    <row r="21" spans="1:19" ht="15" x14ac:dyDescent="0.25">
      <c r="A21" s="307"/>
      <c r="B21" s="308"/>
      <c r="C21" s="319" t="s">
        <v>957</v>
      </c>
      <c r="D21" s="318"/>
      <c r="E21" s="311"/>
      <c r="F21" s="311"/>
      <c r="G21" s="312"/>
      <c r="H21" s="310"/>
      <c r="I21" s="311"/>
      <c r="J21" s="311"/>
      <c r="K21" s="542"/>
      <c r="L21" s="318">
        <f>2250+320</f>
        <v>2570</v>
      </c>
      <c r="M21" s="311">
        <f>L21</f>
        <v>2570</v>
      </c>
      <c r="N21" s="311">
        <v>0</v>
      </c>
      <c r="O21" s="312">
        <v>0</v>
      </c>
      <c r="P21" s="318">
        <f t="shared" si="4"/>
        <v>2570</v>
      </c>
      <c r="Q21" s="311">
        <f t="shared" si="4"/>
        <v>2570</v>
      </c>
      <c r="R21" s="311">
        <f t="shared" si="4"/>
        <v>0</v>
      </c>
      <c r="S21" s="312">
        <f t="shared" si="4"/>
        <v>0</v>
      </c>
    </row>
    <row r="22" spans="1:19" ht="15" x14ac:dyDescent="0.25">
      <c r="A22" s="307"/>
      <c r="B22" s="327"/>
      <c r="C22" s="328" t="s">
        <v>958</v>
      </c>
      <c r="D22" s="323"/>
      <c r="E22" s="324"/>
      <c r="F22" s="324"/>
      <c r="G22" s="325"/>
      <c r="H22" s="540"/>
      <c r="I22" s="324"/>
      <c r="J22" s="324"/>
      <c r="K22" s="539"/>
      <c r="L22" s="323">
        <f>SUM(L20:L21)</f>
        <v>2679</v>
      </c>
      <c r="M22" s="324">
        <f t="shared" ref="M22:O22" si="5">SUM(M20:M21)</f>
        <v>2679</v>
      </c>
      <c r="N22" s="324">
        <f t="shared" si="5"/>
        <v>0</v>
      </c>
      <c r="O22" s="325">
        <f t="shared" si="5"/>
        <v>0</v>
      </c>
      <c r="P22" s="323">
        <f t="shared" si="4"/>
        <v>2679</v>
      </c>
      <c r="Q22" s="324">
        <f t="shared" si="4"/>
        <v>2679</v>
      </c>
      <c r="R22" s="324">
        <f t="shared" si="4"/>
        <v>0</v>
      </c>
      <c r="S22" s="325">
        <f t="shared" si="4"/>
        <v>0</v>
      </c>
    </row>
    <row r="23" spans="1:19" ht="15" x14ac:dyDescent="0.25">
      <c r="A23" s="307"/>
      <c r="B23" s="308"/>
      <c r="C23" s="309"/>
      <c r="D23" s="318"/>
      <c r="E23" s="311"/>
      <c r="F23" s="311"/>
      <c r="G23" s="312"/>
      <c r="H23" s="310"/>
      <c r="I23" s="311"/>
      <c r="J23" s="311"/>
      <c r="K23" s="542"/>
      <c r="L23" s="318"/>
      <c r="M23" s="311"/>
      <c r="N23" s="311"/>
      <c r="O23" s="312"/>
      <c r="P23" s="318"/>
      <c r="Q23" s="311"/>
      <c r="R23" s="311"/>
      <c r="S23" s="312"/>
    </row>
    <row r="24" spans="1:19" ht="15" x14ac:dyDescent="0.25">
      <c r="A24" s="307"/>
      <c r="B24" s="308"/>
      <c r="C24" s="320" t="s">
        <v>26</v>
      </c>
      <c r="D24" s="315">
        <f>D18</f>
        <v>31000</v>
      </c>
      <c r="E24" s="316">
        <f>E18</f>
        <v>31000</v>
      </c>
      <c r="F24" s="316">
        <f>F18</f>
        <v>0</v>
      </c>
      <c r="G24" s="317">
        <f>G18</f>
        <v>0</v>
      </c>
      <c r="H24" s="552">
        <v>31000</v>
      </c>
      <c r="I24" s="316">
        <v>31000</v>
      </c>
      <c r="J24" s="316">
        <v>0</v>
      </c>
      <c r="K24" s="553">
        <v>0</v>
      </c>
      <c r="L24" s="315">
        <f>L18+L22</f>
        <v>2679</v>
      </c>
      <c r="M24" s="316">
        <f t="shared" ref="M24:O24" si="6">M18+M22</f>
        <v>2679</v>
      </c>
      <c r="N24" s="316">
        <f t="shared" si="6"/>
        <v>0</v>
      </c>
      <c r="O24" s="317">
        <f t="shared" si="6"/>
        <v>0</v>
      </c>
      <c r="P24" s="315">
        <f t="shared" si="3"/>
        <v>33679</v>
      </c>
      <c r="Q24" s="316">
        <f t="shared" si="0"/>
        <v>33679</v>
      </c>
      <c r="R24" s="316">
        <f t="shared" si="0"/>
        <v>0</v>
      </c>
      <c r="S24" s="317">
        <f t="shared" si="0"/>
        <v>0</v>
      </c>
    </row>
    <row r="25" spans="1:19" ht="15" x14ac:dyDescent="0.25">
      <c r="A25" s="307"/>
      <c r="B25" s="308"/>
      <c r="C25" s="309"/>
      <c r="D25" s="318"/>
      <c r="E25" s="311"/>
      <c r="F25" s="311"/>
      <c r="G25" s="312"/>
      <c r="H25" s="310"/>
      <c r="I25" s="311"/>
      <c r="J25" s="311"/>
      <c r="K25" s="542"/>
      <c r="L25" s="318"/>
      <c r="M25" s="311"/>
      <c r="N25" s="311"/>
      <c r="O25" s="312"/>
      <c r="P25" s="318"/>
      <c r="Q25" s="311"/>
      <c r="R25" s="311"/>
      <c r="S25" s="312"/>
    </row>
    <row r="26" spans="1:19" ht="15" x14ac:dyDescent="0.25">
      <c r="A26" s="329">
        <v>103</v>
      </c>
      <c r="B26" s="330"/>
      <c r="C26" s="320" t="s">
        <v>39</v>
      </c>
      <c r="D26" s="315"/>
      <c r="E26" s="316"/>
      <c r="F26" s="316"/>
      <c r="G26" s="317"/>
      <c r="H26" s="552"/>
      <c r="I26" s="316"/>
      <c r="J26" s="316"/>
      <c r="K26" s="553"/>
      <c r="L26" s="315"/>
      <c r="M26" s="316"/>
      <c r="N26" s="316"/>
      <c r="O26" s="317"/>
      <c r="P26" s="315"/>
      <c r="Q26" s="316"/>
      <c r="R26" s="316"/>
      <c r="S26" s="317"/>
    </row>
    <row r="27" spans="1:19" ht="15" x14ac:dyDescent="0.25">
      <c r="A27" s="313"/>
      <c r="B27" s="308" t="s">
        <v>6</v>
      </c>
      <c r="C27" s="309" t="s">
        <v>76</v>
      </c>
      <c r="D27" s="318"/>
      <c r="E27" s="311"/>
      <c r="F27" s="311"/>
      <c r="G27" s="312"/>
      <c r="H27" s="310"/>
      <c r="I27" s="311"/>
      <c r="J27" s="311"/>
      <c r="K27" s="542"/>
      <c r="L27" s="318"/>
      <c r="M27" s="311"/>
      <c r="N27" s="311"/>
      <c r="O27" s="312"/>
      <c r="P27" s="318"/>
      <c r="Q27" s="311"/>
      <c r="R27" s="311"/>
      <c r="S27" s="312"/>
    </row>
    <row r="28" spans="1:19" ht="15" x14ac:dyDescent="0.25">
      <c r="A28" s="313"/>
      <c r="B28" s="308"/>
      <c r="C28" s="309" t="s">
        <v>77</v>
      </c>
      <c r="D28" s="318">
        <v>7000</v>
      </c>
      <c r="E28" s="311">
        <v>7000</v>
      </c>
      <c r="F28" s="311">
        <v>0</v>
      </c>
      <c r="G28" s="312">
        <v>0</v>
      </c>
      <c r="H28" s="310">
        <v>7000</v>
      </c>
      <c r="I28" s="311">
        <v>7000</v>
      </c>
      <c r="J28" s="311">
        <v>0</v>
      </c>
      <c r="K28" s="542">
        <v>0</v>
      </c>
      <c r="L28" s="318"/>
      <c r="M28" s="311"/>
      <c r="N28" s="311"/>
      <c r="O28" s="312"/>
      <c r="P28" s="318">
        <f t="shared" si="3"/>
        <v>7000</v>
      </c>
      <c r="Q28" s="311">
        <f t="shared" si="3"/>
        <v>7000</v>
      </c>
      <c r="R28" s="311">
        <f t="shared" si="3"/>
        <v>0</v>
      </c>
      <c r="S28" s="312">
        <f t="shared" si="3"/>
        <v>0</v>
      </c>
    </row>
    <row r="29" spans="1:19" ht="15" x14ac:dyDescent="0.25">
      <c r="A29" s="313"/>
      <c r="B29" s="308"/>
      <c r="C29" s="309" t="s">
        <v>78</v>
      </c>
      <c r="D29" s="318">
        <v>0</v>
      </c>
      <c r="E29" s="311">
        <v>0</v>
      </c>
      <c r="F29" s="311">
        <v>0</v>
      </c>
      <c r="G29" s="312">
        <v>0</v>
      </c>
      <c r="H29" s="310">
        <v>0</v>
      </c>
      <c r="I29" s="311">
        <v>0</v>
      </c>
      <c r="J29" s="311">
        <v>0</v>
      </c>
      <c r="K29" s="542">
        <v>0</v>
      </c>
      <c r="L29" s="318"/>
      <c r="M29" s="311"/>
      <c r="N29" s="311"/>
      <c r="O29" s="312"/>
      <c r="P29" s="318">
        <f t="shared" si="3"/>
        <v>0</v>
      </c>
      <c r="Q29" s="311">
        <f t="shared" si="3"/>
        <v>0</v>
      </c>
      <c r="R29" s="311">
        <f t="shared" si="3"/>
        <v>0</v>
      </c>
      <c r="S29" s="312">
        <f t="shared" si="3"/>
        <v>0</v>
      </c>
    </row>
    <row r="30" spans="1:19" ht="15" x14ac:dyDescent="0.25">
      <c r="A30" s="326"/>
      <c r="B30" s="327"/>
      <c r="C30" s="331" t="s">
        <v>22</v>
      </c>
      <c r="D30" s="323">
        <f t="shared" ref="D30:G30" si="7">SUM(D28:D29)</f>
        <v>7000</v>
      </c>
      <c r="E30" s="324">
        <f t="shared" si="7"/>
        <v>7000</v>
      </c>
      <c r="F30" s="324">
        <f t="shared" si="7"/>
        <v>0</v>
      </c>
      <c r="G30" s="325">
        <f t="shared" si="7"/>
        <v>0</v>
      </c>
      <c r="H30" s="540">
        <v>7000</v>
      </c>
      <c r="I30" s="324">
        <v>7000</v>
      </c>
      <c r="J30" s="324">
        <v>0</v>
      </c>
      <c r="K30" s="539">
        <v>0</v>
      </c>
      <c r="L30" s="323">
        <f t="shared" ref="L30:O30" si="8">SUM(L28:L29)</f>
        <v>0</v>
      </c>
      <c r="M30" s="324">
        <f t="shared" si="8"/>
        <v>0</v>
      </c>
      <c r="N30" s="324">
        <f t="shared" si="8"/>
        <v>0</v>
      </c>
      <c r="O30" s="325">
        <f t="shared" si="8"/>
        <v>0</v>
      </c>
      <c r="P30" s="323">
        <f t="shared" si="3"/>
        <v>7000</v>
      </c>
      <c r="Q30" s="324">
        <f t="shared" si="3"/>
        <v>7000</v>
      </c>
      <c r="R30" s="324">
        <f t="shared" si="3"/>
        <v>0</v>
      </c>
      <c r="S30" s="325">
        <f t="shared" si="3"/>
        <v>0</v>
      </c>
    </row>
    <row r="31" spans="1:19" ht="15" x14ac:dyDescent="0.25">
      <c r="A31" s="326"/>
      <c r="B31" s="308" t="s">
        <v>13</v>
      </c>
      <c r="C31" s="319" t="s">
        <v>111</v>
      </c>
      <c r="D31" s="323"/>
      <c r="E31" s="324"/>
      <c r="F31" s="324"/>
      <c r="G31" s="325"/>
      <c r="H31" s="540"/>
      <c r="I31" s="324"/>
      <c r="J31" s="324"/>
      <c r="K31" s="539"/>
      <c r="L31" s="540"/>
      <c r="M31" s="324"/>
      <c r="N31" s="324"/>
      <c r="O31" s="325"/>
      <c r="P31" s="541"/>
      <c r="Q31" s="324"/>
      <c r="R31" s="324"/>
      <c r="S31" s="325"/>
    </row>
    <row r="32" spans="1:19" ht="15" x14ac:dyDescent="0.25">
      <c r="A32" s="326"/>
      <c r="B32" s="308"/>
      <c r="C32" s="319" t="s">
        <v>907</v>
      </c>
      <c r="D32" s="318"/>
      <c r="E32" s="311"/>
      <c r="F32" s="311"/>
      <c r="G32" s="312"/>
      <c r="H32" s="310">
        <v>19755</v>
      </c>
      <c r="I32" s="311">
        <v>19755</v>
      </c>
      <c r="J32" s="311">
        <v>0</v>
      </c>
      <c r="K32" s="542">
        <v>0</v>
      </c>
      <c r="L32" s="310"/>
      <c r="M32" s="311"/>
      <c r="N32" s="311"/>
      <c r="O32" s="312"/>
      <c r="P32" s="543">
        <f t="shared" si="3"/>
        <v>19755</v>
      </c>
      <c r="Q32" s="311">
        <f t="shared" si="3"/>
        <v>19755</v>
      </c>
      <c r="R32" s="311">
        <f t="shared" si="3"/>
        <v>0</v>
      </c>
      <c r="S32" s="312">
        <f t="shared" si="3"/>
        <v>0</v>
      </c>
    </row>
    <row r="33" spans="1:19" ht="15" x14ac:dyDescent="0.25">
      <c r="A33" s="326"/>
      <c r="B33" s="308"/>
      <c r="C33" s="319" t="s">
        <v>959</v>
      </c>
      <c r="D33" s="318"/>
      <c r="E33" s="311"/>
      <c r="F33" s="311"/>
      <c r="G33" s="312"/>
      <c r="H33" s="310"/>
      <c r="I33" s="311"/>
      <c r="J33" s="311"/>
      <c r="K33" s="542"/>
      <c r="L33" s="318">
        <v>20507</v>
      </c>
      <c r="M33" s="311">
        <v>20507</v>
      </c>
      <c r="N33" s="311">
        <v>0</v>
      </c>
      <c r="O33" s="312">
        <v>0</v>
      </c>
      <c r="P33" s="543">
        <f t="shared" si="3"/>
        <v>20507</v>
      </c>
      <c r="Q33" s="311">
        <f t="shared" si="3"/>
        <v>20507</v>
      </c>
      <c r="R33" s="311">
        <f t="shared" si="3"/>
        <v>0</v>
      </c>
      <c r="S33" s="312">
        <f t="shared" si="3"/>
        <v>0</v>
      </c>
    </row>
    <row r="34" spans="1:19" ht="15" x14ac:dyDescent="0.25">
      <c r="A34" s="326"/>
      <c r="B34" s="308"/>
      <c r="C34" s="319"/>
      <c r="D34" s="323"/>
      <c r="E34" s="324"/>
      <c r="F34" s="324"/>
      <c r="G34" s="325"/>
      <c r="H34" s="540"/>
      <c r="I34" s="324"/>
      <c r="J34" s="324"/>
      <c r="K34" s="539"/>
      <c r="L34" s="323"/>
      <c r="M34" s="324"/>
      <c r="N34" s="324"/>
      <c r="O34" s="325"/>
      <c r="P34" s="323"/>
      <c r="Q34" s="324"/>
      <c r="R34" s="324"/>
      <c r="S34" s="325"/>
    </row>
    <row r="35" spans="1:19" ht="15" x14ac:dyDescent="0.25">
      <c r="A35" s="313"/>
      <c r="B35" s="308"/>
      <c r="C35" s="320" t="s">
        <v>155</v>
      </c>
      <c r="D35" s="315">
        <f>D30</f>
        <v>7000</v>
      </c>
      <c r="E35" s="316">
        <f>E30</f>
        <v>7000</v>
      </c>
      <c r="F35" s="316">
        <f>F30</f>
        <v>0</v>
      </c>
      <c r="G35" s="317">
        <f>G30</f>
        <v>0</v>
      </c>
      <c r="H35" s="552">
        <v>26755</v>
      </c>
      <c r="I35" s="316">
        <v>26755</v>
      </c>
      <c r="J35" s="316">
        <v>0</v>
      </c>
      <c r="K35" s="553">
        <v>0</v>
      </c>
      <c r="L35" s="315">
        <f>L30+L32+L33</f>
        <v>20507</v>
      </c>
      <c r="M35" s="316">
        <f t="shared" ref="M35:O35" si="9">M30+M32+M33</f>
        <v>20507</v>
      </c>
      <c r="N35" s="316">
        <f t="shared" si="9"/>
        <v>0</v>
      </c>
      <c r="O35" s="317">
        <f t="shared" si="9"/>
        <v>0</v>
      </c>
      <c r="P35" s="315">
        <f t="shared" si="3"/>
        <v>47262</v>
      </c>
      <c r="Q35" s="316">
        <f t="shared" si="3"/>
        <v>47262</v>
      </c>
      <c r="R35" s="316">
        <f t="shared" si="3"/>
        <v>0</v>
      </c>
      <c r="S35" s="317">
        <f t="shared" si="3"/>
        <v>0</v>
      </c>
    </row>
    <row r="36" spans="1:19" ht="15" x14ac:dyDescent="0.25">
      <c r="A36" s="313"/>
      <c r="B36" s="308"/>
      <c r="C36" s="320"/>
      <c r="D36" s="315"/>
      <c r="E36" s="316"/>
      <c r="F36" s="316"/>
      <c r="G36" s="317"/>
      <c r="H36" s="552"/>
      <c r="I36" s="316"/>
      <c r="J36" s="316"/>
      <c r="K36" s="553"/>
      <c r="L36" s="315"/>
      <c r="M36" s="316"/>
      <c r="N36" s="316"/>
      <c r="O36" s="317"/>
      <c r="P36" s="318"/>
      <c r="Q36" s="311"/>
      <c r="R36" s="311"/>
      <c r="S36" s="312"/>
    </row>
    <row r="37" spans="1:19" ht="15" x14ac:dyDescent="0.25">
      <c r="A37" s="313"/>
      <c r="B37" s="308"/>
      <c r="C37" s="320" t="s">
        <v>156</v>
      </c>
      <c r="D37" s="315">
        <f>D14+D24+D35</f>
        <v>56674</v>
      </c>
      <c r="E37" s="316">
        <f>E14+E24+E35</f>
        <v>56674</v>
      </c>
      <c r="F37" s="316">
        <f>F14+F24+F35</f>
        <v>0</v>
      </c>
      <c r="G37" s="317">
        <f>G14+G24+G35</f>
        <v>0</v>
      </c>
      <c r="H37" s="552">
        <v>76429</v>
      </c>
      <c r="I37" s="316">
        <v>76429</v>
      </c>
      <c r="J37" s="316">
        <v>0</v>
      </c>
      <c r="K37" s="553">
        <v>0</v>
      </c>
      <c r="L37" s="315">
        <f>L14+L24+L35</f>
        <v>32665</v>
      </c>
      <c r="M37" s="316">
        <f>M14+M24+M35</f>
        <v>32665</v>
      </c>
      <c r="N37" s="316">
        <f>N14+N24+N35</f>
        <v>0</v>
      </c>
      <c r="O37" s="317">
        <f>O14+O24+O35</f>
        <v>0</v>
      </c>
      <c r="P37" s="315">
        <f t="shared" si="3"/>
        <v>109094</v>
      </c>
      <c r="Q37" s="316">
        <f t="shared" si="3"/>
        <v>109094</v>
      </c>
      <c r="R37" s="316">
        <f t="shared" si="3"/>
        <v>0</v>
      </c>
      <c r="S37" s="317">
        <f t="shared" si="3"/>
        <v>0</v>
      </c>
    </row>
    <row r="38" spans="1:19" ht="15" x14ac:dyDescent="0.25">
      <c r="A38" s="313"/>
      <c r="B38" s="308"/>
      <c r="C38" s="320"/>
      <c r="D38" s="315"/>
      <c r="E38" s="316"/>
      <c r="F38" s="316"/>
      <c r="G38" s="317"/>
      <c r="H38" s="552"/>
      <c r="I38" s="316"/>
      <c r="J38" s="316"/>
      <c r="K38" s="553"/>
      <c r="L38" s="315"/>
      <c r="M38" s="316"/>
      <c r="N38" s="316"/>
      <c r="O38" s="317"/>
      <c r="P38" s="318"/>
      <c r="Q38" s="311"/>
      <c r="R38" s="311"/>
      <c r="S38" s="312"/>
    </row>
    <row r="39" spans="1:19" ht="15" x14ac:dyDescent="0.25">
      <c r="A39" s="307"/>
      <c r="B39" s="308"/>
      <c r="C39" s="309"/>
      <c r="D39" s="318"/>
      <c r="E39" s="311"/>
      <c r="F39" s="311"/>
      <c r="G39" s="312"/>
      <c r="H39" s="310"/>
      <c r="I39" s="311"/>
      <c r="J39" s="311"/>
      <c r="K39" s="542"/>
      <c r="L39" s="318"/>
      <c r="M39" s="311"/>
      <c r="N39" s="311"/>
      <c r="O39" s="312"/>
      <c r="P39" s="318"/>
      <c r="Q39" s="311"/>
      <c r="R39" s="311"/>
      <c r="S39" s="312"/>
    </row>
    <row r="40" spans="1:19" ht="15" x14ac:dyDescent="0.25">
      <c r="A40" s="313">
        <v>104</v>
      </c>
      <c r="B40" s="321"/>
      <c r="C40" s="314" t="s">
        <v>27</v>
      </c>
      <c r="D40" s="332"/>
      <c r="E40" s="333"/>
      <c r="F40" s="333"/>
      <c r="G40" s="334"/>
      <c r="H40" s="554"/>
      <c r="I40" s="333"/>
      <c r="J40" s="333"/>
      <c r="K40" s="555"/>
      <c r="L40" s="332"/>
      <c r="M40" s="333"/>
      <c r="N40" s="333"/>
      <c r="O40" s="334"/>
      <c r="P40" s="335"/>
      <c r="Q40" s="336"/>
      <c r="R40" s="336"/>
      <c r="S40" s="337"/>
    </row>
    <row r="41" spans="1:19" ht="15" x14ac:dyDescent="0.25">
      <c r="A41" s="307"/>
      <c r="B41" s="308" t="s">
        <v>6</v>
      </c>
      <c r="C41" s="309" t="s">
        <v>76</v>
      </c>
      <c r="D41" s="335"/>
      <c r="E41" s="336"/>
      <c r="F41" s="336"/>
      <c r="G41" s="337"/>
      <c r="H41" s="556"/>
      <c r="I41" s="336"/>
      <c r="J41" s="336"/>
      <c r="K41" s="557"/>
      <c r="L41" s="335"/>
      <c r="M41" s="336"/>
      <c r="N41" s="336"/>
      <c r="O41" s="337"/>
      <c r="P41" s="335"/>
      <c r="Q41" s="336"/>
      <c r="R41" s="336"/>
      <c r="S41" s="337"/>
    </row>
    <row r="42" spans="1:19" ht="30" x14ac:dyDescent="0.25">
      <c r="A42" s="307"/>
      <c r="B42" s="308"/>
      <c r="C42" s="319" t="s">
        <v>173</v>
      </c>
      <c r="D42" s="335">
        <v>10000</v>
      </c>
      <c r="E42" s="336">
        <v>10000</v>
      </c>
      <c r="F42" s="336">
        <v>0</v>
      </c>
      <c r="G42" s="337">
        <v>0</v>
      </c>
      <c r="H42" s="556">
        <v>13000</v>
      </c>
      <c r="I42" s="336">
        <v>13000</v>
      </c>
      <c r="J42" s="336">
        <v>0</v>
      </c>
      <c r="K42" s="557">
        <v>0</v>
      </c>
      <c r="L42" s="335"/>
      <c r="M42" s="336"/>
      <c r="N42" s="336"/>
      <c r="O42" s="337"/>
      <c r="P42" s="335">
        <f t="shared" si="3"/>
        <v>13000</v>
      </c>
      <c r="Q42" s="336">
        <f t="shared" si="3"/>
        <v>13000</v>
      </c>
      <c r="R42" s="336">
        <f t="shared" si="3"/>
        <v>0</v>
      </c>
      <c r="S42" s="337">
        <f t="shared" si="3"/>
        <v>0</v>
      </c>
    </row>
    <row r="43" spans="1:19" ht="15" x14ac:dyDescent="0.25">
      <c r="A43" s="338"/>
      <c r="B43" s="339"/>
      <c r="C43" s="319" t="s">
        <v>174</v>
      </c>
      <c r="D43" s="335">
        <v>6000</v>
      </c>
      <c r="E43" s="336">
        <v>6000</v>
      </c>
      <c r="F43" s="336">
        <v>0</v>
      </c>
      <c r="G43" s="337">
        <v>0</v>
      </c>
      <c r="H43" s="556">
        <v>6000</v>
      </c>
      <c r="I43" s="336">
        <v>6000</v>
      </c>
      <c r="J43" s="336">
        <v>0</v>
      </c>
      <c r="K43" s="557">
        <v>0</v>
      </c>
      <c r="L43" s="335"/>
      <c r="M43" s="336"/>
      <c r="N43" s="336"/>
      <c r="O43" s="337"/>
      <c r="P43" s="335">
        <f t="shared" si="3"/>
        <v>6000</v>
      </c>
      <c r="Q43" s="336">
        <f t="shared" si="3"/>
        <v>6000</v>
      </c>
      <c r="R43" s="336">
        <f t="shared" si="3"/>
        <v>0</v>
      </c>
      <c r="S43" s="337">
        <f t="shared" si="3"/>
        <v>0</v>
      </c>
    </row>
    <row r="44" spans="1:19" ht="15" x14ac:dyDescent="0.25">
      <c r="A44" s="307"/>
      <c r="B44" s="327"/>
      <c r="C44" s="319" t="s">
        <v>128</v>
      </c>
      <c r="D44" s="335">
        <v>65000</v>
      </c>
      <c r="E44" s="336">
        <v>65000</v>
      </c>
      <c r="F44" s="336">
        <v>0</v>
      </c>
      <c r="G44" s="337">
        <v>0</v>
      </c>
      <c r="H44" s="556">
        <v>65000</v>
      </c>
      <c r="I44" s="336">
        <v>65000</v>
      </c>
      <c r="J44" s="336">
        <v>0</v>
      </c>
      <c r="K44" s="557">
        <v>0</v>
      </c>
      <c r="L44" s="335"/>
      <c r="M44" s="336"/>
      <c r="N44" s="336"/>
      <c r="O44" s="337"/>
      <c r="P44" s="335">
        <f t="shared" si="3"/>
        <v>65000</v>
      </c>
      <c r="Q44" s="336">
        <f t="shared" si="3"/>
        <v>65000</v>
      </c>
      <c r="R44" s="336">
        <f t="shared" si="3"/>
        <v>0</v>
      </c>
      <c r="S44" s="337">
        <f t="shared" si="3"/>
        <v>0</v>
      </c>
    </row>
    <row r="45" spans="1:19" ht="15" x14ac:dyDescent="0.25">
      <c r="A45" s="307"/>
      <c r="B45" s="327"/>
      <c r="C45" s="340" t="s">
        <v>129</v>
      </c>
      <c r="D45" s="335">
        <v>5800</v>
      </c>
      <c r="E45" s="336">
        <v>5800</v>
      </c>
      <c r="F45" s="336">
        <v>0</v>
      </c>
      <c r="G45" s="337">
        <v>0</v>
      </c>
      <c r="H45" s="556">
        <v>6943</v>
      </c>
      <c r="I45" s="336">
        <v>6943</v>
      </c>
      <c r="J45" s="336">
        <v>0</v>
      </c>
      <c r="K45" s="557">
        <v>0</v>
      </c>
      <c r="L45" s="335"/>
      <c r="M45" s="336"/>
      <c r="N45" s="336"/>
      <c r="O45" s="337"/>
      <c r="P45" s="335">
        <f t="shared" si="3"/>
        <v>6943</v>
      </c>
      <c r="Q45" s="336">
        <f t="shared" si="3"/>
        <v>6943</v>
      </c>
      <c r="R45" s="336">
        <f t="shared" si="3"/>
        <v>0</v>
      </c>
      <c r="S45" s="337">
        <f t="shared" si="3"/>
        <v>0</v>
      </c>
    </row>
    <row r="46" spans="1:19" ht="15" x14ac:dyDescent="0.25">
      <c r="A46" s="307"/>
      <c r="B46" s="327"/>
      <c r="C46" s="341" t="s">
        <v>130</v>
      </c>
      <c r="D46" s="335">
        <v>4500</v>
      </c>
      <c r="E46" s="336">
        <v>4500</v>
      </c>
      <c r="F46" s="336">
        <v>0</v>
      </c>
      <c r="G46" s="337">
        <v>0</v>
      </c>
      <c r="H46" s="556">
        <v>4500</v>
      </c>
      <c r="I46" s="336">
        <v>4500</v>
      </c>
      <c r="J46" s="336">
        <v>0</v>
      </c>
      <c r="K46" s="557">
        <v>0</v>
      </c>
      <c r="L46" s="335"/>
      <c r="M46" s="336"/>
      <c r="N46" s="336"/>
      <c r="O46" s="337"/>
      <c r="P46" s="335">
        <f t="shared" si="3"/>
        <v>4500</v>
      </c>
      <c r="Q46" s="336">
        <f t="shared" si="3"/>
        <v>4500</v>
      </c>
      <c r="R46" s="336">
        <f t="shared" si="3"/>
        <v>0</v>
      </c>
      <c r="S46" s="337">
        <f t="shared" si="3"/>
        <v>0</v>
      </c>
    </row>
    <row r="47" spans="1:19" ht="15" x14ac:dyDescent="0.25">
      <c r="A47" s="307"/>
      <c r="B47" s="327"/>
      <c r="C47" s="341" t="s">
        <v>131</v>
      </c>
      <c r="D47" s="335">
        <v>29592</v>
      </c>
      <c r="E47" s="336">
        <v>29592</v>
      </c>
      <c r="F47" s="336">
        <v>0</v>
      </c>
      <c r="G47" s="337">
        <v>0</v>
      </c>
      <c r="H47" s="556">
        <v>29592</v>
      </c>
      <c r="I47" s="336">
        <v>29592</v>
      </c>
      <c r="J47" s="336">
        <v>0</v>
      </c>
      <c r="K47" s="557">
        <v>0</v>
      </c>
      <c r="L47" s="335"/>
      <c r="M47" s="336"/>
      <c r="N47" s="336"/>
      <c r="O47" s="337"/>
      <c r="P47" s="335">
        <f t="shared" si="3"/>
        <v>29592</v>
      </c>
      <c r="Q47" s="336">
        <f t="shared" si="3"/>
        <v>29592</v>
      </c>
      <c r="R47" s="336">
        <f t="shared" si="3"/>
        <v>0</v>
      </c>
      <c r="S47" s="337">
        <f t="shared" si="3"/>
        <v>0</v>
      </c>
    </row>
    <row r="48" spans="1:19" ht="15" x14ac:dyDescent="0.25">
      <c r="A48" s="307"/>
      <c r="B48" s="327"/>
      <c r="C48" s="341" t="s">
        <v>132</v>
      </c>
      <c r="D48" s="335">
        <v>11000</v>
      </c>
      <c r="E48" s="336">
        <v>0</v>
      </c>
      <c r="F48" s="336">
        <v>11000</v>
      </c>
      <c r="G48" s="337">
        <v>0</v>
      </c>
      <c r="H48" s="556">
        <v>11000</v>
      </c>
      <c r="I48" s="336">
        <v>0</v>
      </c>
      <c r="J48" s="336">
        <v>11000</v>
      </c>
      <c r="K48" s="557">
        <v>0</v>
      </c>
      <c r="L48" s="335"/>
      <c r="M48" s="336"/>
      <c r="N48" s="336"/>
      <c r="O48" s="337"/>
      <c r="P48" s="335">
        <f t="shared" si="3"/>
        <v>11000</v>
      </c>
      <c r="Q48" s="336">
        <f t="shared" si="3"/>
        <v>0</v>
      </c>
      <c r="R48" s="336">
        <f t="shared" si="3"/>
        <v>11000</v>
      </c>
      <c r="S48" s="337">
        <f t="shared" si="3"/>
        <v>0</v>
      </c>
    </row>
    <row r="49" spans="1:19" ht="15" x14ac:dyDescent="0.25">
      <c r="A49" s="338"/>
      <c r="B49" s="339"/>
      <c r="C49" s="319" t="s">
        <v>133</v>
      </c>
      <c r="D49" s="335">
        <v>1350</v>
      </c>
      <c r="E49" s="336">
        <v>0</v>
      </c>
      <c r="F49" s="336">
        <v>1350</v>
      </c>
      <c r="G49" s="337">
        <v>0</v>
      </c>
      <c r="H49" s="556">
        <v>1350</v>
      </c>
      <c r="I49" s="336">
        <v>0</v>
      </c>
      <c r="J49" s="336">
        <v>1350</v>
      </c>
      <c r="K49" s="557">
        <v>0</v>
      </c>
      <c r="L49" s="335"/>
      <c r="M49" s="336"/>
      <c r="N49" s="336"/>
      <c r="O49" s="337"/>
      <c r="P49" s="335">
        <f t="shared" si="3"/>
        <v>1350</v>
      </c>
      <c r="Q49" s="336">
        <f t="shared" si="3"/>
        <v>0</v>
      </c>
      <c r="R49" s="336">
        <f t="shared" si="3"/>
        <v>1350</v>
      </c>
      <c r="S49" s="337">
        <f t="shared" si="3"/>
        <v>0</v>
      </c>
    </row>
    <row r="50" spans="1:19" ht="15" x14ac:dyDescent="0.25">
      <c r="A50" s="338"/>
      <c r="B50" s="339"/>
      <c r="C50" s="319" t="s">
        <v>139</v>
      </c>
      <c r="D50" s="335">
        <v>5000</v>
      </c>
      <c r="E50" s="336">
        <v>0</v>
      </c>
      <c r="F50" s="336">
        <v>5000</v>
      </c>
      <c r="G50" s="337">
        <v>0</v>
      </c>
      <c r="H50" s="556">
        <v>5000</v>
      </c>
      <c r="I50" s="336">
        <v>0</v>
      </c>
      <c r="J50" s="336">
        <v>5000</v>
      </c>
      <c r="K50" s="557">
        <v>0</v>
      </c>
      <c r="L50" s="335"/>
      <c r="M50" s="336"/>
      <c r="N50" s="336"/>
      <c r="O50" s="337"/>
      <c r="P50" s="335">
        <f t="shared" si="3"/>
        <v>5000</v>
      </c>
      <c r="Q50" s="336">
        <f t="shared" si="3"/>
        <v>0</v>
      </c>
      <c r="R50" s="336">
        <f t="shared" si="3"/>
        <v>5000</v>
      </c>
      <c r="S50" s="337">
        <f t="shared" si="3"/>
        <v>0</v>
      </c>
    </row>
    <row r="51" spans="1:19" ht="15" x14ac:dyDescent="0.25">
      <c r="A51" s="338"/>
      <c r="B51" s="339"/>
      <c r="C51" s="319" t="s">
        <v>175</v>
      </c>
      <c r="D51" s="335">
        <v>57783</v>
      </c>
      <c r="E51" s="336">
        <v>57783</v>
      </c>
      <c r="F51" s="336">
        <v>0</v>
      </c>
      <c r="G51" s="337">
        <v>0</v>
      </c>
      <c r="H51" s="556">
        <v>57783</v>
      </c>
      <c r="I51" s="336">
        <v>57783</v>
      </c>
      <c r="J51" s="336">
        <v>0</v>
      </c>
      <c r="K51" s="557">
        <v>0</v>
      </c>
      <c r="L51" s="335"/>
      <c r="M51" s="336"/>
      <c r="N51" s="336"/>
      <c r="O51" s="337"/>
      <c r="P51" s="335">
        <f t="shared" si="3"/>
        <v>57783</v>
      </c>
      <c r="Q51" s="336">
        <f t="shared" si="3"/>
        <v>57783</v>
      </c>
      <c r="R51" s="336">
        <f t="shared" si="3"/>
        <v>0</v>
      </c>
      <c r="S51" s="337">
        <f t="shared" si="3"/>
        <v>0</v>
      </c>
    </row>
    <row r="52" spans="1:19" ht="15" x14ac:dyDescent="0.25">
      <c r="A52" s="338"/>
      <c r="B52" s="339"/>
      <c r="C52" s="319" t="s">
        <v>180</v>
      </c>
      <c r="D52" s="335">
        <v>15601</v>
      </c>
      <c r="E52" s="336">
        <v>15601</v>
      </c>
      <c r="F52" s="336"/>
      <c r="G52" s="337"/>
      <c r="H52" s="556">
        <v>47408</v>
      </c>
      <c r="I52" s="336">
        <v>47408</v>
      </c>
      <c r="J52" s="336">
        <v>0</v>
      </c>
      <c r="K52" s="557">
        <v>0</v>
      </c>
      <c r="L52" s="335"/>
      <c r="M52" s="336"/>
      <c r="N52" s="336"/>
      <c r="O52" s="337"/>
      <c r="P52" s="335">
        <f t="shared" si="3"/>
        <v>47408</v>
      </c>
      <c r="Q52" s="336">
        <f t="shared" si="3"/>
        <v>47408</v>
      </c>
      <c r="R52" s="336">
        <f t="shared" si="3"/>
        <v>0</v>
      </c>
      <c r="S52" s="337">
        <f t="shared" si="3"/>
        <v>0</v>
      </c>
    </row>
    <row r="53" spans="1:19" ht="15" x14ac:dyDescent="0.25">
      <c r="A53" s="338"/>
      <c r="B53" s="339"/>
      <c r="C53" s="319" t="s">
        <v>583</v>
      </c>
      <c r="D53" s="335">
        <v>20000</v>
      </c>
      <c r="E53" s="336">
        <v>20000</v>
      </c>
      <c r="F53" s="336"/>
      <c r="G53" s="337"/>
      <c r="H53" s="556">
        <v>20000</v>
      </c>
      <c r="I53" s="336">
        <v>20000</v>
      </c>
      <c r="J53" s="336">
        <v>0</v>
      </c>
      <c r="K53" s="557">
        <v>0</v>
      </c>
      <c r="L53" s="335"/>
      <c r="M53" s="336"/>
      <c r="N53" s="336"/>
      <c r="O53" s="337"/>
      <c r="P53" s="335">
        <f t="shared" si="3"/>
        <v>20000</v>
      </c>
      <c r="Q53" s="336">
        <f t="shared" si="3"/>
        <v>20000</v>
      </c>
      <c r="R53" s="336">
        <f t="shared" si="3"/>
        <v>0</v>
      </c>
      <c r="S53" s="337">
        <f t="shared" si="3"/>
        <v>0</v>
      </c>
    </row>
    <row r="54" spans="1:19" ht="15" x14ac:dyDescent="0.25">
      <c r="A54" s="338"/>
      <c r="B54" s="339"/>
      <c r="C54" s="319" t="s">
        <v>584</v>
      </c>
      <c r="D54" s="335">
        <v>1948</v>
      </c>
      <c r="E54" s="336">
        <v>1948</v>
      </c>
      <c r="F54" s="336">
        <v>0</v>
      </c>
      <c r="G54" s="337">
        <v>0</v>
      </c>
      <c r="H54" s="556">
        <v>2948</v>
      </c>
      <c r="I54" s="336">
        <v>2948</v>
      </c>
      <c r="J54" s="336">
        <v>0</v>
      </c>
      <c r="K54" s="557">
        <v>0</v>
      </c>
      <c r="L54" s="335"/>
      <c r="M54" s="336"/>
      <c r="N54" s="336"/>
      <c r="O54" s="337"/>
      <c r="P54" s="335">
        <f t="shared" si="3"/>
        <v>2948</v>
      </c>
      <c r="Q54" s="336">
        <f t="shared" si="3"/>
        <v>2948</v>
      </c>
      <c r="R54" s="336">
        <f t="shared" si="3"/>
        <v>0</v>
      </c>
      <c r="S54" s="337">
        <f t="shared" si="3"/>
        <v>0</v>
      </c>
    </row>
    <row r="55" spans="1:19" ht="15" x14ac:dyDescent="0.25">
      <c r="A55" s="307"/>
      <c r="B55" s="327"/>
      <c r="C55" s="341"/>
      <c r="D55" s="335"/>
      <c r="E55" s="336"/>
      <c r="F55" s="336"/>
      <c r="G55" s="337"/>
      <c r="H55" s="556"/>
      <c r="I55" s="336"/>
      <c r="J55" s="336"/>
      <c r="K55" s="557"/>
      <c r="L55" s="335"/>
      <c r="M55" s="336"/>
      <c r="N55" s="336"/>
      <c r="O55" s="337"/>
      <c r="P55" s="335"/>
      <c r="Q55" s="336"/>
      <c r="R55" s="336"/>
      <c r="S55" s="337"/>
    </row>
    <row r="56" spans="1:19" ht="15" x14ac:dyDescent="0.25">
      <c r="A56" s="307"/>
      <c r="B56" s="308"/>
      <c r="C56" s="342" t="s">
        <v>30</v>
      </c>
      <c r="D56" s="343">
        <f t="shared" ref="D56:O56" si="10">SUM(D42:D55)</f>
        <v>233574</v>
      </c>
      <c r="E56" s="344">
        <f t="shared" si="10"/>
        <v>216224</v>
      </c>
      <c r="F56" s="344">
        <f t="shared" si="10"/>
        <v>17350</v>
      </c>
      <c r="G56" s="345">
        <f t="shared" si="10"/>
        <v>0</v>
      </c>
      <c r="H56" s="558">
        <v>270524</v>
      </c>
      <c r="I56" s="344">
        <v>253174</v>
      </c>
      <c r="J56" s="344">
        <v>17350</v>
      </c>
      <c r="K56" s="559">
        <v>0</v>
      </c>
      <c r="L56" s="343">
        <f t="shared" si="10"/>
        <v>0</v>
      </c>
      <c r="M56" s="344">
        <f t="shared" si="10"/>
        <v>0</v>
      </c>
      <c r="N56" s="344">
        <f t="shared" si="10"/>
        <v>0</v>
      </c>
      <c r="O56" s="345">
        <f t="shared" si="10"/>
        <v>0</v>
      </c>
      <c r="P56" s="343">
        <f t="shared" si="3"/>
        <v>270524</v>
      </c>
      <c r="Q56" s="344">
        <f t="shared" si="3"/>
        <v>253174</v>
      </c>
      <c r="R56" s="344">
        <f t="shared" si="3"/>
        <v>17350</v>
      </c>
      <c r="S56" s="345">
        <f t="shared" si="3"/>
        <v>0</v>
      </c>
    </row>
    <row r="57" spans="1:19" ht="15" x14ac:dyDescent="0.25">
      <c r="A57" s="307"/>
      <c r="B57" s="308"/>
      <c r="C57" s="319"/>
      <c r="D57" s="335"/>
      <c r="E57" s="336"/>
      <c r="F57" s="336"/>
      <c r="G57" s="337"/>
      <c r="H57" s="556"/>
      <c r="I57" s="336"/>
      <c r="J57" s="336"/>
      <c r="K57" s="557"/>
      <c r="L57" s="335"/>
      <c r="M57" s="336"/>
      <c r="N57" s="336"/>
      <c r="O57" s="337"/>
      <c r="P57" s="335"/>
      <c r="Q57" s="336"/>
      <c r="R57" s="336"/>
      <c r="S57" s="337"/>
    </row>
    <row r="58" spans="1:19" ht="15" x14ac:dyDescent="0.25">
      <c r="A58" s="307"/>
      <c r="B58" s="308" t="s">
        <v>10</v>
      </c>
      <c r="C58" s="319" t="s">
        <v>51</v>
      </c>
      <c r="D58" s="335"/>
      <c r="E58" s="336"/>
      <c r="F58" s="336"/>
      <c r="G58" s="337"/>
      <c r="H58" s="556"/>
      <c r="I58" s="336"/>
      <c r="J58" s="336"/>
      <c r="K58" s="557"/>
      <c r="L58" s="335"/>
      <c r="M58" s="336"/>
      <c r="N58" s="336"/>
      <c r="O58" s="337"/>
      <c r="P58" s="335"/>
      <c r="Q58" s="336"/>
      <c r="R58" s="336"/>
      <c r="S58" s="337"/>
    </row>
    <row r="59" spans="1:19" ht="15" x14ac:dyDescent="0.25">
      <c r="A59" s="307"/>
      <c r="B59" s="308"/>
      <c r="C59" s="319" t="s">
        <v>53</v>
      </c>
      <c r="D59" s="335"/>
      <c r="E59" s="336"/>
      <c r="F59" s="336"/>
      <c r="G59" s="337"/>
      <c r="H59" s="556"/>
      <c r="I59" s="336"/>
      <c r="J59" s="336"/>
      <c r="K59" s="557"/>
      <c r="L59" s="335"/>
      <c r="M59" s="336"/>
      <c r="N59" s="336"/>
      <c r="O59" s="337"/>
      <c r="P59" s="335"/>
      <c r="Q59" s="336"/>
      <c r="R59" s="336"/>
      <c r="S59" s="337"/>
    </row>
    <row r="60" spans="1:19" ht="15" x14ac:dyDescent="0.25">
      <c r="A60" s="307"/>
      <c r="B60" s="308"/>
      <c r="C60" s="319" t="s">
        <v>60</v>
      </c>
      <c r="D60" s="335">
        <v>69000</v>
      </c>
      <c r="E60" s="336">
        <v>69000</v>
      </c>
      <c r="F60" s="336">
        <v>0</v>
      </c>
      <c r="G60" s="337">
        <v>0</v>
      </c>
      <c r="H60" s="556">
        <v>69000</v>
      </c>
      <c r="I60" s="336">
        <v>69000</v>
      </c>
      <c r="J60" s="336">
        <v>0</v>
      </c>
      <c r="K60" s="557">
        <v>0</v>
      </c>
      <c r="L60" s="335"/>
      <c r="M60" s="336"/>
      <c r="N60" s="336"/>
      <c r="O60" s="337"/>
      <c r="P60" s="335">
        <f t="shared" si="3"/>
        <v>69000</v>
      </c>
      <c r="Q60" s="336">
        <f t="shared" si="3"/>
        <v>69000</v>
      </c>
      <c r="R60" s="336">
        <f t="shared" si="3"/>
        <v>0</v>
      </c>
      <c r="S60" s="337">
        <f t="shared" si="3"/>
        <v>0</v>
      </c>
    </row>
    <row r="61" spans="1:19" ht="15" x14ac:dyDescent="0.25">
      <c r="A61" s="307"/>
      <c r="B61" s="308"/>
      <c r="C61" s="319" t="s">
        <v>58</v>
      </c>
      <c r="D61" s="335">
        <v>134000</v>
      </c>
      <c r="E61" s="336">
        <v>134000</v>
      </c>
      <c r="F61" s="336">
        <v>0</v>
      </c>
      <c r="G61" s="337">
        <v>0</v>
      </c>
      <c r="H61" s="556">
        <v>134000</v>
      </c>
      <c r="I61" s="336">
        <v>134000</v>
      </c>
      <c r="J61" s="336">
        <v>0</v>
      </c>
      <c r="K61" s="557">
        <v>0</v>
      </c>
      <c r="L61" s="335"/>
      <c r="M61" s="336"/>
      <c r="N61" s="336"/>
      <c r="O61" s="337"/>
      <c r="P61" s="335">
        <f t="shared" si="3"/>
        <v>134000</v>
      </c>
      <c r="Q61" s="336">
        <f t="shared" si="3"/>
        <v>134000</v>
      </c>
      <c r="R61" s="336">
        <f t="shared" si="3"/>
        <v>0</v>
      </c>
      <c r="S61" s="337">
        <f t="shared" si="3"/>
        <v>0</v>
      </c>
    </row>
    <row r="62" spans="1:19" ht="15" x14ac:dyDescent="0.25">
      <c r="A62" s="338"/>
      <c r="B62" s="339"/>
      <c r="C62" s="319" t="s">
        <v>59</v>
      </c>
      <c r="D62" s="335">
        <v>12000</v>
      </c>
      <c r="E62" s="336">
        <v>12000</v>
      </c>
      <c r="F62" s="336">
        <v>0</v>
      </c>
      <c r="G62" s="337">
        <v>0</v>
      </c>
      <c r="H62" s="556">
        <v>12000</v>
      </c>
      <c r="I62" s="336">
        <v>12000</v>
      </c>
      <c r="J62" s="336">
        <v>0</v>
      </c>
      <c r="K62" s="557">
        <v>0</v>
      </c>
      <c r="L62" s="335"/>
      <c r="M62" s="336"/>
      <c r="N62" s="336"/>
      <c r="O62" s="337"/>
      <c r="P62" s="335">
        <f t="shared" si="3"/>
        <v>12000</v>
      </c>
      <c r="Q62" s="336">
        <f t="shared" si="3"/>
        <v>12000</v>
      </c>
      <c r="R62" s="336">
        <f t="shared" si="3"/>
        <v>0</v>
      </c>
      <c r="S62" s="337">
        <f t="shared" si="3"/>
        <v>0</v>
      </c>
    </row>
    <row r="63" spans="1:19" ht="15" x14ac:dyDescent="0.25">
      <c r="A63" s="338"/>
      <c r="B63" s="339"/>
      <c r="C63" s="319" t="s">
        <v>61</v>
      </c>
      <c r="D63" s="335">
        <v>1016000</v>
      </c>
      <c r="E63" s="336">
        <v>1016000</v>
      </c>
      <c r="F63" s="336">
        <v>0</v>
      </c>
      <c r="G63" s="337">
        <v>0</v>
      </c>
      <c r="H63" s="556">
        <v>1016000</v>
      </c>
      <c r="I63" s="336">
        <v>1016000</v>
      </c>
      <c r="J63" s="336">
        <v>0</v>
      </c>
      <c r="K63" s="557">
        <v>0</v>
      </c>
      <c r="L63" s="335"/>
      <c r="M63" s="336"/>
      <c r="N63" s="336"/>
      <c r="O63" s="337"/>
      <c r="P63" s="335">
        <f t="shared" si="3"/>
        <v>1016000</v>
      </c>
      <c r="Q63" s="336">
        <f t="shared" si="3"/>
        <v>1016000</v>
      </c>
      <c r="R63" s="336">
        <f t="shared" si="3"/>
        <v>0</v>
      </c>
      <c r="S63" s="337">
        <f t="shared" si="3"/>
        <v>0</v>
      </c>
    </row>
    <row r="64" spans="1:19" ht="15" x14ac:dyDescent="0.25">
      <c r="A64" s="307"/>
      <c r="B64" s="308"/>
      <c r="C64" s="328" t="s">
        <v>22</v>
      </c>
      <c r="D64" s="343">
        <f t="shared" ref="D64:G64" si="11">SUM(D60:D63)</f>
        <v>1231000</v>
      </c>
      <c r="E64" s="344">
        <f t="shared" si="11"/>
        <v>1231000</v>
      </c>
      <c r="F64" s="344">
        <f t="shared" si="11"/>
        <v>0</v>
      </c>
      <c r="G64" s="345">
        <f t="shared" si="11"/>
        <v>0</v>
      </c>
      <c r="H64" s="558">
        <v>1231000</v>
      </c>
      <c r="I64" s="344">
        <v>1231000</v>
      </c>
      <c r="J64" s="344">
        <v>0</v>
      </c>
      <c r="K64" s="559">
        <v>0</v>
      </c>
      <c r="L64" s="343">
        <f t="shared" ref="L64:O64" si="12">SUM(L60:L63)</f>
        <v>0</v>
      </c>
      <c r="M64" s="344">
        <f t="shared" si="12"/>
        <v>0</v>
      </c>
      <c r="N64" s="344">
        <f t="shared" si="12"/>
        <v>0</v>
      </c>
      <c r="O64" s="345">
        <f t="shared" si="12"/>
        <v>0</v>
      </c>
      <c r="P64" s="343">
        <f t="shared" si="3"/>
        <v>1231000</v>
      </c>
      <c r="Q64" s="344">
        <f t="shared" si="3"/>
        <v>1231000</v>
      </c>
      <c r="R64" s="344">
        <f t="shared" si="3"/>
        <v>0</v>
      </c>
      <c r="S64" s="345">
        <f t="shared" si="3"/>
        <v>0</v>
      </c>
    </row>
    <row r="65" spans="1:19" ht="15" x14ac:dyDescent="0.25">
      <c r="A65" s="307"/>
      <c r="B65" s="308"/>
      <c r="C65" s="328"/>
      <c r="D65" s="346"/>
      <c r="E65" s="347"/>
      <c r="F65" s="347"/>
      <c r="G65" s="348"/>
      <c r="H65" s="560"/>
      <c r="I65" s="347"/>
      <c r="J65" s="347"/>
      <c r="K65" s="561"/>
      <c r="L65" s="346"/>
      <c r="M65" s="347"/>
      <c r="N65" s="347"/>
      <c r="O65" s="348"/>
      <c r="P65" s="346"/>
      <c r="Q65" s="347"/>
      <c r="R65" s="347"/>
      <c r="S65" s="348"/>
    </row>
    <row r="66" spans="1:19" ht="15" x14ac:dyDescent="0.25">
      <c r="A66" s="326"/>
      <c r="B66" s="327"/>
      <c r="C66" s="319" t="s">
        <v>134</v>
      </c>
      <c r="D66" s="335"/>
      <c r="E66" s="336"/>
      <c r="F66" s="336"/>
      <c r="G66" s="337"/>
      <c r="H66" s="556"/>
      <c r="I66" s="336"/>
      <c r="J66" s="336"/>
      <c r="K66" s="557"/>
      <c r="L66" s="335"/>
      <c r="M66" s="336"/>
      <c r="N66" s="336"/>
      <c r="O66" s="337"/>
      <c r="P66" s="335"/>
      <c r="Q66" s="336"/>
      <c r="R66" s="336"/>
      <c r="S66" s="337"/>
    </row>
    <row r="67" spans="1:19" ht="15" x14ac:dyDescent="0.25">
      <c r="A67" s="338"/>
      <c r="B67" s="339"/>
      <c r="C67" s="319" t="s">
        <v>135</v>
      </c>
      <c r="D67" s="335">
        <v>10000</v>
      </c>
      <c r="E67" s="336">
        <v>10000</v>
      </c>
      <c r="F67" s="336">
        <v>0</v>
      </c>
      <c r="G67" s="337">
        <v>0</v>
      </c>
      <c r="H67" s="556">
        <v>11000</v>
      </c>
      <c r="I67" s="336">
        <v>11000</v>
      </c>
      <c r="J67" s="336">
        <v>0</v>
      </c>
      <c r="K67" s="557">
        <v>0</v>
      </c>
      <c r="L67" s="335"/>
      <c r="M67" s="336"/>
      <c r="N67" s="336"/>
      <c r="O67" s="337"/>
      <c r="P67" s="335">
        <f t="shared" si="3"/>
        <v>11000</v>
      </c>
      <c r="Q67" s="336">
        <f t="shared" si="3"/>
        <v>11000</v>
      </c>
      <c r="R67" s="336">
        <f t="shared" si="3"/>
        <v>0</v>
      </c>
      <c r="S67" s="337">
        <f t="shared" si="3"/>
        <v>0</v>
      </c>
    </row>
    <row r="68" spans="1:19" ht="15" x14ac:dyDescent="0.25">
      <c r="A68" s="326"/>
      <c r="B68" s="327"/>
      <c r="C68" s="341" t="s">
        <v>136</v>
      </c>
      <c r="D68" s="335">
        <v>6000</v>
      </c>
      <c r="E68" s="336">
        <v>6000</v>
      </c>
      <c r="F68" s="336">
        <v>0</v>
      </c>
      <c r="G68" s="337">
        <v>0</v>
      </c>
      <c r="H68" s="556">
        <v>8600</v>
      </c>
      <c r="I68" s="336">
        <v>8600</v>
      </c>
      <c r="J68" s="336">
        <v>0</v>
      </c>
      <c r="K68" s="557">
        <v>0</v>
      </c>
      <c r="L68" s="335"/>
      <c r="M68" s="336"/>
      <c r="N68" s="336"/>
      <c r="O68" s="337"/>
      <c r="P68" s="335">
        <f t="shared" si="3"/>
        <v>8600</v>
      </c>
      <c r="Q68" s="336">
        <f t="shared" si="3"/>
        <v>8600</v>
      </c>
      <c r="R68" s="336">
        <f t="shared" si="3"/>
        <v>0</v>
      </c>
      <c r="S68" s="337">
        <f t="shared" si="3"/>
        <v>0</v>
      </c>
    </row>
    <row r="69" spans="1:19" ht="15" x14ac:dyDescent="0.25">
      <c r="A69" s="349"/>
      <c r="B69" s="327"/>
      <c r="C69" s="328" t="s">
        <v>22</v>
      </c>
      <c r="D69" s="346">
        <f t="shared" ref="D69:G69" si="13">SUM(D67:D68)</f>
        <v>16000</v>
      </c>
      <c r="E69" s="347">
        <f t="shared" si="13"/>
        <v>16000</v>
      </c>
      <c r="F69" s="347">
        <f t="shared" si="13"/>
        <v>0</v>
      </c>
      <c r="G69" s="348">
        <f t="shared" si="13"/>
        <v>0</v>
      </c>
      <c r="H69" s="560">
        <v>19600</v>
      </c>
      <c r="I69" s="347">
        <v>19600</v>
      </c>
      <c r="J69" s="347">
        <v>0</v>
      </c>
      <c r="K69" s="561">
        <v>0</v>
      </c>
      <c r="L69" s="346">
        <f t="shared" ref="L69:O69" si="14">SUM(L67:L68)</f>
        <v>0</v>
      </c>
      <c r="M69" s="347">
        <f t="shared" si="14"/>
        <v>0</v>
      </c>
      <c r="N69" s="347">
        <f t="shared" si="14"/>
        <v>0</v>
      </c>
      <c r="O69" s="348">
        <f t="shared" si="14"/>
        <v>0</v>
      </c>
      <c r="P69" s="346">
        <f t="shared" si="3"/>
        <v>19600</v>
      </c>
      <c r="Q69" s="347">
        <f t="shared" si="3"/>
        <v>19600</v>
      </c>
      <c r="R69" s="347">
        <f t="shared" si="3"/>
        <v>0</v>
      </c>
      <c r="S69" s="348">
        <f t="shared" si="3"/>
        <v>0</v>
      </c>
    </row>
    <row r="70" spans="1:19" ht="15" x14ac:dyDescent="0.25">
      <c r="A70" s="349"/>
      <c r="B70" s="327"/>
      <c r="C70" s="328"/>
      <c r="D70" s="346"/>
      <c r="E70" s="347"/>
      <c r="F70" s="347"/>
      <c r="G70" s="348"/>
      <c r="H70" s="560"/>
      <c r="I70" s="347"/>
      <c r="J70" s="347"/>
      <c r="K70" s="561"/>
      <c r="L70" s="346"/>
      <c r="M70" s="347"/>
      <c r="N70" s="347"/>
      <c r="O70" s="348"/>
      <c r="P70" s="346"/>
      <c r="Q70" s="347"/>
      <c r="R70" s="347"/>
      <c r="S70" s="348"/>
    </row>
    <row r="71" spans="1:19" ht="15" x14ac:dyDescent="0.25">
      <c r="A71" s="307"/>
      <c r="B71" s="308"/>
      <c r="C71" s="342" t="s">
        <v>31</v>
      </c>
      <c r="D71" s="343">
        <f>D64+D69</f>
        <v>1247000</v>
      </c>
      <c r="E71" s="344">
        <f t="shared" ref="E71:G71" si="15">E64+E69</f>
        <v>1247000</v>
      </c>
      <c r="F71" s="344">
        <f t="shared" si="15"/>
        <v>0</v>
      </c>
      <c r="G71" s="345">
        <f t="shared" si="15"/>
        <v>0</v>
      </c>
      <c r="H71" s="558">
        <v>1250600</v>
      </c>
      <c r="I71" s="344">
        <v>1250600</v>
      </c>
      <c r="J71" s="344">
        <v>0</v>
      </c>
      <c r="K71" s="559">
        <v>0</v>
      </c>
      <c r="L71" s="343">
        <f>L64+L69</f>
        <v>0</v>
      </c>
      <c r="M71" s="344">
        <f t="shared" ref="M71:O71" si="16">M64+M69</f>
        <v>0</v>
      </c>
      <c r="N71" s="344">
        <f t="shared" si="16"/>
        <v>0</v>
      </c>
      <c r="O71" s="345">
        <f t="shared" si="16"/>
        <v>0</v>
      </c>
      <c r="P71" s="343">
        <f t="shared" si="3"/>
        <v>1250600</v>
      </c>
      <c r="Q71" s="344">
        <f t="shared" si="3"/>
        <v>1250600</v>
      </c>
      <c r="R71" s="344">
        <f t="shared" si="3"/>
        <v>0</v>
      </c>
      <c r="S71" s="345">
        <f t="shared" si="3"/>
        <v>0</v>
      </c>
    </row>
    <row r="72" spans="1:19" x14ac:dyDescent="0.25">
      <c r="A72" s="307"/>
      <c r="B72" s="350"/>
      <c r="C72" s="319"/>
      <c r="D72" s="335"/>
      <c r="E72" s="336"/>
      <c r="F72" s="336"/>
      <c r="G72" s="337"/>
      <c r="H72" s="556"/>
      <c r="I72" s="336"/>
      <c r="J72" s="336"/>
      <c r="K72" s="557"/>
      <c r="L72" s="335"/>
      <c r="M72" s="336"/>
      <c r="N72" s="336"/>
      <c r="O72" s="337"/>
      <c r="P72" s="335"/>
      <c r="Q72" s="336"/>
      <c r="R72" s="336"/>
      <c r="S72" s="337"/>
    </row>
    <row r="73" spans="1:19" ht="15" x14ac:dyDescent="0.25">
      <c r="A73" s="307"/>
      <c r="B73" s="308" t="s">
        <v>11</v>
      </c>
      <c r="C73" s="319" t="s">
        <v>24</v>
      </c>
      <c r="D73" s="335"/>
      <c r="E73" s="336"/>
      <c r="F73" s="336"/>
      <c r="G73" s="337"/>
      <c r="H73" s="556"/>
      <c r="I73" s="336"/>
      <c r="J73" s="336"/>
      <c r="K73" s="557"/>
      <c r="L73" s="335"/>
      <c r="M73" s="336"/>
      <c r="N73" s="336"/>
      <c r="O73" s="337"/>
      <c r="P73" s="335"/>
      <c r="Q73" s="336"/>
      <c r="R73" s="336"/>
      <c r="S73" s="337"/>
    </row>
    <row r="74" spans="1:19" ht="30" x14ac:dyDescent="0.25">
      <c r="A74" s="307"/>
      <c r="B74" s="308"/>
      <c r="C74" s="319" t="s">
        <v>29</v>
      </c>
      <c r="D74" s="318"/>
      <c r="E74" s="311"/>
      <c r="F74" s="311"/>
      <c r="G74" s="312"/>
      <c r="H74" s="310"/>
      <c r="I74" s="311"/>
      <c r="J74" s="311"/>
      <c r="K74" s="542"/>
      <c r="L74" s="318"/>
      <c r="M74" s="311"/>
      <c r="N74" s="311"/>
      <c r="O74" s="312"/>
      <c r="P74" s="318"/>
      <c r="Q74" s="311"/>
      <c r="R74" s="311"/>
      <c r="S74" s="312"/>
    </row>
    <row r="75" spans="1:19" ht="15" x14ac:dyDescent="0.25">
      <c r="A75" s="307"/>
      <c r="B75" s="308"/>
      <c r="C75" s="319" t="s">
        <v>109</v>
      </c>
      <c r="D75" s="318">
        <v>518910</v>
      </c>
      <c r="E75" s="311">
        <v>518910</v>
      </c>
      <c r="F75" s="311">
        <v>0</v>
      </c>
      <c r="G75" s="312">
        <v>0</v>
      </c>
      <c r="H75" s="310">
        <v>518910</v>
      </c>
      <c r="I75" s="311">
        <v>518910</v>
      </c>
      <c r="J75" s="311">
        <v>0</v>
      </c>
      <c r="K75" s="542">
        <v>0</v>
      </c>
      <c r="L75" s="318"/>
      <c r="M75" s="311"/>
      <c r="N75" s="311"/>
      <c r="O75" s="312"/>
      <c r="P75" s="318">
        <f t="shared" si="3"/>
        <v>518910</v>
      </c>
      <c r="Q75" s="311">
        <f t="shared" si="3"/>
        <v>518910</v>
      </c>
      <c r="R75" s="311">
        <f t="shared" si="3"/>
        <v>0</v>
      </c>
      <c r="S75" s="312">
        <f t="shared" si="3"/>
        <v>0</v>
      </c>
    </row>
    <row r="76" spans="1:19" ht="15" x14ac:dyDescent="0.25">
      <c r="A76" s="338"/>
      <c r="B76" s="339"/>
      <c r="C76" s="319" t="s">
        <v>110</v>
      </c>
      <c r="D76" s="318">
        <v>502086</v>
      </c>
      <c r="E76" s="311">
        <v>502086</v>
      </c>
      <c r="F76" s="336">
        <v>0</v>
      </c>
      <c r="G76" s="337">
        <v>0</v>
      </c>
      <c r="H76" s="556">
        <v>492504</v>
      </c>
      <c r="I76" s="336">
        <v>492504</v>
      </c>
      <c r="J76" s="336">
        <v>0</v>
      </c>
      <c r="K76" s="557">
        <v>0</v>
      </c>
      <c r="L76" s="318">
        <v>-121</v>
      </c>
      <c r="M76" s="311">
        <v>-121</v>
      </c>
      <c r="N76" s="336">
        <v>0</v>
      </c>
      <c r="O76" s="337">
        <v>0</v>
      </c>
      <c r="P76" s="318">
        <f t="shared" si="3"/>
        <v>492383</v>
      </c>
      <c r="Q76" s="311">
        <f t="shared" si="3"/>
        <v>492383</v>
      </c>
      <c r="R76" s="336">
        <f t="shared" si="3"/>
        <v>0</v>
      </c>
      <c r="S76" s="337">
        <f t="shared" si="3"/>
        <v>0</v>
      </c>
    </row>
    <row r="77" spans="1:19" ht="15" x14ac:dyDescent="0.25">
      <c r="A77" s="338"/>
      <c r="B77" s="339"/>
      <c r="C77" s="319" t="s">
        <v>184</v>
      </c>
      <c r="D77" s="318">
        <v>0</v>
      </c>
      <c r="E77" s="311">
        <v>0</v>
      </c>
      <c r="F77" s="336">
        <v>0</v>
      </c>
      <c r="G77" s="337">
        <v>0</v>
      </c>
      <c r="H77" s="556">
        <v>32046</v>
      </c>
      <c r="I77" s="336">
        <v>32046</v>
      </c>
      <c r="J77" s="336">
        <v>0</v>
      </c>
      <c r="K77" s="557">
        <v>0</v>
      </c>
      <c r="L77" s="318">
        <v>5302</v>
      </c>
      <c r="M77" s="311">
        <v>5302</v>
      </c>
      <c r="N77" s="336">
        <v>0</v>
      </c>
      <c r="O77" s="337">
        <v>0</v>
      </c>
      <c r="P77" s="318">
        <f t="shared" si="3"/>
        <v>37348</v>
      </c>
      <c r="Q77" s="311">
        <f t="shared" si="3"/>
        <v>37348</v>
      </c>
      <c r="R77" s="336">
        <f t="shared" si="3"/>
        <v>0</v>
      </c>
      <c r="S77" s="337">
        <f t="shared" si="3"/>
        <v>0</v>
      </c>
    </row>
    <row r="78" spans="1:19" ht="15" x14ac:dyDescent="0.25">
      <c r="A78" s="338"/>
      <c r="B78" s="339"/>
      <c r="C78" s="319" t="s">
        <v>152</v>
      </c>
      <c r="D78" s="318">
        <v>570462</v>
      </c>
      <c r="E78" s="311">
        <v>570462</v>
      </c>
      <c r="F78" s="311">
        <v>0</v>
      </c>
      <c r="G78" s="337">
        <v>0</v>
      </c>
      <c r="H78" s="556">
        <v>581089</v>
      </c>
      <c r="I78" s="336">
        <v>581089</v>
      </c>
      <c r="J78" s="336">
        <v>0</v>
      </c>
      <c r="K78" s="557">
        <v>0</v>
      </c>
      <c r="L78" s="318">
        <v>-518</v>
      </c>
      <c r="M78" s="311">
        <v>-518</v>
      </c>
      <c r="N78" s="311">
        <v>0</v>
      </c>
      <c r="O78" s="337">
        <v>0</v>
      </c>
      <c r="P78" s="318">
        <f t="shared" si="3"/>
        <v>580571</v>
      </c>
      <c r="Q78" s="311">
        <f t="shared" si="3"/>
        <v>580571</v>
      </c>
      <c r="R78" s="311">
        <f t="shared" si="3"/>
        <v>0</v>
      </c>
      <c r="S78" s="337">
        <f t="shared" si="3"/>
        <v>0</v>
      </c>
    </row>
    <row r="79" spans="1:19" ht="15" x14ac:dyDescent="0.25">
      <c r="A79" s="338"/>
      <c r="B79" s="339"/>
      <c r="C79" s="319" t="s">
        <v>178</v>
      </c>
      <c r="D79" s="318">
        <v>0</v>
      </c>
      <c r="E79" s="311">
        <v>0</v>
      </c>
      <c r="F79" s="311">
        <v>0</v>
      </c>
      <c r="G79" s="337">
        <v>0</v>
      </c>
      <c r="H79" s="556">
        <v>57006</v>
      </c>
      <c r="I79" s="336">
        <v>57006</v>
      </c>
      <c r="J79" s="336">
        <v>0</v>
      </c>
      <c r="K79" s="557">
        <v>0</v>
      </c>
      <c r="L79" s="318">
        <v>26963</v>
      </c>
      <c r="M79" s="311">
        <f>L79</f>
        <v>26963</v>
      </c>
      <c r="N79" s="311">
        <v>0</v>
      </c>
      <c r="O79" s="337">
        <v>0</v>
      </c>
      <c r="P79" s="318">
        <f t="shared" si="3"/>
        <v>83969</v>
      </c>
      <c r="Q79" s="311">
        <f t="shared" si="3"/>
        <v>83969</v>
      </c>
      <c r="R79" s="311">
        <f t="shared" si="3"/>
        <v>0</v>
      </c>
      <c r="S79" s="337">
        <f t="shared" si="3"/>
        <v>0</v>
      </c>
    </row>
    <row r="80" spans="1:19" ht="15" x14ac:dyDescent="0.25">
      <c r="A80" s="338"/>
      <c r="B80" s="339"/>
      <c r="C80" s="319" t="s">
        <v>179</v>
      </c>
      <c r="D80" s="318">
        <v>0</v>
      </c>
      <c r="E80" s="311">
        <v>0</v>
      </c>
      <c r="F80" s="311">
        <v>0</v>
      </c>
      <c r="G80" s="337">
        <v>0</v>
      </c>
      <c r="H80" s="556">
        <v>5860</v>
      </c>
      <c r="I80" s="336">
        <v>5860</v>
      </c>
      <c r="J80" s="336">
        <v>0</v>
      </c>
      <c r="K80" s="557">
        <v>0</v>
      </c>
      <c r="L80" s="318">
        <v>3112</v>
      </c>
      <c r="M80" s="311">
        <f>L80</f>
        <v>3112</v>
      </c>
      <c r="N80" s="311"/>
      <c r="O80" s="337"/>
      <c r="P80" s="318">
        <f t="shared" si="3"/>
        <v>8972</v>
      </c>
      <c r="Q80" s="311">
        <f t="shared" si="3"/>
        <v>8972</v>
      </c>
      <c r="R80" s="311">
        <f t="shared" si="3"/>
        <v>0</v>
      </c>
      <c r="S80" s="337">
        <f t="shared" si="3"/>
        <v>0</v>
      </c>
    </row>
    <row r="81" spans="1:19" ht="15" x14ac:dyDescent="0.25">
      <c r="A81" s="338"/>
      <c r="B81" s="339"/>
      <c r="C81" s="319" t="s">
        <v>153</v>
      </c>
      <c r="D81" s="318">
        <v>211728</v>
      </c>
      <c r="E81" s="311">
        <v>211728</v>
      </c>
      <c r="F81" s="311">
        <v>0</v>
      </c>
      <c r="G81" s="337">
        <v>0</v>
      </c>
      <c r="H81" s="556">
        <v>219553</v>
      </c>
      <c r="I81" s="336">
        <v>219553</v>
      </c>
      <c r="J81" s="336">
        <v>0</v>
      </c>
      <c r="K81" s="557">
        <v>0</v>
      </c>
      <c r="L81" s="318">
        <v>1493</v>
      </c>
      <c r="M81" s="311">
        <v>1493</v>
      </c>
      <c r="N81" s="311">
        <v>0</v>
      </c>
      <c r="O81" s="337">
        <v>0</v>
      </c>
      <c r="P81" s="318">
        <f t="shared" si="3"/>
        <v>221046</v>
      </c>
      <c r="Q81" s="311">
        <f t="shared" si="3"/>
        <v>221046</v>
      </c>
      <c r="R81" s="311">
        <f t="shared" si="3"/>
        <v>0</v>
      </c>
      <c r="S81" s="337">
        <f t="shared" si="3"/>
        <v>0</v>
      </c>
    </row>
    <row r="82" spans="1:19" ht="15" x14ac:dyDescent="0.25">
      <c r="A82" s="338"/>
      <c r="B82" s="339"/>
      <c r="C82" s="319" t="s">
        <v>154</v>
      </c>
      <c r="D82" s="318">
        <v>57399</v>
      </c>
      <c r="E82" s="311">
        <v>57399</v>
      </c>
      <c r="F82" s="336">
        <v>0</v>
      </c>
      <c r="G82" s="337">
        <v>0</v>
      </c>
      <c r="H82" s="556">
        <v>57399</v>
      </c>
      <c r="I82" s="336">
        <v>57399</v>
      </c>
      <c r="J82" s="336">
        <v>0</v>
      </c>
      <c r="K82" s="557">
        <v>0</v>
      </c>
      <c r="L82" s="318">
        <v>4654</v>
      </c>
      <c r="M82" s="311">
        <v>4654</v>
      </c>
      <c r="N82" s="336">
        <v>0</v>
      </c>
      <c r="O82" s="337">
        <v>0</v>
      </c>
      <c r="P82" s="318">
        <f t="shared" si="3"/>
        <v>62053</v>
      </c>
      <c r="Q82" s="311">
        <f t="shared" si="3"/>
        <v>62053</v>
      </c>
      <c r="R82" s="336">
        <f t="shared" si="3"/>
        <v>0</v>
      </c>
      <c r="S82" s="337">
        <f t="shared" si="3"/>
        <v>0</v>
      </c>
    </row>
    <row r="83" spans="1:19" ht="15" x14ac:dyDescent="0.25">
      <c r="A83" s="338"/>
      <c r="B83" s="339"/>
      <c r="C83" s="319" t="s">
        <v>960</v>
      </c>
      <c r="D83" s="318"/>
      <c r="E83" s="311"/>
      <c r="F83" s="336"/>
      <c r="G83" s="337"/>
      <c r="H83" s="556"/>
      <c r="I83" s="336"/>
      <c r="J83" s="336"/>
      <c r="K83" s="557"/>
      <c r="L83" s="318">
        <v>1825</v>
      </c>
      <c r="M83" s="311">
        <f>L83</f>
        <v>1825</v>
      </c>
      <c r="N83" s="336">
        <v>0</v>
      </c>
      <c r="O83" s="337">
        <v>0</v>
      </c>
      <c r="P83" s="318">
        <f t="shared" ref="P83:S83" si="17">H83+L83</f>
        <v>1825</v>
      </c>
      <c r="Q83" s="311">
        <f t="shared" si="17"/>
        <v>1825</v>
      </c>
      <c r="R83" s="336">
        <f t="shared" si="17"/>
        <v>0</v>
      </c>
      <c r="S83" s="337">
        <f t="shared" si="17"/>
        <v>0</v>
      </c>
    </row>
    <row r="84" spans="1:19" ht="15" x14ac:dyDescent="0.25">
      <c r="A84" s="338"/>
      <c r="B84" s="339"/>
      <c r="C84" s="319"/>
      <c r="D84" s="335"/>
      <c r="E84" s="336"/>
      <c r="F84" s="336"/>
      <c r="G84" s="337"/>
      <c r="H84" s="556"/>
      <c r="I84" s="336"/>
      <c r="J84" s="336"/>
      <c r="K84" s="557"/>
      <c r="L84" s="335"/>
      <c r="M84" s="336"/>
      <c r="N84" s="336"/>
      <c r="O84" s="337"/>
      <c r="P84" s="335"/>
      <c r="Q84" s="336"/>
      <c r="R84" s="336"/>
      <c r="S84" s="337"/>
    </row>
    <row r="85" spans="1:19" ht="15" x14ac:dyDescent="0.25">
      <c r="A85" s="307"/>
      <c r="B85" s="308"/>
      <c r="C85" s="328" t="s">
        <v>22</v>
      </c>
      <c r="D85" s="323">
        <f t="shared" ref="D85:O85" si="18">SUM(D75:D84)</f>
        <v>1860585</v>
      </c>
      <c r="E85" s="324">
        <f t="shared" si="18"/>
        <v>1860585</v>
      </c>
      <c r="F85" s="324">
        <f t="shared" si="18"/>
        <v>0</v>
      </c>
      <c r="G85" s="325">
        <f t="shared" si="18"/>
        <v>0</v>
      </c>
      <c r="H85" s="540">
        <v>1964367</v>
      </c>
      <c r="I85" s="324">
        <v>1964367</v>
      </c>
      <c r="J85" s="324">
        <v>0</v>
      </c>
      <c r="K85" s="539">
        <v>0</v>
      </c>
      <c r="L85" s="323">
        <f t="shared" si="18"/>
        <v>42710</v>
      </c>
      <c r="M85" s="324">
        <f t="shared" si="18"/>
        <v>42710</v>
      </c>
      <c r="N85" s="324">
        <f t="shared" si="18"/>
        <v>0</v>
      </c>
      <c r="O85" s="325">
        <f t="shared" si="18"/>
        <v>0</v>
      </c>
      <c r="P85" s="323">
        <f t="shared" ref="P85:S147" si="19">H85+L85</f>
        <v>2007077</v>
      </c>
      <c r="Q85" s="324">
        <f t="shared" si="19"/>
        <v>2007077</v>
      </c>
      <c r="R85" s="324">
        <f t="shared" si="19"/>
        <v>0</v>
      </c>
      <c r="S85" s="325">
        <f t="shared" si="19"/>
        <v>0</v>
      </c>
    </row>
    <row r="86" spans="1:19" ht="15" x14ac:dyDescent="0.25">
      <c r="A86" s="307"/>
      <c r="B86" s="308"/>
      <c r="C86" s="328"/>
      <c r="D86" s="323"/>
      <c r="E86" s="324"/>
      <c r="F86" s="324"/>
      <c r="G86" s="325"/>
      <c r="H86" s="540"/>
      <c r="I86" s="324"/>
      <c r="J86" s="324"/>
      <c r="K86" s="539"/>
      <c r="L86" s="323"/>
      <c r="M86" s="324"/>
      <c r="N86" s="324"/>
      <c r="O86" s="325"/>
      <c r="P86" s="323"/>
      <c r="Q86" s="324"/>
      <c r="R86" s="324"/>
      <c r="S86" s="325"/>
    </row>
    <row r="87" spans="1:19" ht="15" x14ac:dyDescent="0.25">
      <c r="A87" s="307"/>
      <c r="B87" s="308"/>
      <c r="C87" s="309" t="s">
        <v>908</v>
      </c>
      <c r="D87" s="323"/>
      <c r="E87" s="324"/>
      <c r="F87" s="324"/>
      <c r="G87" s="325"/>
      <c r="H87" s="540"/>
      <c r="I87" s="324"/>
      <c r="J87" s="324"/>
      <c r="K87" s="539"/>
      <c r="L87" s="323"/>
      <c r="M87" s="324"/>
      <c r="N87" s="324"/>
      <c r="O87" s="325"/>
      <c r="P87" s="323"/>
      <c r="Q87" s="324"/>
      <c r="R87" s="324"/>
      <c r="S87" s="325"/>
    </row>
    <row r="88" spans="1:19" ht="30" x14ac:dyDescent="0.25">
      <c r="A88" s="307"/>
      <c r="B88" s="308"/>
      <c r="C88" s="319" t="s">
        <v>909</v>
      </c>
      <c r="D88" s="318">
        <v>0</v>
      </c>
      <c r="E88" s="311">
        <v>0</v>
      </c>
      <c r="F88" s="311">
        <v>0</v>
      </c>
      <c r="G88" s="312">
        <v>0</v>
      </c>
      <c r="H88" s="310">
        <v>5910</v>
      </c>
      <c r="I88" s="311">
        <v>5910</v>
      </c>
      <c r="J88" s="311">
        <v>0</v>
      </c>
      <c r="K88" s="542">
        <v>0</v>
      </c>
      <c r="L88" s="318">
        <v>2440</v>
      </c>
      <c r="M88" s="311">
        <f>L88</f>
        <v>2440</v>
      </c>
      <c r="N88" s="311">
        <v>0</v>
      </c>
      <c r="O88" s="312">
        <v>0</v>
      </c>
      <c r="P88" s="318">
        <f t="shared" si="19"/>
        <v>8350</v>
      </c>
      <c r="Q88" s="311">
        <f t="shared" si="19"/>
        <v>8350</v>
      </c>
      <c r="R88" s="311">
        <f t="shared" si="19"/>
        <v>0</v>
      </c>
      <c r="S88" s="312">
        <f t="shared" si="19"/>
        <v>0</v>
      </c>
    </row>
    <row r="89" spans="1:19" ht="15" x14ac:dyDescent="0.25">
      <c r="A89" s="307"/>
      <c r="B89" s="308"/>
      <c r="C89" s="319" t="s">
        <v>961</v>
      </c>
      <c r="D89" s="318"/>
      <c r="E89" s="311"/>
      <c r="F89" s="311"/>
      <c r="G89" s="312"/>
      <c r="H89" s="310"/>
      <c r="I89" s="311"/>
      <c r="J89" s="311"/>
      <c r="K89" s="542"/>
      <c r="L89" s="318">
        <v>179498</v>
      </c>
      <c r="M89" s="311">
        <f>L89</f>
        <v>179498</v>
      </c>
      <c r="N89" s="311"/>
      <c r="O89" s="312"/>
      <c r="P89" s="318">
        <f t="shared" si="19"/>
        <v>179498</v>
      </c>
      <c r="Q89" s="311">
        <f t="shared" si="19"/>
        <v>179498</v>
      </c>
      <c r="R89" s="311">
        <f t="shared" si="19"/>
        <v>0</v>
      </c>
      <c r="S89" s="312">
        <f t="shared" si="19"/>
        <v>0</v>
      </c>
    </row>
    <row r="90" spans="1:19" ht="15" x14ac:dyDescent="0.25">
      <c r="A90" s="307"/>
      <c r="B90" s="308"/>
      <c r="C90" s="319"/>
      <c r="D90" s="323"/>
      <c r="E90" s="324"/>
      <c r="F90" s="324"/>
      <c r="G90" s="325"/>
      <c r="H90" s="540"/>
      <c r="I90" s="324"/>
      <c r="J90" s="324"/>
      <c r="K90" s="539"/>
      <c r="L90" s="323"/>
      <c r="M90" s="324"/>
      <c r="N90" s="324"/>
      <c r="O90" s="325"/>
      <c r="P90" s="323"/>
      <c r="Q90" s="324"/>
      <c r="R90" s="324"/>
      <c r="S90" s="325"/>
    </row>
    <row r="91" spans="1:19" ht="15" x14ac:dyDescent="0.25">
      <c r="A91" s="307"/>
      <c r="B91" s="308"/>
      <c r="C91" s="328" t="s">
        <v>22</v>
      </c>
      <c r="D91" s="323">
        <f t="shared" ref="D91:G91" si="20">SUM(D88:D90)</f>
        <v>0</v>
      </c>
      <c r="E91" s="324">
        <f t="shared" si="20"/>
        <v>0</v>
      </c>
      <c r="F91" s="324">
        <f t="shared" si="20"/>
        <v>0</v>
      </c>
      <c r="G91" s="325">
        <f t="shared" si="20"/>
        <v>0</v>
      </c>
      <c r="H91" s="540">
        <v>5910</v>
      </c>
      <c r="I91" s="324">
        <v>5910</v>
      </c>
      <c r="J91" s="324">
        <v>0</v>
      </c>
      <c r="K91" s="539">
        <v>0</v>
      </c>
      <c r="L91" s="323">
        <f>SUM(L88:L90)</f>
        <v>181938</v>
      </c>
      <c r="M91" s="324">
        <f t="shared" ref="M91:O91" si="21">SUM(M88:M90)</f>
        <v>181938</v>
      </c>
      <c r="N91" s="324">
        <f t="shared" si="21"/>
        <v>0</v>
      </c>
      <c r="O91" s="325">
        <f t="shared" si="21"/>
        <v>0</v>
      </c>
      <c r="P91" s="323">
        <f t="shared" si="19"/>
        <v>187848</v>
      </c>
      <c r="Q91" s="324">
        <f t="shared" si="19"/>
        <v>187848</v>
      </c>
      <c r="R91" s="324">
        <f t="shared" si="19"/>
        <v>0</v>
      </c>
      <c r="S91" s="325">
        <f t="shared" si="19"/>
        <v>0</v>
      </c>
    </row>
    <row r="92" spans="1:19" ht="15" x14ac:dyDescent="0.25">
      <c r="A92" s="307"/>
      <c r="B92" s="308"/>
      <c r="C92" s="328"/>
      <c r="D92" s="323"/>
      <c r="E92" s="324"/>
      <c r="F92" s="324"/>
      <c r="G92" s="325"/>
      <c r="H92" s="540"/>
      <c r="I92" s="324"/>
      <c r="J92" s="324"/>
      <c r="K92" s="539"/>
      <c r="L92" s="323"/>
      <c r="M92" s="324"/>
      <c r="N92" s="324"/>
      <c r="O92" s="325"/>
      <c r="P92" s="318"/>
      <c r="Q92" s="311"/>
      <c r="R92" s="311"/>
      <c r="S92" s="312"/>
    </row>
    <row r="93" spans="1:19" ht="15" x14ac:dyDescent="0.25">
      <c r="A93" s="307"/>
      <c r="B93" s="308"/>
      <c r="C93" s="319" t="s">
        <v>910</v>
      </c>
      <c r="D93" s="323"/>
      <c r="E93" s="324"/>
      <c r="F93" s="324"/>
      <c r="G93" s="325"/>
      <c r="H93" s="540"/>
      <c r="I93" s="324"/>
      <c r="J93" s="324"/>
      <c r="K93" s="539"/>
      <c r="L93" s="323"/>
      <c r="M93" s="324"/>
      <c r="N93" s="324"/>
      <c r="O93" s="325"/>
      <c r="P93" s="318"/>
      <c r="Q93" s="311"/>
      <c r="R93" s="311"/>
      <c r="S93" s="312"/>
    </row>
    <row r="94" spans="1:19" ht="15" x14ac:dyDescent="0.25">
      <c r="A94" s="307"/>
      <c r="B94" s="308"/>
      <c r="C94" s="319" t="s">
        <v>911</v>
      </c>
      <c r="D94" s="318"/>
      <c r="E94" s="311"/>
      <c r="F94" s="311"/>
      <c r="G94" s="312"/>
      <c r="H94" s="310">
        <v>4694</v>
      </c>
      <c r="I94" s="311">
        <v>4694</v>
      </c>
      <c r="J94" s="311">
        <v>0</v>
      </c>
      <c r="K94" s="542">
        <v>0</v>
      </c>
      <c r="L94" s="318"/>
      <c r="M94" s="311"/>
      <c r="N94" s="311"/>
      <c r="O94" s="312"/>
      <c r="P94" s="318">
        <f t="shared" si="19"/>
        <v>4694</v>
      </c>
      <c r="Q94" s="311">
        <f t="shared" si="19"/>
        <v>4694</v>
      </c>
      <c r="R94" s="311">
        <f t="shared" si="19"/>
        <v>0</v>
      </c>
      <c r="S94" s="312">
        <f t="shared" si="19"/>
        <v>0</v>
      </c>
    </row>
    <row r="95" spans="1:19" ht="15" x14ac:dyDescent="0.25">
      <c r="A95" s="307"/>
      <c r="B95" s="308"/>
      <c r="C95" s="328"/>
      <c r="D95" s="323"/>
      <c r="E95" s="324"/>
      <c r="F95" s="324"/>
      <c r="G95" s="325"/>
      <c r="H95" s="540"/>
      <c r="I95" s="324"/>
      <c r="J95" s="324"/>
      <c r="K95" s="539"/>
      <c r="L95" s="323"/>
      <c r="M95" s="324"/>
      <c r="N95" s="324"/>
      <c r="O95" s="325"/>
      <c r="P95" s="318"/>
      <c r="Q95" s="311"/>
      <c r="R95" s="311"/>
      <c r="S95" s="312"/>
    </row>
    <row r="96" spans="1:19" ht="15" x14ac:dyDescent="0.25">
      <c r="A96" s="307"/>
      <c r="B96" s="308"/>
      <c r="C96" s="328" t="s">
        <v>22</v>
      </c>
      <c r="D96" s="323"/>
      <c r="E96" s="324"/>
      <c r="F96" s="324"/>
      <c r="G96" s="325"/>
      <c r="H96" s="540">
        <v>4694</v>
      </c>
      <c r="I96" s="324">
        <v>4694</v>
      </c>
      <c r="J96" s="324">
        <v>0</v>
      </c>
      <c r="K96" s="539">
        <v>0</v>
      </c>
      <c r="L96" s="323">
        <f>SUM(L94:L95)</f>
        <v>0</v>
      </c>
      <c r="M96" s="324">
        <f t="shared" ref="M96:O96" si="22">SUM(M94:M95)</f>
        <v>0</v>
      </c>
      <c r="N96" s="324">
        <f t="shared" si="22"/>
        <v>0</v>
      </c>
      <c r="O96" s="325">
        <f t="shared" si="22"/>
        <v>0</v>
      </c>
      <c r="P96" s="323">
        <f t="shared" si="19"/>
        <v>4694</v>
      </c>
      <c r="Q96" s="324">
        <f t="shared" si="19"/>
        <v>4694</v>
      </c>
      <c r="R96" s="324">
        <f t="shared" si="19"/>
        <v>0</v>
      </c>
      <c r="S96" s="325">
        <f t="shared" si="19"/>
        <v>0</v>
      </c>
    </row>
    <row r="97" spans="1:19" ht="15" x14ac:dyDescent="0.25">
      <c r="A97" s="307"/>
      <c r="B97" s="308"/>
      <c r="C97" s="319"/>
      <c r="D97" s="318"/>
      <c r="E97" s="311"/>
      <c r="F97" s="311"/>
      <c r="G97" s="312"/>
      <c r="H97" s="310"/>
      <c r="I97" s="311"/>
      <c r="J97" s="311"/>
      <c r="K97" s="542"/>
      <c r="L97" s="318"/>
      <c r="M97" s="311"/>
      <c r="N97" s="311"/>
      <c r="O97" s="312"/>
      <c r="P97" s="318"/>
      <c r="Q97" s="311"/>
      <c r="R97" s="311"/>
      <c r="S97" s="312"/>
    </row>
    <row r="98" spans="1:19" ht="15" x14ac:dyDescent="0.25">
      <c r="A98" s="307"/>
      <c r="B98" s="308"/>
      <c r="C98" s="342" t="s">
        <v>32</v>
      </c>
      <c r="D98" s="343">
        <f t="shared" ref="D98:G98" si="23">D85</f>
        <v>1860585</v>
      </c>
      <c r="E98" s="344">
        <f t="shared" si="23"/>
        <v>1860585</v>
      </c>
      <c r="F98" s="344">
        <f t="shared" si="23"/>
        <v>0</v>
      </c>
      <c r="G98" s="345">
        <f t="shared" si="23"/>
        <v>0</v>
      </c>
      <c r="H98" s="558">
        <v>1974971</v>
      </c>
      <c r="I98" s="344">
        <v>1974971</v>
      </c>
      <c r="J98" s="344">
        <v>0</v>
      </c>
      <c r="K98" s="559">
        <v>0</v>
      </c>
      <c r="L98" s="343">
        <f>SUM(L85,L91,L96)</f>
        <v>224648</v>
      </c>
      <c r="M98" s="344">
        <f t="shared" ref="M98:O98" si="24">SUM(M85,M91,M96)</f>
        <v>224648</v>
      </c>
      <c r="N98" s="344">
        <f t="shared" si="24"/>
        <v>0</v>
      </c>
      <c r="O98" s="345">
        <f t="shared" si="24"/>
        <v>0</v>
      </c>
      <c r="P98" s="343">
        <f t="shared" si="19"/>
        <v>2199619</v>
      </c>
      <c r="Q98" s="344">
        <f t="shared" si="19"/>
        <v>2199619</v>
      </c>
      <c r="R98" s="344">
        <f t="shared" si="19"/>
        <v>0</v>
      </c>
      <c r="S98" s="345">
        <f t="shared" si="19"/>
        <v>0</v>
      </c>
    </row>
    <row r="99" spans="1:19" ht="15" x14ac:dyDescent="0.25">
      <c r="A99" s="307"/>
      <c r="B99" s="308"/>
      <c r="C99" s="319"/>
      <c r="D99" s="335"/>
      <c r="E99" s="336"/>
      <c r="F99" s="336"/>
      <c r="G99" s="337"/>
      <c r="H99" s="556"/>
      <c r="I99" s="336"/>
      <c r="J99" s="336"/>
      <c r="K99" s="557"/>
      <c r="L99" s="335"/>
      <c r="M99" s="336"/>
      <c r="N99" s="336"/>
      <c r="O99" s="337"/>
      <c r="P99" s="335"/>
      <c r="Q99" s="336"/>
      <c r="R99" s="336"/>
      <c r="S99" s="337"/>
    </row>
    <row r="100" spans="1:19" ht="15" x14ac:dyDescent="0.25">
      <c r="A100" s="307"/>
      <c r="B100" s="308" t="s">
        <v>7</v>
      </c>
      <c r="C100" s="319" t="s">
        <v>57</v>
      </c>
      <c r="D100" s="335"/>
      <c r="E100" s="336"/>
      <c r="F100" s="336"/>
      <c r="G100" s="337"/>
      <c r="H100" s="556"/>
      <c r="I100" s="336"/>
      <c r="J100" s="336"/>
      <c r="K100" s="557"/>
      <c r="L100" s="335"/>
      <c r="M100" s="336"/>
      <c r="N100" s="336"/>
      <c r="O100" s="337"/>
      <c r="P100" s="335"/>
      <c r="Q100" s="336"/>
      <c r="R100" s="336"/>
      <c r="S100" s="337"/>
    </row>
    <row r="101" spans="1:19" ht="15" x14ac:dyDescent="0.25">
      <c r="A101" s="307"/>
      <c r="B101" s="308"/>
      <c r="C101" s="319" t="s">
        <v>12</v>
      </c>
      <c r="D101" s="335"/>
      <c r="E101" s="336"/>
      <c r="F101" s="336"/>
      <c r="G101" s="337"/>
      <c r="H101" s="556"/>
      <c r="I101" s="336"/>
      <c r="J101" s="336"/>
      <c r="K101" s="557"/>
      <c r="L101" s="335"/>
      <c r="M101" s="336"/>
      <c r="N101" s="336"/>
      <c r="O101" s="337"/>
      <c r="P101" s="335"/>
      <c r="Q101" s="336"/>
      <c r="R101" s="336"/>
      <c r="S101" s="337"/>
    </row>
    <row r="102" spans="1:19" ht="15" x14ac:dyDescent="0.25">
      <c r="A102" s="338"/>
      <c r="B102" s="339"/>
      <c r="C102" s="319" t="s">
        <v>104</v>
      </c>
      <c r="D102" s="311">
        <v>290560</v>
      </c>
      <c r="E102" s="311">
        <v>290560</v>
      </c>
      <c r="F102" s="336">
        <v>0</v>
      </c>
      <c r="G102" s="337">
        <v>0</v>
      </c>
      <c r="H102" s="556">
        <v>322597</v>
      </c>
      <c r="I102" s="336">
        <v>322597</v>
      </c>
      <c r="J102" s="336">
        <v>0</v>
      </c>
      <c r="K102" s="337">
        <v>0</v>
      </c>
      <c r="L102" s="562">
        <v>-181860</v>
      </c>
      <c r="M102" s="311">
        <f>L102</f>
        <v>-181860</v>
      </c>
      <c r="N102" s="336">
        <v>0</v>
      </c>
      <c r="O102" s="337">
        <v>0</v>
      </c>
      <c r="P102" s="311">
        <f t="shared" si="19"/>
        <v>140737</v>
      </c>
      <c r="Q102" s="311">
        <f t="shared" si="19"/>
        <v>140737</v>
      </c>
      <c r="R102" s="336">
        <f t="shared" si="19"/>
        <v>0</v>
      </c>
      <c r="S102" s="337">
        <f t="shared" si="19"/>
        <v>0</v>
      </c>
    </row>
    <row r="103" spans="1:19" ht="15" x14ac:dyDescent="0.25">
      <c r="A103" s="338"/>
      <c r="B103" s="339"/>
      <c r="C103" s="319" t="s">
        <v>79</v>
      </c>
      <c r="D103" s="311"/>
      <c r="E103" s="311"/>
      <c r="F103" s="336"/>
      <c r="G103" s="337"/>
      <c r="H103" s="556"/>
      <c r="I103" s="336"/>
      <c r="J103" s="336"/>
      <c r="K103" s="337"/>
      <c r="L103" s="562"/>
      <c r="M103" s="311"/>
      <c r="N103" s="336"/>
      <c r="O103" s="337"/>
      <c r="P103" s="311"/>
      <c r="Q103" s="311"/>
      <c r="R103" s="336"/>
      <c r="S103" s="337"/>
    </row>
    <row r="104" spans="1:19" ht="15" x14ac:dyDescent="0.25">
      <c r="A104" s="338"/>
      <c r="B104" s="339"/>
      <c r="C104" s="319" t="s">
        <v>80</v>
      </c>
      <c r="D104" s="311"/>
      <c r="E104" s="311"/>
      <c r="F104" s="336"/>
      <c r="G104" s="337"/>
      <c r="H104" s="556"/>
      <c r="I104" s="336"/>
      <c r="J104" s="336"/>
      <c r="K104" s="337"/>
      <c r="L104" s="562"/>
      <c r="M104" s="311"/>
      <c r="N104" s="336"/>
      <c r="O104" s="337"/>
      <c r="P104" s="311"/>
      <c r="Q104" s="311"/>
      <c r="R104" s="336"/>
      <c r="S104" s="337"/>
    </row>
    <row r="105" spans="1:19" ht="15" x14ac:dyDescent="0.25">
      <c r="A105" s="338"/>
      <c r="B105" s="339"/>
      <c r="C105" s="319" t="s">
        <v>81</v>
      </c>
      <c r="D105" s="311">
        <v>27050</v>
      </c>
      <c r="E105" s="311">
        <v>27050</v>
      </c>
      <c r="F105" s="336">
        <v>0</v>
      </c>
      <c r="G105" s="337">
        <v>0</v>
      </c>
      <c r="H105" s="556">
        <v>27050</v>
      </c>
      <c r="I105" s="336">
        <v>27050</v>
      </c>
      <c r="J105" s="336">
        <v>0</v>
      </c>
      <c r="K105" s="337">
        <v>0</v>
      </c>
      <c r="L105" s="562"/>
      <c r="M105" s="311"/>
      <c r="N105" s="336"/>
      <c r="O105" s="337"/>
      <c r="P105" s="311">
        <f t="shared" si="19"/>
        <v>27050</v>
      </c>
      <c r="Q105" s="311">
        <f t="shared" si="19"/>
        <v>27050</v>
      </c>
      <c r="R105" s="336">
        <f t="shared" si="19"/>
        <v>0</v>
      </c>
      <c r="S105" s="337">
        <f t="shared" si="19"/>
        <v>0</v>
      </c>
    </row>
    <row r="106" spans="1:19" ht="15" x14ac:dyDescent="0.25">
      <c r="A106" s="338"/>
      <c r="B106" s="339"/>
      <c r="C106" s="319" t="s">
        <v>82</v>
      </c>
      <c r="D106" s="311">
        <v>56892</v>
      </c>
      <c r="E106" s="311">
        <v>56892</v>
      </c>
      <c r="F106" s="336">
        <v>0</v>
      </c>
      <c r="G106" s="337">
        <v>0</v>
      </c>
      <c r="H106" s="556">
        <v>56892</v>
      </c>
      <c r="I106" s="336">
        <v>56892</v>
      </c>
      <c r="J106" s="336">
        <v>0</v>
      </c>
      <c r="K106" s="337">
        <v>0</v>
      </c>
      <c r="L106" s="562"/>
      <c r="M106" s="311"/>
      <c r="N106" s="336"/>
      <c r="O106" s="337"/>
      <c r="P106" s="311">
        <f t="shared" si="19"/>
        <v>56892</v>
      </c>
      <c r="Q106" s="311">
        <f t="shared" si="19"/>
        <v>56892</v>
      </c>
      <c r="R106" s="336">
        <f t="shared" si="19"/>
        <v>0</v>
      </c>
      <c r="S106" s="337">
        <f t="shared" si="19"/>
        <v>0</v>
      </c>
    </row>
    <row r="107" spans="1:19" ht="15" x14ac:dyDescent="0.25">
      <c r="A107" s="338"/>
      <c r="B107" s="339"/>
      <c r="C107" s="319"/>
      <c r="D107" s="311"/>
      <c r="E107" s="311"/>
      <c r="F107" s="336"/>
      <c r="G107" s="337"/>
      <c r="H107" s="556"/>
      <c r="I107" s="336"/>
      <c r="J107" s="336"/>
      <c r="K107" s="337"/>
      <c r="L107" s="562"/>
      <c r="M107" s="311"/>
      <c r="N107" s="336"/>
      <c r="O107" s="337"/>
      <c r="P107" s="311"/>
      <c r="Q107" s="311"/>
      <c r="R107" s="336"/>
      <c r="S107" s="337"/>
    </row>
    <row r="108" spans="1:19" ht="15" x14ac:dyDescent="0.25">
      <c r="A108" s="351"/>
      <c r="B108" s="352"/>
      <c r="C108" s="342" t="s">
        <v>33</v>
      </c>
      <c r="D108" s="353">
        <f>SUM(D102:D107)</f>
        <v>374502</v>
      </c>
      <c r="E108" s="353">
        <f t="shared" ref="E108:G108" si="25">SUM(E102:E107)</f>
        <v>374502</v>
      </c>
      <c r="F108" s="344">
        <f t="shared" si="25"/>
        <v>0</v>
      </c>
      <c r="G108" s="345">
        <f t="shared" si="25"/>
        <v>0</v>
      </c>
      <c r="H108" s="558">
        <v>406539</v>
      </c>
      <c r="I108" s="344">
        <v>406539</v>
      </c>
      <c r="J108" s="344">
        <v>0</v>
      </c>
      <c r="K108" s="345">
        <v>0</v>
      </c>
      <c r="L108" s="563">
        <f>SUM(L102:L107)</f>
        <v>-181860</v>
      </c>
      <c r="M108" s="353">
        <f t="shared" ref="M108:O108" si="26">SUM(M102:M107)</f>
        <v>-181860</v>
      </c>
      <c r="N108" s="344">
        <f t="shared" si="26"/>
        <v>0</v>
      </c>
      <c r="O108" s="345">
        <f t="shared" si="26"/>
        <v>0</v>
      </c>
      <c r="P108" s="353">
        <f t="shared" si="19"/>
        <v>224679</v>
      </c>
      <c r="Q108" s="353">
        <f t="shared" si="19"/>
        <v>224679</v>
      </c>
      <c r="R108" s="344">
        <f t="shared" si="19"/>
        <v>0</v>
      </c>
      <c r="S108" s="345">
        <f t="shared" si="19"/>
        <v>0</v>
      </c>
    </row>
    <row r="109" spans="1:19" ht="15" x14ac:dyDescent="0.25">
      <c r="A109" s="338"/>
      <c r="B109" s="339"/>
      <c r="C109" s="319"/>
      <c r="D109" s="335"/>
      <c r="E109" s="336"/>
      <c r="F109" s="336"/>
      <c r="G109" s="337"/>
      <c r="H109" s="556"/>
      <c r="I109" s="336"/>
      <c r="J109" s="336"/>
      <c r="K109" s="337"/>
      <c r="L109" s="564"/>
      <c r="M109" s="336"/>
      <c r="N109" s="336"/>
      <c r="O109" s="337"/>
      <c r="P109" s="335"/>
      <c r="Q109" s="336"/>
      <c r="R109" s="336"/>
      <c r="S109" s="337"/>
    </row>
    <row r="110" spans="1:19" ht="15" x14ac:dyDescent="0.25">
      <c r="A110" s="338"/>
      <c r="B110" s="354" t="s">
        <v>13</v>
      </c>
      <c r="C110" s="319" t="s">
        <v>111</v>
      </c>
      <c r="D110" s="335"/>
      <c r="E110" s="336"/>
      <c r="F110" s="336"/>
      <c r="G110" s="337"/>
      <c r="H110" s="556"/>
      <c r="I110" s="336"/>
      <c r="J110" s="336"/>
      <c r="K110" s="337"/>
      <c r="L110" s="564"/>
      <c r="M110" s="336"/>
      <c r="N110" s="336"/>
      <c r="O110" s="337"/>
      <c r="P110" s="335"/>
      <c r="Q110" s="336"/>
      <c r="R110" s="336"/>
      <c r="S110" s="337"/>
    </row>
    <row r="111" spans="1:19" ht="15" x14ac:dyDescent="0.25">
      <c r="A111" s="338"/>
      <c r="B111" s="339"/>
      <c r="C111" s="319" t="s">
        <v>112</v>
      </c>
      <c r="D111" s="335"/>
      <c r="E111" s="336"/>
      <c r="F111" s="336"/>
      <c r="G111" s="337"/>
      <c r="H111" s="556"/>
      <c r="I111" s="336"/>
      <c r="J111" s="336"/>
      <c r="K111" s="337"/>
      <c r="L111" s="564"/>
      <c r="M111" s="336"/>
      <c r="N111" s="336"/>
      <c r="O111" s="337"/>
      <c r="P111" s="335"/>
      <c r="Q111" s="336"/>
      <c r="R111" s="336"/>
      <c r="S111" s="337"/>
    </row>
    <row r="112" spans="1:19" ht="30" x14ac:dyDescent="0.25">
      <c r="A112" s="338"/>
      <c r="B112" s="339"/>
      <c r="C112" s="319" t="s">
        <v>467</v>
      </c>
      <c r="D112" s="311">
        <v>5574</v>
      </c>
      <c r="E112" s="311">
        <v>5574</v>
      </c>
      <c r="F112" s="336">
        <v>0</v>
      </c>
      <c r="G112" s="337">
        <v>0</v>
      </c>
      <c r="H112" s="556">
        <v>6256</v>
      </c>
      <c r="I112" s="336">
        <v>6256</v>
      </c>
      <c r="J112" s="336">
        <v>0</v>
      </c>
      <c r="K112" s="337">
        <v>0</v>
      </c>
      <c r="L112" s="562">
        <v>3901</v>
      </c>
      <c r="M112" s="311">
        <v>3901</v>
      </c>
      <c r="N112" s="336">
        <v>0</v>
      </c>
      <c r="O112" s="337">
        <v>0</v>
      </c>
      <c r="P112" s="311">
        <f t="shared" si="19"/>
        <v>10157</v>
      </c>
      <c r="Q112" s="311">
        <f t="shared" si="19"/>
        <v>10157</v>
      </c>
      <c r="R112" s="336">
        <f t="shared" si="19"/>
        <v>0</v>
      </c>
      <c r="S112" s="337">
        <f t="shared" si="19"/>
        <v>0</v>
      </c>
    </row>
    <row r="113" spans="1:19" ht="15" x14ac:dyDescent="0.25">
      <c r="A113" s="349"/>
      <c r="B113" s="308"/>
      <c r="C113" s="319" t="s">
        <v>535</v>
      </c>
      <c r="D113" s="335">
        <v>405</v>
      </c>
      <c r="E113" s="336">
        <v>405</v>
      </c>
      <c r="F113" s="336">
        <v>0</v>
      </c>
      <c r="G113" s="337">
        <v>0</v>
      </c>
      <c r="H113" s="556">
        <v>405</v>
      </c>
      <c r="I113" s="336">
        <v>405</v>
      </c>
      <c r="J113" s="336">
        <v>0</v>
      </c>
      <c r="K113" s="337">
        <v>0</v>
      </c>
      <c r="L113" s="564"/>
      <c r="M113" s="336"/>
      <c r="N113" s="336"/>
      <c r="O113" s="337"/>
      <c r="P113" s="335">
        <f t="shared" si="19"/>
        <v>405</v>
      </c>
      <c r="Q113" s="336">
        <f t="shared" si="19"/>
        <v>405</v>
      </c>
      <c r="R113" s="336">
        <f t="shared" si="19"/>
        <v>0</v>
      </c>
      <c r="S113" s="337">
        <f t="shared" si="19"/>
        <v>0</v>
      </c>
    </row>
    <row r="114" spans="1:19" ht="15" x14ac:dyDescent="0.25">
      <c r="A114" s="349"/>
      <c r="B114" s="308"/>
      <c r="C114" s="319" t="s">
        <v>536</v>
      </c>
      <c r="D114" s="335"/>
      <c r="E114" s="336"/>
      <c r="F114" s="336"/>
      <c r="G114" s="337"/>
      <c r="H114" s="556"/>
      <c r="I114" s="336"/>
      <c r="J114" s="336"/>
      <c r="K114" s="337"/>
      <c r="L114" s="564"/>
      <c r="M114" s="336"/>
      <c r="N114" s="336"/>
      <c r="O114" s="337"/>
      <c r="P114" s="335"/>
      <c r="Q114" s="336"/>
      <c r="R114" s="336"/>
      <c r="S114" s="337"/>
    </row>
    <row r="115" spans="1:19" ht="15" x14ac:dyDescent="0.25">
      <c r="A115" s="349"/>
      <c r="B115" s="308"/>
      <c r="C115" s="319" t="s">
        <v>537</v>
      </c>
      <c r="D115" s="335">
        <v>15779</v>
      </c>
      <c r="E115" s="336">
        <v>15779</v>
      </c>
      <c r="F115" s="336">
        <v>0</v>
      </c>
      <c r="G115" s="337">
        <v>0</v>
      </c>
      <c r="H115" s="556">
        <v>16229</v>
      </c>
      <c r="I115" s="336">
        <v>16229</v>
      </c>
      <c r="J115" s="336">
        <v>0</v>
      </c>
      <c r="K115" s="337">
        <v>0</v>
      </c>
      <c r="L115" s="564"/>
      <c r="M115" s="336"/>
      <c r="N115" s="336"/>
      <c r="O115" s="337"/>
      <c r="P115" s="335">
        <f t="shared" si="19"/>
        <v>16229</v>
      </c>
      <c r="Q115" s="336">
        <f t="shared" si="19"/>
        <v>16229</v>
      </c>
      <c r="R115" s="336">
        <f t="shared" si="19"/>
        <v>0</v>
      </c>
      <c r="S115" s="337">
        <f t="shared" si="19"/>
        <v>0</v>
      </c>
    </row>
    <row r="116" spans="1:19" ht="15" x14ac:dyDescent="0.25">
      <c r="A116" s="349"/>
      <c r="B116" s="308"/>
      <c r="C116" s="319" t="s">
        <v>538</v>
      </c>
      <c r="D116" s="335">
        <v>2986</v>
      </c>
      <c r="E116" s="336">
        <v>2986</v>
      </c>
      <c r="F116" s="336">
        <v>0</v>
      </c>
      <c r="G116" s="337">
        <v>0</v>
      </c>
      <c r="H116" s="556">
        <v>3672</v>
      </c>
      <c r="I116" s="336">
        <v>3672</v>
      </c>
      <c r="J116" s="336">
        <v>0</v>
      </c>
      <c r="K116" s="557">
        <v>0</v>
      </c>
      <c r="L116" s="335"/>
      <c r="M116" s="336"/>
      <c r="N116" s="336"/>
      <c r="O116" s="337"/>
      <c r="P116" s="335">
        <f t="shared" si="19"/>
        <v>3672</v>
      </c>
      <c r="Q116" s="336">
        <f t="shared" si="19"/>
        <v>3672</v>
      </c>
      <c r="R116" s="336">
        <f t="shared" si="19"/>
        <v>0</v>
      </c>
      <c r="S116" s="337">
        <f t="shared" si="19"/>
        <v>0</v>
      </c>
    </row>
    <row r="117" spans="1:19" ht="15" x14ac:dyDescent="0.25">
      <c r="A117" s="349"/>
      <c r="B117" s="308"/>
      <c r="C117" s="309" t="s">
        <v>539</v>
      </c>
      <c r="D117" s="335">
        <v>2507</v>
      </c>
      <c r="E117" s="336">
        <v>2507</v>
      </c>
      <c r="F117" s="336">
        <v>0</v>
      </c>
      <c r="G117" s="337">
        <v>0</v>
      </c>
      <c r="H117" s="556">
        <v>2507</v>
      </c>
      <c r="I117" s="336">
        <v>2507</v>
      </c>
      <c r="J117" s="336">
        <v>0</v>
      </c>
      <c r="K117" s="557">
        <v>0</v>
      </c>
      <c r="L117" s="335"/>
      <c r="M117" s="336"/>
      <c r="N117" s="336"/>
      <c r="O117" s="337"/>
      <c r="P117" s="335">
        <f t="shared" si="19"/>
        <v>2507</v>
      </c>
      <c r="Q117" s="336">
        <f t="shared" si="19"/>
        <v>2507</v>
      </c>
      <c r="R117" s="336">
        <f t="shared" si="19"/>
        <v>0</v>
      </c>
      <c r="S117" s="337">
        <f t="shared" si="19"/>
        <v>0</v>
      </c>
    </row>
    <row r="118" spans="1:19" ht="30" x14ac:dyDescent="0.25">
      <c r="A118" s="349"/>
      <c r="B118" s="308"/>
      <c r="C118" s="319" t="s">
        <v>540</v>
      </c>
      <c r="D118" s="335">
        <v>1478</v>
      </c>
      <c r="E118" s="336">
        <v>1478</v>
      </c>
      <c r="F118" s="336">
        <v>0</v>
      </c>
      <c r="G118" s="337">
        <v>0</v>
      </c>
      <c r="H118" s="556">
        <v>1478</v>
      </c>
      <c r="I118" s="336">
        <v>1478</v>
      </c>
      <c r="J118" s="336">
        <v>0</v>
      </c>
      <c r="K118" s="557">
        <v>0</v>
      </c>
      <c r="L118" s="335"/>
      <c r="M118" s="336"/>
      <c r="N118" s="336"/>
      <c r="O118" s="337"/>
      <c r="P118" s="335">
        <f t="shared" si="19"/>
        <v>1478</v>
      </c>
      <c r="Q118" s="336">
        <f t="shared" si="19"/>
        <v>1478</v>
      </c>
      <c r="R118" s="336">
        <f t="shared" si="19"/>
        <v>0</v>
      </c>
      <c r="S118" s="337">
        <f t="shared" si="19"/>
        <v>0</v>
      </c>
    </row>
    <row r="119" spans="1:19" ht="15" x14ac:dyDescent="0.25">
      <c r="A119" s="349"/>
      <c r="B119" s="308"/>
      <c r="C119" s="309" t="s">
        <v>541</v>
      </c>
      <c r="D119" s="335">
        <v>1838</v>
      </c>
      <c r="E119" s="336">
        <v>1838</v>
      </c>
      <c r="F119" s="336">
        <v>0</v>
      </c>
      <c r="G119" s="337">
        <v>0</v>
      </c>
      <c r="H119" s="556">
        <v>1838</v>
      </c>
      <c r="I119" s="336">
        <v>1838</v>
      </c>
      <c r="J119" s="336">
        <v>0</v>
      </c>
      <c r="K119" s="557">
        <v>0</v>
      </c>
      <c r="L119" s="335"/>
      <c r="M119" s="336"/>
      <c r="N119" s="336"/>
      <c r="O119" s="337"/>
      <c r="P119" s="335">
        <f t="shared" si="19"/>
        <v>1838</v>
      </c>
      <c r="Q119" s="336">
        <f t="shared" si="19"/>
        <v>1838</v>
      </c>
      <c r="R119" s="336">
        <f t="shared" si="19"/>
        <v>0</v>
      </c>
      <c r="S119" s="337">
        <f t="shared" si="19"/>
        <v>0</v>
      </c>
    </row>
    <row r="120" spans="1:19" ht="15" x14ac:dyDescent="0.25">
      <c r="A120" s="349"/>
      <c r="B120" s="308"/>
      <c r="C120" s="355" t="s">
        <v>834</v>
      </c>
      <c r="D120" s="335">
        <v>1278</v>
      </c>
      <c r="E120" s="336">
        <v>0</v>
      </c>
      <c r="F120" s="336">
        <v>1278</v>
      </c>
      <c r="G120" s="337">
        <v>0</v>
      </c>
      <c r="H120" s="556">
        <v>1278</v>
      </c>
      <c r="I120" s="336">
        <v>0</v>
      </c>
      <c r="J120" s="336">
        <v>1278</v>
      </c>
      <c r="K120" s="557">
        <v>0</v>
      </c>
      <c r="L120" s="335"/>
      <c r="M120" s="336"/>
      <c r="N120" s="336"/>
      <c r="O120" s="337"/>
      <c r="P120" s="335">
        <f t="shared" si="19"/>
        <v>1278</v>
      </c>
      <c r="Q120" s="336">
        <f t="shared" si="19"/>
        <v>0</v>
      </c>
      <c r="R120" s="336">
        <f t="shared" si="19"/>
        <v>1278</v>
      </c>
      <c r="S120" s="337">
        <f t="shared" si="19"/>
        <v>0</v>
      </c>
    </row>
    <row r="121" spans="1:19" ht="15" x14ac:dyDescent="0.25">
      <c r="A121" s="349"/>
      <c r="B121" s="308"/>
      <c r="C121" s="319" t="s">
        <v>542</v>
      </c>
      <c r="D121" s="335">
        <v>7204</v>
      </c>
      <c r="E121" s="336">
        <v>0</v>
      </c>
      <c r="F121" s="336">
        <v>7204</v>
      </c>
      <c r="G121" s="337">
        <v>0</v>
      </c>
      <c r="H121" s="556">
        <v>7204</v>
      </c>
      <c r="I121" s="336">
        <v>0</v>
      </c>
      <c r="J121" s="336">
        <v>7204</v>
      </c>
      <c r="K121" s="557">
        <v>0</v>
      </c>
      <c r="L121" s="335"/>
      <c r="M121" s="336"/>
      <c r="N121" s="336"/>
      <c r="O121" s="337"/>
      <c r="P121" s="335">
        <f t="shared" si="19"/>
        <v>7204</v>
      </c>
      <c r="Q121" s="336">
        <f t="shared" si="19"/>
        <v>0</v>
      </c>
      <c r="R121" s="336">
        <f t="shared" si="19"/>
        <v>7204</v>
      </c>
      <c r="S121" s="337">
        <f t="shared" si="19"/>
        <v>0</v>
      </c>
    </row>
    <row r="122" spans="1:19" ht="15" x14ac:dyDescent="0.25">
      <c r="A122" s="338"/>
      <c r="B122" s="339"/>
      <c r="C122" s="319" t="s">
        <v>543</v>
      </c>
      <c r="D122" s="335">
        <v>500</v>
      </c>
      <c r="E122" s="336">
        <v>0</v>
      </c>
      <c r="F122" s="336">
        <v>0</v>
      </c>
      <c r="G122" s="337">
        <v>500</v>
      </c>
      <c r="H122" s="556">
        <v>500</v>
      </c>
      <c r="I122" s="336">
        <v>0</v>
      </c>
      <c r="J122" s="336">
        <v>0</v>
      </c>
      <c r="K122" s="557">
        <v>500</v>
      </c>
      <c r="L122" s="335"/>
      <c r="M122" s="336"/>
      <c r="N122" s="336"/>
      <c r="O122" s="337"/>
      <c r="P122" s="335">
        <f t="shared" si="19"/>
        <v>500</v>
      </c>
      <c r="Q122" s="336">
        <f t="shared" si="19"/>
        <v>0</v>
      </c>
      <c r="R122" s="336">
        <f t="shared" si="19"/>
        <v>0</v>
      </c>
      <c r="S122" s="337">
        <f t="shared" si="19"/>
        <v>500</v>
      </c>
    </row>
    <row r="123" spans="1:19" ht="15" x14ac:dyDescent="0.25">
      <c r="A123" s="338"/>
      <c r="B123" s="339"/>
      <c r="C123" s="319" t="s">
        <v>544</v>
      </c>
      <c r="D123" s="335">
        <v>70</v>
      </c>
      <c r="E123" s="336">
        <v>70</v>
      </c>
      <c r="F123" s="336">
        <v>0</v>
      </c>
      <c r="G123" s="356">
        <v>0</v>
      </c>
      <c r="H123" s="556">
        <v>70</v>
      </c>
      <c r="I123" s="336">
        <v>70</v>
      </c>
      <c r="J123" s="336">
        <v>0</v>
      </c>
      <c r="K123" s="557">
        <v>0</v>
      </c>
      <c r="L123" s="335"/>
      <c r="M123" s="336"/>
      <c r="N123" s="336"/>
      <c r="O123" s="356"/>
      <c r="P123" s="335">
        <f t="shared" si="19"/>
        <v>70</v>
      </c>
      <c r="Q123" s="336">
        <f t="shared" si="19"/>
        <v>70</v>
      </c>
      <c r="R123" s="336">
        <f t="shared" si="19"/>
        <v>0</v>
      </c>
      <c r="S123" s="356">
        <f t="shared" si="19"/>
        <v>0</v>
      </c>
    </row>
    <row r="124" spans="1:19" ht="15" x14ac:dyDescent="0.25">
      <c r="A124" s="349"/>
      <c r="B124" s="308"/>
      <c r="C124" s="319" t="s">
        <v>545</v>
      </c>
      <c r="D124" s="335">
        <v>565</v>
      </c>
      <c r="E124" s="336">
        <v>565</v>
      </c>
      <c r="F124" s="336">
        <v>0</v>
      </c>
      <c r="G124" s="356">
        <v>0</v>
      </c>
      <c r="H124" s="556">
        <v>565</v>
      </c>
      <c r="I124" s="336">
        <v>565</v>
      </c>
      <c r="J124" s="336">
        <v>0</v>
      </c>
      <c r="K124" s="557">
        <v>0</v>
      </c>
      <c r="L124" s="335"/>
      <c r="M124" s="336"/>
      <c r="N124" s="336"/>
      <c r="O124" s="356"/>
      <c r="P124" s="335">
        <f t="shared" si="19"/>
        <v>565</v>
      </c>
      <c r="Q124" s="336">
        <f t="shared" si="19"/>
        <v>565</v>
      </c>
      <c r="R124" s="336">
        <f t="shared" si="19"/>
        <v>0</v>
      </c>
      <c r="S124" s="356">
        <f t="shared" si="19"/>
        <v>0</v>
      </c>
    </row>
    <row r="125" spans="1:19" ht="15" x14ac:dyDescent="0.25">
      <c r="A125" s="349"/>
      <c r="B125" s="308"/>
      <c r="C125" s="319" t="s">
        <v>546</v>
      </c>
      <c r="D125" s="335">
        <v>1421</v>
      </c>
      <c r="E125" s="336">
        <v>1421</v>
      </c>
      <c r="F125" s="336">
        <v>0</v>
      </c>
      <c r="G125" s="356">
        <v>0</v>
      </c>
      <c r="H125" s="556">
        <v>1421</v>
      </c>
      <c r="I125" s="336">
        <v>1421</v>
      </c>
      <c r="J125" s="336">
        <v>0</v>
      </c>
      <c r="K125" s="557">
        <v>0</v>
      </c>
      <c r="L125" s="335"/>
      <c r="M125" s="336"/>
      <c r="N125" s="336"/>
      <c r="O125" s="356"/>
      <c r="P125" s="335">
        <f t="shared" si="19"/>
        <v>1421</v>
      </c>
      <c r="Q125" s="336">
        <f t="shared" si="19"/>
        <v>1421</v>
      </c>
      <c r="R125" s="336">
        <f t="shared" si="19"/>
        <v>0</v>
      </c>
      <c r="S125" s="356">
        <f t="shared" si="19"/>
        <v>0</v>
      </c>
    </row>
    <row r="126" spans="1:19" ht="15" x14ac:dyDescent="0.25">
      <c r="A126" s="349"/>
      <c r="B126" s="308"/>
      <c r="C126" s="355" t="s">
        <v>547</v>
      </c>
      <c r="D126" s="335">
        <v>4000</v>
      </c>
      <c r="E126" s="336">
        <v>4000</v>
      </c>
      <c r="F126" s="336">
        <v>0</v>
      </c>
      <c r="G126" s="356">
        <v>0</v>
      </c>
      <c r="H126" s="556">
        <v>4000</v>
      </c>
      <c r="I126" s="336">
        <v>4000</v>
      </c>
      <c r="J126" s="336">
        <v>0</v>
      </c>
      <c r="K126" s="557">
        <v>0</v>
      </c>
      <c r="L126" s="335"/>
      <c r="M126" s="336"/>
      <c r="N126" s="336"/>
      <c r="O126" s="356"/>
      <c r="P126" s="335">
        <f t="shared" si="19"/>
        <v>4000</v>
      </c>
      <c r="Q126" s="336">
        <f t="shared" si="19"/>
        <v>4000</v>
      </c>
      <c r="R126" s="336">
        <f t="shared" si="19"/>
        <v>0</v>
      </c>
      <c r="S126" s="356">
        <f t="shared" si="19"/>
        <v>0</v>
      </c>
    </row>
    <row r="127" spans="1:19" ht="15" x14ac:dyDescent="0.25">
      <c r="A127" s="349"/>
      <c r="B127" s="308"/>
      <c r="C127" s="355" t="s">
        <v>548</v>
      </c>
      <c r="D127" s="335">
        <v>2209</v>
      </c>
      <c r="E127" s="336">
        <v>2209</v>
      </c>
      <c r="F127" s="336">
        <v>0</v>
      </c>
      <c r="G127" s="356">
        <v>0</v>
      </c>
      <c r="H127" s="556">
        <v>5145</v>
      </c>
      <c r="I127" s="336">
        <v>5145</v>
      </c>
      <c r="J127" s="336">
        <v>0</v>
      </c>
      <c r="K127" s="557">
        <v>0</v>
      </c>
      <c r="L127" s="335">
        <v>2149</v>
      </c>
      <c r="M127" s="336">
        <v>2149</v>
      </c>
      <c r="N127" s="336">
        <v>0</v>
      </c>
      <c r="O127" s="356">
        <v>0</v>
      </c>
      <c r="P127" s="335">
        <f t="shared" si="19"/>
        <v>7294</v>
      </c>
      <c r="Q127" s="336">
        <f t="shared" si="19"/>
        <v>7294</v>
      </c>
      <c r="R127" s="336">
        <f t="shared" si="19"/>
        <v>0</v>
      </c>
      <c r="S127" s="356">
        <f t="shared" si="19"/>
        <v>0</v>
      </c>
    </row>
    <row r="128" spans="1:19" ht="15" x14ac:dyDescent="0.25">
      <c r="A128" s="349"/>
      <c r="B128" s="308"/>
      <c r="C128" s="355" t="s">
        <v>835</v>
      </c>
      <c r="D128" s="335">
        <v>3601</v>
      </c>
      <c r="E128" s="336">
        <v>3601</v>
      </c>
      <c r="F128" s="336">
        <v>0</v>
      </c>
      <c r="G128" s="356">
        <v>0</v>
      </c>
      <c r="H128" s="556">
        <v>3601</v>
      </c>
      <c r="I128" s="336">
        <v>3601</v>
      </c>
      <c r="J128" s="336">
        <v>0</v>
      </c>
      <c r="K128" s="557">
        <v>0</v>
      </c>
      <c r="L128" s="335"/>
      <c r="M128" s="336"/>
      <c r="N128" s="336"/>
      <c r="O128" s="356"/>
      <c r="P128" s="335">
        <f t="shared" si="19"/>
        <v>3601</v>
      </c>
      <c r="Q128" s="336">
        <f t="shared" si="19"/>
        <v>3601</v>
      </c>
      <c r="R128" s="336">
        <f t="shared" si="19"/>
        <v>0</v>
      </c>
      <c r="S128" s="356">
        <f t="shared" si="19"/>
        <v>0</v>
      </c>
    </row>
    <row r="129" spans="1:19" ht="45" x14ac:dyDescent="0.25">
      <c r="A129" s="349"/>
      <c r="B129" s="308"/>
      <c r="C129" s="355" t="s">
        <v>912</v>
      </c>
      <c r="D129" s="335"/>
      <c r="E129" s="336"/>
      <c r="F129" s="336"/>
      <c r="G129" s="356"/>
      <c r="H129" s="556">
        <v>450</v>
      </c>
      <c r="I129" s="336">
        <v>450</v>
      </c>
      <c r="J129" s="336">
        <v>0</v>
      </c>
      <c r="K129" s="557">
        <v>0</v>
      </c>
      <c r="L129" s="335"/>
      <c r="M129" s="336"/>
      <c r="N129" s="336"/>
      <c r="O129" s="356"/>
      <c r="P129" s="335">
        <f t="shared" si="19"/>
        <v>450</v>
      </c>
      <c r="Q129" s="336">
        <f t="shared" si="19"/>
        <v>450</v>
      </c>
      <c r="R129" s="336">
        <f t="shared" si="19"/>
        <v>0</v>
      </c>
      <c r="S129" s="356">
        <f t="shared" si="19"/>
        <v>0</v>
      </c>
    </row>
    <row r="130" spans="1:19" ht="30" x14ac:dyDescent="0.25">
      <c r="A130" s="349"/>
      <c r="B130" s="308"/>
      <c r="C130" s="355" t="s">
        <v>943</v>
      </c>
      <c r="D130" s="335"/>
      <c r="E130" s="336"/>
      <c r="F130" s="336"/>
      <c r="G130" s="356"/>
      <c r="H130" s="556">
        <v>20169</v>
      </c>
      <c r="I130" s="336">
        <v>20169</v>
      </c>
      <c r="J130" s="336">
        <v>0</v>
      </c>
      <c r="K130" s="557">
        <v>0</v>
      </c>
      <c r="L130" s="335"/>
      <c r="M130" s="336"/>
      <c r="N130" s="336"/>
      <c r="O130" s="356"/>
      <c r="P130" s="335">
        <f t="shared" si="19"/>
        <v>20169</v>
      </c>
      <c r="Q130" s="336">
        <f t="shared" si="19"/>
        <v>20169</v>
      </c>
      <c r="R130" s="336">
        <f t="shared" si="19"/>
        <v>0</v>
      </c>
      <c r="S130" s="356">
        <f t="shared" si="19"/>
        <v>0</v>
      </c>
    </row>
    <row r="131" spans="1:19" ht="15" x14ac:dyDescent="0.25">
      <c r="A131" s="349"/>
      <c r="B131" s="308"/>
      <c r="C131" s="319" t="s">
        <v>913</v>
      </c>
      <c r="D131" s="335"/>
      <c r="E131" s="336"/>
      <c r="F131" s="336"/>
      <c r="G131" s="356"/>
      <c r="H131" s="556">
        <v>556</v>
      </c>
      <c r="I131" s="336">
        <v>556</v>
      </c>
      <c r="J131" s="336">
        <v>0</v>
      </c>
      <c r="K131" s="557">
        <v>0</v>
      </c>
      <c r="L131" s="335"/>
      <c r="M131" s="336"/>
      <c r="N131" s="336"/>
      <c r="O131" s="356"/>
      <c r="P131" s="335">
        <f t="shared" si="19"/>
        <v>556</v>
      </c>
      <c r="Q131" s="336">
        <f t="shared" si="19"/>
        <v>556</v>
      </c>
      <c r="R131" s="336">
        <f t="shared" si="19"/>
        <v>0</v>
      </c>
      <c r="S131" s="356">
        <f t="shared" si="19"/>
        <v>0</v>
      </c>
    </row>
    <row r="132" spans="1:19" ht="15" x14ac:dyDescent="0.25">
      <c r="A132" s="349"/>
      <c r="B132" s="308"/>
      <c r="C132" s="319" t="s">
        <v>944</v>
      </c>
      <c r="D132" s="335"/>
      <c r="E132" s="336"/>
      <c r="F132" s="336"/>
      <c r="G132" s="356"/>
      <c r="H132" s="556">
        <v>2000</v>
      </c>
      <c r="I132" s="336">
        <v>2000</v>
      </c>
      <c r="J132" s="336">
        <v>0</v>
      </c>
      <c r="K132" s="557">
        <v>0</v>
      </c>
      <c r="L132" s="335"/>
      <c r="M132" s="336"/>
      <c r="N132" s="336"/>
      <c r="O132" s="356"/>
      <c r="P132" s="335">
        <f t="shared" si="19"/>
        <v>2000</v>
      </c>
      <c r="Q132" s="336">
        <f t="shared" si="19"/>
        <v>2000</v>
      </c>
      <c r="R132" s="336">
        <f t="shared" si="19"/>
        <v>0</v>
      </c>
      <c r="S132" s="356">
        <f t="shared" si="19"/>
        <v>0</v>
      </c>
    </row>
    <row r="133" spans="1:19" ht="15" x14ac:dyDescent="0.25">
      <c r="A133" s="349"/>
      <c r="B133" s="308"/>
      <c r="C133" s="319"/>
      <c r="D133" s="335"/>
      <c r="E133" s="336"/>
      <c r="F133" s="336"/>
      <c r="G133" s="356"/>
      <c r="H133" s="556"/>
      <c r="I133" s="336"/>
      <c r="J133" s="336"/>
      <c r="K133" s="557"/>
      <c r="L133" s="335"/>
      <c r="M133" s="336"/>
      <c r="N133" s="336"/>
      <c r="O133" s="356"/>
      <c r="P133" s="335"/>
      <c r="Q133" s="336"/>
      <c r="R133" s="336"/>
      <c r="S133" s="356"/>
    </row>
    <row r="134" spans="1:19" ht="15" x14ac:dyDescent="0.25">
      <c r="A134" s="349"/>
      <c r="B134" s="308"/>
      <c r="C134" s="328" t="s">
        <v>22</v>
      </c>
      <c r="D134" s="323">
        <f t="shared" ref="D134:O134" si="27">SUM(D112:D133)</f>
        <v>51415</v>
      </c>
      <c r="E134" s="324">
        <f t="shared" si="27"/>
        <v>42433</v>
      </c>
      <c r="F134" s="324">
        <f t="shared" si="27"/>
        <v>8482</v>
      </c>
      <c r="G134" s="357">
        <f t="shared" si="27"/>
        <v>500</v>
      </c>
      <c r="H134" s="540">
        <v>79344</v>
      </c>
      <c r="I134" s="324">
        <v>70362</v>
      </c>
      <c r="J134" s="324">
        <v>8482</v>
      </c>
      <c r="K134" s="539">
        <v>500</v>
      </c>
      <c r="L134" s="323">
        <f t="shared" si="27"/>
        <v>6050</v>
      </c>
      <c r="M134" s="324">
        <f t="shared" si="27"/>
        <v>6050</v>
      </c>
      <c r="N134" s="324">
        <f t="shared" si="27"/>
        <v>0</v>
      </c>
      <c r="O134" s="357">
        <f t="shared" si="27"/>
        <v>0</v>
      </c>
      <c r="P134" s="323">
        <f t="shared" si="19"/>
        <v>85394</v>
      </c>
      <c r="Q134" s="324">
        <f t="shared" si="19"/>
        <v>76412</v>
      </c>
      <c r="R134" s="324">
        <f t="shared" si="19"/>
        <v>8482</v>
      </c>
      <c r="S134" s="357">
        <f t="shared" si="19"/>
        <v>500</v>
      </c>
    </row>
    <row r="135" spans="1:19" ht="15" x14ac:dyDescent="0.25">
      <c r="A135" s="349"/>
      <c r="B135" s="327"/>
      <c r="C135" s="328"/>
      <c r="D135" s="346"/>
      <c r="E135" s="347"/>
      <c r="F135" s="347"/>
      <c r="G135" s="358"/>
      <c r="H135" s="560"/>
      <c r="I135" s="347"/>
      <c r="J135" s="347"/>
      <c r="K135" s="561"/>
      <c r="L135" s="346"/>
      <c r="M135" s="347"/>
      <c r="N135" s="347"/>
      <c r="O135" s="358"/>
      <c r="P135" s="335"/>
      <c r="Q135" s="336"/>
      <c r="R135" s="336"/>
      <c r="S135" s="356"/>
    </row>
    <row r="136" spans="1:19" x14ac:dyDescent="0.25">
      <c r="A136" s="349"/>
      <c r="B136" s="359"/>
      <c r="C136" s="319" t="s">
        <v>113</v>
      </c>
      <c r="D136" s="335"/>
      <c r="E136" s="336"/>
      <c r="F136" s="336"/>
      <c r="G136" s="356"/>
      <c r="H136" s="556"/>
      <c r="I136" s="336"/>
      <c r="J136" s="336"/>
      <c r="K136" s="557"/>
      <c r="L136" s="335"/>
      <c r="M136" s="336"/>
      <c r="N136" s="336"/>
      <c r="O136" s="356"/>
      <c r="P136" s="335"/>
      <c r="Q136" s="336"/>
      <c r="R136" s="336"/>
      <c r="S136" s="356"/>
    </row>
    <row r="137" spans="1:19" ht="15" x14ac:dyDescent="0.25">
      <c r="A137" s="307"/>
      <c r="B137" s="327"/>
      <c r="C137" s="319" t="s">
        <v>137</v>
      </c>
      <c r="D137" s="318">
        <v>5000</v>
      </c>
      <c r="E137" s="311">
        <v>5000</v>
      </c>
      <c r="F137" s="311">
        <v>0</v>
      </c>
      <c r="G137" s="360">
        <v>0</v>
      </c>
      <c r="H137" s="310">
        <v>5000</v>
      </c>
      <c r="I137" s="311">
        <v>5000</v>
      </c>
      <c r="J137" s="311">
        <v>0</v>
      </c>
      <c r="K137" s="542">
        <v>0</v>
      </c>
      <c r="L137" s="318"/>
      <c r="M137" s="311"/>
      <c r="N137" s="311"/>
      <c r="O137" s="360"/>
      <c r="P137" s="318">
        <f t="shared" si="19"/>
        <v>5000</v>
      </c>
      <c r="Q137" s="311">
        <f t="shared" si="19"/>
        <v>5000</v>
      </c>
      <c r="R137" s="311">
        <f t="shared" si="19"/>
        <v>0</v>
      </c>
      <c r="S137" s="360">
        <f t="shared" si="19"/>
        <v>0</v>
      </c>
    </row>
    <row r="138" spans="1:19" ht="15" x14ac:dyDescent="0.25">
      <c r="A138" s="307"/>
      <c r="B138" s="327"/>
      <c r="C138" s="319" t="s">
        <v>138</v>
      </c>
      <c r="D138" s="318">
        <v>11000</v>
      </c>
      <c r="E138" s="311">
        <v>11000</v>
      </c>
      <c r="F138" s="311">
        <v>0</v>
      </c>
      <c r="G138" s="360">
        <v>0</v>
      </c>
      <c r="H138" s="310">
        <v>11000</v>
      </c>
      <c r="I138" s="311">
        <v>11000</v>
      </c>
      <c r="J138" s="311">
        <v>0</v>
      </c>
      <c r="K138" s="542">
        <v>0</v>
      </c>
      <c r="L138" s="318"/>
      <c r="M138" s="311"/>
      <c r="N138" s="311"/>
      <c r="O138" s="360"/>
      <c r="P138" s="318">
        <f t="shared" si="19"/>
        <v>11000</v>
      </c>
      <c r="Q138" s="311">
        <f t="shared" si="19"/>
        <v>11000</v>
      </c>
      <c r="R138" s="311">
        <f t="shared" si="19"/>
        <v>0</v>
      </c>
      <c r="S138" s="360">
        <f t="shared" si="19"/>
        <v>0</v>
      </c>
    </row>
    <row r="139" spans="1:19" ht="30" x14ac:dyDescent="0.25">
      <c r="A139" s="307"/>
      <c r="B139" s="327"/>
      <c r="C139" s="319" t="s">
        <v>585</v>
      </c>
      <c r="D139" s="335">
        <v>245065</v>
      </c>
      <c r="E139" s="336">
        <v>245065</v>
      </c>
      <c r="F139" s="336">
        <v>0</v>
      </c>
      <c r="G139" s="356">
        <v>0</v>
      </c>
      <c r="H139" s="556">
        <v>245065</v>
      </c>
      <c r="I139" s="336">
        <v>245065</v>
      </c>
      <c r="J139" s="336">
        <v>0</v>
      </c>
      <c r="K139" s="557">
        <v>0</v>
      </c>
      <c r="L139" s="335"/>
      <c r="M139" s="336"/>
      <c r="N139" s="336"/>
      <c r="O139" s="356"/>
      <c r="P139" s="335">
        <f t="shared" si="19"/>
        <v>245065</v>
      </c>
      <c r="Q139" s="336">
        <f t="shared" si="19"/>
        <v>245065</v>
      </c>
      <c r="R139" s="336">
        <f t="shared" si="19"/>
        <v>0</v>
      </c>
      <c r="S139" s="356">
        <f t="shared" si="19"/>
        <v>0</v>
      </c>
    </row>
    <row r="140" spans="1:19" ht="30" x14ac:dyDescent="0.25">
      <c r="A140" s="307"/>
      <c r="B140" s="327"/>
      <c r="C140" s="319" t="s">
        <v>586</v>
      </c>
      <c r="D140" s="335">
        <v>20566</v>
      </c>
      <c r="E140" s="336">
        <v>20566</v>
      </c>
      <c r="F140" s="336">
        <v>0</v>
      </c>
      <c r="G140" s="356">
        <v>0</v>
      </c>
      <c r="H140" s="556">
        <v>20566</v>
      </c>
      <c r="I140" s="336">
        <v>20566</v>
      </c>
      <c r="J140" s="336">
        <v>0</v>
      </c>
      <c r="K140" s="557">
        <v>0</v>
      </c>
      <c r="L140" s="335"/>
      <c r="M140" s="336"/>
      <c r="N140" s="336"/>
      <c r="O140" s="356"/>
      <c r="P140" s="335">
        <f t="shared" si="19"/>
        <v>20566</v>
      </c>
      <c r="Q140" s="336">
        <f t="shared" si="19"/>
        <v>20566</v>
      </c>
      <c r="R140" s="336">
        <f t="shared" si="19"/>
        <v>0</v>
      </c>
      <c r="S140" s="356">
        <f t="shared" si="19"/>
        <v>0</v>
      </c>
    </row>
    <row r="141" spans="1:19" ht="30" x14ac:dyDescent="0.25">
      <c r="A141" s="307"/>
      <c r="B141" s="327"/>
      <c r="C141" s="319" t="s">
        <v>587</v>
      </c>
      <c r="D141" s="335">
        <v>22374</v>
      </c>
      <c r="E141" s="336">
        <v>22374</v>
      </c>
      <c r="F141" s="336">
        <v>0</v>
      </c>
      <c r="G141" s="356">
        <v>0</v>
      </c>
      <c r="H141" s="556">
        <v>22374</v>
      </c>
      <c r="I141" s="336">
        <v>22374</v>
      </c>
      <c r="J141" s="336">
        <v>0</v>
      </c>
      <c r="K141" s="557">
        <v>0</v>
      </c>
      <c r="L141" s="335"/>
      <c r="M141" s="336"/>
      <c r="N141" s="336"/>
      <c r="O141" s="356"/>
      <c r="P141" s="335">
        <f t="shared" si="19"/>
        <v>22374</v>
      </c>
      <c r="Q141" s="336">
        <f t="shared" si="19"/>
        <v>22374</v>
      </c>
      <c r="R141" s="336">
        <f t="shared" si="19"/>
        <v>0</v>
      </c>
      <c r="S141" s="356">
        <f t="shared" si="19"/>
        <v>0</v>
      </c>
    </row>
    <row r="142" spans="1:19" ht="30" x14ac:dyDescent="0.25">
      <c r="A142" s="307"/>
      <c r="B142" s="327"/>
      <c r="C142" s="319" t="s">
        <v>588</v>
      </c>
      <c r="D142" s="335">
        <v>1197</v>
      </c>
      <c r="E142" s="336">
        <v>1197</v>
      </c>
      <c r="F142" s="336">
        <v>0</v>
      </c>
      <c r="G142" s="356">
        <v>0</v>
      </c>
      <c r="H142" s="556">
        <v>1197</v>
      </c>
      <c r="I142" s="336">
        <v>1197</v>
      </c>
      <c r="J142" s="336">
        <v>0</v>
      </c>
      <c r="K142" s="557">
        <v>0</v>
      </c>
      <c r="L142" s="335"/>
      <c r="M142" s="336"/>
      <c r="N142" s="336"/>
      <c r="O142" s="356"/>
      <c r="P142" s="335">
        <f t="shared" si="19"/>
        <v>1197</v>
      </c>
      <c r="Q142" s="336">
        <f t="shared" si="19"/>
        <v>1197</v>
      </c>
      <c r="R142" s="336">
        <f t="shared" si="19"/>
        <v>0</v>
      </c>
      <c r="S142" s="356">
        <f t="shared" si="19"/>
        <v>0</v>
      </c>
    </row>
    <row r="143" spans="1:19" ht="15" x14ac:dyDescent="0.25">
      <c r="A143" s="307"/>
      <c r="B143" s="327"/>
      <c r="C143" s="319" t="s">
        <v>962</v>
      </c>
      <c r="D143" s="335"/>
      <c r="E143" s="336"/>
      <c r="F143" s="336"/>
      <c r="G143" s="356"/>
      <c r="H143" s="556"/>
      <c r="I143" s="336"/>
      <c r="J143" s="336"/>
      <c r="K143" s="557"/>
      <c r="L143" s="335">
        <v>52000</v>
      </c>
      <c r="M143" s="336">
        <v>52000</v>
      </c>
      <c r="N143" s="336">
        <v>0</v>
      </c>
      <c r="O143" s="356">
        <v>0</v>
      </c>
      <c r="P143" s="335">
        <f t="shared" si="19"/>
        <v>52000</v>
      </c>
      <c r="Q143" s="336">
        <f t="shared" si="19"/>
        <v>52000</v>
      </c>
      <c r="R143" s="336">
        <f t="shared" si="19"/>
        <v>0</v>
      </c>
      <c r="S143" s="356">
        <f t="shared" si="19"/>
        <v>0</v>
      </c>
    </row>
    <row r="144" spans="1:19" ht="15" x14ac:dyDescent="0.25">
      <c r="A144" s="307"/>
      <c r="B144" s="327"/>
      <c r="C144" s="319"/>
      <c r="D144" s="318"/>
      <c r="E144" s="311"/>
      <c r="F144" s="311"/>
      <c r="G144" s="360"/>
      <c r="H144" s="310"/>
      <c r="I144" s="311"/>
      <c r="J144" s="311"/>
      <c r="K144" s="542"/>
      <c r="L144" s="318"/>
      <c r="M144" s="311"/>
      <c r="N144" s="311"/>
      <c r="O144" s="360"/>
      <c r="P144" s="318"/>
      <c r="Q144" s="311"/>
      <c r="R144" s="311"/>
      <c r="S144" s="360"/>
    </row>
    <row r="145" spans="1:19" ht="15" x14ac:dyDescent="0.25">
      <c r="A145" s="307"/>
      <c r="B145" s="327"/>
      <c r="C145" s="328" t="s">
        <v>22</v>
      </c>
      <c r="D145" s="346">
        <f t="shared" ref="D145:O145" si="28">SUM(D137:D144)</f>
        <v>305202</v>
      </c>
      <c r="E145" s="347">
        <f t="shared" si="28"/>
        <v>305202</v>
      </c>
      <c r="F145" s="347">
        <f t="shared" si="28"/>
        <v>0</v>
      </c>
      <c r="G145" s="358">
        <f t="shared" si="28"/>
        <v>0</v>
      </c>
      <c r="H145" s="560">
        <v>305202</v>
      </c>
      <c r="I145" s="347">
        <v>305202</v>
      </c>
      <c r="J145" s="347">
        <v>0</v>
      </c>
      <c r="K145" s="561">
        <v>0</v>
      </c>
      <c r="L145" s="346">
        <f t="shared" si="28"/>
        <v>52000</v>
      </c>
      <c r="M145" s="347">
        <f t="shared" si="28"/>
        <v>52000</v>
      </c>
      <c r="N145" s="347">
        <f t="shared" si="28"/>
        <v>0</v>
      </c>
      <c r="O145" s="358">
        <f t="shared" si="28"/>
        <v>0</v>
      </c>
      <c r="P145" s="346">
        <f t="shared" si="19"/>
        <v>357202</v>
      </c>
      <c r="Q145" s="347">
        <f t="shared" si="19"/>
        <v>357202</v>
      </c>
      <c r="R145" s="347">
        <f t="shared" si="19"/>
        <v>0</v>
      </c>
      <c r="S145" s="358">
        <f t="shared" si="19"/>
        <v>0</v>
      </c>
    </row>
    <row r="146" spans="1:19" ht="15" x14ac:dyDescent="0.25">
      <c r="A146" s="307"/>
      <c r="B146" s="327"/>
      <c r="C146" s="328"/>
      <c r="D146" s="346"/>
      <c r="E146" s="347"/>
      <c r="F146" s="347"/>
      <c r="G146" s="358"/>
      <c r="H146" s="560"/>
      <c r="I146" s="347"/>
      <c r="J146" s="347"/>
      <c r="K146" s="561"/>
      <c r="L146" s="346"/>
      <c r="M146" s="347"/>
      <c r="N146" s="347"/>
      <c r="O146" s="358"/>
      <c r="P146" s="335"/>
      <c r="Q146" s="336"/>
      <c r="R146" s="336"/>
      <c r="S146" s="356"/>
    </row>
    <row r="147" spans="1:19" ht="15" x14ac:dyDescent="0.25">
      <c r="A147" s="349"/>
      <c r="B147" s="327"/>
      <c r="C147" s="342" t="s">
        <v>48</v>
      </c>
      <c r="D147" s="343">
        <f t="shared" ref="D147:O147" si="29">D134+D145</f>
        <v>356617</v>
      </c>
      <c r="E147" s="344">
        <f t="shared" si="29"/>
        <v>347635</v>
      </c>
      <c r="F147" s="344">
        <f t="shared" si="29"/>
        <v>8482</v>
      </c>
      <c r="G147" s="361">
        <f t="shared" si="29"/>
        <v>500</v>
      </c>
      <c r="H147" s="558">
        <v>384546</v>
      </c>
      <c r="I147" s="344">
        <v>375564</v>
      </c>
      <c r="J147" s="344">
        <v>8482</v>
      </c>
      <c r="K147" s="559">
        <v>500</v>
      </c>
      <c r="L147" s="343">
        <f t="shared" si="29"/>
        <v>58050</v>
      </c>
      <c r="M147" s="344">
        <f t="shared" si="29"/>
        <v>58050</v>
      </c>
      <c r="N147" s="344">
        <f t="shared" si="29"/>
        <v>0</v>
      </c>
      <c r="O147" s="361">
        <f t="shared" si="29"/>
        <v>0</v>
      </c>
      <c r="P147" s="343">
        <f t="shared" si="19"/>
        <v>442596</v>
      </c>
      <c r="Q147" s="344">
        <f t="shared" si="19"/>
        <v>433614</v>
      </c>
      <c r="R147" s="344">
        <f t="shared" si="19"/>
        <v>8482</v>
      </c>
      <c r="S147" s="361">
        <f t="shared" si="19"/>
        <v>500</v>
      </c>
    </row>
    <row r="148" spans="1:19" ht="15" x14ac:dyDescent="0.25">
      <c r="A148" s="349"/>
      <c r="B148" s="327"/>
      <c r="C148" s="342"/>
      <c r="D148" s="343"/>
      <c r="E148" s="344"/>
      <c r="F148" s="344"/>
      <c r="G148" s="361"/>
      <c r="H148" s="558"/>
      <c r="I148" s="344"/>
      <c r="J148" s="344"/>
      <c r="K148" s="559"/>
      <c r="L148" s="343"/>
      <c r="M148" s="344"/>
      <c r="N148" s="344"/>
      <c r="O148" s="361"/>
      <c r="P148" s="335"/>
      <c r="Q148" s="336"/>
      <c r="R148" s="336"/>
      <c r="S148" s="356"/>
    </row>
    <row r="149" spans="1:19" ht="15" x14ac:dyDescent="0.25">
      <c r="A149" s="349"/>
      <c r="B149" s="308" t="s">
        <v>16</v>
      </c>
      <c r="C149" s="319" t="s">
        <v>50</v>
      </c>
      <c r="D149" s="335"/>
      <c r="E149" s="336"/>
      <c r="F149" s="336"/>
      <c r="G149" s="356"/>
      <c r="H149" s="556"/>
      <c r="I149" s="336"/>
      <c r="J149" s="336"/>
      <c r="K149" s="557"/>
      <c r="L149" s="335"/>
      <c r="M149" s="336"/>
      <c r="N149" s="336"/>
      <c r="O149" s="356"/>
      <c r="P149" s="335"/>
      <c r="Q149" s="336"/>
      <c r="R149" s="336"/>
      <c r="S149" s="356"/>
    </row>
    <row r="150" spans="1:19" ht="15" x14ac:dyDescent="0.25">
      <c r="A150" s="349"/>
      <c r="B150" s="362"/>
      <c r="C150" s="319" t="s">
        <v>62</v>
      </c>
      <c r="D150" s="335"/>
      <c r="E150" s="336"/>
      <c r="F150" s="336"/>
      <c r="G150" s="356"/>
      <c r="H150" s="556"/>
      <c r="I150" s="336"/>
      <c r="J150" s="336"/>
      <c r="K150" s="557"/>
      <c r="L150" s="335"/>
      <c r="M150" s="336"/>
      <c r="N150" s="336"/>
      <c r="O150" s="356"/>
      <c r="P150" s="335"/>
      <c r="Q150" s="336"/>
      <c r="R150" s="336"/>
      <c r="S150" s="356"/>
    </row>
    <row r="151" spans="1:19" ht="15" x14ac:dyDescent="0.25">
      <c r="A151" s="349"/>
      <c r="B151" s="362"/>
      <c r="C151" s="355" t="s">
        <v>144</v>
      </c>
      <c r="D151" s="335">
        <v>3700</v>
      </c>
      <c r="E151" s="336">
        <v>3700</v>
      </c>
      <c r="F151" s="336">
        <v>0</v>
      </c>
      <c r="G151" s="356">
        <v>0</v>
      </c>
      <c r="H151" s="556">
        <v>3700</v>
      </c>
      <c r="I151" s="336">
        <v>3700</v>
      </c>
      <c r="J151" s="336">
        <v>0</v>
      </c>
      <c r="K151" s="557">
        <v>0</v>
      </c>
      <c r="L151" s="335"/>
      <c r="M151" s="336"/>
      <c r="N151" s="336"/>
      <c r="O151" s="356"/>
      <c r="P151" s="335">
        <f t="shared" ref="P151:S194" si="30">H151+L151</f>
        <v>3700</v>
      </c>
      <c r="Q151" s="336">
        <f t="shared" si="30"/>
        <v>3700</v>
      </c>
      <c r="R151" s="336">
        <f t="shared" si="30"/>
        <v>0</v>
      </c>
      <c r="S151" s="356">
        <f t="shared" si="30"/>
        <v>0</v>
      </c>
    </row>
    <row r="152" spans="1:19" s="565" customFormat="1" ht="30" x14ac:dyDescent="0.25">
      <c r="A152" s="349"/>
      <c r="B152" s="362"/>
      <c r="C152" s="355" t="s">
        <v>914</v>
      </c>
      <c r="D152" s="335">
        <v>10000</v>
      </c>
      <c r="E152" s="336">
        <v>10000</v>
      </c>
      <c r="F152" s="336">
        <v>0</v>
      </c>
      <c r="G152" s="356">
        <v>0</v>
      </c>
      <c r="H152" s="556">
        <v>10000</v>
      </c>
      <c r="I152" s="336">
        <v>10000</v>
      </c>
      <c r="J152" s="336">
        <v>0</v>
      </c>
      <c r="K152" s="557">
        <v>0</v>
      </c>
      <c r="L152" s="335"/>
      <c r="M152" s="336"/>
      <c r="N152" s="336"/>
      <c r="O152" s="356"/>
      <c r="P152" s="335">
        <f t="shared" si="30"/>
        <v>10000</v>
      </c>
      <c r="Q152" s="336">
        <f t="shared" si="30"/>
        <v>10000</v>
      </c>
      <c r="R152" s="336">
        <f t="shared" si="30"/>
        <v>0</v>
      </c>
      <c r="S152" s="356">
        <f t="shared" si="30"/>
        <v>0</v>
      </c>
    </row>
    <row r="153" spans="1:19" s="565" customFormat="1" ht="30" x14ac:dyDescent="0.25">
      <c r="A153" s="349"/>
      <c r="B153" s="362"/>
      <c r="C153" s="355" t="s">
        <v>915</v>
      </c>
      <c r="D153" s="335"/>
      <c r="E153" s="336"/>
      <c r="F153" s="336"/>
      <c r="G153" s="356"/>
      <c r="H153" s="556">
        <v>25000</v>
      </c>
      <c r="I153" s="336">
        <v>25000</v>
      </c>
      <c r="J153" s="336">
        <v>0</v>
      </c>
      <c r="K153" s="557">
        <v>0</v>
      </c>
      <c r="L153" s="335"/>
      <c r="M153" s="336"/>
      <c r="N153" s="336"/>
      <c r="O153" s="356"/>
      <c r="P153" s="335">
        <f t="shared" si="30"/>
        <v>25000</v>
      </c>
      <c r="Q153" s="336">
        <f t="shared" si="30"/>
        <v>25000</v>
      </c>
      <c r="R153" s="336">
        <f t="shared" si="30"/>
        <v>0</v>
      </c>
      <c r="S153" s="356">
        <f t="shared" si="30"/>
        <v>0</v>
      </c>
    </row>
    <row r="154" spans="1:19" ht="15" x14ac:dyDescent="0.25">
      <c r="A154" s="349"/>
      <c r="B154" s="362"/>
      <c r="C154" s="355" t="s">
        <v>916</v>
      </c>
      <c r="D154" s="335"/>
      <c r="E154" s="336"/>
      <c r="F154" s="336"/>
      <c r="G154" s="356"/>
      <c r="H154" s="556">
        <v>1500</v>
      </c>
      <c r="I154" s="336">
        <v>1500</v>
      </c>
      <c r="J154" s="336">
        <v>0</v>
      </c>
      <c r="K154" s="557">
        <v>0</v>
      </c>
      <c r="L154" s="335"/>
      <c r="M154" s="336"/>
      <c r="N154" s="336"/>
      <c r="O154" s="356"/>
      <c r="P154" s="335">
        <f t="shared" si="30"/>
        <v>1500</v>
      </c>
      <c r="Q154" s="336">
        <f t="shared" si="30"/>
        <v>1500</v>
      </c>
      <c r="R154" s="336">
        <f t="shared" si="30"/>
        <v>0</v>
      </c>
      <c r="S154" s="356">
        <f t="shared" si="30"/>
        <v>0</v>
      </c>
    </row>
    <row r="155" spans="1:19" ht="15" x14ac:dyDescent="0.25">
      <c r="A155" s="349"/>
      <c r="B155" s="362"/>
      <c r="C155" s="355" t="s">
        <v>963</v>
      </c>
      <c r="D155" s="335"/>
      <c r="E155" s="336"/>
      <c r="F155" s="336"/>
      <c r="G155" s="356"/>
      <c r="H155" s="556"/>
      <c r="I155" s="336"/>
      <c r="J155" s="336"/>
      <c r="K155" s="557"/>
      <c r="L155" s="335">
        <v>1000</v>
      </c>
      <c r="M155" s="336">
        <v>1000</v>
      </c>
      <c r="N155" s="336">
        <v>0</v>
      </c>
      <c r="O155" s="356">
        <v>0</v>
      </c>
      <c r="P155" s="335">
        <f t="shared" si="30"/>
        <v>1000</v>
      </c>
      <c r="Q155" s="336">
        <f t="shared" si="30"/>
        <v>1000</v>
      </c>
      <c r="R155" s="336">
        <f t="shared" si="30"/>
        <v>0</v>
      </c>
      <c r="S155" s="356">
        <f t="shared" si="30"/>
        <v>0</v>
      </c>
    </row>
    <row r="156" spans="1:19" ht="15" x14ac:dyDescent="0.25">
      <c r="A156" s="349"/>
      <c r="B156" s="362"/>
      <c r="C156" s="319"/>
      <c r="D156" s="318"/>
      <c r="E156" s="311"/>
      <c r="F156" s="336"/>
      <c r="G156" s="356"/>
      <c r="H156" s="556"/>
      <c r="I156" s="336"/>
      <c r="J156" s="336"/>
      <c r="K156" s="557"/>
      <c r="L156" s="318"/>
      <c r="M156" s="311"/>
      <c r="N156" s="336"/>
      <c r="O156" s="356"/>
      <c r="P156" s="318"/>
      <c r="Q156" s="311"/>
      <c r="R156" s="336"/>
      <c r="S156" s="356"/>
    </row>
    <row r="157" spans="1:19" ht="17.25" x14ac:dyDescent="0.3">
      <c r="A157" s="363"/>
      <c r="B157" s="327"/>
      <c r="C157" s="328" t="s">
        <v>22</v>
      </c>
      <c r="D157" s="346">
        <f t="shared" ref="D157:O157" si="31">SUM(D151:D156)</f>
        <v>13700</v>
      </c>
      <c r="E157" s="347">
        <f t="shared" si="31"/>
        <v>13700</v>
      </c>
      <c r="F157" s="347">
        <f t="shared" si="31"/>
        <v>0</v>
      </c>
      <c r="G157" s="358">
        <f t="shared" si="31"/>
        <v>0</v>
      </c>
      <c r="H157" s="560">
        <v>40200</v>
      </c>
      <c r="I157" s="347">
        <v>40200</v>
      </c>
      <c r="J157" s="347">
        <v>0</v>
      </c>
      <c r="K157" s="561">
        <v>0</v>
      </c>
      <c r="L157" s="346">
        <f t="shared" si="31"/>
        <v>1000</v>
      </c>
      <c r="M157" s="347">
        <f t="shared" si="31"/>
        <v>1000</v>
      </c>
      <c r="N157" s="347">
        <f t="shared" si="31"/>
        <v>0</v>
      </c>
      <c r="O157" s="358">
        <f t="shared" si="31"/>
        <v>0</v>
      </c>
      <c r="P157" s="346">
        <f t="shared" si="30"/>
        <v>41200</v>
      </c>
      <c r="Q157" s="347">
        <f t="shared" si="30"/>
        <v>41200</v>
      </c>
      <c r="R157" s="347">
        <f t="shared" si="30"/>
        <v>0</v>
      </c>
      <c r="S157" s="358">
        <f t="shared" si="30"/>
        <v>0</v>
      </c>
    </row>
    <row r="158" spans="1:19" ht="15" x14ac:dyDescent="0.25">
      <c r="A158" s="313"/>
      <c r="B158" s="308"/>
      <c r="C158" s="319"/>
      <c r="D158" s="335"/>
      <c r="E158" s="336"/>
      <c r="F158" s="336"/>
      <c r="G158" s="356"/>
      <c r="H158" s="556"/>
      <c r="I158" s="336"/>
      <c r="J158" s="336"/>
      <c r="K158" s="557"/>
      <c r="L158" s="335"/>
      <c r="M158" s="336"/>
      <c r="N158" s="336"/>
      <c r="O158" s="356"/>
      <c r="P158" s="335"/>
      <c r="Q158" s="336"/>
      <c r="R158" s="336"/>
      <c r="S158" s="356"/>
    </row>
    <row r="159" spans="1:19" ht="15" x14ac:dyDescent="0.25">
      <c r="A159" s="313"/>
      <c r="B159" s="308"/>
      <c r="C159" s="319" t="s">
        <v>63</v>
      </c>
      <c r="D159" s="335"/>
      <c r="E159" s="336"/>
      <c r="F159" s="336"/>
      <c r="G159" s="356"/>
      <c r="H159" s="556"/>
      <c r="I159" s="336"/>
      <c r="J159" s="336"/>
      <c r="K159" s="557"/>
      <c r="L159" s="335"/>
      <c r="M159" s="336"/>
      <c r="N159" s="336"/>
      <c r="O159" s="356"/>
      <c r="P159" s="335"/>
      <c r="Q159" s="336"/>
      <c r="R159" s="336"/>
      <c r="S159" s="356"/>
    </row>
    <row r="160" spans="1:19" ht="15" x14ac:dyDescent="0.25">
      <c r="A160" s="313"/>
      <c r="B160" s="308"/>
      <c r="C160" s="319" t="s">
        <v>141</v>
      </c>
      <c r="D160" s="335">
        <v>400</v>
      </c>
      <c r="E160" s="336">
        <v>400</v>
      </c>
      <c r="F160" s="336">
        <v>0</v>
      </c>
      <c r="G160" s="356">
        <v>0</v>
      </c>
      <c r="H160" s="556">
        <v>400</v>
      </c>
      <c r="I160" s="336">
        <v>400</v>
      </c>
      <c r="J160" s="336">
        <v>0</v>
      </c>
      <c r="K160" s="557">
        <v>0</v>
      </c>
      <c r="L160" s="335"/>
      <c r="M160" s="336"/>
      <c r="N160" s="336"/>
      <c r="O160" s="356"/>
      <c r="P160" s="335">
        <f t="shared" si="30"/>
        <v>400</v>
      </c>
      <c r="Q160" s="336">
        <f t="shared" si="30"/>
        <v>400</v>
      </c>
      <c r="R160" s="336">
        <f t="shared" si="30"/>
        <v>0</v>
      </c>
      <c r="S160" s="356">
        <f t="shared" si="30"/>
        <v>0</v>
      </c>
    </row>
    <row r="161" spans="1:19" ht="15" x14ac:dyDescent="0.25">
      <c r="A161" s="307"/>
      <c r="B161" s="362"/>
      <c r="C161" s="319"/>
      <c r="D161" s="335"/>
      <c r="E161" s="336"/>
      <c r="F161" s="336"/>
      <c r="G161" s="356"/>
      <c r="H161" s="556"/>
      <c r="I161" s="336"/>
      <c r="J161" s="336"/>
      <c r="K161" s="557"/>
      <c r="L161" s="335"/>
      <c r="M161" s="336"/>
      <c r="N161" s="336"/>
      <c r="O161" s="356"/>
      <c r="P161" s="335"/>
      <c r="Q161" s="336"/>
      <c r="R161" s="336"/>
      <c r="S161" s="356"/>
    </row>
    <row r="162" spans="1:19" ht="15" x14ac:dyDescent="0.25">
      <c r="A162" s="307"/>
      <c r="B162" s="321"/>
      <c r="C162" s="328" t="s">
        <v>22</v>
      </c>
      <c r="D162" s="346">
        <f t="shared" ref="D162:G162" si="32">SUM(D160:D161)</f>
        <v>400</v>
      </c>
      <c r="E162" s="347">
        <f t="shared" si="32"/>
        <v>400</v>
      </c>
      <c r="F162" s="347">
        <f t="shared" si="32"/>
        <v>0</v>
      </c>
      <c r="G162" s="358">
        <f t="shared" si="32"/>
        <v>0</v>
      </c>
      <c r="H162" s="560">
        <v>400</v>
      </c>
      <c r="I162" s="347">
        <v>400</v>
      </c>
      <c r="J162" s="347">
        <v>0</v>
      </c>
      <c r="K162" s="561">
        <v>0</v>
      </c>
      <c r="L162" s="346">
        <f t="shared" ref="L162:O162" si="33">SUM(L160:L161)</f>
        <v>0</v>
      </c>
      <c r="M162" s="347">
        <f t="shared" si="33"/>
        <v>0</v>
      </c>
      <c r="N162" s="347">
        <f t="shared" si="33"/>
        <v>0</v>
      </c>
      <c r="O162" s="358">
        <f t="shared" si="33"/>
        <v>0</v>
      </c>
      <c r="P162" s="346">
        <f t="shared" si="30"/>
        <v>400</v>
      </c>
      <c r="Q162" s="347">
        <f t="shared" si="30"/>
        <v>400</v>
      </c>
      <c r="R162" s="347">
        <f t="shared" si="30"/>
        <v>0</v>
      </c>
      <c r="S162" s="358">
        <f t="shared" si="30"/>
        <v>0</v>
      </c>
    </row>
    <row r="163" spans="1:19" ht="15" x14ac:dyDescent="0.25">
      <c r="A163" s="307"/>
      <c r="B163" s="321"/>
      <c r="C163" s="328"/>
      <c r="D163" s="346"/>
      <c r="E163" s="347"/>
      <c r="F163" s="347"/>
      <c r="G163" s="358"/>
      <c r="H163" s="560"/>
      <c r="I163" s="347"/>
      <c r="J163" s="347"/>
      <c r="K163" s="561"/>
      <c r="L163" s="346"/>
      <c r="M163" s="347"/>
      <c r="N163" s="347"/>
      <c r="O163" s="358"/>
      <c r="P163" s="335"/>
      <c r="Q163" s="336"/>
      <c r="R163" s="336"/>
      <c r="S163" s="356"/>
    </row>
    <row r="164" spans="1:19" ht="15" x14ac:dyDescent="0.25">
      <c r="A164" s="307"/>
      <c r="B164" s="321"/>
      <c r="C164" s="342" t="s">
        <v>54</v>
      </c>
      <c r="D164" s="343">
        <f t="shared" ref="D164:G164" si="34">D157+D162</f>
        <v>14100</v>
      </c>
      <c r="E164" s="344">
        <f t="shared" si="34"/>
        <v>14100</v>
      </c>
      <c r="F164" s="344">
        <f t="shared" si="34"/>
        <v>0</v>
      </c>
      <c r="G164" s="361">
        <f t="shared" si="34"/>
        <v>0</v>
      </c>
      <c r="H164" s="558">
        <v>40600</v>
      </c>
      <c r="I164" s="344">
        <v>40600</v>
      </c>
      <c r="J164" s="344">
        <v>0</v>
      </c>
      <c r="K164" s="559">
        <v>0</v>
      </c>
      <c r="L164" s="343">
        <f t="shared" ref="L164:O164" si="35">L157+L162</f>
        <v>1000</v>
      </c>
      <c r="M164" s="344">
        <f t="shared" si="35"/>
        <v>1000</v>
      </c>
      <c r="N164" s="344">
        <f t="shared" si="35"/>
        <v>0</v>
      </c>
      <c r="O164" s="361">
        <f t="shared" si="35"/>
        <v>0</v>
      </c>
      <c r="P164" s="343">
        <f t="shared" si="30"/>
        <v>41600</v>
      </c>
      <c r="Q164" s="344">
        <f t="shared" si="30"/>
        <v>41600</v>
      </c>
      <c r="R164" s="344">
        <f t="shared" si="30"/>
        <v>0</v>
      </c>
      <c r="S164" s="361">
        <f t="shared" si="30"/>
        <v>0</v>
      </c>
    </row>
    <row r="165" spans="1:19" ht="15" x14ac:dyDescent="0.25">
      <c r="A165" s="307"/>
      <c r="B165" s="321"/>
      <c r="C165" s="328"/>
      <c r="D165" s="346"/>
      <c r="E165" s="347"/>
      <c r="F165" s="347"/>
      <c r="G165" s="358"/>
      <c r="H165" s="560"/>
      <c r="I165" s="347"/>
      <c r="J165" s="347"/>
      <c r="K165" s="561"/>
      <c r="L165" s="346"/>
      <c r="M165" s="347"/>
      <c r="N165" s="347"/>
      <c r="O165" s="358"/>
      <c r="P165" s="335"/>
      <c r="Q165" s="336"/>
      <c r="R165" s="336"/>
      <c r="S165" s="356"/>
    </row>
    <row r="166" spans="1:19" ht="15" x14ac:dyDescent="0.25">
      <c r="A166" s="307"/>
      <c r="B166" s="308" t="s">
        <v>18</v>
      </c>
      <c r="C166" s="319" t="s">
        <v>1</v>
      </c>
      <c r="D166" s="335"/>
      <c r="E166" s="336"/>
      <c r="F166" s="336"/>
      <c r="G166" s="356"/>
      <c r="H166" s="556"/>
      <c r="I166" s="336"/>
      <c r="J166" s="336"/>
      <c r="K166" s="557"/>
      <c r="L166" s="335"/>
      <c r="M166" s="336"/>
      <c r="N166" s="336"/>
      <c r="O166" s="356"/>
      <c r="P166" s="335"/>
      <c r="Q166" s="336"/>
      <c r="R166" s="336"/>
      <c r="S166" s="356"/>
    </row>
    <row r="167" spans="1:19" ht="15" x14ac:dyDescent="0.25">
      <c r="A167" s="307"/>
      <c r="B167" s="321"/>
      <c r="C167" s="319" t="s">
        <v>52</v>
      </c>
      <c r="D167" s="335"/>
      <c r="E167" s="336"/>
      <c r="F167" s="336"/>
      <c r="G167" s="356"/>
      <c r="H167" s="556"/>
      <c r="I167" s="336"/>
      <c r="J167" s="336"/>
      <c r="K167" s="557"/>
      <c r="L167" s="335"/>
      <c r="M167" s="336"/>
      <c r="N167" s="336"/>
      <c r="O167" s="356"/>
      <c r="P167" s="335"/>
      <c r="Q167" s="336"/>
      <c r="R167" s="336"/>
      <c r="S167" s="356"/>
    </row>
    <row r="168" spans="1:19" ht="15" x14ac:dyDescent="0.25">
      <c r="A168" s="307"/>
      <c r="B168" s="321"/>
      <c r="C168" s="319" t="s">
        <v>83</v>
      </c>
      <c r="D168" s="335">
        <v>300</v>
      </c>
      <c r="E168" s="336">
        <v>300</v>
      </c>
      <c r="F168" s="336">
        <v>0</v>
      </c>
      <c r="G168" s="356">
        <v>0</v>
      </c>
      <c r="H168" s="556">
        <v>300</v>
      </c>
      <c r="I168" s="336">
        <v>300</v>
      </c>
      <c r="J168" s="336">
        <v>0</v>
      </c>
      <c r="K168" s="557">
        <v>0</v>
      </c>
      <c r="L168" s="335"/>
      <c r="M168" s="336"/>
      <c r="N168" s="336"/>
      <c r="O168" s="356"/>
      <c r="P168" s="335">
        <f t="shared" si="30"/>
        <v>300</v>
      </c>
      <c r="Q168" s="336">
        <f t="shared" si="30"/>
        <v>300</v>
      </c>
      <c r="R168" s="336">
        <f t="shared" si="30"/>
        <v>0</v>
      </c>
      <c r="S168" s="356">
        <f t="shared" si="30"/>
        <v>0</v>
      </c>
    </row>
    <row r="169" spans="1:19" ht="15" x14ac:dyDescent="0.25">
      <c r="A169" s="307"/>
      <c r="B169" s="364"/>
      <c r="C169" s="319"/>
      <c r="D169" s="335"/>
      <c r="E169" s="336"/>
      <c r="F169" s="336"/>
      <c r="G169" s="356"/>
      <c r="H169" s="556"/>
      <c r="I169" s="336"/>
      <c r="J169" s="336"/>
      <c r="K169" s="557"/>
      <c r="L169" s="335"/>
      <c r="M169" s="336"/>
      <c r="N169" s="336"/>
      <c r="O169" s="356"/>
      <c r="P169" s="335"/>
      <c r="Q169" s="336"/>
      <c r="R169" s="336"/>
      <c r="S169" s="356"/>
    </row>
    <row r="170" spans="1:19" ht="15" x14ac:dyDescent="0.25">
      <c r="A170" s="307"/>
      <c r="B170" s="364"/>
      <c r="C170" s="328" t="s">
        <v>22</v>
      </c>
      <c r="D170" s="346">
        <f>SUM(D168:D169)</f>
        <v>300</v>
      </c>
      <c r="E170" s="347">
        <f>SUM(E168:E169)</f>
        <v>300</v>
      </c>
      <c r="F170" s="347">
        <f>SUM(F168:F168)</f>
        <v>0</v>
      </c>
      <c r="G170" s="358">
        <f>SUM(G168:G168)</f>
        <v>0</v>
      </c>
      <c r="H170" s="560">
        <v>300</v>
      </c>
      <c r="I170" s="347">
        <v>300</v>
      </c>
      <c r="J170" s="347">
        <v>0</v>
      </c>
      <c r="K170" s="561">
        <v>0</v>
      </c>
      <c r="L170" s="346">
        <f>SUM(L168:L169)</f>
        <v>0</v>
      </c>
      <c r="M170" s="347">
        <f>SUM(M168:M169)</f>
        <v>0</v>
      </c>
      <c r="N170" s="347">
        <f>SUM(N168:N168)</f>
        <v>0</v>
      </c>
      <c r="O170" s="358">
        <f>SUM(O168:O168)</f>
        <v>0</v>
      </c>
      <c r="P170" s="346">
        <f t="shared" si="30"/>
        <v>300</v>
      </c>
      <c r="Q170" s="347">
        <f t="shared" si="30"/>
        <v>300</v>
      </c>
      <c r="R170" s="347">
        <f t="shared" si="30"/>
        <v>0</v>
      </c>
      <c r="S170" s="358">
        <f t="shared" si="30"/>
        <v>0</v>
      </c>
    </row>
    <row r="171" spans="1:19" x14ac:dyDescent="0.25">
      <c r="A171" s="365"/>
      <c r="B171" s="350"/>
      <c r="C171" s="366"/>
      <c r="D171" s="367"/>
      <c r="E171" s="368"/>
      <c r="F171" s="368"/>
      <c r="G171" s="369"/>
      <c r="H171" s="566"/>
      <c r="I171" s="368"/>
      <c r="J171" s="368"/>
      <c r="K171" s="567"/>
      <c r="L171" s="367"/>
      <c r="M171" s="368"/>
      <c r="N171" s="368"/>
      <c r="O171" s="369"/>
      <c r="P171" s="318"/>
      <c r="Q171" s="311"/>
      <c r="R171" s="311"/>
      <c r="S171" s="360"/>
    </row>
    <row r="172" spans="1:19" ht="15" x14ac:dyDescent="0.25">
      <c r="A172" s="307"/>
      <c r="B172" s="321"/>
      <c r="C172" s="319" t="s">
        <v>64</v>
      </c>
      <c r="D172" s="335"/>
      <c r="E172" s="336"/>
      <c r="F172" s="336"/>
      <c r="G172" s="356"/>
      <c r="H172" s="556"/>
      <c r="I172" s="336"/>
      <c r="J172" s="336"/>
      <c r="K172" s="557"/>
      <c r="L172" s="335"/>
      <c r="M172" s="336"/>
      <c r="N172" s="336"/>
      <c r="O172" s="356"/>
      <c r="P172" s="335"/>
      <c r="Q172" s="336"/>
      <c r="R172" s="336"/>
      <c r="S172" s="356"/>
    </row>
    <row r="173" spans="1:19" ht="15" x14ac:dyDescent="0.25">
      <c r="A173" s="307"/>
      <c r="B173" s="321"/>
      <c r="C173" s="319" t="s">
        <v>549</v>
      </c>
      <c r="D173" s="335">
        <v>19000</v>
      </c>
      <c r="E173" s="336">
        <v>19000</v>
      </c>
      <c r="F173" s="336">
        <v>0</v>
      </c>
      <c r="G173" s="356">
        <v>0</v>
      </c>
      <c r="H173" s="556">
        <v>19000</v>
      </c>
      <c r="I173" s="336">
        <v>19000</v>
      </c>
      <c r="J173" s="336">
        <v>0</v>
      </c>
      <c r="K173" s="557">
        <v>0</v>
      </c>
      <c r="L173" s="335"/>
      <c r="M173" s="336"/>
      <c r="N173" s="336"/>
      <c r="O173" s="356"/>
      <c r="P173" s="335">
        <f t="shared" si="30"/>
        <v>19000</v>
      </c>
      <c r="Q173" s="336">
        <f t="shared" si="30"/>
        <v>19000</v>
      </c>
      <c r="R173" s="336">
        <f t="shared" si="30"/>
        <v>0</v>
      </c>
      <c r="S173" s="356">
        <f t="shared" si="30"/>
        <v>0</v>
      </c>
    </row>
    <row r="174" spans="1:19" ht="15" x14ac:dyDescent="0.25">
      <c r="A174" s="307"/>
      <c r="B174" s="321"/>
      <c r="C174" s="319"/>
      <c r="D174" s="335"/>
      <c r="E174" s="336"/>
      <c r="F174" s="336"/>
      <c r="G174" s="356"/>
      <c r="H174" s="556"/>
      <c r="I174" s="336"/>
      <c r="J174" s="336"/>
      <c r="K174" s="557"/>
      <c r="L174" s="335"/>
      <c r="M174" s="336"/>
      <c r="N174" s="336"/>
      <c r="O174" s="356"/>
      <c r="P174" s="335"/>
      <c r="Q174" s="336"/>
      <c r="R174" s="336"/>
      <c r="S174" s="356"/>
    </row>
    <row r="175" spans="1:19" ht="15" x14ac:dyDescent="0.25">
      <c r="A175" s="307"/>
      <c r="B175" s="321"/>
      <c r="C175" s="328" t="s">
        <v>22</v>
      </c>
      <c r="D175" s="346">
        <f t="shared" ref="D175:O175" si="36">SUM(D173:D174)</f>
        <v>19000</v>
      </c>
      <c r="E175" s="347">
        <f t="shared" si="36"/>
        <v>19000</v>
      </c>
      <c r="F175" s="347">
        <f t="shared" si="36"/>
        <v>0</v>
      </c>
      <c r="G175" s="358">
        <f t="shared" si="36"/>
        <v>0</v>
      </c>
      <c r="H175" s="560">
        <v>19000</v>
      </c>
      <c r="I175" s="347">
        <v>19000</v>
      </c>
      <c r="J175" s="347">
        <v>0</v>
      </c>
      <c r="K175" s="561">
        <v>0</v>
      </c>
      <c r="L175" s="346">
        <f t="shared" si="36"/>
        <v>0</v>
      </c>
      <c r="M175" s="347">
        <f t="shared" si="36"/>
        <v>0</v>
      </c>
      <c r="N175" s="347">
        <f t="shared" si="36"/>
        <v>0</v>
      </c>
      <c r="O175" s="358">
        <f t="shared" si="36"/>
        <v>0</v>
      </c>
      <c r="P175" s="346">
        <f t="shared" si="30"/>
        <v>19000</v>
      </c>
      <c r="Q175" s="347">
        <f t="shared" si="30"/>
        <v>19000</v>
      </c>
      <c r="R175" s="347">
        <f t="shared" si="30"/>
        <v>0</v>
      </c>
      <c r="S175" s="358">
        <f t="shared" si="30"/>
        <v>0</v>
      </c>
    </row>
    <row r="176" spans="1:19" ht="15" x14ac:dyDescent="0.25">
      <c r="A176" s="307"/>
      <c r="B176" s="321"/>
      <c r="C176" s="328"/>
      <c r="D176" s="346"/>
      <c r="E176" s="347"/>
      <c r="F176" s="347"/>
      <c r="G176" s="358"/>
      <c r="H176" s="560"/>
      <c r="I176" s="347"/>
      <c r="J176" s="347"/>
      <c r="K176" s="561"/>
      <c r="L176" s="346"/>
      <c r="M176" s="347"/>
      <c r="N176" s="347"/>
      <c r="O176" s="358"/>
      <c r="P176" s="346"/>
      <c r="Q176" s="347"/>
      <c r="R176" s="347"/>
      <c r="S176" s="358"/>
    </row>
    <row r="177" spans="1:19" ht="15" x14ac:dyDescent="0.25">
      <c r="A177" s="307"/>
      <c r="B177" s="321"/>
      <c r="C177" s="342" t="s">
        <v>35</v>
      </c>
      <c r="D177" s="343">
        <f t="shared" ref="D177:O177" si="37">D175+D170</f>
        <v>19300</v>
      </c>
      <c r="E177" s="344">
        <f t="shared" si="37"/>
        <v>19300</v>
      </c>
      <c r="F177" s="344">
        <f t="shared" si="37"/>
        <v>0</v>
      </c>
      <c r="G177" s="361">
        <f t="shared" si="37"/>
        <v>0</v>
      </c>
      <c r="H177" s="558">
        <v>19300</v>
      </c>
      <c r="I177" s="344">
        <v>19300</v>
      </c>
      <c r="J177" s="344">
        <v>0</v>
      </c>
      <c r="K177" s="559">
        <v>0</v>
      </c>
      <c r="L177" s="343">
        <f t="shared" si="37"/>
        <v>0</v>
      </c>
      <c r="M177" s="344">
        <f t="shared" si="37"/>
        <v>0</v>
      </c>
      <c r="N177" s="344">
        <f t="shared" si="37"/>
        <v>0</v>
      </c>
      <c r="O177" s="361">
        <f t="shared" si="37"/>
        <v>0</v>
      </c>
      <c r="P177" s="343">
        <f t="shared" si="30"/>
        <v>19300</v>
      </c>
      <c r="Q177" s="344">
        <f t="shared" si="30"/>
        <v>19300</v>
      </c>
      <c r="R177" s="344">
        <f t="shared" si="30"/>
        <v>0</v>
      </c>
      <c r="S177" s="361">
        <f t="shared" si="30"/>
        <v>0</v>
      </c>
    </row>
    <row r="178" spans="1:19" ht="15" x14ac:dyDescent="0.25">
      <c r="A178" s="307"/>
      <c r="B178" s="321"/>
      <c r="C178" s="319"/>
      <c r="D178" s="335"/>
      <c r="E178" s="336"/>
      <c r="F178" s="336"/>
      <c r="G178" s="356"/>
      <c r="H178" s="556"/>
      <c r="I178" s="336"/>
      <c r="J178" s="336"/>
      <c r="K178" s="557"/>
      <c r="L178" s="335"/>
      <c r="M178" s="336"/>
      <c r="N178" s="336"/>
      <c r="O178" s="356"/>
      <c r="P178" s="335"/>
      <c r="Q178" s="336"/>
      <c r="R178" s="336"/>
      <c r="S178" s="356"/>
    </row>
    <row r="179" spans="1:19" ht="15" x14ac:dyDescent="0.25">
      <c r="A179" s="307"/>
      <c r="B179" s="321"/>
      <c r="C179" s="314" t="s">
        <v>9</v>
      </c>
      <c r="D179" s="332">
        <f t="shared" ref="D179:O179" si="38">D56+D71+D98+D108+D147+D164+D177</f>
        <v>4105678</v>
      </c>
      <c r="E179" s="333">
        <f t="shared" si="38"/>
        <v>4079346</v>
      </c>
      <c r="F179" s="333">
        <f t="shared" si="38"/>
        <v>25832</v>
      </c>
      <c r="G179" s="370">
        <f t="shared" si="38"/>
        <v>500</v>
      </c>
      <c r="H179" s="554">
        <v>4347080</v>
      </c>
      <c r="I179" s="333">
        <v>4320748</v>
      </c>
      <c r="J179" s="333">
        <v>25832</v>
      </c>
      <c r="K179" s="555">
        <v>500</v>
      </c>
      <c r="L179" s="332">
        <f t="shared" si="38"/>
        <v>101838</v>
      </c>
      <c r="M179" s="333">
        <f t="shared" si="38"/>
        <v>101838</v>
      </c>
      <c r="N179" s="333">
        <f t="shared" si="38"/>
        <v>0</v>
      </c>
      <c r="O179" s="370">
        <f t="shared" si="38"/>
        <v>0</v>
      </c>
      <c r="P179" s="332">
        <f t="shared" si="30"/>
        <v>4448918</v>
      </c>
      <c r="Q179" s="333">
        <f t="shared" si="30"/>
        <v>4422586</v>
      </c>
      <c r="R179" s="333">
        <f t="shared" si="30"/>
        <v>25832</v>
      </c>
      <c r="S179" s="370">
        <f t="shared" si="30"/>
        <v>500</v>
      </c>
    </row>
    <row r="180" spans="1:19" ht="15" x14ac:dyDescent="0.25">
      <c r="A180" s="307"/>
      <c r="B180" s="321"/>
      <c r="C180" s="320"/>
      <c r="D180" s="315"/>
      <c r="E180" s="316"/>
      <c r="F180" s="316"/>
      <c r="G180" s="371"/>
      <c r="H180" s="552"/>
      <c r="I180" s="316"/>
      <c r="J180" s="316"/>
      <c r="K180" s="553"/>
      <c r="L180" s="315"/>
      <c r="M180" s="316"/>
      <c r="N180" s="316"/>
      <c r="O180" s="371"/>
      <c r="P180" s="318"/>
      <c r="Q180" s="311"/>
      <c r="R180" s="311"/>
      <c r="S180" s="360"/>
    </row>
    <row r="181" spans="1:19" ht="15" x14ac:dyDescent="0.25">
      <c r="A181" s="307"/>
      <c r="B181" s="321"/>
      <c r="C181" s="320"/>
      <c r="D181" s="315"/>
      <c r="E181" s="316"/>
      <c r="F181" s="316"/>
      <c r="G181" s="371"/>
      <c r="H181" s="552"/>
      <c r="I181" s="316"/>
      <c r="J181" s="316"/>
      <c r="K181" s="553"/>
      <c r="L181" s="315"/>
      <c r="M181" s="316"/>
      <c r="N181" s="316"/>
      <c r="O181" s="371"/>
      <c r="P181" s="318"/>
      <c r="Q181" s="311"/>
      <c r="R181" s="311"/>
      <c r="S181" s="360"/>
    </row>
    <row r="182" spans="1:19" ht="14.25" x14ac:dyDescent="0.2">
      <c r="A182" s="322" t="s">
        <v>14</v>
      </c>
      <c r="B182" s="372"/>
      <c r="C182" s="373"/>
      <c r="D182" s="374">
        <f t="shared" ref="D182:O182" si="39">D37+D179</f>
        <v>4162352</v>
      </c>
      <c r="E182" s="375">
        <f t="shared" si="39"/>
        <v>4136020</v>
      </c>
      <c r="F182" s="375">
        <f t="shared" si="39"/>
        <v>25832</v>
      </c>
      <c r="G182" s="376">
        <f t="shared" si="39"/>
        <v>500</v>
      </c>
      <c r="H182" s="568">
        <v>4423509</v>
      </c>
      <c r="I182" s="375">
        <v>4397177</v>
      </c>
      <c r="J182" s="375">
        <v>25832</v>
      </c>
      <c r="K182" s="569">
        <v>500</v>
      </c>
      <c r="L182" s="374">
        <f t="shared" si="39"/>
        <v>134503</v>
      </c>
      <c r="M182" s="375">
        <f t="shared" si="39"/>
        <v>134503</v>
      </c>
      <c r="N182" s="375">
        <f t="shared" si="39"/>
        <v>0</v>
      </c>
      <c r="O182" s="376">
        <f t="shared" si="39"/>
        <v>0</v>
      </c>
      <c r="P182" s="374">
        <f t="shared" si="30"/>
        <v>4558012</v>
      </c>
      <c r="Q182" s="375">
        <f t="shared" si="30"/>
        <v>4531680</v>
      </c>
      <c r="R182" s="375">
        <f t="shared" si="30"/>
        <v>25832</v>
      </c>
      <c r="S182" s="376">
        <f t="shared" si="30"/>
        <v>500</v>
      </c>
    </row>
    <row r="183" spans="1:19" ht="15" x14ac:dyDescent="0.25">
      <c r="A183" s="307"/>
      <c r="B183" s="377"/>
      <c r="C183" s="320"/>
      <c r="D183" s="315"/>
      <c r="E183" s="316"/>
      <c r="F183" s="316"/>
      <c r="G183" s="371"/>
      <c r="H183" s="552"/>
      <c r="I183" s="316"/>
      <c r="J183" s="316"/>
      <c r="K183" s="553"/>
      <c r="L183" s="315"/>
      <c r="M183" s="316"/>
      <c r="N183" s="316"/>
      <c r="O183" s="371"/>
      <c r="P183" s="318"/>
      <c r="Q183" s="311"/>
      <c r="R183" s="311"/>
      <c r="S183" s="360"/>
    </row>
    <row r="184" spans="1:19" ht="15" x14ac:dyDescent="0.25">
      <c r="A184" s="307"/>
      <c r="B184" s="378" t="s">
        <v>25</v>
      </c>
      <c r="C184" s="379" t="s">
        <v>836</v>
      </c>
      <c r="D184" s="380"/>
      <c r="E184" s="381"/>
      <c r="F184" s="381"/>
      <c r="G184" s="382"/>
      <c r="H184" s="570"/>
      <c r="I184" s="381"/>
      <c r="J184" s="381"/>
      <c r="K184" s="571"/>
      <c r="L184" s="380"/>
      <c r="M184" s="381"/>
      <c r="N184" s="381"/>
      <c r="O184" s="382"/>
      <c r="P184" s="380"/>
      <c r="Q184" s="381"/>
      <c r="R184" s="381"/>
      <c r="S184" s="382"/>
    </row>
    <row r="185" spans="1:19" ht="15" x14ac:dyDescent="0.25">
      <c r="A185" s="307"/>
      <c r="B185" s="383"/>
      <c r="C185" s="309" t="s">
        <v>273</v>
      </c>
      <c r="D185" s="318"/>
      <c r="E185" s="311"/>
      <c r="F185" s="311"/>
      <c r="G185" s="360"/>
      <c r="H185" s="310"/>
      <c r="I185" s="311"/>
      <c r="J185" s="311"/>
      <c r="K185" s="542"/>
      <c r="L185" s="318"/>
      <c r="M185" s="311"/>
      <c r="N185" s="311"/>
      <c r="O185" s="360"/>
      <c r="P185" s="318"/>
      <c r="Q185" s="311"/>
      <c r="R185" s="311"/>
      <c r="S185" s="360"/>
    </row>
    <row r="186" spans="1:19" ht="15" x14ac:dyDescent="0.25">
      <c r="A186" s="326"/>
      <c r="B186" s="384"/>
      <c r="C186" s="309" t="s">
        <v>172</v>
      </c>
      <c r="D186" s="318">
        <v>368</v>
      </c>
      <c r="E186" s="311">
        <v>368</v>
      </c>
      <c r="F186" s="311">
        <v>0</v>
      </c>
      <c r="G186" s="360">
        <v>0</v>
      </c>
      <c r="H186" s="310">
        <v>368</v>
      </c>
      <c r="I186" s="311">
        <v>368</v>
      </c>
      <c r="J186" s="311">
        <v>0</v>
      </c>
      <c r="K186" s="542">
        <v>0</v>
      </c>
      <c r="L186" s="318"/>
      <c r="M186" s="311"/>
      <c r="N186" s="311"/>
      <c r="O186" s="360"/>
      <c r="P186" s="318">
        <f t="shared" si="30"/>
        <v>368</v>
      </c>
      <c r="Q186" s="311">
        <f t="shared" si="30"/>
        <v>368</v>
      </c>
      <c r="R186" s="311">
        <f t="shared" si="30"/>
        <v>0</v>
      </c>
      <c r="S186" s="360">
        <f t="shared" si="30"/>
        <v>0</v>
      </c>
    </row>
    <row r="187" spans="1:19" ht="15" x14ac:dyDescent="0.25">
      <c r="A187" s="385"/>
      <c r="B187" s="384"/>
      <c r="C187" s="309" t="s">
        <v>170</v>
      </c>
      <c r="D187" s="318">
        <v>445</v>
      </c>
      <c r="E187" s="311">
        <v>445</v>
      </c>
      <c r="F187" s="311">
        <v>0</v>
      </c>
      <c r="G187" s="360">
        <v>0</v>
      </c>
      <c r="H187" s="310">
        <v>445</v>
      </c>
      <c r="I187" s="311">
        <v>445</v>
      </c>
      <c r="J187" s="311">
        <v>0</v>
      </c>
      <c r="K187" s="542">
        <v>0</v>
      </c>
      <c r="L187" s="318"/>
      <c r="M187" s="311"/>
      <c r="N187" s="311"/>
      <c r="O187" s="360"/>
      <c r="P187" s="318">
        <f t="shared" si="30"/>
        <v>445</v>
      </c>
      <c r="Q187" s="311">
        <f t="shared" si="30"/>
        <v>445</v>
      </c>
      <c r="R187" s="311">
        <f t="shared" si="30"/>
        <v>0</v>
      </c>
      <c r="S187" s="360">
        <f t="shared" si="30"/>
        <v>0</v>
      </c>
    </row>
    <row r="188" spans="1:19" ht="15" x14ac:dyDescent="0.25">
      <c r="A188" s="326"/>
      <c r="B188" s="384"/>
      <c r="C188" s="309" t="s">
        <v>171</v>
      </c>
      <c r="D188" s="318">
        <v>561</v>
      </c>
      <c r="E188" s="311">
        <v>561</v>
      </c>
      <c r="F188" s="311">
        <v>0</v>
      </c>
      <c r="G188" s="360">
        <v>0</v>
      </c>
      <c r="H188" s="310">
        <v>561</v>
      </c>
      <c r="I188" s="311">
        <v>561</v>
      </c>
      <c r="J188" s="311">
        <v>0</v>
      </c>
      <c r="K188" s="542">
        <v>0</v>
      </c>
      <c r="L188" s="318"/>
      <c r="M188" s="311"/>
      <c r="N188" s="311"/>
      <c r="O188" s="360"/>
      <c r="P188" s="318">
        <f t="shared" si="30"/>
        <v>561</v>
      </c>
      <c r="Q188" s="311">
        <f t="shared" si="30"/>
        <v>561</v>
      </c>
      <c r="R188" s="311">
        <f t="shared" si="30"/>
        <v>0</v>
      </c>
      <c r="S188" s="360">
        <f t="shared" si="30"/>
        <v>0</v>
      </c>
    </row>
    <row r="189" spans="1:19" ht="15" x14ac:dyDescent="0.25">
      <c r="A189" s="307"/>
      <c r="B189" s="383"/>
      <c r="C189" s="309" t="s">
        <v>177</v>
      </c>
      <c r="D189" s="318">
        <v>195074</v>
      </c>
      <c r="E189" s="311">
        <v>195074</v>
      </c>
      <c r="F189" s="311">
        <v>0</v>
      </c>
      <c r="G189" s="360">
        <v>0</v>
      </c>
      <c r="H189" s="310">
        <v>194795</v>
      </c>
      <c r="I189" s="311">
        <v>194795</v>
      </c>
      <c r="J189" s="311">
        <v>0</v>
      </c>
      <c r="K189" s="542">
        <v>0</v>
      </c>
      <c r="L189" s="318"/>
      <c r="M189" s="311"/>
      <c r="N189" s="311"/>
      <c r="O189" s="360"/>
      <c r="P189" s="318">
        <f t="shared" si="30"/>
        <v>194795</v>
      </c>
      <c r="Q189" s="311">
        <f t="shared" si="30"/>
        <v>194795</v>
      </c>
      <c r="R189" s="311">
        <f t="shared" si="30"/>
        <v>0</v>
      </c>
      <c r="S189" s="360">
        <f t="shared" si="30"/>
        <v>0</v>
      </c>
    </row>
    <row r="190" spans="1:19" ht="15" x14ac:dyDescent="0.25">
      <c r="A190" s="326"/>
      <c r="B190" s="384"/>
      <c r="C190" s="331" t="s">
        <v>20</v>
      </c>
      <c r="D190" s="323">
        <f t="shared" ref="D190:G190" si="40">SUM(D186:D189)</f>
        <v>196448</v>
      </c>
      <c r="E190" s="324">
        <f t="shared" si="40"/>
        <v>196448</v>
      </c>
      <c r="F190" s="324">
        <f t="shared" si="40"/>
        <v>0</v>
      </c>
      <c r="G190" s="357">
        <f t="shared" si="40"/>
        <v>0</v>
      </c>
      <c r="H190" s="540">
        <v>196169</v>
      </c>
      <c r="I190" s="324">
        <v>196169</v>
      </c>
      <c r="J190" s="324">
        <v>0</v>
      </c>
      <c r="K190" s="539">
        <v>0</v>
      </c>
      <c r="L190" s="323">
        <f t="shared" ref="L190:O190" si="41">SUM(L186:L189)</f>
        <v>0</v>
      </c>
      <c r="M190" s="324">
        <f t="shared" si="41"/>
        <v>0</v>
      </c>
      <c r="N190" s="324">
        <f t="shared" si="41"/>
        <v>0</v>
      </c>
      <c r="O190" s="357">
        <f t="shared" si="41"/>
        <v>0</v>
      </c>
      <c r="P190" s="323">
        <f t="shared" si="30"/>
        <v>196169</v>
      </c>
      <c r="Q190" s="324">
        <f t="shared" si="30"/>
        <v>196169</v>
      </c>
      <c r="R190" s="324">
        <f t="shared" si="30"/>
        <v>0</v>
      </c>
      <c r="S190" s="357">
        <f t="shared" si="30"/>
        <v>0</v>
      </c>
    </row>
    <row r="191" spans="1:19" ht="15" x14ac:dyDescent="0.25">
      <c r="A191" s="326"/>
      <c r="B191" s="384"/>
      <c r="C191" s="331"/>
      <c r="D191" s="323"/>
      <c r="E191" s="324"/>
      <c r="F191" s="324"/>
      <c r="G191" s="357"/>
      <c r="H191" s="540"/>
      <c r="I191" s="324"/>
      <c r="J191" s="324"/>
      <c r="K191" s="539"/>
      <c r="L191" s="323"/>
      <c r="M191" s="324"/>
      <c r="N191" s="324"/>
      <c r="O191" s="357"/>
      <c r="P191" s="318"/>
      <c r="Q191" s="311"/>
      <c r="R191" s="311"/>
      <c r="S191" s="360"/>
    </row>
    <row r="192" spans="1:19" s="565" customFormat="1" ht="15" x14ac:dyDescent="0.25">
      <c r="A192" s="307"/>
      <c r="B192" s="383"/>
      <c r="C192" s="309" t="s">
        <v>917</v>
      </c>
      <c r="D192" s="318">
        <v>0</v>
      </c>
      <c r="E192" s="311">
        <v>0</v>
      </c>
      <c r="F192" s="311">
        <v>0</v>
      </c>
      <c r="G192" s="360">
        <v>0</v>
      </c>
      <c r="H192" s="310">
        <v>1432</v>
      </c>
      <c r="I192" s="311">
        <v>1432</v>
      </c>
      <c r="J192" s="311">
        <v>0</v>
      </c>
      <c r="K192" s="542">
        <v>0</v>
      </c>
      <c r="L192" s="318">
        <v>71824</v>
      </c>
      <c r="M192" s="311">
        <f>L192</f>
        <v>71824</v>
      </c>
      <c r="N192" s="311">
        <v>0</v>
      </c>
      <c r="O192" s="360">
        <v>0</v>
      </c>
      <c r="P192" s="318">
        <f t="shared" si="30"/>
        <v>73256</v>
      </c>
      <c r="Q192" s="311">
        <f t="shared" si="30"/>
        <v>73256</v>
      </c>
      <c r="R192" s="311">
        <f t="shared" si="30"/>
        <v>0</v>
      </c>
      <c r="S192" s="360">
        <f t="shared" si="30"/>
        <v>0</v>
      </c>
    </row>
    <row r="193" spans="1:19" ht="15" x14ac:dyDescent="0.25">
      <c r="A193" s="307"/>
      <c r="B193" s="383"/>
      <c r="C193" s="309"/>
      <c r="D193" s="318"/>
      <c r="E193" s="311"/>
      <c r="F193" s="311"/>
      <c r="G193" s="360"/>
      <c r="H193" s="310"/>
      <c r="I193" s="311"/>
      <c r="J193" s="311"/>
      <c r="K193" s="542"/>
      <c r="L193" s="318"/>
      <c r="M193" s="311"/>
      <c r="N193" s="311"/>
      <c r="O193" s="360"/>
      <c r="P193" s="318"/>
      <c r="Q193" s="311"/>
      <c r="R193" s="311"/>
      <c r="S193" s="360"/>
    </row>
    <row r="194" spans="1:19" ht="15.75" thickBot="1" x14ac:dyDescent="0.3">
      <c r="A194" s="295"/>
      <c r="B194" s="296"/>
      <c r="C194" s="386" t="s">
        <v>14</v>
      </c>
      <c r="D194" s="387">
        <f>D182+D190</f>
        <v>4358800</v>
      </c>
      <c r="E194" s="388">
        <f t="shared" ref="E194:G194" si="42">E182+E190</f>
        <v>4332468</v>
      </c>
      <c r="F194" s="388">
        <f t="shared" si="42"/>
        <v>25832</v>
      </c>
      <c r="G194" s="572">
        <f t="shared" si="42"/>
        <v>500</v>
      </c>
      <c r="H194" s="573">
        <v>4621110</v>
      </c>
      <c r="I194" s="388">
        <v>4594778</v>
      </c>
      <c r="J194" s="388">
        <v>25832</v>
      </c>
      <c r="K194" s="574">
        <v>500</v>
      </c>
      <c r="L194" s="387">
        <f>L182+L190+L192</f>
        <v>206327</v>
      </c>
      <c r="M194" s="388">
        <f t="shared" ref="M194:O194" si="43">M182+M190+M192</f>
        <v>206327</v>
      </c>
      <c r="N194" s="388">
        <f t="shared" si="43"/>
        <v>0</v>
      </c>
      <c r="O194" s="544">
        <f t="shared" si="43"/>
        <v>0</v>
      </c>
      <c r="P194" s="387">
        <f t="shared" si="30"/>
        <v>4827437</v>
      </c>
      <c r="Q194" s="388">
        <f t="shared" si="30"/>
        <v>4801105</v>
      </c>
      <c r="R194" s="388">
        <f t="shared" si="30"/>
        <v>25832</v>
      </c>
      <c r="S194" s="572">
        <f t="shared" si="30"/>
        <v>500</v>
      </c>
    </row>
    <row r="195" spans="1:19" x14ac:dyDescent="0.25">
      <c r="A195" s="16"/>
      <c r="B195" s="389"/>
      <c r="C195" s="390"/>
      <c r="D195" s="391"/>
    </row>
    <row r="196" spans="1:19" x14ac:dyDescent="0.25">
      <c r="A196" s="16"/>
      <c r="B196" s="18"/>
      <c r="C196" s="15"/>
      <c r="D196"/>
      <c r="E196"/>
      <c r="F196"/>
      <c r="G196"/>
      <c r="H196"/>
      <c r="I196"/>
      <c r="J196"/>
      <c r="K196"/>
    </row>
    <row r="197" spans="1:19" x14ac:dyDescent="0.25">
      <c r="A197" s="16"/>
      <c r="B197" s="18"/>
      <c r="C197" s="15"/>
      <c r="D197"/>
      <c r="E197"/>
      <c r="F197"/>
      <c r="G197"/>
      <c r="H197"/>
      <c r="I197"/>
      <c r="J197"/>
      <c r="K197"/>
    </row>
    <row r="198" spans="1:19" x14ac:dyDescent="0.25">
      <c r="A198" s="16"/>
      <c r="B198" s="18"/>
      <c r="C198" s="15"/>
      <c r="D198"/>
      <c r="E198"/>
      <c r="F198"/>
      <c r="G198"/>
      <c r="H198"/>
      <c r="I198"/>
      <c r="J198"/>
      <c r="K198"/>
    </row>
    <row r="199" spans="1:19" x14ac:dyDescent="0.25">
      <c r="A199" s="16"/>
      <c r="B199" s="18"/>
      <c r="C199" s="15"/>
      <c r="D199"/>
      <c r="E199"/>
      <c r="F199"/>
      <c r="G199"/>
      <c r="H199"/>
      <c r="I199"/>
      <c r="J199"/>
      <c r="K199"/>
    </row>
    <row r="200" spans="1:19" x14ac:dyDescent="0.25">
      <c r="A200" s="16"/>
      <c r="B200" s="18"/>
      <c r="C200" s="15"/>
      <c r="D200"/>
      <c r="E200"/>
      <c r="F200"/>
      <c r="G200"/>
      <c r="H200"/>
      <c r="I200"/>
      <c r="J200"/>
      <c r="K200"/>
    </row>
    <row r="201" spans="1:19" x14ac:dyDescent="0.25">
      <c r="A201" s="16"/>
      <c r="B201" s="18"/>
      <c r="C201" s="15"/>
      <c r="D201"/>
      <c r="E201"/>
      <c r="F201"/>
      <c r="G201"/>
      <c r="H201"/>
      <c r="I201"/>
      <c r="J201"/>
      <c r="K201"/>
    </row>
    <row r="202" spans="1:19" x14ac:dyDescent="0.25">
      <c r="A202" s="16"/>
      <c r="B202" s="18"/>
      <c r="C202" s="15"/>
      <c r="D202"/>
      <c r="E202"/>
      <c r="F202"/>
      <c r="G202"/>
      <c r="H202"/>
      <c r="I202"/>
      <c r="J202"/>
      <c r="K202"/>
    </row>
    <row r="203" spans="1:19" x14ac:dyDescent="0.25">
      <c r="A203" s="16"/>
      <c r="B203" s="18"/>
      <c r="C203" s="15"/>
      <c r="D203"/>
      <c r="E203"/>
      <c r="F203"/>
      <c r="G203"/>
      <c r="H203"/>
      <c r="I203"/>
      <c r="J203"/>
      <c r="K203"/>
    </row>
    <row r="204" spans="1:19" x14ac:dyDescent="0.25">
      <c r="A204" s="16"/>
      <c r="B204" s="18"/>
      <c r="C204" s="15"/>
      <c r="D204"/>
      <c r="E204"/>
      <c r="F204"/>
      <c r="G204"/>
      <c r="H204"/>
      <c r="I204"/>
      <c r="J204"/>
      <c r="K204"/>
    </row>
    <row r="205" spans="1:19" x14ac:dyDescent="0.25">
      <c r="A205" s="16"/>
      <c r="B205" s="18"/>
      <c r="C205" s="15"/>
      <c r="D205"/>
      <c r="E205"/>
      <c r="F205"/>
      <c r="G205"/>
      <c r="H205"/>
      <c r="I205"/>
      <c r="J205"/>
      <c r="K205"/>
    </row>
    <row r="206" spans="1:19" x14ac:dyDescent="0.25">
      <c r="A206" s="16"/>
      <c r="B206" s="18"/>
      <c r="C206" s="15"/>
      <c r="D206"/>
      <c r="E206"/>
      <c r="F206"/>
      <c r="G206"/>
      <c r="H206"/>
      <c r="I206"/>
      <c r="J206"/>
      <c r="K206"/>
    </row>
    <row r="207" spans="1:19" x14ac:dyDescent="0.25">
      <c r="A207" s="16"/>
      <c r="B207" s="16"/>
      <c r="C207" s="16"/>
      <c r="D207"/>
      <c r="E207"/>
      <c r="F207"/>
      <c r="G207"/>
      <c r="H207"/>
      <c r="I207"/>
      <c r="J207"/>
      <c r="K207"/>
    </row>
    <row r="208" spans="1:19" x14ac:dyDescent="0.25">
      <c r="A208" s="16"/>
      <c r="B208" s="16"/>
      <c r="C208" s="16"/>
      <c r="D208"/>
      <c r="E208"/>
      <c r="F208"/>
      <c r="G208"/>
      <c r="H208"/>
      <c r="I208"/>
      <c r="J208"/>
      <c r="K208"/>
    </row>
    <row r="209" spans="1:11" x14ac:dyDescent="0.25">
      <c r="A209" s="16"/>
      <c r="B209" s="16"/>
      <c r="C209" s="16"/>
      <c r="D209"/>
      <c r="E209"/>
      <c r="F209"/>
      <c r="G209"/>
      <c r="H209"/>
      <c r="I209"/>
      <c r="J209"/>
      <c r="K209"/>
    </row>
    <row r="210" spans="1:11" x14ac:dyDescent="0.25">
      <c r="A210" s="16"/>
      <c r="B210" s="16"/>
      <c r="C210" s="16"/>
      <c r="D210"/>
      <c r="E210"/>
      <c r="F210"/>
      <c r="G210"/>
      <c r="H210"/>
      <c r="I210"/>
      <c r="J210"/>
      <c r="K210"/>
    </row>
    <row r="211" spans="1:11" x14ac:dyDescent="0.25">
      <c r="A211" s="16"/>
      <c r="B211" s="16"/>
      <c r="C211" s="16"/>
      <c r="D211"/>
      <c r="E211"/>
      <c r="F211"/>
      <c r="G211"/>
      <c r="H211"/>
      <c r="I211"/>
      <c r="J211"/>
      <c r="K211"/>
    </row>
    <row r="212" spans="1:11" x14ac:dyDescent="0.25">
      <c r="A212" s="16"/>
      <c r="B212" s="16"/>
      <c r="C212" s="16"/>
      <c r="D212"/>
      <c r="E212"/>
      <c r="F212"/>
      <c r="G212"/>
      <c r="H212"/>
      <c r="I212"/>
      <c r="J212"/>
      <c r="K212"/>
    </row>
    <row r="213" spans="1:11" x14ac:dyDescent="0.25">
      <c r="A213" s="16"/>
      <c r="B213" s="16"/>
      <c r="C213" s="16"/>
      <c r="D213"/>
      <c r="E213"/>
      <c r="F213"/>
      <c r="G213"/>
      <c r="H213"/>
      <c r="I213"/>
      <c r="J213"/>
      <c r="K213"/>
    </row>
    <row r="214" spans="1:11" x14ac:dyDescent="0.25">
      <c r="A214" s="16"/>
      <c r="B214" s="16"/>
      <c r="C214" s="16"/>
      <c r="D214"/>
      <c r="E214"/>
      <c r="F214"/>
      <c r="G214"/>
      <c r="H214"/>
      <c r="I214"/>
      <c r="J214"/>
      <c r="K214"/>
    </row>
    <row r="215" spans="1:11" x14ac:dyDescent="0.25">
      <c r="A215" s="16"/>
      <c r="B215" s="16"/>
      <c r="C215" s="16"/>
      <c r="D215"/>
      <c r="E215"/>
      <c r="F215"/>
      <c r="G215"/>
      <c r="H215"/>
      <c r="I215"/>
      <c r="J215"/>
      <c r="K215"/>
    </row>
    <row r="216" spans="1:11" x14ac:dyDescent="0.25">
      <c r="A216" s="16"/>
      <c r="B216" s="16"/>
      <c r="C216" s="16"/>
      <c r="D216"/>
      <c r="E216"/>
      <c r="F216"/>
      <c r="G216"/>
      <c r="H216"/>
      <c r="I216"/>
      <c r="J216"/>
      <c r="K216"/>
    </row>
    <row r="217" spans="1:11" x14ac:dyDescent="0.25">
      <c r="A217" s="16"/>
      <c r="B217" s="16"/>
      <c r="C217" s="16"/>
      <c r="D217"/>
      <c r="E217"/>
      <c r="F217"/>
      <c r="G217"/>
      <c r="H217"/>
      <c r="I217"/>
      <c r="J217"/>
      <c r="K217"/>
    </row>
    <row r="218" spans="1:11" x14ac:dyDescent="0.25">
      <c r="A218" s="16"/>
      <c r="B218" s="16"/>
      <c r="C218" s="16"/>
      <c r="D218"/>
      <c r="E218"/>
      <c r="F218"/>
      <c r="G218"/>
      <c r="H218"/>
      <c r="I218"/>
      <c r="J218"/>
      <c r="K218"/>
    </row>
    <row r="219" spans="1:11" x14ac:dyDescent="0.25">
      <c r="A219" s="16"/>
      <c r="B219" s="16"/>
      <c r="C219" s="16"/>
      <c r="D219"/>
      <c r="E219"/>
      <c r="F219"/>
      <c r="G219"/>
      <c r="H219"/>
      <c r="I219"/>
      <c r="J219"/>
      <c r="K219"/>
    </row>
    <row r="220" spans="1:11" x14ac:dyDescent="0.25">
      <c r="A220" s="16"/>
      <c r="B220" s="16"/>
      <c r="C220" s="16"/>
      <c r="D220"/>
      <c r="E220"/>
      <c r="F220"/>
      <c r="G220"/>
      <c r="H220"/>
      <c r="I220"/>
      <c r="J220"/>
      <c r="K220"/>
    </row>
    <row r="221" spans="1:11" x14ac:dyDescent="0.25">
      <c r="A221" s="16"/>
      <c r="B221" s="16"/>
      <c r="C221" s="16"/>
      <c r="D221"/>
      <c r="E221"/>
      <c r="F221"/>
      <c r="G221"/>
      <c r="H221"/>
      <c r="I221"/>
      <c r="J221"/>
      <c r="K221"/>
    </row>
    <row r="222" spans="1:11" x14ac:dyDescent="0.25">
      <c r="A222" s="16"/>
      <c r="B222" s="16"/>
      <c r="C222" s="16"/>
      <c r="D222"/>
      <c r="E222"/>
      <c r="F222"/>
      <c r="G222"/>
      <c r="H222"/>
      <c r="I222"/>
      <c r="J222"/>
      <c r="K222"/>
    </row>
    <row r="223" spans="1:11" x14ac:dyDescent="0.25">
      <c r="A223" s="16"/>
      <c r="B223" s="16"/>
      <c r="C223" s="16"/>
      <c r="D223"/>
      <c r="E223"/>
      <c r="F223"/>
      <c r="G223"/>
      <c r="H223"/>
      <c r="I223"/>
      <c r="J223"/>
      <c r="K223"/>
    </row>
    <row r="224" spans="1:11" x14ac:dyDescent="0.25">
      <c r="A224" s="16"/>
      <c r="B224" s="16"/>
      <c r="C224" s="16"/>
      <c r="D224"/>
      <c r="E224"/>
      <c r="F224"/>
      <c r="G224"/>
      <c r="H224"/>
      <c r="I224"/>
      <c r="J224"/>
      <c r="K224"/>
    </row>
    <row r="225" spans="1:11" x14ac:dyDescent="0.25">
      <c r="A225" s="16"/>
      <c r="B225" s="16"/>
      <c r="C225" s="16"/>
      <c r="D225"/>
      <c r="E225"/>
      <c r="F225"/>
      <c r="G225"/>
      <c r="H225"/>
      <c r="I225"/>
      <c r="J225"/>
      <c r="K225"/>
    </row>
    <row r="226" spans="1:11" x14ac:dyDescent="0.25">
      <c r="A226" s="16"/>
      <c r="B226" s="16"/>
      <c r="C226" s="16"/>
      <c r="D226"/>
      <c r="E226"/>
      <c r="F226"/>
      <c r="G226"/>
      <c r="H226"/>
      <c r="I226"/>
      <c r="J226"/>
      <c r="K226"/>
    </row>
    <row r="227" spans="1:11" x14ac:dyDescent="0.25">
      <c r="A227" s="16"/>
      <c r="B227" s="16"/>
      <c r="C227" s="16"/>
      <c r="D227"/>
      <c r="E227"/>
      <c r="F227"/>
      <c r="G227"/>
      <c r="H227"/>
      <c r="I227"/>
      <c r="J227"/>
      <c r="K227"/>
    </row>
    <row r="228" spans="1:11" x14ac:dyDescent="0.25">
      <c r="A228" s="16"/>
      <c r="B228" s="16"/>
      <c r="C228" s="16"/>
      <c r="D228"/>
      <c r="E228"/>
      <c r="F228"/>
      <c r="G228"/>
      <c r="H228"/>
      <c r="I228"/>
      <c r="J228"/>
      <c r="K228"/>
    </row>
    <row r="229" spans="1:11" x14ac:dyDescent="0.25">
      <c r="A229" s="16"/>
      <c r="B229" s="16"/>
      <c r="C229" s="16"/>
      <c r="D229"/>
      <c r="E229"/>
      <c r="F229"/>
      <c r="G229"/>
      <c r="H229"/>
      <c r="I229"/>
      <c r="J229"/>
      <c r="K229"/>
    </row>
    <row r="230" spans="1:11" x14ac:dyDescent="0.25">
      <c r="A230" s="16"/>
      <c r="B230" s="16"/>
      <c r="C230" s="16"/>
      <c r="D230"/>
      <c r="E230"/>
      <c r="F230"/>
      <c r="G230"/>
      <c r="H230"/>
      <c r="I230"/>
      <c r="J230"/>
      <c r="K230"/>
    </row>
    <row r="231" spans="1:11" x14ac:dyDescent="0.25">
      <c r="A231" s="16"/>
      <c r="B231" s="16"/>
      <c r="C231" s="16"/>
      <c r="D231"/>
      <c r="E231"/>
      <c r="F231"/>
      <c r="G231"/>
      <c r="H231"/>
      <c r="I231"/>
      <c r="J231"/>
      <c r="K231"/>
    </row>
    <row r="232" spans="1:11" x14ac:dyDescent="0.25">
      <c r="A232" s="16"/>
      <c r="B232" s="16"/>
      <c r="C232" s="16"/>
      <c r="D232"/>
      <c r="E232"/>
      <c r="F232"/>
      <c r="G232"/>
      <c r="H232"/>
      <c r="I232"/>
      <c r="J232"/>
      <c r="K232"/>
    </row>
    <row r="233" spans="1:11" x14ac:dyDescent="0.25">
      <c r="A233" s="16"/>
      <c r="B233" s="16"/>
      <c r="C233" s="16"/>
      <c r="D233"/>
      <c r="E233"/>
      <c r="F233"/>
      <c r="G233"/>
      <c r="H233"/>
      <c r="I233"/>
      <c r="J233"/>
      <c r="K233"/>
    </row>
    <row r="234" spans="1:11" x14ac:dyDescent="0.25">
      <c r="A234" s="16"/>
      <c r="B234" s="16"/>
      <c r="C234" s="16"/>
      <c r="D234"/>
      <c r="E234"/>
      <c r="F234"/>
      <c r="G234"/>
      <c r="H234"/>
      <c r="I234"/>
      <c r="J234"/>
      <c r="K234"/>
    </row>
    <row r="235" spans="1:11" x14ac:dyDescent="0.25">
      <c r="A235" s="16"/>
      <c r="B235" s="16"/>
      <c r="C235" s="16"/>
      <c r="D235"/>
      <c r="E235"/>
      <c r="F235"/>
      <c r="G235"/>
      <c r="H235"/>
      <c r="I235"/>
      <c r="J235"/>
      <c r="K235"/>
    </row>
    <row r="236" spans="1:11" x14ac:dyDescent="0.25">
      <c r="A236" s="16"/>
      <c r="B236" s="16"/>
      <c r="C236" s="16"/>
      <c r="D236"/>
      <c r="E236"/>
      <c r="F236"/>
      <c r="G236"/>
      <c r="H236"/>
      <c r="I236"/>
      <c r="J236"/>
      <c r="K236"/>
    </row>
    <row r="237" spans="1:11" x14ac:dyDescent="0.25">
      <c r="A237" s="16"/>
      <c r="B237" s="16"/>
      <c r="C237" s="16"/>
      <c r="D237"/>
      <c r="E237"/>
      <c r="F237"/>
      <c r="G237"/>
      <c r="H237"/>
      <c r="I237"/>
      <c r="J237"/>
      <c r="K237"/>
    </row>
    <row r="238" spans="1:11" x14ac:dyDescent="0.25">
      <c r="A238" s="16"/>
      <c r="B238" s="16"/>
      <c r="C238" s="16"/>
      <c r="D238"/>
      <c r="E238"/>
      <c r="F238"/>
      <c r="G238"/>
      <c r="H238"/>
      <c r="I238"/>
      <c r="J238"/>
      <c r="K238"/>
    </row>
    <row r="239" spans="1:11" x14ac:dyDescent="0.25">
      <c r="A239" s="16"/>
      <c r="B239" s="16"/>
      <c r="C239" s="16"/>
      <c r="D239"/>
      <c r="E239"/>
      <c r="F239"/>
      <c r="G239"/>
      <c r="H239"/>
      <c r="I239"/>
      <c r="J239"/>
      <c r="K239"/>
    </row>
    <row r="240" spans="1:11" x14ac:dyDescent="0.25">
      <c r="A240" s="16"/>
      <c r="B240" s="16"/>
      <c r="C240" s="16"/>
      <c r="D240"/>
      <c r="E240"/>
      <c r="F240"/>
      <c r="G240"/>
      <c r="H240"/>
      <c r="I240"/>
      <c r="J240"/>
      <c r="K240"/>
    </row>
    <row r="241" spans="1:11" x14ac:dyDescent="0.25">
      <c r="A241" s="16"/>
      <c r="B241" s="16"/>
      <c r="C241" s="16"/>
      <c r="D241"/>
      <c r="E241"/>
      <c r="F241"/>
      <c r="G241"/>
      <c r="H241"/>
      <c r="I241"/>
      <c r="J241"/>
      <c r="K241"/>
    </row>
    <row r="242" spans="1:11" x14ac:dyDescent="0.25">
      <c r="A242" s="16"/>
      <c r="B242" s="16"/>
      <c r="C242" s="16"/>
      <c r="D242"/>
      <c r="E242"/>
      <c r="F242"/>
      <c r="G242"/>
      <c r="H242"/>
      <c r="I242"/>
      <c r="J242"/>
      <c r="K242"/>
    </row>
    <row r="243" spans="1:11" x14ac:dyDescent="0.25">
      <c r="A243" s="16"/>
      <c r="B243" s="16"/>
      <c r="C243" s="16"/>
      <c r="D243"/>
      <c r="E243"/>
      <c r="F243"/>
      <c r="G243"/>
      <c r="H243"/>
      <c r="I243"/>
      <c r="J243"/>
      <c r="K243"/>
    </row>
    <row r="244" spans="1:11" x14ac:dyDescent="0.25">
      <c r="A244" s="16"/>
      <c r="B244" s="16"/>
      <c r="C244" s="16"/>
      <c r="D244"/>
      <c r="E244"/>
      <c r="F244"/>
      <c r="G244"/>
      <c r="H244"/>
      <c r="I244"/>
      <c r="J244"/>
      <c r="K244"/>
    </row>
    <row r="245" spans="1:11" x14ac:dyDescent="0.25">
      <c r="A245" s="16"/>
      <c r="B245" s="16"/>
      <c r="C245" s="16"/>
      <c r="D245"/>
      <c r="E245"/>
      <c r="F245"/>
      <c r="G245"/>
      <c r="H245"/>
      <c r="I245"/>
      <c r="J245"/>
      <c r="K245"/>
    </row>
    <row r="246" spans="1:11" x14ac:dyDescent="0.25">
      <c r="A246" s="16"/>
      <c r="B246" s="16"/>
      <c r="C246" s="16"/>
      <c r="D246"/>
      <c r="E246"/>
      <c r="F246"/>
      <c r="G246"/>
      <c r="H246"/>
      <c r="I246"/>
      <c r="J246"/>
      <c r="K246"/>
    </row>
    <row r="247" spans="1:11" x14ac:dyDescent="0.25">
      <c r="A247" s="16"/>
      <c r="B247" s="16"/>
      <c r="C247" s="16"/>
      <c r="D247"/>
      <c r="E247"/>
      <c r="F247"/>
      <c r="G247"/>
      <c r="H247"/>
      <c r="I247"/>
      <c r="J247"/>
      <c r="K247"/>
    </row>
    <row r="248" spans="1:11" x14ac:dyDescent="0.25">
      <c r="A248" s="16"/>
      <c r="B248" s="16"/>
      <c r="C248" s="16"/>
      <c r="D248"/>
      <c r="E248"/>
      <c r="F248"/>
      <c r="G248"/>
      <c r="H248"/>
      <c r="I248"/>
      <c r="J248"/>
      <c r="K248"/>
    </row>
    <row r="249" spans="1:11" x14ac:dyDescent="0.25">
      <c r="A249" s="16"/>
      <c r="B249" s="18"/>
      <c r="C249" s="15"/>
      <c r="D249"/>
      <c r="E249"/>
      <c r="F249"/>
      <c r="G249"/>
      <c r="H249"/>
      <c r="I249"/>
      <c r="J249"/>
      <c r="K249"/>
    </row>
    <row r="250" spans="1:11" x14ac:dyDescent="0.25">
      <c r="A250" s="16"/>
      <c r="B250" s="18"/>
      <c r="C250" s="15"/>
      <c r="D250"/>
      <c r="E250"/>
      <c r="F250"/>
      <c r="G250"/>
      <c r="H250"/>
      <c r="I250"/>
      <c r="J250"/>
      <c r="K250"/>
    </row>
    <row r="251" spans="1:11" x14ac:dyDescent="0.25">
      <c r="A251" s="16"/>
      <c r="B251" s="18"/>
      <c r="C251" s="15"/>
      <c r="D251"/>
      <c r="E251"/>
      <c r="F251"/>
      <c r="G251"/>
      <c r="H251"/>
      <c r="I251"/>
      <c r="J251"/>
      <c r="K251"/>
    </row>
    <row r="252" spans="1:11" x14ac:dyDescent="0.25">
      <c r="A252" s="16"/>
      <c r="B252" s="18"/>
      <c r="C252" s="15"/>
      <c r="D252"/>
      <c r="E252"/>
      <c r="F252"/>
      <c r="G252"/>
      <c r="H252"/>
      <c r="I252"/>
      <c r="J252"/>
      <c r="K252"/>
    </row>
  </sheetData>
  <mergeCells count="5">
    <mergeCell ref="A5:S5"/>
    <mergeCell ref="D7:G7"/>
    <mergeCell ref="H7:K7"/>
    <mergeCell ref="L7:O7"/>
    <mergeCell ref="P7:S7"/>
  </mergeCells>
  <pageMargins left="0.39370078740157483" right="0.39370078740157483" top="0.39370078740157483" bottom="0.35433070866141736" header="0.51181102362204722" footer="0.51181102362204722"/>
  <pageSetup paperSize="9"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A0A2-564B-4D38-9E76-0C6A9EDC7BD3}">
  <dimension ref="A1:G48"/>
  <sheetViews>
    <sheetView view="pageBreakPreview" zoomScaleNormal="100" zoomScaleSheetLayoutView="100" workbookViewId="0">
      <selection activeCell="D2" sqref="D2"/>
    </sheetView>
  </sheetViews>
  <sheetFormatPr defaultRowHeight="15" x14ac:dyDescent="0.25"/>
  <cols>
    <col min="1" max="1" width="46.7109375" style="277" bestFit="1" customWidth="1"/>
    <col min="2" max="3" width="10.7109375" style="274" bestFit="1" customWidth="1"/>
    <col min="4" max="4" width="10.7109375" style="54" bestFit="1" customWidth="1"/>
    <col min="5" max="256" width="9.140625" style="53"/>
    <col min="257" max="257" width="43" style="53" customWidth="1"/>
    <col min="258" max="260" width="10.7109375" style="53" bestFit="1" customWidth="1"/>
    <col min="261" max="512" width="9.140625" style="53"/>
    <col min="513" max="513" width="43" style="53" customWidth="1"/>
    <col min="514" max="516" width="10.7109375" style="53" bestFit="1" customWidth="1"/>
    <col min="517" max="768" width="9.140625" style="53"/>
    <col min="769" max="769" width="43" style="53" customWidth="1"/>
    <col min="770" max="772" width="10.7109375" style="53" bestFit="1" customWidth="1"/>
    <col min="773" max="1024" width="9.140625" style="53"/>
    <col min="1025" max="1025" width="43" style="53" customWidth="1"/>
    <col min="1026" max="1028" width="10.7109375" style="53" bestFit="1" customWidth="1"/>
    <col min="1029" max="1280" width="9.140625" style="53"/>
    <col min="1281" max="1281" width="43" style="53" customWidth="1"/>
    <col min="1282" max="1284" width="10.7109375" style="53" bestFit="1" customWidth="1"/>
    <col min="1285" max="1536" width="9.140625" style="53"/>
    <col min="1537" max="1537" width="43" style="53" customWidth="1"/>
    <col min="1538" max="1540" width="10.7109375" style="53" bestFit="1" customWidth="1"/>
    <col min="1541" max="1792" width="9.140625" style="53"/>
    <col min="1793" max="1793" width="43" style="53" customWidth="1"/>
    <col min="1794" max="1796" width="10.7109375" style="53" bestFit="1" customWidth="1"/>
    <col min="1797" max="2048" width="9.140625" style="53"/>
    <col min="2049" max="2049" width="43" style="53" customWidth="1"/>
    <col min="2050" max="2052" width="10.7109375" style="53" bestFit="1" customWidth="1"/>
    <col min="2053" max="2304" width="9.140625" style="53"/>
    <col min="2305" max="2305" width="43" style="53" customWidth="1"/>
    <col min="2306" max="2308" width="10.7109375" style="53" bestFit="1" customWidth="1"/>
    <col min="2309" max="2560" width="9.140625" style="53"/>
    <col min="2561" max="2561" width="43" style="53" customWidth="1"/>
    <col min="2562" max="2564" width="10.7109375" style="53" bestFit="1" customWidth="1"/>
    <col min="2565" max="2816" width="9.140625" style="53"/>
    <col min="2817" max="2817" width="43" style="53" customWidth="1"/>
    <col min="2818" max="2820" width="10.7109375" style="53" bestFit="1" customWidth="1"/>
    <col min="2821" max="3072" width="9.140625" style="53"/>
    <col min="3073" max="3073" width="43" style="53" customWidth="1"/>
    <col min="3074" max="3076" width="10.7109375" style="53" bestFit="1" customWidth="1"/>
    <col min="3077" max="3328" width="9.140625" style="53"/>
    <col min="3329" max="3329" width="43" style="53" customWidth="1"/>
    <col min="3330" max="3332" width="10.7109375" style="53" bestFit="1" customWidth="1"/>
    <col min="3333" max="3584" width="9.140625" style="53"/>
    <col min="3585" max="3585" width="43" style="53" customWidth="1"/>
    <col min="3586" max="3588" width="10.7109375" style="53" bestFit="1" customWidth="1"/>
    <col min="3589" max="3840" width="9.140625" style="53"/>
    <col min="3841" max="3841" width="43" style="53" customWidth="1"/>
    <col min="3842" max="3844" width="10.7109375" style="53" bestFit="1" customWidth="1"/>
    <col min="3845" max="4096" width="9.140625" style="53"/>
    <col min="4097" max="4097" width="43" style="53" customWidth="1"/>
    <col min="4098" max="4100" width="10.7109375" style="53" bestFit="1" customWidth="1"/>
    <col min="4101" max="4352" width="9.140625" style="53"/>
    <col min="4353" max="4353" width="43" style="53" customWidth="1"/>
    <col min="4354" max="4356" width="10.7109375" style="53" bestFit="1" customWidth="1"/>
    <col min="4357" max="4608" width="9.140625" style="53"/>
    <col min="4609" max="4609" width="43" style="53" customWidth="1"/>
    <col min="4610" max="4612" width="10.7109375" style="53" bestFit="1" customWidth="1"/>
    <col min="4613" max="4864" width="9.140625" style="53"/>
    <col min="4865" max="4865" width="43" style="53" customWidth="1"/>
    <col min="4866" max="4868" width="10.7109375" style="53" bestFit="1" customWidth="1"/>
    <col min="4869" max="5120" width="9.140625" style="53"/>
    <col min="5121" max="5121" width="43" style="53" customWidth="1"/>
    <col min="5122" max="5124" width="10.7109375" style="53" bestFit="1" customWidth="1"/>
    <col min="5125" max="5376" width="9.140625" style="53"/>
    <col min="5377" max="5377" width="43" style="53" customWidth="1"/>
    <col min="5378" max="5380" width="10.7109375" style="53" bestFit="1" customWidth="1"/>
    <col min="5381" max="5632" width="9.140625" style="53"/>
    <col min="5633" max="5633" width="43" style="53" customWidth="1"/>
    <col min="5634" max="5636" width="10.7109375" style="53" bestFit="1" customWidth="1"/>
    <col min="5637" max="5888" width="9.140625" style="53"/>
    <col min="5889" max="5889" width="43" style="53" customWidth="1"/>
    <col min="5890" max="5892" width="10.7109375" style="53" bestFit="1" customWidth="1"/>
    <col min="5893" max="6144" width="9.140625" style="53"/>
    <col min="6145" max="6145" width="43" style="53" customWidth="1"/>
    <col min="6146" max="6148" width="10.7109375" style="53" bestFit="1" customWidth="1"/>
    <col min="6149" max="6400" width="9.140625" style="53"/>
    <col min="6401" max="6401" width="43" style="53" customWidth="1"/>
    <col min="6402" max="6404" width="10.7109375" style="53" bestFit="1" customWidth="1"/>
    <col min="6405" max="6656" width="9.140625" style="53"/>
    <col min="6657" max="6657" width="43" style="53" customWidth="1"/>
    <col min="6658" max="6660" width="10.7109375" style="53" bestFit="1" customWidth="1"/>
    <col min="6661" max="6912" width="9.140625" style="53"/>
    <col min="6913" max="6913" width="43" style="53" customWidth="1"/>
    <col min="6914" max="6916" width="10.7109375" style="53" bestFit="1" customWidth="1"/>
    <col min="6917" max="7168" width="9.140625" style="53"/>
    <col min="7169" max="7169" width="43" style="53" customWidth="1"/>
    <col min="7170" max="7172" width="10.7109375" style="53" bestFit="1" customWidth="1"/>
    <col min="7173" max="7424" width="9.140625" style="53"/>
    <col min="7425" max="7425" width="43" style="53" customWidth="1"/>
    <col min="7426" max="7428" width="10.7109375" style="53" bestFit="1" customWidth="1"/>
    <col min="7429" max="7680" width="9.140625" style="53"/>
    <col min="7681" max="7681" width="43" style="53" customWidth="1"/>
    <col min="7682" max="7684" width="10.7109375" style="53" bestFit="1" customWidth="1"/>
    <col min="7685" max="7936" width="9.140625" style="53"/>
    <col min="7937" max="7937" width="43" style="53" customWidth="1"/>
    <col min="7938" max="7940" width="10.7109375" style="53" bestFit="1" customWidth="1"/>
    <col min="7941" max="8192" width="9.140625" style="53"/>
    <col min="8193" max="8193" width="43" style="53" customWidth="1"/>
    <col min="8194" max="8196" width="10.7109375" style="53" bestFit="1" customWidth="1"/>
    <col min="8197" max="8448" width="9.140625" style="53"/>
    <col min="8449" max="8449" width="43" style="53" customWidth="1"/>
    <col min="8450" max="8452" width="10.7109375" style="53" bestFit="1" customWidth="1"/>
    <col min="8453" max="8704" width="9.140625" style="53"/>
    <col min="8705" max="8705" width="43" style="53" customWidth="1"/>
    <col min="8706" max="8708" width="10.7109375" style="53" bestFit="1" customWidth="1"/>
    <col min="8709" max="8960" width="9.140625" style="53"/>
    <col min="8961" max="8961" width="43" style="53" customWidth="1"/>
    <col min="8962" max="8964" width="10.7109375" style="53" bestFit="1" customWidth="1"/>
    <col min="8965" max="9216" width="9.140625" style="53"/>
    <col min="9217" max="9217" width="43" style="53" customWidth="1"/>
    <col min="9218" max="9220" width="10.7109375" style="53" bestFit="1" customWidth="1"/>
    <col min="9221" max="9472" width="9.140625" style="53"/>
    <col min="9473" max="9473" width="43" style="53" customWidth="1"/>
    <col min="9474" max="9476" width="10.7109375" style="53" bestFit="1" customWidth="1"/>
    <col min="9477" max="9728" width="9.140625" style="53"/>
    <col min="9729" max="9729" width="43" style="53" customWidth="1"/>
    <col min="9730" max="9732" width="10.7109375" style="53" bestFit="1" customWidth="1"/>
    <col min="9733" max="9984" width="9.140625" style="53"/>
    <col min="9985" max="9985" width="43" style="53" customWidth="1"/>
    <col min="9986" max="9988" width="10.7109375" style="53" bestFit="1" customWidth="1"/>
    <col min="9989" max="10240" width="9.140625" style="53"/>
    <col min="10241" max="10241" width="43" style="53" customWidth="1"/>
    <col min="10242" max="10244" width="10.7109375" style="53" bestFit="1" customWidth="1"/>
    <col min="10245" max="10496" width="9.140625" style="53"/>
    <col min="10497" max="10497" width="43" style="53" customWidth="1"/>
    <col min="10498" max="10500" width="10.7109375" style="53" bestFit="1" customWidth="1"/>
    <col min="10501" max="10752" width="9.140625" style="53"/>
    <col min="10753" max="10753" width="43" style="53" customWidth="1"/>
    <col min="10754" max="10756" width="10.7109375" style="53" bestFit="1" customWidth="1"/>
    <col min="10757" max="11008" width="9.140625" style="53"/>
    <col min="11009" max="11009" width="43" style="53" customWidth="1"/>
    <col min="11010" max="11012" width="10.7109375" style="53" bestFit="1" customWidth="1"/>
    <col min="11013" max="11264" width="9.140625" style="53"/>
    <col min="11265" max="11265" width="43" style="53" customWidth="1"/>
    <col min="11266" max="11268" width="10.7109375" style="53" bestFit="1" customWidth="1"/>
    <col min="11269" max="11520" width="9.140625" style="53"/>
    <col min="11521" max="11521" width="43" style="53" customWidth="1"/>
    <col min="11522" max="11524" width="10.7109375" style="53" bestFit="1" customWidth="1"/>
    <col min="11525" max="11776" width="9.140625" style="53"/>
    <col min="11777" max="11777" width="43" style="53" customWidth="1"/>
    <col min="11778" max="11780" width="10.7109375" style="53" bestFit="1" customWidth="1"/>
    <col min="11781" max="12032" width="9.140625" style="53"/>
    <col min="12033" max="12033" width="43" style="53" customWidth="1"/>
    <col min="12034" max="12036" width="10.7109375" style="53" bestFit="1" customWidth="1"/>
    <col min="12037" max="12288" width="9.140625" style="53"/>
    <col min="12289" max="12289" width="43" style="53" customWidth="1"/>
    <col min="12290" max="12292" width="10.7109375" style="53" bestFit="1" customWidth="1"/>
    <col min="12293" max="12544" width="9.140625" style="53"/>
    <col min="12545" max="12545" width="43" style="53" customWidth="1"/>
    <col min="12546" max="12548" width="10.7109375" style="53" bestFit="1" customWidth="1"/>
    <col min="12549" max="12800" width="9.140625" style="53"/>
    <col min="12801" max="12801" width="43" style="53" customWidth="1"/>
    <col min="12802" max="12804" width="10.7109375" style="53" bestFit="1" customWidth="1"/>
    <col min="12805" max="13056" width="9.140625" style="53"/>
    <col min="13057" max="13057" width="43" style="53" customWidth="1"/>
    <col min="13058" max="13060" width="10.7109375" style="53" bestFit="1" customWidth="1"/>
    <col min="13061" max="13312" width="9.140625" style="53"/>
    <col min="13313" max="13313" width="43" style="53" customWidth="1"/>
    <col min="13314" max="13316" width="10.7109375" style="53" bestFit="1" customWidth="1"/>
    <col min="13317" max="13568" width="9.140625" style="53"/>
    <col min="13569" max="13569" width="43" style="53" customWidth="1"/>
    <col min="13570" max="13572" width="10.7109375" style="53" bestFit="1" customWidth="1"/>
    <col min="13573" max="13824" width="9.140625" style="53"/>
    <col min="13825" max="13825" width="43" style="53" customWidth="1"/>
    <col min="13826" max="13828" width="10.7109375" style="53" bestFit="1" customWidth="1"/>
    <col min="13829" max="14080" width="9.140625" style="53"/>
    <col min="14081" max="14081" width="43" style="53" customWidth="1"/>
    <col min="14082" max="14084" width="10.7109375" style="53" bestFit="1" customWidth="1"/>
    <col min="14085" max="14336" width="9.140625" style="53"/>
    <col min="14337" max="14337" width="43" style="53" customWidth="1"/>
    <col min="14338" max="14340" width="10.7109375" style="53" bestFit="1" customWidth="1"/>
    <col min="14341" max="14592" width="9.140625" style="53"/>
    <col min="14593" max="14593" width="43" style="53" customWidth="1"/>
    <col min="14594" max="14596" width="10.7109375" style="53" bestFit="1" customWidth="1"/>
    <col min="14597" max="14848" width="9.140625" style="53"/>
    <col min="14849" max="14849" width="43" style="53" customWidth="1"/>
    <col min="14850" max="14852" width="10.7109375" style="53" bestFit="1" customWidth="1"/>
    <col min="14853" max="15104" width="9.140625" style="53"/>
    <col min="15105" max="15105" width="43" style="53" customWidth="1"/>
    <col min="15106" max="15108" width="10.7109375" style="53" bestFit="1" customWidth="1"/>
    <col min="15109" max="15360" width="9.140625" style="53"/>
    <col min="15361" max="15361" width="43" style="53" customWidth="1"/>
    <col min="15362" max="15364" width="10.7109375" style="53" bestFit="1" customWidth="1"/>
    <col min="15365" max="15616" width="9.140625" style="53"/>
    <col min="15617" max="15617" width="43" style="53" customWidth="1"/>
    <col min="15618" max="15620" width="10.7109375" style="53" bestFit="1" customWidth="1"/>
    <col min="15621" max="15872" width="9.140625" style="53"/>
    <col min="15873" max="15873" width="43" style="53" customWidth="1"/>
    <col min="15874" max="15876" width="10.7109375" style="53" bestFit="1" customWidth="1"/>
    <col min="15877" max="16128" width="9.140625" style="53"/>
    <col min="16129" max="16129" width="43" style="53" customWidth="1"/>
    <col min="16130" max="16132" width="10.7109375" style="53" bestFit="1" customWidth="1"/>
    <col min="16133" max="16384" width="9.140625" style="53"/>
  </cols>
  <sheetData>
    <row r="1" spans="1:7" x14ac:dyDescent="0.25">
      <c r="A1" s="274"/>
      <c r="D1" s="275" t="s">
        <v>843</v>
      </c>
    </row>
    <row r="2" spans="1:7" ht="14.25" x14ac:dyDescent="0.2">
      <c r="A2" s="276"/>
      <c r="B2" s="2"/>
      <c r="C2" s="2"/>
      <c r="D2" s="2"/>
    </row>
    <row r="3" spans="1:7" ht="15" customHeight="1" x14ac:dyDescent="0.2">
      <c r="A3" s="636" t="s">
        <v>816</v>
      </c>
      <c r="B3" s="636"/>
      <c r="C3" s="636"/>
      <c r="D3" s="636"/>
    </row>
    <row r="4" spans="1:7" x14ac:dyDescent="0.25">
      <c r="C4" s="276"/>
      <c r="D4" s="276"/>
    </row>
    <row r="5" spans="1:7" ht="14.25" x14ac:dyDescent="0.2">
      <c r="A5" s="278" t="s">
        <v>286</v>
      </c>
      <c r="B5" s="279" t="s">
        <v>287</v>
      </c>
      <c r="C5" s="279" t="s">
        <v>288</v>
      </c>
      <c r="D5" s="279" t="s">
        <v>318</v>
      </c>
    </row>
    <row r="6" spans="1:7" x14ac:dyDescent="0.25">
      <c r="A6" s="280" t="s">
        <v>76</v>
      </c>
      <c r="B6" s="281">
        <v>300000</v>
      </c>
      <c r="C6" s="281">
        <v>320000</v>
      </c>
      <c r="D6" s="281">
        <v>325000</v>
      </c>
    </row>
    <row r="7" spans="1:7" x14ac:dyDescent="0.25">
      <c r="A7" s="282" t="s">
        <v>289</v>
      </c>
      <c r="B7" s="281">
        <v>1231000</v>
      </c>
      <c r="C7" s="281">
        <v>1231000</v>
      </c>
      <c r="D7" s="281">
        <v>1231000</v>
      </c>
    </row>
    <row r="8" spans="1:7" x14ac:dyDescent="0.25">
      <c r="A8" s="280" t="s">
        <v>290</v>
      </c>
      <c r="B8" s="281">
        <v>0</v>
      </c>
      <c r="C8" s="281">
        <v>0</v>
      </c>
      <c r="D8" s="281">
        <v>0</v>
      </c>
    </row>
    <row r="9" spans="1:7" x14ac:dyDescent="0.25">
      <c r="A9" s="280" t="s">
        <v>291</v>
      </c>
      <c r="B9" s="281">
        <v>16000</v>
      </c>
      <c r="C9" s="281">
        <v>16000</v>
      </c>
      <c r="D9" s="281">
        <v>16000</v>
      </c>
    </row>
    <row r="10" spans="1:7" x14ac:dyDescent="0.25">
      <c r="A10" s="280" t="s">
        <v>88</v>
      </c>
      <c r="B10" s="281">
        <v>2132346</v>
      </c>
      <c r="C10" s="281">
        <v>2210160</v>
      </c>
      <c r="D10" s="281">
        <v>2310329</v>
      </c>
      <c r="E10" s="273"/>
      <c r="F10" s="273"/>
      <c r="G10" s="273"/>
    </row>
    <row r="11" spans="1:7" x14ac:dyDescent="0.25">
      <c r="A11" s="280" t="s">
        <v>118</v>
      </c>
      <c r="B11" s="281">
        <v>157500</v>
      </c>
      <c r="C11" s="281">
        <v>165375</v>
      </c>
      <c r="D11" s="281">
        <v>165375</v>
      </c>
      <c r="E11" s="55"/>
    </row>
    <row r="12" spans="1:7" x14ac:dyDescent="0.25">
      <c r="A12" s="280" t="s">
        <v>148</v>
      </c>
      <c r="B12" s="281">
        <v>100</v>
      </c>
      <c r="C12" s="281">
        <v>100</v>
      </c>
      <c r="D12" s="281">
        <v>100</v>
      </c>
      <c r="E12" s="55"/>
    </row>
    <row r="13" spans="1:7" x14ac:dyDescent="0.25">
      <c r="A13" s="283" t="s">
        <v>292</v>
      </c>
      <c r="B13" s="281">
        <v>0</v>
      </c>
      <c r="C13" s="281">
        <v>0</v>
      </c>
      <c r="D13" s="281">
        <v>0</v>
      </c>
      <c r="E13" s="55"/>
    </row>
    <row r="14" spans="1:7" x14ac:dyDescent="0.25">
      <c r="A14" s="280" t="s">
        <v>293</v>
      </c>
      <c r="B14" s="281">
        <v>60000</v>
      </c>
      <c r="C14" s="281">
        <v>65000</v>
      </c>
      <c r="D14" s="281">
        <v>65000</v>
      </c>
    </row>
    <row r="15" spans="1:7" x14ac:dyDescent="0.25">
      <c r="A15" s="280" t="s">
        <v>294</v>
      </c>
      <c r="B15" s="281">
        <v>2000</v>
      </c>
      <c r="C15" s="281">
        <v>2000</v>
      </c>
      <c r="D15" s="281">
        <v>2000</v>
      </c>
    </row>
    <row r="16" spans="1:7" x14ac:dyDescent="0.25">
      <c r="A16" s="284" t="s">
        <v>295</v>
      </c>
      <c r="B16" s="285">
        <f>SUM(B6:B15)</f>
        <v>3898946</v>
      </c>
      <c r="C16" s="285">
        <f>SUM(C6:C15)</f>
        <v>4009635</v>
      </c>
      <c r="D16" s="285">
        <f>SUM(D6:D15)</f>
        <v>4114804</v>
      </c>
    </row>
    <row r="17" spans="1:5" x14ac:dyDescent="0.25">
      <c r="A17" s="280" t="s">
        <v>296</v>
      </c>
      <c r="B17" s="281">
        <v>0</v>
      </c>
      <c r="C17" s="281">
        <v>0</v>
      </c>
      <c r="D17" s="281">
        <v>0</v>
      </c>
    </row>
    <row r="18" spans="1:5" x14ac:dyDescent="0.25">
      <c r="A18" s="280" t="s">
        <v>57</v>
      </c>
      <c r="B18" s="281">
        <v>250000</v>
      </c>
      <c r="C18" s="281">
        <v>260000</v>
      </c>
      <c r="D18" s="281">
        <v>270000</v>
      </c>
      <c r="E18" s="55"/>
    </row>
    <row r="19" spans="1:5" x14ac:dyDescent="0.25">
      <c r="A19" s="280" t="s">
        <v>95</v>
      </c>
      <c r="B19" s="281">
        <v>400000</v>
      </c>
      <c r="C19" s="281">
        <v>450000</v>
      </c>
      <c r="D19" s="281">
        <v>500000</v>
      </c>
      <c r="E19" s="55"/>
    </row>
    <row r="20" spans="1:5" x14ac:dyDescent="0.25">
      <c r="A20" s="280" t="s">
        <v>297</v>
      </c>
      <c r="B20" s="281">
        <v>14700</v>
      </c>
      <c r="C20" s="281">
        <v>15000</v>
      </c>
      <c r="D20" s="281">
        <v>15000</v>
      </c>
    </row>
    <row r="21" spans="1:5" x14ac:dyDescent="0.25">
      <c r="A21" s="280" t="s">
        <v>298</v>
      </c>
      <c r="B21" s="281">
        <v>4000</v>
      </c>
      <c r="C21" s="281">
        <v>4000</v>
      </c>
      <c r="D21" s="281">
        <v>4000</v>
      </c>
    </row>
    <row r="22" spans="1:5" x14ac:dyDescent="0.25">
      <c r="A22" s="280" t="s">
        <v>299</v>
      </c>
      <c r="B22" s="281">
        <v>0</v>
      </c>
      <c r="C22" s="281">
        <v>0</v>
      </c>
      <c r="D22" s="281">
        <v>0</v>
      </c>
    </row>
    <row r="23" spans="1:5" x14ac:dyDescent="0.25">
      <c r="A23" s="280" t="s">
        <v>300</v>
      </c>
      <c r="B23" s="281">
        <v>100000</v>
      </c>
      <c r="C23" s="281">
        <v>100000</v>
      </c>
      <c r="D23" s="281">
        <v>100000</v>
      </c>
    </row>
    <row r="24" spans="1:5" x14ac:dyDescent="0.25">
      <c r="A24" s="284" t="s">
        <v>301</v>
      </c>
      <c r="B24" s="285">
        <f>SUM(B17:B23)</f>
        <v>768700</v>
      </c>
      <c r="C24" s="285">
        <f>SUM(C17:C23)</f>
        <v>829000</v>
      </c>
      <c r="D24" s="285">
        <f>SUM(D17:D23)</f>
        <v>889000</v>
      </c>
    </row>
    <row r="25" spans="1:5" ht="13.5" customHeight="1" x14ac:dyDescent="0.2">
      <c r="A25" s="286" t="s">
        <v>302</v>
      </c>
      <c r="B25" s="287">
        <f>B16+B24</f>
        <v>4667646</v>
      </c>
      <c r="C25" s="287">
        <f>C16+C24</f>
        <v>4838635</v>
      </c>
      <c r="D25" s="287">
        <f>D16+D24</f>
        <v>5003804</v>
      </c>
    </row>
    <row r="26" spans="1:5" ht="13.5" customHeight="1" x14ac:dyDescent="0.2">
      <c r="A26" s="286"/>
      <c r="B26" s="287"/>
      <c r="C26" s="287"/>
      <c r="D26" s="287"/>
    </row>
    <row r="27" spans="1:5" ht="14.25" x14ac:dyDescent="0.2">
      <c r="A27" s="278" t="s">
        <v>303</v>
      </c>
      <c r="B27" s="279" t="s">
        <v>287</v>
      </c>
      <c r="C27" s="279" t="s">
        <v>288</v>
      </c>
      <c r="D27" s="279" t="s">
        <v>318</v>
      </c>
    </row>
    <row r="28" spans="1:5" x14ac:dyDescent="0.25">
      <c r="A28" s="280" t="s">
        <v>19</v>
      </c>
      <c r="B28" s="281">
        <v>1340000</v>
      </c>
      <c r="C28" s="281">
        <v>1395000</v>
      </c>
      <c r="D28" s="281">
        <v>1436000</v>
      </c>
    </row>
    <row r="29" spans="1:5" ht="30" x14ac:dyDescent="0.25">
      <c r="A29" s="282" t="s">
        <v>186</v>
      </c>
      <c r="B29" s="281">
        <v>174200</v>
      </c>
      <c r="C29" s="281">
        <v>181350</v>
      </c>
      <c r="D29" s="281">
        <v>186680</v>
      </c>
    </row>
    <row r="30" spans="1:5" x14ac:dyDescent="0.25">
      <c r="A30" s="280" t="s">
        <v>23</v>
      </c>
      <c r="B30" s="281">
        <v>1810000</v>
      </c>
      <c r="C30" s="281">
        <v>1850000</v>
      </c>
      <c r="D30" s="281">
        <v>1900000</v>
      </c>
    </row>
    <row r="31" spans="1:5" x14ac:dyDescent="0.25">
      <c r="A31" s="280" t="s">
        <v>304</v>
      </c>
      <c r="B31" s="281">
        <v>680000</v>
      </c>
      <c r="C31" s="281">
        <v>700000</v>
      </c>
      <c r="D31" s="281">
        <v>720000</v>
      </c>
    </row>
    <row r="32" spans="1:5" x14ac:dyDescent="0.25">
      <c r="A32" s="280" t="s">
        <v>305</v>
      </c>
      <c r="B32" s="281">
        <v>15000</v>
      </c>
      <c r="C32" s="281">
        <v>15000</v>
      </c>
      <c r="D32" s="281">
        <v>15000</v>
      </c>
      <c r="E32" s="55"/>
    </row>
    <row r="33" spans="1:5" x14ac:dyDescent="0.25">
      <c r="A33" s="280" t="s">
        <v>306</v>
      </c>
      <c r="B33" s="281">
        <v>0</v>
      </c>
      <c r="C33" s="281">
        <v>0</v>
      </c>
      <c r="D33" s="281">
        <v>0</v>
      </c>
      <c r="E33" s="55"/>
    </row>
    <row r="34" spans="1:5" x14ac:dyDescent="0.25">
      <c r="A34" s="280" t="s">
        <v>307</v>
      </c>
      <c r="B34" s="281">
        <v>500</v>
      </c>
      <c r="C34" s="281">
        <v>500</v>
      </c>
      <c r="D34" s="281">
        <v>500</v>
      </c>
    </row>
    <row r="35" spans="1:5" x14ac:dyDescent="0.25">
      <c r="A35" s="280" t="s">
        <v>90</v>
      </c>
      <c r="B35" s="281">
        <v>0</v>
      </c>
      <c r="C35" s="281">
        <v>0</v>
      </c>
      <c r="D35" s="281">
        <v>0</v>
      </c>
    </row>
    <row r="36" spans="1:5" x14ac:dyDescent="0.25">
      <c r="A36" s="280" t="s">
        <v>308</v>
      </c>
      <c r="B36" s="281">
        <v>5000</v>
      </c>
      <c r="C36" s="281">
        <v>5000</v>
      </c>
      <c r="D36" s="281">
        <v>5000</v>
      </c>
    </row>
    <row r="37" spans="1:5" x14ac:dyDescent="0.25">
      <c r="A37" s="284" t="s">
        <v>309</v>
      </c>
      <c r="B37" s="285">
        <f>SUM(B28:B36)</f>
        <v>4024700</v>
      </c>
      <c r="C37" s="285">
        <f>SUM(C28:C36)</f>
        <v>4146850</v>
      </c>
      <c r="D37" s="285">
        <f>SUM(D28:D36)</f>
        <v>4263180</v>
      </c>
    </row>
    <row r="38" spans="1:5" x14ac:dyDescent="0.25">
      <c r="A38" s="280" t="s">
        <v>310</v>
      </c>
      <c r="B38" s="281">
        <v>165000</v>
      </c>
      <c r="C38" s="281">
        <v>165000</v>
      </c>
      <c r="D38" s="281">
        <v>165000</v>
      </c>
    </row>
    <row r="39" spans="1:5" x14ac:dyDescent="0.25">
      <c r="A39" s="280" t="s">
        <v>42</v>
      </c>
      <c r="B39" s="281">
        <v>400000</v>
      </c>
      <c r="C39" s="281">
        <v>450000</v>
      </c>
      <c r="D39" s="281">
        <v>500000</v>
      </c>
    </row>
    <row r="40" spans="1:5" x14ac:dyDescent="0.25">
      <c r="A40" s="280" t="s">
        <v>311</v>
      </c>
      <c r="B40" s="281">
        <v>7350</v>
      </c>
      <c r="C40" s="281">
        <v>7350</v>
      </c>
      <c r="D40" s="281">
        <v>7350</v>
      </c>
    </row>
    <row r="41" spans="1:5" x14ac:dyDescent="0.25">
      <c r="A41" s="280" t="s">
        <v>312</v>
      </c>
      <c r="B41" s="281">
        <v>26389</v>
      </c>
      <c r="C41" s="281">
        <v>26389</v>
      </c>
      <c r="D41" s="281">
        <v>26389</v>
      </c>
    </row>
    <row r="42" spans="1:5" x14ac:dyDescent="0.25">
      <c r="A42" s="280" t="s">
        <v>313</v>
      </c>
      <c r="B42" s="281">
        <v>4207</v>
      </c>
      <c r="C42" s="281">
        <v>3046</v>
      </c>
      <c r="D42" s="281">
        <v>1885</v>
      </c>
    </row>
    <row r="43" spans="1:5" x14ac:dyDescent="0.25">
      <c r="A43" s="280" t="s">
        <v>314</v>
      </c>
      <c r="B43" s="281">
        <v>0</v>
      </c>
      <c r="C43" s="281">
        <v>0</v>
      </c>
      <c r="D43" s="281">
        <v>0</v>
      </c>
    </row>
    <row r="44" spans="1:5" x14ac:dyDescent="0.25">
      <c r="A44" s="280" t="s">
        <v>315</v>
      </c>
      <c r="B44" s="281">
        <v>40000</v>
      </c>
      <c r="C44" s="281">
        <v>40000</v>
      </c>
      <c r="D44" s="281">
        <v>40000</v>
      </c>
    </row>
    <row r="45" spans="1:5" x14ac:dyDescent="0.25">
      <c r="A45" s="284" t="s">
        <v>316</v>
      </c>
      <c r="B45" s="285">
        <f>SUM(B38:B44)</f>
        <v>642946</v>
      </c>
      <c r="C45" s="285">
        <f>SUM(C38:C44)</f>
        <v>691785</v>
      </c>
      <c r="D45" s="285">
        <f>SUM(D38:D44)</f>
        <v>740624</v>
      </c>
    </row>
    <row r="46" spans="1:5" ht="14.25" x14ac:dyDescent="0.2">
      <c r="A46" s="286" t="s">
        <v>317</v>
      </c>
      <c r="B46" s="287">
        <f>B37+B45</f>
        <v>4667646</v>
      </c>
      <c r="C46" s="287">
        <f>C37+C45</f>
        <v>4838635</v>
      </c>
      <c r="D46" s="287">
        <f>D37+D45</f>
        <v>5003804</v>
      </c>
    </row>
    <row r="47" spans="1:5" s="54" customFormat="1" x14ac:dyDescent="0.25">
      <c r="A47" s="277"/>
      <c r="B47" s="274"/>
      <c r="C47" s="274"/>
    </row>
    <row r="48" spans="1:5" s="54" customFormat="1" x14ac:dyDescent="0.25">
      <c r="A48" s="277"/>
      <c r="B48" s="274"/>
      <c r="C48" s="274"/>
    </row>
  </sheetData>
  <mergeCells count="1">
    <mergeCell ref="A3:D3"/>
  </mergeCell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19DFE-DD04-4CD0-91C7-B0CDED95AE84}">
  <sheetPr>
    <pageSetUpPr fitToPage="1"/>
  </sheetPr>
  <dimension ref="A1:C74"/>
  <sheetViews>
    <sheetView topLeftCell="A28" zoomScaleNormal="100" workbookViewId="0">
      <selection activeCell="B36" sqref="B36"/>
    </sheetView>
  </sheetViews>
  <sheetFormatPr defaultRowHeight="12.75" x14ac:dyDescent="0.2"/>
  <cols>
    <col min="1" max="1" width="31.7109375" style="2" customWidth="1"/>
    <col min="2" max="2" width="36.28515625" style="2" customWidth="1"/>
    <col min="3" max="3" width="23.42578125" style="2" customWidth="1"/>
    <col min="4" max="253" width="9.140625" style="2"/>
    <col min="254" max="254" width="64.85546875" style="2" customWidth="1"/>
    <col min="255" max="255" width="58.28515625" style="2" customWidth="1"/>
    <col min="256" max="256" width="33.140625" style="2" customWidth="1"/>
    <col min="257" max="509" width="9.140625" style="2"/>
    <col min="510" max="510" width="64.85546875" style="2" customWidth="1"/>
    <col min="511" max="511" width="58.28515625" style="2" customWidth="1"/>
    <col min="512" max="512" width="33.140625" style="2" customWidth="1"/>
    <col min="513" max="765" width="9.140625" style="2"/>
    <col min="766" max="766" width="64.85546875" style="2" customWidth="1"/>
    <col min="767" max="767" width="58.28515625" style="2" customWidth="1"/>
    <col min="768" max="768" width="33.140625" style="2" customWidth="1"/>
    <col min="769" max="1021" width="9.140625" style="2"/>
    <col min="1022" max="1022" width="64.85546875" style="2" customWidth="1"/>
    <col min="1023" max="1023" width="58.28515625" style="2" customWidth="1"/>
    <col min="1024" max="1024" width="33.140625" style="2" customWidth="1"/>
    <col min="1025" max="1277" width="9.140625" style="2"/>
    <col min="1278" max="1278" width="64.85546875" style="2" customWidth="1"/>
    <col min="1279" max="1279" width="58.28515625" style="2" customWidth="1"/>
    <col min="1280" max="1280" width="33.140625" style="2" customWidth="1"/>
    <col min="1281" max="1533" width="9.140625" style="2"/>
    <col min="1534" max="1534" width="64.85546875" style="2" customWidth="1"/>
    <col min="1535" max="1535" width="58.28515625" style="2" customWidth="1"/>
    <col min="1536" max="1536" width="33.140625" style="2" customWidth="1"/>
    <col min="1537" max="1789" width="9.140625" style="2"/>
    <col min="1790" max="1790" width="64.85546875" style="2" customWidth="1"/>
    <col min="1791" max="1791" width="58.28515625" style="2" customWidth="1"/>
    <col min="1792" max="1792" width="33.140625" style="2" customWidth="1"/>
    <col min="1793" max="2045" width="9.140625" style="2"/>
    <col min="2046" max="2046" width="64.85546875" style="2" customWidth="1"/>
    <col min="2047" max="2047" width="58.28515625" style="2" customWidth="1"/>
    <col min="2048" max="2048" width="33.140625" style="2" customWidth="1"/>
    <col min="2049" max="2301" width="9.140625" style="2"/>
    <col min="2302" max="2302" width="64.85546875" style="2" customWidth="1"/>
    <col min="2303" max="2303" width="58.28515625" style="2" customWidth="1"/>
    <col min="2304" max="2304" width="33.140625" style="2" customWidth="1"/>
    <col min="2305" max="2557" width="9.140625" style="2"/>
    <col min="2558" max="2558" width="64.85546875" style="2" customWidth="1"/>
    <col min="2559" max="2559" width="58.28515625" style="2" customWidth="1"/>
    <col min="2560" max="2560" width="33.140625" style="2" customWidth="1"/>
    <col min="2561" max="2813" width="9.140625" style="2"/>
    <col min="2814" max="2814" width="64.85546875" style="2" customWidth="1"/>
    <col min="2815" max="2815" width="58.28515625" style="2" customWidth="1"/>
    <col min="2816" max="2816" width="33.140625" style="2" customWidth="1"/>
    <col min="2817" max="3069" width="9.140625" style="2"/>
    <col min="3070" max="3070" width="64.85546875" style="2" customWidth="1"/>
    <col min="3071" max="3071" width="58.28515625" style="2" customWidth="1"/>
    <col min="3072" max="3072" width="33.140625" style="2" customWidth="1"/>
    <col min="3073" max="3325" width="9.140625" style="2"/>
    <col min="3326" max="3326" width="64.85546875" style="2" customWidth="1"/>
    <col min="3327" max="3327" width="58.28515625" style="2" customWidth="1"/>
    <col min="3328" max="3328" width="33.140625" style="2" customWidth="1"/>
    <col min="3329" max="3581" width="9.140625" style="2"/>
    <col min="3582" max="3582" width="64.85546875" style="2" customWidth="1"/>
    <col min="3583" max="3583" width="58.28515625" style="2" customWidth="1"/>
    <col min="3584" max="3584" width="33.140625" style="2" customWidth="1"/>
    <col min="3585" max="3837" width="9.140625" style="2"/>
    <col min="3838" max="3838" width="64.85546875" style="2" customWidth="1"/>
    <col min="3839" max="3839" width="58.28515625" style="2" customWidth="1"/>
    <col min="3840" max="3840" width="33.140625" style="2" customWidth="1"/>
    <col min="3841" max="4093" width="9.140625" style="2"/>
    <col min="4094" max="4094" width="64.85546875" style="2" customWidth="1"/>
    <col min="4095" max="4095" width="58.28515625" style="2" customWidth="1"/>
    <col min="4096" max="4096" width="33.140625" style="2" customWidth="1"/>
    <col min="4097" max="4349" width="9.140625" style="2"/>
    <col min="4350" max="4350" width="64.85546875" style="2" customWidth="1"/>
    <col min="4351" max="4351" width="58.28515625" style="2" customWidth="1"/>
    <col min="4352" max="4352" width="33.140625" style="2" customWidth="1"/>
    <col min="4353" max="4605" width="9.140625" style="2"/>
    <col min="4606" max="4606" width="64.85546875" style="2" customWidth="1"/>
    <col min="4607" max="4607" width="58.28515625" style="2" customWidth="1"/>
    <col min="4608" max="4608" width="33.140625" style="2" customWidth="1"/>
    <col min="4609" max="4861" width="9.140625" style="2"/>
    <col min="4862" max="4862" width="64.85546875" style="2" customWidth="1"/>
    <col min="4863" max="4863" width="58.28515625" style="2" customWidth="1"/>
    <col min="4864" max="4864" width="33.140625" style="2" customWidth="1"/>
    <col min="4865" max="5117" width="9.140625" style="2"/>
    <col min="5118" max="5118" width="64.85546875" style="2" customWidth="1"/>
    <col min="5119" max="5119" width="58.28515625" style="2" customWidth="1"/>
    <col min="5120" max="5120" width="33.140625" style="2" customWidth="1"/>
    <col min="5121" max="5373" width="9.140625" style="2"/>
    <col min="5374" max="5374" width="64.85546875" style="2" customWidth="1"/>
    <col min="5375" max="5375" width="58.28515625" style="2" customWidth="1"/>
    <col min="5376" max="5376" width="33.140625" style="2" customWidth="1"/>
    <col min="5377" max="5629" width="9.140625" style="2"/>
    <col min="5630" max="5630" width="64.85546875" style="2" customWidth="1"/>
    <col min="5631" max="5631" width="58.28515625" style="2" customWidth="1"/>
    <col min="5632" max="5632" width="33.140625" style="2" customWidth="1"/>
    <col min="5633" max="5885" width="9.140625" style="2"/>
    <col min="5886" max="5886" width="64.85546875" style="2" customWidth="1"/>
    <col min="5887" max="5887" width="58.28515625" style="2" customWidth="1"/>
    <col min="5888" max="5888" width="33.140625" style="2" customWidth="1"/>
    <col min="5889" max="6141" width="9.140625" style="2"/>
    <col min="6142" max="6142" width="64.85546875" style="2" customWidth="1"/>
    <col min="6143" max="6143" width="58.28515625" style="2" customWidth="1"/>
    <col min="6144" max="6144" width="33.140625" style="2" customWidth="1"/>
    <col min="6145" max="6397" width="9.140625" style="2"/>
    <col min="6398" max="6398" width="64.85546875" style="2" customWidth="1"/>
    <col min="6399" max="6399" width="58.28515625" style="2" customWidth="1"/>
    <col min="6400" max="6400" width="33.140625" style="2" customWidth="1"/>
    <col min="6401" max="6653" width="9.140625" style="2"/>
    <col min="6654" max="6654" width="64.85546875" style="2" customWidth="1"/>
    <col min="6655" max="6655" width="58.28515625" style="2" customWidth="1"/>
    <col min="6656" max="6656" width="33.140625" style="2" customWidth="1"/>
    <col min="6657" max="6909" width="9.140625" style="2"/>
    <col min="6910" max="6910" width="64.85546875" style="2" customWidth="1"/>
    <col min="6911" max="6911" width="58.28515625" style="2" customWidth="1"/>
    <col min="6912" max="6912" width="33.140625" style="2" customWidth="1"/>
    <col min="6913" max="7165" width="9.140625" style="2"/>
    <col min="7166" max="7166" width="64.85546875" style="2" customWidth="1"/>
    <col min="7167" max="7167" width="58.28515625" style="2" customWidth="1"/>
    <col min="7168" max="7168" width="33.140625" style="2" customWidth="1"/>
    <col min="7169" max="7421" width="9.140625" style="2"/>
    <col min="7422" max="7422" width="64.85546875" style="2" customWidth="1"/>
    <col min="7423" max="7423" width="58.28515625" style="2" customWidth="1"/>
    <col min="7424" max="7424" width="33.140625" style="2" customWidth="1"/>
    <col min="7425" max="7677" width="9.140625" style="2"/>
    <col min="7678" max="7678" width="64.85546875" style="2" customWidth="1"/>
    <col min="7679" max="7679" width="58.28515625" style="2" customWidth="1"/>
    <col min="7680" max="7680" width="33.140625" style="2" customWidth="1"/>
    <col min="7681" max="7933" width="9.140625" style="2"/>
    <col min="7934" max="7934" width="64.85546875" style="2" customWidth="1"/>
    <col min="7935" max="7935" width="58.28515625" style="2" customWidth="1"/>
    <col min="7936" max="7936" width="33.140625" style="2" customWidth="1"/>
    <col min="7937" max="8189" width="9.140625" style="2"/>
    <col min="8190" max="8190" width="64.85546875" style="2" customWidth="1"/>
    <col min="8191" max="8191" width="58.28515625" style="2" customWidth="1"/>
    <col min="8192" max="8192" width="33.140625" style="2" customWidth="1"/>
    <col min="8193" max="8445" width="9.140625" style="2"/>
    <col min="8446" max="8446" width="64.85546875" style="2" customWidth="1"/>
    <col min="8447" max="8447" width="58.28515625" style="2" customWidth="1"/>
    <col min="8448" max="8448" width="33.140625" style="2" customWidth="1"/>
    <col min="8449" max="8701" width="9.140625" style="2"/>
    <col min="8702" max="8702" width="64.85546875" style="2" customWidth="1"/>
    <col min="8703" max="8703" width="58.28515625" style="2" customWidth="1"/>
    <col min="8704" max="8704" width="33.140625" style="2" customWidth="1"/>
    <col min="8705" max="8957" width="9.140625" style="2"/>
    <col min="8958" max="8958" width="64.85546875" style="2" customWidth="1"/>
    <col min="8959" max="8959" width="58.28515625" style="2" customWidth="1"/>
    <col min="8960" max="8960" width="33.140625" style="2" customWidth="1"/>
    <col min="8961" max="9213" width="9.140625" style="2"/>
    <col min="9214" max="9214" width="64.85546875" style="2" customWidth="1"/>
    <col min="9215" max="9215" width="58.28515625" style="2" customWidth="1"/>
    <col min="9216" max="9216" width="33.140625" style="2" customWidth="1"/>
    <col min="9217" max="9469" width="9.140625" style="2"/>
    <col min="9470" max="9470" width="64.85546875" style="2" customWidth="1"/>
    <col min="9471" max="9471" width="58.28515625" style="2" customWidth="1"/>
    <col min="9472" max="9472" width="33.140625" style="2" customWidth="1"/>
    <col min="9473" max="9725" width="9.140625" style="2"/>
    <col min="9726" max="9726" width="64.85546875" style="2" customWidth="1"/>
    <col min="9727" max="9727" width="58.28515625" style="2" customWidth="1"/>
    <col min="9728" max="9728" width="33.140625" style="2" customWidth="1"/>
    <col min="9729" max="9981" width="9.140625" style="2"/>
    <col min="9982" max="9982" width="64.85546875" style="2" customWidth="1"/>
    <col min="9983" max="9983" width="58.28515625" style="2" customWidth="1"/>
    <col min="9984" max="9984" width="33.140625" style="2" customWidth="1"/>
    <col min="9985" max="10237" width="9.140625" style="2"/>
    <col min="10238" max="10238" width="64.85546875" style="2" customWidth="1"/>
    <col min="10239" max="10239" width="58.28515625" style="2" customWidth="1"/>
    <col min="10240" max="10240" width="33.140625" style="2" customWidth="1"/>
    <col min="10241" max="10493" width="9.140625" style="2"/>
    <col min="10494" max="10494" width="64.85546875" style="2" customWidth="1"/>
    <col min="10495" max="10495" width="58.28515625" style="2" customWidth="1"/>
    <col min="10496" max="10496" width="33.140625" style="2" customWidth="1"/>
    <col min="10497" max="10749" width="9.140625" style="2"/>
    <col min="10750" max="10750" width="64.85546875" style="2" customWidth="1"/>
    <col min="10751" max="10751" width="58.28515625" style="2" customWidth="1"/>
    <col min="10752" max="10752" width="33.140625" style="2" customWidth="1"/>
    <col min="10753" max="11005" width="9.140625" style="2"/>
    <col min="11006" max="11006" width="64.85546875" style="2" customWidth="1"/>
    <col min="11007" max="11007" width="58.28515625" style="2" customWidth="1"/>
    <col min="11008" max="11008" width="33.140625" style="2" customWidth="1"/>
    <col min="11009" max="11261" width="9.140625" style="2"/>
    <col min="11262" max="11262" width="64.85546875" style="2" customWidth="1"/>
    <col min="11263" max="11263" width="58.28515625" style="2" customWidth="1"/>
    <col min="11264" max="11264" width="33.140625" style="2" customWidth="1"/>
    <col min="11265" max="11517" width="9.140625" style="2"/>
    <col min="11518" max="11518" width="64.85546875" style="2" customWidth="1"/>
    <col min="11519" max="11519" width="58.28515625" style="2" customWidth="1"/>
    <col min="11520" max="11520" width="33.140625" style="2" customWidth="1"/>
    <col min="11521" max="11773" width="9.140625" style="2"/>
    <col min="11774" max="11774" width="64.85546875" style="2" customWidth="1"/>
    <col min="11775" max="11775" width="58.28515625" style="2" customWidth="1"/>
    <col min="11776" max="11776" width="33.140625" style="2" customWidth="1"/>
    <col min="11777" max="12029" width="9.140625" style="2"/>
    <col min="12030" max="12030" width="64.85546875" style="2" customWidth="1"/>
    <col min="12031" max="12031" width="58.28515625" style="2" customWidth="1"/>
    <col min="12032" max="12032" width="33.140625" style="2" customWidth="1"/>
    <col min="12033" max="12285" width="9.140625" style="2"/>
    <col min="12286" max="12286" width="64.85546875" style="2" customWidth="1"/>
    <col min="12287" max="12287" width="58.28515625" style="2" customWidth="1"/>
    <col min="12288" max="12288" width="33.140625" style="2" customWidth="1"/>
    <col min="12289" max="12541" width="9.140625" style="2"/>
    <col min="12542" max="12542" width="64.85546875" style="2" customWidth="1"/>
    <col min="12543" max="12543" width="58.28515625" style="2" customWidth="1"/>
    <col min="12544" max="12544" width="33.140625" style="2" customWidth="1"/>
    <col min="12545" max="12797" width="9.140625" style="2"/>
    <col min="12798" max="12798" width="64.85546875" style="2" customWidth="1"/>
    <col min="12799" max="12799" width="58.28515625" style="2" customWidth="1"/>
    <col min="12800" max="12800" width="33.140625" style="2" customWidth="1"/>
    <col min="12801" max="13053" width="9.140625" style="2"/>
    <col min="13054" max="13054" width="64.85546875" style="2" customWidth="1"/>
    <col min="13055" max="13055" width="58.28515625" style="2" customWidth="1"/>
    <col min="13056" max="13056" width="33.140625" style="2" customWidth="1"/>
    <col min="13057" max="13309" width="9.140625" style="2"/>
    <col min="13310" max="13310" width="64.85546875" style="2" customWidth="1"/>
    <col min="13311" max="13311" width="58.28515625" style="2" customWidth="1"/>
    <col min="13312" max="13312" width="33.140625" style="2" customWidth="1"/>
    <col min="13313" max="13565" width="9.140625" style="2"/>
    <col min="13566" max="13566" width="64.85546875" style="2" customWidth="1"/>
    <col min="13567" max="13567" width="58.28515625" style="2" customWidth="1"/>
    <col min="13568" max="13568" width="33.140625" style="2" customWidth="1"/>
    <col min="13569" max="13821" width="9.140625" style="2"/>
    <col min="13822" max="13822" width="64.85546875" style="2" customWidth="1"/>
    <col min="13823" max="13823" width="58.28515625" style="2" customWidth="1"/>
    <col min="13824" max="13824" width="33.140625" style="2" customWidth="1"/>
    <col min="13825" max="14077" width="9.140625" style="2"/>
    <col min="14078" max="14078" width="64.85546875" style="2" customWidth="1"/>
    <col min="14079" max="14079" width="58.28515625" style="2" customWidth="1"/>
    <col min="14080" max="14080" width="33.140625" style="2" customWidth="1"/>
    <col min="14081" max="14333" width="9.140625" style="2"/>
    <col min="14334" max="14334" width="64.85546875" style="2" customWidth="1"/>
    <col min="14335" max="14335" width="58.28515625" style="2" customWidth="1"/>
    <col min="14336" max="14336" width="33.140625" style="2" customWidth="1"/>
    <col min="14337" max="14589" width="9.140625" style="2"/>
    <col min="14590" max="14590" width="64.85546875" style="2" customWidth="1"/>
    <col min="14591" max="14591" width="58.28515625" style="2" customWidth="1"/>
    <col min="14592" max="14592" width="33.140625" style="2" customWidth="1"/>
    <col min="14593" max="14845" width="9.140625" style="2"/>
    <col min="14846" max="14846" width="64.85546875" style="2" customWidth="1"/>
    <col min="14847" max="14847" width="58.28515625" style="2" customWidth="1"/>
    <col min="14848" max="14848" width="33.140625" style="2" customWidth="1"/>
    <col min="14849" max="15101" width="9.140625" style="2"/>
    <col min="15102" max="15102" width="64.85546875" style="2" customWidth="1"/>
    <col min="15103" max="15103" width="58.28515625" style="2" customWidth="1"/>
    <col min="15104" max="15104" width="33.140625" style="2" customWidth="1"/>
    <col min="15105" max="15357" width="9.140625" style="2"/>
    <col min="15358" max="15358" width="64.85546875" style="2" customWidth="1"/>
    <col min="15359" max="15359" width="58.28515625" style="2" customWidth="1"/>
    <col min="15360" max="15360" width="33.140625" style="2" customWidth="1"/>
    <col min="15361" max="15613" width="9.140625" style="2"/>
    <col min="15614" max="15614" width="64.85546875" style="2" customWidth="1"/>
    <col min="15615" max="15615" width="58.28515625" style="2" customWidth="1"/>
    <col min="15616" max="15616" width="33.140625" style="2" customWidth="1"/>
    <col min="15617" max="15869" width="9.140625" style="2"/>
    <col min="15870" max="15870" width="64.85546875" style="2" customWidth="1"/>
    <col min="15871" max="15871" width="58.28515625" style="2" customWidth="1"/>
    <col min="15872" max="15872" width="33.140625" style="2" customWidth="1"/>
    <col min="15873" max="16125" width="9.140625" style="2"/>
    <col min="16126" max="16126" width="64.85546875" style="2" customWidth="1"/>
    <col min="16127" max="16127" width="58.28515625" style="2" customWidth="1"/>
    <col min="16128" max="16128" width="33.140625" style="2" customWidth="1"/>
    <col min="16129" max="16381" width="9.140625" style="2"/>
    <col min="16382" max="16384" width="9.140625" style="2" customWidth="1"/>
  </cols>
  <sheetData>
    <row r="1" spans="1:3" x14ac:dyDescent="0.2">
      <c r="A1" s="637" t="s">
        <v>844</v>
      </c>
      <c r="B1" s="637"/>
      <c r="C1" s="637"/>
    </row>
    <row r="3" spans="1:3" x14ac:dyDescent="0.2">
      <c r="A3" s="2" t="s">
        <v>193</v>
      </c>
    </row>
    <row r="5" spans="1:3" ht="21" customHeight="1" thickBot="1" x14ac:dyDescent="0.25">
      <c r="A5" s="642" t="s">
        <v>853</v>
      </c>
      <c r="B5" s="643"/>
      <c r="C5" s="643"/>
    </row>
    <row r="6" spans="1:3" ht="20.45" customHeight="1" thickBot="1" x14ac:dyDescent="0.25">
      <c r="A6" s="528" t="s">
        <v>194</v>
      </c>
      <c r="B6" s="529" t="s">
        <v>195</v>
      </c>
      <c r="C6" s="529" t="s">
        <v>196</v>
      </c>
    </row>
    <row r="7" spans="1:3" ht="24.6" customHeight="1" thickBot="1" x14ac:dyDescent="0.25">
      <c r="A7" s="530" t="s">
        <v>197</v>
      </c>
      <c r="B7" s="531" t="s">
        <v>198</v>
      </c>
      <c r="C7" s="532">
        <v>16372</v>
      </c>
    </row>
    <row r="8" spans="1:3" ht="24.6" customHeight="1" thickBot="1" x14ac:dyDescent="0.25">
      <c r="A8" s="530" t="s">
        <v>199</v>
      </c>
      <c r="B8" s="531" t="s">
        <v>200</v>
      </c>
      <c r="C8" s="532">
        <v>10869</v>
      </c>
    </row>
    <row r="9" spans="1:3" ht="32.450000000000003" customHeight="1" thickBot="1" x14ac:dyDescent="0.25">
      <c r="A9" s="530" t="s">
        <v>854</v>
      </c>
      <c r="B9" s="531" t="s">
        <v>201</v>
      </c>
      <c r="C9" s="532">
        <v>17100</v>
      </c>
    </row>
    <row r="10" spans="1:3" ht="84" customHeight="1" thickBot="1" x14ac:dyDescent="0.25">
      <c r="A10" s="530" t="s">
        <v>251</v>
      </c>
      <c r="B10" s="531" t="s">
        <v>202</v>
      </c>
      <c r="C10" s="532">
        <v>1000</v>
      </c>
    </row>
    <row r="11" spans="1:3" ht="25.15" customHeight="1" thickBot="1" x14ac:dyDescent="0.25">
      <c r="A11" s="530" t="s">
        <v>203</v>
      </c>
      <c r="B11" s="531" t="s">
        <v>204</v>
      </c>
      <c r="C11" s="532">
        <v>2482</v>
      </c>
    </row>
    <row r="12" spans="1:3" ht="60.6" customHeight="1" thickBot="1" x14ac:dyDescent="0.25">
      <c r="A12" s="530" t="s">
        <v>205</v>
      </c>
      <c r="B12" s="531" t="s">
        <v>206</v>
      </c>
      <c r="C12" s="532">
        <v>11000</v>
      </c>
    </row>
    <row r="14" spans="1:3" ht="15.75" x14ac:dyDescent="0.25">
      <c r="A14" s="527" t="s">
        <v>855</v>
      </c>
    </row>
    <row r="15" spans="1:3" ht="21.6" customHeight="1" x14ac:dyDescent="0.2">
      <c r="A15" s="638" t="s">
        <v>856</v>
      </c>
      <c r="B15" s="639"/>
      <c r="C15" s="639"/>
    </row>
    <row r="16" spans="1:3" ht="84" customHeight="1" x14ac:dyDescent="0.2">
      <c r="A16" s="640" t="s">
        <v>857</v>
      </c>
      <c r="B16" s="641"/>
      <c r="C16" s="641"/>
    </row>
    <row r="17" spans="1:3" ht="21" customHeight="1" x14ac:dyDescent="0.2">
      <c r="A17" s="638" t="s">
        <v>858</v>
      </c>
      <c r="B17" s="639"/>
      <c r="C17" s="639"/>
    </row>
    <row r="18" spans="1:3" ht="22.15" customHeight="1" x14ac:dyDescent="0.2">
      <c r="A18" s="638" t="s">
        <v>859</v>
      </c>
      <c r="B18" s="639"/>
      <c r="C18" s="639"/>
    </row>
    <row r="19" spans="1:3" ht="46.9" customHeight="1" x14ac:dyDescent="0.2">
      <c r="A19" s="638" t="s">
        <v>860</v>
      </c>
      <c r="B19" s="639"/>
      <c r="C19" s="639"/>
    </row>
    <row r="20" spans="1:3" x14ac:dyDescent="0.2">
      <c r="A20" s="638" t="s">
        <v>861</v>
      </c>
      <c r="B20" s="639"/>
      <c r="C20" s="639"/>
    </row>
    <row r="21" spans="1:3" ht="25.5" customHeight="1" x14ac:dyDescent="0.2">
      <c r="A21" s="638" t="s">
        <v>862</v>
      </c>
      <c r="B21" s="639"/>
      <c r="C21" s="639"/>
    </row>
    <row r="22" spans="1:3" s="29" customFormat="1" ht="45" customHeight="1" x14ac:dyDescent="0.2">
      <c r="A22" s="638" t="s">
        <v>863</v>
      </c>
      <c r="B22" s="639"/>
      <c r="C22" s="639"/>
    </row>
    <row r="23" spans="1:3" ht="39.6" customHeight="1" x14ac:dyDescent="0.2">
      <c r="A23" s="638" t="s">
        <v>864</v>
      </c>
      <c r="B23" s="639"/>
      <c r="C23" s="639"/>
    </row>
    <row r="24" spans="1:3" ht="38.450000000000003" customHeight="1" x14ac:dyDescent="0.2">
      <c r="A24" s="638" t="s">
        <v>865</v>
      </c>
      <c r="B24" s="639"/>
      <c r="C24" s="639"/>
    </row>
    <row r="25" spans="1:3" ht="36" customHeight="1" x14ac:dyDescent="0.2">
      <c r="A25" s="638" t="s">
        <v>866</v>
      </c>
      <c r="B25" s="639"/>
      <c r="C25" s="639"/>
    </row>
    <row r="26" spans="1:3" ht="36.6" customHeight="1" x14ac:dyDescent="0.2">
      <c r="A26" s="640" t="s">
        <v>867</v>
      </c>
      <c r="B26" s="641"/>
      <c r="C26" s="641"/>
    </row>
    <row r="27" spans="1:3" ht="36" customHeight="1" x14ac:dyDescent="0.2">
      <c r="A27" s="638" t="s">
        <v>868</v>
      </c>
      <c r="B27" s="639"/>
      <c r="C27" s="639"/>
    </row>
    <row r="28" spans="1:3" ht="53.45" customHeight="1" x14ac:dyDescent="0.2">
      <c r="A28" s="638" t="s">
        <v>869</v>
      </c>
      <c r="B28" s="639"/>
      <c r="C28" s="639"/>
    </row>
    <row r="29" spans="1:3" ht="16.899999999999999" customHeight="1" x14ac:dyDescent="0.2">
      <c r="A29" s="638" t="s">
        <v>870</v>
      </c>
      <c r="B29" s="639"/>
      <c r="C29" s="639"/>
    </row>
    <row r="30" spans="1:3" ht="40.9" customHeight="1" x14ac:dyDescent="0.2">
      <c r="A30" s="638" t="s">
        <v>871</v>
      </c>
      <c r="B30" s="639"/>
      <c r="C30" s="639"/>
    </row>
    <row r="31" spans="1:3" ht="36" customHeight="1" x14ac:dyDescent="0.2">
      <c r="A31" s="638" t="s">
        <v>872</v>
      </c>
      <c r="B31" s="639"/>
      <c r="C31" s="639"/>
    </row>
    <row r="33" spans="1:3" ht="80.45" customHeight="1" x14ac:dyDescent="0.2">
      <c r="A33" s="638" t="s">
        <v>873</v>
      </c>
      <c r="B33" s="639"/>
      <c r="C33" s="639"/>
    </row>
    <row r="34" spans="1:3" ht="30.6" customHeight="1" thickBot="1" x14ac:dyDescent="0.25">
      <c r="A34" s="642" t="s">
        <v>874</v>
      </c>
      <c r="B34" s="643"/>
      <c r="C34" s="643"/>
    </row>
    <row r="35" spans="1:3" ht="26.25" thickBot="1" x14ac:dyDescent="0.25">
      <c r="A35" s="533" t="s">
        <v>207</v>
      </c>
      <c r="B35" s="534" t="s">
        <v>208</v>
      </c>
      <c r="C35" s="534" t="s">
        <v>209</v>
      </c>
    </row>
    <row r="36" spans="1:3" ht="26.25" customHeight="1" thickBot="1" x14ac:dyDescent="0.25">
      <c r="A36" s="535" t="s">
        <v>210</v>
      </c>
      <c r="B36" s="536" t="s">
        <v>211</v>
      </c>
      <c r="C36" s="536" t="s">
        <v>212</v>
      </c>
    </row>
    <row r="37" spans="1:3" ht="51" x14ac:dyDescent="0.2">
      <c r="A37" s="644" t="s">
        <v>213</v>
      </c>
      <c r="B37" s="538" t="s">
        <v>875</v>
      </c>
      <c r="C37" s="644" t="s">
        <v>214</v>
      </c>
    </row>
    <row r="38" spans="1:3" x14ac:dyDescent="0.2">
      <c r="A38" s="645"/>
      <c r="B38" s="538" t="s">
        <v>876</v>
      </c>
      <c r="C38" s="645"/>
    </row>
    <row r="39" spans="1:3" ht="76.5" x14ac:dyDescent="0.2">
      <c r="A39" s="645"/>
      <c r="B39" s="538" t="s">
        <v>877</v>
      </c>
      <c r="C39" s="645"/>
    </row>
    <row r="40" spans="1:3" ht="38.25" x14ac:dyDescent="0.2">
      <c r="A40" s="645"/>
      <c r="B40" s="538" t="s">
        <v>878</v>
      </c>
      <c r="C40" s="645"/>
    </row>
    <row r="41" spans="1:3" ht="13.5" thickBot="1" x14ac:dyDescent="0.25">
      <c r="A41" s="646"/>
      <c r="B41" s="536" t="s">
        <v>879</v>
      </c>
      <c r="C41" s="646"/>
    </row>
    <row r="42" spans="1:3" ht="39" thickBot="1" x14ac:dyDescent="0.25">
      <c r="A42" s="535" t="s">
        <v>215</v>
      </c>
      <c r="B42" s="536" t="s">
        <v>216</v>
      </c>
      <c r="C42" s="536" t="s">
        <v>217</v>
      </c>
    </row>
    <row r="43" spans="1:3" ht="77.25" thickBot="1" x14ac:dyDescent="0.25">
      <c r="A43" s="535" t="s">
        <v>218</v>
      </c>
      <c r="B43" s="536" t="s">
        <v>219</v>
      </c>
      <c r="C43" s="536" t="s">
        <v>220</v>
      </c>
    </row>
    <row r="44" spans="1:3" ht="115.5" thickBot="1" x14ac:dyDescent="0.25">
      <c r="A44" s="535" t="s">
        <v>221</v>
      </c>
      <c r="B44" s="536" t="s">
        <v>222</v>
      </c>
      <c r="C44" s="536" t="s">
        <v>212</v>
      </c>
    </row>
    <row r="45" spans="1:3" ht="90" thickBot="1" x14ac:dyDescent="0.25">
      <c r="A45" s="535" t="s">
        <v>223</v>
      </c>
      <c r="B45" s="536" t="s">
        <v>224</v>
      </c>
      <c r="C45" s="536" t="s">
        <v>225</v>
      </c>
    </row>
    <row r="46" spans="1:3" ht="25.5" x14ac:dyDescent="0.2">
      <c r="A46" s="644" t="s">
        <v>227</v>
      </c>
      <c r="B46" s="538" t="s">
        <v>880</v>
      </c>
      <c r="C46" s="538" t="s">
        <v>882</v>
      </c>
    </row>
    <row r="47" spans="1:3" ht="64.5" thickBot="1" x14ac:dyDescent="0.25">
      <c r="A47" s="646"/>
      <c r="B47" s="536" t="s">
        <v>881</v>
      </c>
      <c r="C47" s="536" t="s">
        <v>883</v>
      </c>
    </row>
    <row r="48" spans="1:3" ht="115.5" thickBot="1" x14ac:dyDescent="0.25">
      <c r="A48" s="535" t="s">
        <v>228</v>
      </c>
      <c r="B48" s="536" t="s">
        <v>229</v>
      </c>
      <c r="C48" s="536" t="s">
        <v>884</v>
      </c>
    </row>
    <row r="49" spans="1:3" ht="118.15" customHeight="1" x14ac:dyDescent="0.2">
      <c r="A49" s="537" t="s">
        <v>885</v>
      </c>
      <c r="B49" s="644" t="s">
        <v>230</v>
      </c>
      <c r="C49" s="644" t="s">
        <v>231</v>
      </c>
    </row>
    <row r="50" spans="1:3" ht="13.5" thickBot="1" x14ac:dyDescent="0.25">
      <c r="A50" s="535" t="s">
        <v>886</v>
      </c>
      <c r="B50" s="646"/>
      <c r="C50" s="646"/>
    </row>
    <row r="51" spans="1:3" ht="39" customHeight="1" x14ac:dyDescent="0.2">
      <c r="A51" s="537" t="s">
        <v>887</v>
      </c>
      <c r="B51" s="644" t="s">
        <v>232</v>
      </c>
      <c r="C51" s="644" t="s">
        <v>233</v>
      </c>
    </row>
    <row r="52" spans="1:3" x14ac:dyDescent="0.2">
      <c r="A52" s="537" t="s">
        <v>888</v>
      </c>
      <c r="B52" s="645"/>
      <c r="C52" s="645"/>
    </row>
    <row r="53" spans="1:3" ht="13.5" thickBot="1" x14ac:dyDescent="0.25">
      <c r="A53" s="535" t="s">
        <v>889</v>
      </c>
      <c r="B53" s="646"/>
      <c r="C53" s="646"/>
    </row>
    <row r="54" spans="1:3" ht="197.45" customHeight="1" x14ac:dyDescent="0.2">
      <c r="A54" s="537" t="s">
        <v>890</v>
      </c>
      <c r="B54" s="644" t="s">
        <v>234</v>
      </c>
      <c r="C54" s="644" t="s">
        <v>235</v>
      </c>
    </row>
    <row r="55" spans="1:3" ht="13.5" thickBot="1" x14ac:dyDescent="0.25">
      <c r="A55" s="535" t="s">
        <v>891</v>
      </c>
      <c r="B55" s="646"/>
      <c r="C55" s="646"/>
    </row>
    <row r="56" spans="1:3" ht="77.25" thickBot="1" x14ac:dyDescent="0.25">
      <c r="A56" s="535" t="s">
        <v>236</v>
      </c>
      <c r="B56" s="536" t="s">
        <v>237</v>
      </c>
      <c r="C56" s="536" t="s">
        <v>238</v>
      </c>
    </row>
    <row r="57" spans="1:3" ht="77.25" thickBot="1" x14ac:dyDescent="0.25">
      <c r="A57" s="535" t="s">
        <v>239</v>
      </c>
      <c r="B57" s="536" t="s">
        <v>240</v>
      </c>
      <c r="C57" s="536" t="s">
        <v>241</v>
      </c>
    </row>
    <row r="58" spans="1:3" ht="63.75" x14ac:dyDescent="0.2">
      <c r="A58" s="644" t="s">
        <v>242</v>
      </c>
      <c r="B58" s="538" t="s">
        <v>892</v>
      </c>
      <c r="C58" s="644" t="s">
        <v>243</v>
      </c>
    </row>
    <row r="59" spans="1:3" ht="51.75" thickBot="1" x14ac:dyDescent="0.25">
      <c r="A59" s="646"/>
      <c r="B59" s="536" t="s">
        <v>893</v>
      </c>
      <c r="C59" s="646"/>
    </row>
    <row r="60" spans="1:3" ht="64.5" thickBot="1" x14ac:dyDescent="0.25">
      <c r="A60" s="535" t="s">
        <v>249</v>
      </c>
      <c r="B60" s="536" t="s">
        <v>250</v>
      </c>
      <c r="C60" s="536" t="s">
        <v>226</v>
      </c>
    </row>
    <row r="61" spans="1:3" ht="102.75" thickBot="1" x14ac:dyDescent="0.25">
      <c r="A61" s="535" t="s">
        <v>246</v>
      </c>
      <c r="B61" s="536" t="s">
        <v>248</v>
      </c>
      <c r="C61" s="536" t="s">
        <v>247</v>
      </c>
    </row>
    <row r="62" spans="1:3" ht="25.5" x14ac:dyDescent="0.2">
      <c r="A62" s="644" t="s">
        <v>244</v>
      </c>
      <c r="B62" s="644" t="s">
        <v>245</v>
      </c>
      <c r="C62" s="538" t="s">
        <v>894</v>
      </c>
    </row>
    <row r="63" spans="1:3" ht="25.5" x14ac:dyDescent="0.2">
      <c r="A63" s="645"/>
      <c r="B63" s="645"/>
      <c r="C63" s="538" t="s">
        <v>895</v>
      </c>
    </row>
    <row r="64" spans="1:3" ht="25.5" x14ac:dyDescent="0.2">
      <c r="A64" s="645"/>
      <c r="B64" s="645"/>
      <c r="C64" s="538" t="s">
        <v>896</v>
      </c>
    </row>
    <row r="65" spans="1:3" ht="38.25" x14ac:dyDescent="0.2">
      <c r="A65" s="645"/>
      <c r="B65" s="645"/>
      <c r="C65" s="538" t="s">
        <v>897</v>
      </c>
    </row>
    <row r="66" spans="1:3" x14ac:dyDescent="0.2">
      <c r="A66" s="645"/>
      <c r="B66" s="645"/>
      <c r="C66" s="538" t="s">
        <v>898</v>
      </c>
    </row>
    <row r="67" spans="1:3" x14ac:dyDescent="0.2">
      <c r="A67" s="645"/>
      <c r="B67" s="645"/>
      <c r="C67" s="538" t="s">
        <v>899</v>
      </c>
    </row>
    <row r="68" spans="1:3" x14ac:dyDescent="0.2">
      <c r="A68" s="645"/>
      <c r="B68" s="645"/>
      <c r="C68" s="538" t="s">
        <v>900</v>
      </c>
    </row>
    <row r="69" spans="1:3" ht="25.5" x14ac:dyDescent="0.2">
      <c r="A69" s="645"/>
      <c r="B69" s="645"/>
      <c r="C69" s="538" t="s">
        <v>901</v>
      </c>
    </row>
    <row r="70" spans="1:3" ht="25.5" x14ac:dyDescent="0.2">
      <c r="A70" s="645"/>
      <c r="B70" s="645"/>
      <c r="C70" s="538" t="s">
        <v>902</v>
      </c>
    </row>
    <row r="71" spans="1:3" ht="25.5" x14ac:dyDescent="0.2">
      <c r="A71" s="645"/>
      <c r="B71" s="645"/>
      <c r="C71" s="538" t="s">
        <v>903</v>
      </c>
    </row>
    <row r="72" spans="1:3" ht="25.5" x14ac:dyDescent="0.2">
      <c r="A72" s="645"/>
      <c r="B72" s="645"/>
      <c r="C72" s="538" t="s">
        <v>904</v>
      </c>
    </row>
    <row r="73" spans="1:3" ht="25.5" x14ac:dyDescent="0.2">
      <c r="A73" s="645"/>
      <c r="B73" s="645"/>
      <c r="C73" s="538" t="s">
        <v>905</v>
      </c>
    </row>
    <row r="74" spans="1:3" ht="26.25" thickBot="1" x14ac:dyDescent="0.25">
      <c r="A74" s="646"/>
      <c r="B74" s="646"/>
      <c r="C74" s="536" t="s">
        <v>226</v>
      </c>
    </row>
  </sheetData>
  <mergeCells count="34">
    <mergeCell ref="A58:A59"/>
    <mergeCell ref="C58:C59"/>
    <mergeCell ref="A62:A74"/>
    <mergeCell ref="B62:B74"/>
    <mergeCell ref="A28:C28"/>
    <mergeCell ref="A30:C30"/>
    <mergeCell ref="A31:C31"/>
    <mergeCell ref="A33:C33"/>
    <mergeCell ref="A34:C34"/>
    <mergeCell ref="B49:B50"/>
    <mergeCell ref="C49:C50"/>
    <mergeCell ref="B51:B53"/>
    <mergeCell ref="C51:C53"/>
    <mergeCell ref="B54:B55"/>
    <mergeCell ref="C54:C55"/>
    <mergeCell ref="A22:C22"/>
    <mergeCell ref="A27:C27"/>
    <mergeCell ref="A37:A41"/>
    <mergeCell ref="C37:C41"/>
    <mergeCell ref="A46:A47"/>
    <mergeCell ref="A23:C23"/>
    <mergeCell ref="A24:C24"/>
    <mergeCell ref="A25:C25"/>
    <mergeCell ref="A26:C26"/>
    <mergeCell ref="A29:C29"/>
    <mergeCell ref="A1:C1"/>
    <mergeCell ref="A15:C15"/>
    <mergeCell ref="A16:C16"/>
    <mergeCell ref="A20:C20"/>
    <mergeCell ref="A21:C21"/>
    <mergeCell ref="A5:C5"/>
    <mergeCell ref="A17:C17"/>
    <mergeCell ref="A18:C18"/>
    <mergeCell ref="A19:C19"/>
  </mergeCells>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442CF-0362-4685-ADD4-307D92C426BE}">
  <sheetPr>
    <pageSetUpPr fitToPage="1"/>
  </sheetPr>
  <dimension ref="A1:R42"/>
  <sheetViews>
    <sheetView view="pageBreakPreview" topLeftCell="A16" zoomScaleNormal="100" zoomScaleSheetLayoutView="100" workbookViewId="0">
      <selection activeCell="O2" sqref="O2"/>
    </sheetView>
  </sheetViews>
  <sheetFormatPr defaultColWidth="8" defaultRowHeight="12.75" x14ac:dyDescent="0.2"/>
  <cols>
    <col min="1" max="1" width="2.85546875" style="218" customWidth="1"/>
    <col min="2" max="2" width="32.42578125" style="218" bestFit="1" customWidth="1"/>
    <col min="3" max="3" width="9.85546875" style="218" bestFit="1" customWidth="1"/>
    <col min="4" max="4" width="8.85546875" style="218" bestFit="1" customWidth="1"/>
    <col min="5" max="5" width="12.5703125" style="218" customWidth="1"/>
    <col min="6" max="6" width="8.7109375" style="218" customWidth="1"/>
    <col min="7" max="7" width="12.28515625" style="218" customWidth="1"/>
    <col min="8" max="8" width="10.7109375" style="218" customWidth="1"/>
    <col min="9" max="9" width="9.7109375" style="218" customWidth="1"/>
    <col min="10" max="10" width="8.85546875" style="218" bestFit="1" customWidth="1"/>
    <col min="11" max="13" width="8.42578125" style="218" bestFit="1" customWidth="1"/>
    <col min="14" max="14" width="8.85546875" style="218" customWidth="1"/>
    <col min="15" max="15" width="13.42578125" style="218" customWidth="1"/>
    <col min="16" max="16" width="10.140625" style="218" bestFit="1" customWidth="1"/>
    <col min="17" max="17" width="7.85546875" style="219" bestFit="1" customWidth="1"/>
    <col min="18" max="256" width="8" style="218"/>
    <col min="257" max="257" width="2.85546875" style="218" customWidth="1"/>
    <col min="258" max="258" width="32.42578125" style="218" bestFit="1" customWidth="1"/>
    <col min="259" max="259" width="9.85546875" style="218" bestFit="1" customWidth="1"/>
    <col min="260" max="260" width="8.85546875" style="218" bestFit="1" customWidth="1"/>
    <col min="261" max="261" width="7.42578125" style="218" bestFit="1" customWidth="1"/>
    <col min="262" max="262" width="8.7109375" style="218" customWidth="1"/>
    <col min="263" max="263" width="8" style="218" bestFit="1" customWidth="1"/>
    <col min="264" max="265" width="7.42578125" style="218" bestFit="1" customWidth="1"/>
    <col min="266" max="266" width="8.85546875" style="218" bestFit="1" customWidth="1"/>
    <col min="267" max="270" width="8.42578125" style="218" bestFit="1" customWidth="1"/>
    <col min="271" max="271" width="8.85546875" style="218" customWidth="1"/>
    <col min="272" max="272" width="10.140625" style="218" bestFit="1" customWidth="1"/>
    <col min="273" max="512" width="8" style="218"/>
    <col min="513" max="513" width="2.85546875" style="218" customWidth="1"/>
    <col min="514" max="514" width="32.42578125" style="218" bestFit="1" customWidth="1"/>
    <col min="515" max="515" width="9.85546875" style="218" bestFit="1" customWidth="1"/>
    <col min="516" max="516" width="8.85546875" style="218" bestFit="1" customWidth="1"/>
    <col min="517" max="517" width="7.42578125" style="218" bestFit="1" customWidth="1"/>
    <col min="518" max="518" width="8.7109375" style="218" customWidth="1"/>
    <col min="519" max="519" width="8" style="218" bestFit="1" customWidth="1"/>
    <col min="520" max="521" width="7.42578125" style="218" bestFit="1" customWidth="1"/>
    <col min="522" max="522" width="8.85546875" style="218" bestFit="1" customWidth="1"/>
    <col min="523" max="526" width="8.42578125" style="218" bestFit="1" customWidth="1"/>
    <col min="527" max="527" width="8.85546875" style="218" customWidth="1"/>
    <col min="528" max="528" width="10.140625" style="218" bestFit="1" customWidth="1"/>
    <col min="529" max="768" width="8" style="218"/>
    <col min="769" max="769" width="2.85546875" style="218" customWidth="1"/>
    <col min="770" max="770" width="32.42578125" style="218" bestFit="1" customWidth="1"/>
    <col min="771" max="771" width="9.85546875" style="218" bestFit="1" customWidth="1"/>
    <col min="772" max="772" width="8.85546875" style="218" bestFit="1" customWidth="1"/>
    <col min="773" max="773" width="7.42578125" style="218" bestFit="1" customWidth="1"/>
    <col min="774" max="774" width="8.7109375" style="218" customWidth="1"/>
    <col min="775" max="775" width="8" style="218" bestFit="1" customWidth="1"/>
    <col min="776" max="777" width="7.42578125" style="218" bestFit="1" customWidth="1"/>
    <col min="778" max="778" width="8.85546875" style="218" bestFit="1" customWidth="1"/>
    <col min="779" max="782" width="8.42578125" style="218" bestFit="1" customWidth="1"/>
    <col min="783" max="783" width="8.85546875" style="218" customWidth="1"/>
    <col min="784" max="784" width="10.140625" style="218" bestFit="1" customWidth="1"/>
    <col min="785" max="1024" width="8" style="218"/>
    <col min="1025" max="1025" width="2.85546875" style="218" customWidth="1"/>
    <col min="1026" max="1026" width="32.42578125" style="218" bestFit="1" customWidth="1"/>
    <col min="1027" max="1027" width="9.85546875" style="218" bestFit="1" customWidth="1"/>
    <col min="1028" max="1028" width="8.85546875" style="218" bestFit="1" customWidth="1"/>
    <col min="1029" max="1029" width="7.42578125" style="218" bestFit="1" customWidth="1"/>
    <col min="1030" max="1030" width="8.7109375" style="218" customWidth="1"/>
    <col min="1031" max="1031" width="8" style="218" bestFit="1" customWidth="1"/>
    <col min="1032" max="1033" width="7.42578125" style="218" bestFit="1" customWidth="1"/>
    <col min="1034" max="1034" width="8.85546875" style="218" bestFit="1" customWidth="1"/>
    <col min="1035" max="1038" width="8.42578125" style="218" bestFit="1" customWidth="1"/>
    <col min="1039" max="1039" width="8.85546875" style="218" customWidth="1"/>
    <col min="1040" max="1040" width="10.140625" style="218" bestFit="1" customWidth="1"/>
    <col min="1041" max="1280" width="8" style="218"/>
    <col min="1281" max="1281" width="2.85546875" style="218" customWidth="1"/>
    <col min="1282" max="1282" width="32.42578125" style="218" bestFit="1" customWidth="1"/>
    <col min="1283" max="1283" width="9.85546875" style="218" bestFit="1" customWidth="1"/>
    <col min="1284" max="1284" width="8.85546875" style="218" bestFit="1" customWidth="1"/>
    <col min="1285" max="1285" width="7.42578125" style="218" bestFit="1" customWidth="1"/>
    <col min="1286" max="1286" width="8.7109375" style="218" customWidth="1"/>
    <col min="1287" max="1287" width="8" style="218" bestFit="1" customWidth="1"/>
    <col min="1288" max="1289" width="7.42578125" style="218" bestFit="1" customWidth="1"/>
    <col min="1290" max="1290" width="8.85546875" style="218" bestFit="1" customWidth="1"/>
    <col min="1291" max="1294" width="8.42578125" style="218" bestFit="1" customWidth="1"/>
    <col min="1295" max="1295" width="8.85546875" style="218" customWidth="1"/>
    <col min="1296" max="1296" width="10.140625" style="218" bestFit="1" customWidth="1"/>
    <col min="1297" max="1536" width="8" style="218"/>
    <col min="1537" max="1537" width="2.85546875" style="218" customWidth="1"/>
    <col min="1538" max="1538" width="32.42578125" style="218" bestFit="1" customWidth="1"/>
    <col min="1539" max="1539" width="9.85546875" style="218" bestFit="1" customWidth="1"/>
    <col min="1540" max="1540" width="8.85546875" style="218" bestFit="1" customWidth="1"/>
    <col min="1541" max="1541" width="7.42578125" style="218" bestFit="1" customWidth="1"/>
    <col min="1542" max="1542" width="8.7109375" style="218" customWidth="1"/>
    <col min="1543" max="1543" width="8" style="218" bestFit="1" customWidth="1"/>
    <col min="1544" max="1545" width="7.42578125" style="218" bestFit="1" customWidth="1"/>
    <col min="1546" max="1546" width="8.85546875" style="218" bestFit="1" customWidth="1"/>
    <col min="1547" max="1550" width="8.42578125" style="218" bestFit="1" customWidth="1"/>
    <col min="1551" max="1551" width="8.85546875" style="218" customWidth="1"/>
    <col min="1552" max="1552" width="10.140625" style="218" bestFit="1" customWidth="1"/>
    <col min="1553" max="1792" width="8" style="218"/>
    <col min="1793" max="1793" width="2.85546875" style="218" customWidth="1"/>
    <col min="1794" max="1794" width="32.42578125" style="218" bestFit="1" customWidth="1"/>
    <col min="1795" max="1795" width="9.85546875" style="218" bestFit="1" customWidth="1"/>
    <col min="1796" max="1796" width="8.85546875" style="218" bestFit="1" customWidth="1"/>
    <col min="1797" max="1797" width="7.42578125" style="218" bestFit="1" customWidth="1"/>
    <col min="1798" max="1798" width="8.7109375" style="218" customWidth="1"/>
    <col min="1799" max="1799" width="8" style="218" bestFit="1" customWidth="1"/>
    <col min="1800" max="1801" width="7.42578125" style="218" bestFit="1" customWidth="1"/>
    <col min="1802" max="1802" width="8.85546875" style="218" bestFit="1" customWidth="1"/>
    <col min="1803" max="1806" width="8.42578125" style="218" bestFit="1" customWidth="1"/>
    <col min="1807" max="1807" width="8.85546875" style="218" customWidth="1"/>
    <col min="1808" max="1808" width="10.140625" style="218" bestFit="1" customWidth="1"/>
    <col min="1809" max="2048" width="8" style="218"/>
    <col min="2049" max="2049" width="2.85546875" style="218" customWidth="1"/>
    <col min="2050" max="2050" width="32.42578125" style="218" bestFit="1" customWidth="1"/>
    <col min="2051" max="2051" width="9.85546875" style="218" bestFit="1" customWidth="1"/>
    <col min="2052" max="2052" width="8.85546875" style="218" bestFit="1" customWidth="1"/>
    <col min="2053" max="2053" width="7.42578125" style="218" bestFit="1" customWidth="1"/>
    <col min="2054" max="2054" width="8.7109375" style="218" customWidth="1"/>
    <col min="2055" max="2055" width="8" style="218" bestFit="1" customWidth="1"/>
    <col min="2056" max="2057" width="7.42578125" style="218" bestFit="1" customWidth="1"/>
    <col min="2058" max="2058" width="8.85546875" style="218" bestFit="1" customWidth="1"/>
    <col min="2059" max="2062" width="8.42578125" style="218" bestFit="1" customWidth="1"/>
    <col min="2063" max="2063" width="8.85546875" style="218" customWidth="1"/>
    <col min="2064" max="2064" width="10.140625" style="218" bestFit="1" customWidth="1"/>
    <col min="2065" max="2304" width="8" style="218"/>
    <col min="2305" max="2305" width="2.85546875" style="218" customWidth="1"/>
    <col min="2306" max="2306" width="32.42578125" style="218" bestFit="1" customWidth="1"/>
    <col min="2307" max="2307" width="9.85546875" style="218" bestFit="1" customWidth="1"/>
    <col min="2308" max="2308" width="8.85546875" style="218" bestFit="1" customWidth="1"/>
    <col min="2309" max="2309" width="7.42578125" style="218" bestFit="1" customWidth="1"/>
    <col min="2310" max="2310" width="8.7109375" style="218" customWidth="1"/>
    <col min="2311" max="2311" width="8" style="218" bestFit="1" customWidth="1"/>
    <col min="2312" max="2313" width="7.42578125" style="218" bestFit="1" customWidth="1"/>
    <col min="2314" max="2314" width="8.85546875" style="218" bestFit="1" customWidth="1"/>
    <col min="2315" max="2318" width="8.42578125" style="218" bestFit="1" customWidth="1"/>
    <col min="2319" max="2319" width="8.85546875" style="218" customWidth="1"/>
    <col min="2320" max="2320" width="10.140625" style="218" bestFit="1" customWidth="1"/>
    <col min="2321" max="2560" width="8" style="218"/>
    <col min="2561" max="2561" width="2.85546875" style="218" customWidth="1"/>
    <col min="2562" max="2562" width="32.42578125" style="218" bestFit="1" customWidth="1"/>
    <col min="2563" max="2563" width="9.85546875" style="218" bestFit="1" customWidth="1"/>
    <col min="2564" max="2564" width="8.85546875" style="218" bestFit="1" customWidth="1"/>
    <col min="2565" max="2565" width="7.42578125" style="218" bestFit="1" customWidth="1"/>
    <col min="2566" max="2566" width="8.7109375" style="218" customWidth="1"/>
    <col min="2567" max="2567" width="8" style="218" bestFit="1" customWidth="1"/>
    <col min="2568" max="2569" width="7.42578125" style="218" bestFit="1" customWidth="1"/>
    <col min="2570" max="2570" width="8.85546875" style="218" bestFit="1" customWidth="1"/>
    <col min="2571" max="2574" width="8.42578125" style="218" bestFit="1" customWidth="1"/>
    <col min="2575" max="2575" width="8.85546875" style="218" customWidth="1"/>
    <col min="2576" max="2576" width="10.140625" style="218" bestFit="1" customWidth="1"/>
    <col min="2577" max="2816" width="8" style="218"/>
    <col min="2817" max="2817" width="2.85546875" style="218" customWidth="1"/>
    <col min="2818" max="2818" width="32.42578125" style="218" bestFit="1" customWidth="1"/>
    <col min="2819" max="2819" width="9.85546875" style="218" bestFit="1" customWidth="1"/>
    <col min="2820" max="2820" width="8.85546875" style="218" bestFit="1" customWidth="1"/>
    <col min="2821" max="2821" width="7.42578125" style="218" bestFit="1" customWidth="1"/>
    <col min="2822" max="2822" width="8.7109375" style="218" customWidth="1"/>
    <col min="2823" max="2823" width="8" style="218" bestFit="1" customWidth="1"/>
    <col min="2824" max="2825" width="7.42578125" style="218" bestFit="1" customWidth="1"/>
    <col min="2826" max="2826" width="8.85546875" style="218" bestFit="1" customWidth="1"/>
    <col min="2827" max="2830" width="8.42578125" style="218" bestFit="1" customWidth="1"/>
    <col min="2831" max="2831" width="8.85546875" style="218" customWidth="1"/>
    <col min="2832" max="2832" width="10.140625" style="218" bestFit="1" customWidth="1"/>
    <col min="2833" max="3072" width="8" style="218"/>
    <col min="3073" max="3073" width="2.85546875" style="218" customWidth="1"/>
    <col min="3074" max="3074" width="32.42578125" style="218" bestFit="1" customWidth="1"/>
    <col min="3075" max="3075" width="9.85546875" style="218" bestFit="1" customWidth="1"/>
    <col min="3076" max="3076" width="8.85546875" style="218" bestFit="1" customWidth="1"/>
    <col min="3077" max="3077" width="7.42578125" style="218" bestFit="1" customWidth="1"/>
    <col min="3078" max="3078" width="8.7109375" style="218" customWidth="1"/>
    <col min="3079" max="3079" width="8" style="218" bestFit="1" customWidth="1"/>
    <col min="3080" max="3081" width="7.42578125" style="218" bestFit="1" customWidth="1"/>
    <col min="3082" max="3082" width="8.85546875" style="218" bestFit="1" customWidth="1"/>
    <col min="3083" max="3086" width="8.42578125" style="218" bestFit="1" customWidth="1"/>
    <col min="3087" max="3087" width="8.85546875" style="218" customWidth="1"/>
    <col min="3088" max="3088" width="10.140625" style="218" bestFit="1" customWidth="1"/>
    <col min="3089" max="3328" width="8" style="218"/>
    <col min="3329" max="3329" width="2.85546875" style="218" customWidth="1"/>
    <col min="3330" max="3330" width="32.42578125" style="218" bestFit="1" customWidth="1"/>
    <col min="3331" max="3331" width="9.85546875" style="218" bestFit="1" customWidth="1"/>
    <col min="3332" max="3332" width="8.85546875" style="218" bestFit="1" customWidth="1"/>
    <col min="3333" max="3333" width="7.42578125" style="218" bestFit="1" customWidth="1"/>
    <col min="3334" max="3334" width="8.7109375" style="218" customWidth="1"/>
    <col min="3335" max="3335" width="8" style="218" bestFit="1" customWidth="1"/>
    <col min="3336" max="3337" width="7.42578125" style="218" bestFit="1" customWidth="1"/>
    <col min="3338" max="3338" width="8.85546875" style="218" bestFit="1" customWidth="1"/>
    <col min="3339" max="3342" width="8.42578125" style="218" bestFit="1" customWidth="1"/>
    <col min="3343" max="3343" width="8.85546875" style="218" customWidth="1"/>
    <col min="3344" max="3344" width="10.140625" style="218" bestFit="1" customWidth="1"/>
    <col min="3345" max="3584" width="8" style="218"/>
    <col min="3585" max="3585" width="2.85546875" style="218" customWidth="1"/>
    <col min="3586" max="3586" width="32.42578125" style="218" bestFit="1" customWidth="1"/>
    <col min="3587" max="3587" width="9.85546875" style="218" bestFit="1" customWidth="1"/>
    <col min="3588" max="3588" width="8.85546875" style="218" bestFit="1" customWidth="1"/>
    <col min="3589" max="3589" width="7.42578125" style="218" bestFit="1" customWidth="1"/>
    <col min="3590" max="3590" width="8.7109375" style="218" customWidth="1"/>
    <col min="3591" max="3591" width="8" style="218" bestFit="1" customWidth="1"/>
    <col min="3592" max="3593" width="7.42578125" style="218" bestFit="1" customWidth="1"/>
    <col min="3594" max="3594" width="8.85546875" style="218" bestFit="1" customWidth="1"/>
    <col min="3595" max="3598" width="8.42578125" style="218" bestFit="1" customWidth="1"/>
    <col min="3599" max="3599" width="8.85546875" style="218" customWidth="1"/>
    <col min="3600" max="3600" width="10.140625" style="218" bestFit="1" customWidth="1"/>
    <col min="3601" max="3840" width="8" style="218"/>
    <col min="3841" max="3841" width="2.85546875" style="218" customWidth="1"/>
    <col min="3842" max="3842" width="32.42578125" style="218" bestFit="1" customWidth="1"/>
    <col min="3843" max="3843" width="9.85546875" style="218" bestFit="1" customWidth="1"/>
    <col min="3844" max="3844" width="8.85546875" style="218" bestFit="1" customWidth="1"/>
    <col min="3845" max="3845" width="7.42578125" style="218" bestFit="1" customWidth="1"/>
    <col min="3846" max="3846" width="8.7109375" style="218" customWidth="1"/>
    <col min="3847" max="3847" width="8" style="218" bestFit="1" customWidth="1"/>
    <col min="3848" max="3849" width="7.42578125" style="218" bestFit="1" customWidth="1"/>
    <col min="3850" max="3850" width="8.85546875" style="218" bestFit="1" customWidth="1"/>
    <col min="3851" max="3854" width="8.42578125" style="218" bestFit="1" customWidth="1"/>
    <col min="3855" max="3855" width="8.85546875" style="218" customWidth="1"/>
    <col min="3856" max="3856" width="10.140625" style="218" bestFit="1" customWidth="1"/>
    <col min="3857" max="4096" width="8" style="218"/>
    <col min="4097" max="4097" width="2.85546875" style="218" customWidth="1"/>
    <col min="4098" max="4098" width="32.42578125" style="218" bestFit="1" customWidth="1"/>
    <col min="4099" max="4099" width="9.85546875" style="218" bestFit="1" customWidth="1"/>
    <col min="4100" max="4100" width="8.85546875" style="218" bestFit="1" customWidth="1"/>
    <col min="4101" max="4101" width="7.42578125" style="218" bestFit="1" customWidth="1"/>
    <col min="4102" max="4102" width="8.7109375" style="218" customWidth="1"/>
    <col min="4103" max="4103" width="8" style="218" bestFit="1" customWidth="1"/>
    <col min="4104" max="4105" width="7.42578125" style="218" bestFit="1" customWidth="1"/>
    <col min="4106" max="4106" width="8.85546875" style="218" bestFit="1" customWidth="1"/>
    <col min="4107" max="4110" width="8.42578125" style="218" bestFit="1" customWidth="1"/>
    <col min="4111" max="4111" width="8.85546875" style="218" customWidth="1"/>
    <col min="4112" max="4112" width="10.140625" style="218" bestFit="1" customWidth="1"/>
    <col min="4113" max="4352" width="8" style="218"/>
    <col min="4353" max="4353" width="2.85546875" style="218" customWidth="1"/>
    <col min="4354" max="4354" width="32.42578125" style="218" bestFit="1" customWidth="1"/>
    <col min="4355" max="4355" width="9.85546875" style="218" bestFit="1" customWidth="1"/>
    <col min="4356" max="4356" width="8.85546875" style="218" bestFit="1" customWidth="1"/>
    <col min="4357" max="4357" width="7.42578125" style="218" bestFit="1" customWidth="1"/>
    <col min="4358" max="4358" width="8.7109375" style="218" customWidth="1"/>
    <col min="4359" max="4359" width="8" style="218" bestFit="1" customWidth="1"/>
    <col min="4360" max="4361" width="7.42578125" style="218" bestFit="1" customWidth="1"/>
    <col min="4362" max="4362" width="8.85546875" style="218" bestFit="1" customWidth="1"/>
    <col min="4363" max="4366" width="8.42578125" style="218" bestFit="1" customWidth="1"/>
    <col min="4367" max="4367" width="8.85546875" style="218" customWidth="1"/>
    <col min="4368" max="4368" width="10.140625" style="218" bestFit="1" customWidth="1"/>
    <col min="4369" max="4608" width="8" style="218"/>
    <col min="4609" max="4609" width="2.85546875" style="218" customWidth="1"/>
    <col min="4610" max="4610" width="32.42578125" style="218" bestFit="1" customWidth="1"/>
    <col min="4611" max="4611" width="9.85546875" style="218" bestFit="1" customWidth="1"/>
    <col min="4612" max="4612" width="8.85546875" style="218" bestFit="1" customWidth="1"/>
    <col min="4613" max="4613" width="7.42578125" style="218" bestFit="1" customWidth="1"/>
    <col min="4614" max="4614" width="8.7109375" style="218" customWidth="1"/>
    <col min="4615" max="4615" width="8" style="218" bestFit="1" customWidth="1"/>
    <col min="4616" max="4617" width="7.42578125" style="218" bestFit="1" customWidth="1"/>
    <col min="4618" max="4618" width="8.85546875" style="218" bestFit="1" customWidth="1"/>
    <col min="4619" max="4622" width="8.42578125" style="218" bestFit="1" customWidth="1"/>
    <col min="4623" max="4623" width="8.85546875" style="218" customWidth="1"/>
    <col min="4624" max="4624" width="10.140625" style="218" bestFit="1" customWidth="1"/>
    <col min="4625" max="4864" width="8" style="218"/>
    <col min="4865" max="4865" width="2.85546875" style="218" customWidth="1"/>
    <col min="4866" max="4866" width="32.42578125" style="218" bestFit="1" customWidth="1"/>
    <col min="4867" max="4867" width="9.85546875" style="218" bestFit="1" customWidth="1"/>
    <col min="4868" max="4868" width="8.85546875" style="218" bestFit="1" customWidth="1"/>
    <col min="4869" max="4869" width="7.42578125" style="218" bestFit="1" customWidth="1"/>
    <col min="4870" max="4870" width="8.7109375" style="218" customWidth="1"/>
    <col min="4871" max="4871" width="8" style="218" bestFit="1" customWidth="1"/>
    <col min="4872" max="4873" width="7.42578125" style="218" bestFit="1" customWidth="1"/>
    <col min="4874" max="4874" width="8.85546875" style="218" bestFit="1" customWidth="1"/>
    <col min="4875" max="4878" width="8.42578125" style="218" bestFit="1" customWidth="1"/>
    <col min="4879" max="4879" width="8.85546875" style="218" customWidth="1"/>
    <col min="4880" max="4880" width="10.140625" style="218" bestFit="1" customWidth="1"/>
    <col min="4881" max="5120" width="8" style="218"/>
    <col min="5121" max="5121" width="2.85546875" style="218" customWidth="1"/>
    <col min="5122" max="5122" width="32.42578125" style="218" bestFit="1" customWidth="1"/>
    <col min="5123" max="5123" width="9.85546875" style="218" bestFit="1" customWidth="1"/>
    <col min="5124" max="5124" width="8.85546875" style="218" bestFit="1" customWidth="1"/>
    <col min="5125" max="5125" width="7.42578125" style="218" bestFit="1" customWidth="1"/>
    <col min="5126" max="5126" width="8.7109375" style="218" customWidth="1"/>
    <col min="5127" max="5127" width="8" style="218" bestFit="1" customWidth="1"/>
    <col min="5128" max="5129" width="7.42578125" style="218" bestFit="1" customWidth="1"/>
    <col min="5130" max="5130" width="8.85546875" style="218" bestFit="1" customWidth="1"/>
    <col min="5131" max="5134" width="8.42578125" style="218" bestFit="1" customWidth="1"/>
    <col min="5135" max="5135" width="8.85546875" style="218" customWidth="1"/>
    <col min="5136" max="5136" width="10.140625" style="218" bestFit="1" customWidth="1"/>
    <col min="5137" max="5376" width="8" style="218"/>
    <col min="5377" max="5377" width="2.85546875" style="218" customWidth="1"/>
    <col min="5378" max="5378" width="32.42578125" style="218" bestFit="1" customWidth="1"/>
    <col min="5379" max="5379" width="9.85546875" style="218" bestFit="1" customWidth="1"/>
    <col min="5380" max="5380" width="8.85546875" style="218" bestFit="1" customWidth="1"/>
    <col min="5381" max="5381" width="7.42578125" style="218" bestFit="1" customWidth="1"/>
    <col min="5382" max="5382" width="8.7109375" style="218" customWidth="1"/>
    <col min="5383" max="5383" width="8" style="218" bestFit="1" customWidth="1"/>
    <col min="5384" max="5385" width="7.42578125" style="218" bestFit="1" customWidth="1"/>
    <col min="5386" max="5386" width="8.85546875" style="218" bestFit="1" customWidth="1"/>
    <col min="5387" max="5390" width="8.42578125" style="218" bestFit="1" customWidth="1"/>
    <col min="5391" max="5391" width="8.85546875" style="218" customWidth="1"/>
    <col min="5392" max="5392" width="10.140625" style="218" bestFit="1" customWidth="1"/>
    <col min="5393" max="5632" width="8" style="218"/>
    <col min="5633" max="5633" width="2.85546875" style="218" customWidth="1"/>
    <col min="5634" max="5634" width="32.42578125" style="218" bestFit="1" customWidth="1"/>
    <col min="5635" max="5635" width="9.85546875" style="218" bestFit="1" customWidth="1"/>
    <col min="5636" max="5636" width="8.85546875" style="218" bestFit="1" customWidth="1"/>
    <col min="5637" max="5637" width="7.42578125" style="218" bestFit="1" customWidth="1"/>
    <col min="5638" max="5638" width="8.7109375" style="218" customWidth="1"/>
    <col min="5639" max="5639" width="8" style="218" bestFit="1" customWidth="1"/>
    <col min="5640" max="5641" width="7.42578125" style="218" bestFit="1" customWidth="1"/>
    <col min="5642" max="5642" width="8.85546875" style="218" bestFit="1" customWidth="1"/>
    <col min="5643" max="5646" width="8.42578125" style="218" bestFit="1" customWidth="1"/>
    <col min="5647" max="5647" width="8.85546875" style="218" customWidth="1"/>
    <col min="5648" max="5648" width="10.140625" style="218" bestFit="1" customWidth="1"/>
    <col min="5649" max="5888" width="8" style="218"/>
    <col min="5889" max="5889" width="2.85546875" style="218" customWidth="1"/>
    <col min="5890" max="5890" width="32.42578125" style="218" bestFit="1" customWidth="1"/>
    <col min="5891" max="5891" width="9.85546875" style="218" bestFit="1" customWidth="1"/>
    <col min="5892" max="5892" width="8.85546875" style="218" bestFit="1" customWidth="1"/>
    <col min="5893" max="5893" width="7.42578125" style="218" bestFit="1" customWidth="1"/>
    <col min="5894" max="5894" width="8.7109375" style="218" customWidth="1"/>
    <col min="5895" max="5895" width="8" style="218" bestFit="1" customWidth="1"/>
    <col min="5896" max="5897" width="7.42578125" style="218" bestFit="1" customWidth="1"/>
    <col min="5898" max="5898" width="8.85546875" style="218" bestFit="1" customWidth="1"/>
    <col min="5899" max="5902" width="8.42578125" style="218" bestFit="1" customWidth="1"/>
    <col min="5903" max="5903" width="8.85546875" style="218" customWidth="1"/>
    <col min="5904" max="5904" width="10.140625" style="218" bestFit="1" customWidth="1"/>
    <col min="5905" max="6144" width="8" style="218"/>
    <col min="6145" max="6145" width="2.85546875" style="218" customWidth="1"/>
    <col min="6146" max="6146" width="32.42578125" style="218" bestFit="1" customWidth="1"/>
    <col min="6147" max="6147" width="9.85546875" style="218" bestFit="1" customWidth="1"/>
    <col min="6148" max="6148" width="8.85546875" style="218" bestFit="1" customWidth="1"/>
    <col min="6149" max="6149" width="7.42578125" style="218" bestFit="1" customWidth="1"/>
    <col min="6150" max="6150" width="8.7109375" style="218" customWidth="1"/>
    <col min="6151" max="6151" width="8" style="218" bestFit="1" customWidth="1"/>
    <col min="6152" max="6153" width="7.42578125" style="218" bestFit="1" customWidth="1"/>
    <col min="6154" max="6154" width="8.85546875" style="218" bestFit="1" customWidth="1"/>
    <col min="6155" max="6158" width="8.42578125" style="218" bestFit="1" customWidth="1"/>
    <col min="6159" max="6159" width="8.85546875" style="218" customWidth="1"/>
    <col min="6160" max="6160" width="10.140625" style="218" bestFit="1" customWidth="1"/>
    <col min="6161" max="6400" width="8" style="218"/>
    <col min="6401" max="6401" width="2.85546875" style="218" customWidth="1"/>
    <col min="6402" max="6402" width="32.42578125" style="218" bestFit="1" customWidth="1"/>
    <col min="6403" max="6403" width="9.85546875" style="218" bestFit="1" customWidth="1"/>
    <col min="6404" max="6404" width="8.85546875" style="218" bestFit="1" customWidth="1"/>
    <col min="6405" max="6405" width="7.42578125" style="218" bestFit="1" customWidth="1"/>
    <col min="6406" max="6406" width="8.7109375" style="218" customWidth="1"/>
    <col min="6407" max="6407" width="8" style="218" bestFit="1" customWidth="1"/>
    <col min="6408" max="6409" width="7.42578125" style="218" bestFit="1" customWidth="1"/>
    <col min="6410" max="6410" width="8.85546875" style="218" bestFit="1" customWidth="1"/>
    <col min="6411" max="6414" width="8.42578125" style="218" bestFit="1" customWidth="1"/>
    <col min="6415" max="6415" width="8.85546875" style="218" customWidth="1"/>
    <col min="6416" max="6416" width="10.140625" style="218" bestFit="1" customWidth="1"/>
    <col min="6417" max="6656" width="8" style="218"/>
    <col min="6657" max="6657" width="2.85546875" style="218" customWidth="1"/>
    <col min="6658" max="6658" width="32.42578125" style="218" bestFit="1" customWidth="1"/>
    <col min="6659" max="6659" width="9.85546875" style="218" bestFit="1" customWidth="1"/>
    <col min="6660" max="6660" width="8.85546875" style="218" bestFit="1" customWidth="1"/>
    <col min="6661" max="6661" width="7.42578125" style="218" bestFit="1" customWidth="1"/>
    <col min="6662" max="6662" width="8.7109375" style="218" customWidth="1"/>
    <col min="6663" max="6663" width="8" style="218" bestFit="1" customWidth="1"/>
    <col min="6664" max="6665" width="7.42578125" style="218" bestFit="1" customWidth="1"/>
    <col min="6666" max="6666" width="8.85546875" style="218" bestFit="1" customWidth="1"/>
    <col min="6667" max="6670" width="8.42578125" style="218" bestFit="1" customWidth="1"/>
    <col min="6671" max="6671" width="8.85546875" style="218" customWidth="1"/>
    <col min="6672" max="6672" width="10.140625" style="218" bestFit="1" customWidth="1"/>
    <col min="6673" max="6912" width="8" style="218"/>
    <col min="6913" max="6913" width="2.85546875" style="218" customWidth="1"/>
    <col min="6914" max="6914" width="32.42578125" style="218" bestFit="1" customWidth="1"/>
    <col min="6915" max="6915" width="9.85546875" style="218" bestFit="1" customWidth="1"/>
    <col min="6916" max="6916" width="8.85546875" style="218" bestFit="1" customWidth="1"/>
    <col min="6917" max="6917" width="7.42578125" style="218" bestFit="1" customWidth="1"/>
    <col min="6918" max="6918" width="8.7109375" style="218" customWidth="1"/>
    <col min="6919" max="6919" width="8" style="218" bestFit="1" customWidth="1"/>
    <col min="6920" max="6921" width="7.42578125" style="218" bestFit="1" customWidth="1"/>
    <col min="6922" max="6922" width="8.85546875" style="218" bestFit="1" customWidth="1"/>
    <col min="6923" max="6926" width="8.42578125" style="218" bestFit="1" customWidth="1"/>
    <col min="6927" max="6927" width="8.85546875" style="218" customWidth="1"/>
    <col min="6928" max="6928" width="10.140625" style="218" bestFit="1" customWidth="1"/>
    <col min="6929" max="7168" width="8" style="218"/>
    <col min="7169" max="7169" width="2.85546875" style="218" customWidth="1"/>
    <col min="7170" max="7170" width="32.42578125" style="218" bestFit="1" customWidth="1"/>
    <col min="7171" max="7171" width="9.85546875" style="218" bestFit="1" customWidth="1"/>
    <col min="7172" max="7172" width="8.85546875" style="218" bestFit="1" customWidth="1"/>
    <col min="7173" max="7173" width="7.42578125" style="218" bestFit="1" customWidth="1"/>
    <col min="7174" max="7174" width="8.7109375" style="218" customWidth="1"/>
    <col min="7175" max="7175" width="8" style="218" bestFit="1" customWidth="1"/>
    <col min="7176" max="7177" width="7.42578125" style="218" bestFit="1" customWidth="1"/>
    <col min="7178" max="7178" width="8.85546875" style="218" bestFit="1" customWidth="1"/>
    <col min="7179" max="7182" width="8.42578125" style="218" bestFit="1" customWidth="1"/>
    <col min="7183" max="7183" width="8.85546875" style="218" customWidth="1"/>
    <col min="7184" max="7184" width="10.140625" style="218" bestFit="1" customWidth="1"/>
    <col min="7185" max="7424" width="8" style="218"/>
    <col min="7425" max="7425" width="2.85546875" style="218" customWidth="1"/>
    <col min="7426" max="7426" width="32.42578125" style="218" bestFit="1" customWidth="1"/>
    <col min="7427" max="7427" width="9.85546875" style="218" bestFit="1" customWidth="1"/>
    <col min="7428" max="7428" width="8.85546875" style="218" bestFit="1" customWidth="1"/>
    <col min="7429" max="7429" width="7.42578125" style="218" bestFit="1" customWidth="1"/>
    <col min="7430" max="7430" width="8.7109375" style="218" customWidth="1"/>
    <col min="7431" max="7431" width="8" style="218" bestFit="1" customWidth="1"/>
    <col min="7432" max="7433" width="7.42578125" style="218" bestFit="1" customWidth="1"/>
    <col min="7434" max="7434" width="8.85546875" style="218" bestFit="1" customWidth="1"/>
    <col min="7435" max="7438" width="8.42578125" style="218" bestFit="1" customWidth="1"/>
    <col min="7439" max="7439" width="8.85546875" style="218" customWidth="1"/>
    <col min="7440" max="7440" width="10.140625" style="218" bestFit="1" customWidth="1"/>
    <col min="7441" max="7680" width="8" style="218"/>
    <col min="7681" max="7681" width="2.85546875" style="218" customWidth="1"/>
    <col min="7682" max="7682" width="32.42578125" style="218" bestFit="1" customWidth="1"/>
    <col min="7683" max="7683" width="9.85546875" style="218" bestFit="1" customWidth="1"/>
    <col min="7684" max="7684" width="8.85546875" style="218" bestFit="1" customWidth="1"/>
    <col min="7685" max="7685" width="7.42578125" style="218" bestFit="1" customWidth="1"/>
    <col min="7686" max="7686" width="8.7109375" style="218" customWidth="1"/>
    <col min="7687" max="7687" width="8" style="218" bestFit="1" customWidth="1"/>
    <col min="7688" max="7689" width="7.42578125" style="218" bestFit="1" customWidth="1"/>
    <col min="7690" max="7690" width="8.85546875" style="218" bestFit="1" customWidth="1"/>
    <col min="7691" max="7694" width="8.42578125" style="218" bestFit="1" customWidth="1"/>
    <col min="7695" max="7695" width="8.85546875" style="218" customWidth="1"/>
    <col min="7696" max="7696" width="10.140625" style="218" bestFit="1" customWidth="1"/>
    <col min="7697" max="7936" width="8" style="218"/>
    <col min="7937" max="7937" width="2.85546875" style="218" customWidth="1"/>
    <col min="7938" max="7938" width="32.42578125" style="218" bestFit="1" customWidth="1"/>
    <col min="7939" max="7939" width="9.85546875" style="218" bestFit="1" customWidth="1"/>
    <col min="7940" max="7940" width="8.85546875" style="218" bestFit="1" customWidth="1"/>
    <col min="7941" max="7941" width="7.42578125" style="218" bestFit="1" customWidth="1"/>
    <col min="7942" max="7942" width="8.7109375" style="218" customWidth="1"/>
    <col min="7943" max="7943" width="8" style="218" bestFit="1" customWidth="1"/>
    <col min="7944" max="7945" width="7.42578125" style="218" bestFit="1" customWidth="1"/>
    <col min="7946" max="7946" width="8.85546875" style="218" bestFit="1" customWidth="1"/>
    <col min="7947" max="7950" width="8.42578125" style="218" bestFit="1" customWidth="1"/>
    <col min="7951" max="7951" width="8.85546875" style="218" customWidth="1"/>
    <col min="7952" max="7952" width="10.140625" style="218" bestFit="1" customWidth="1"/>
    <col min="7953" max="8192" width="8" style="218"/>
    <col min="8193" max="8193" width="2.85546875" style="218" customWidth="1"/>
    <col min="8194" max="8194" width="32.42578125" style="218" bestFit="1" customWidth="1"/>
    <col min="8195" max="8195" width="9.85546875" style="218" bestFit="1" customWidth="1"/>
    <col min="8196" max="8196" width="8.85546875" style="218" bestFit="1" customWidth="1"/>
    <col min="8197" max="8197" width="7.42578125" style="218" bestFit="1" customWidth="1"/>
    <col min="8198" max="8198" width="8.7109375" style="218" customWidth="1"/>
    <col min="8199" max="8199" width="8" style="218" bestFit="1" customWidth="1"/>
    <col min="8200" max="8201" width="7.42578125" style="218" bestFit="1" customWidth="1"/>
    <col min="8202" max="8202" width="8.85546875" style="218" bestFit="1" customWidth="1"/>
    <col min="8203" max="8206" width="8.42578125" style="218" bestFit="1" customWidth="1"/>
    <col min="8207" max="8207" width="8.85546875" style="218" customWidth="1"/>
    <col min="8208" max="8208" width="10.140625" style="218" bestFit="1" customWidth="1"/>
    <col min="8209" max="8448" width="8" style="218"/>
    <col min="8449" max="8449" width="2.85546875" style="218" customWidth="1"/>
    <col min="8450" max="8450" width="32.42578125" style="218" bestFit="1" customWidth="1"/>
    <col min="8451" max="8451" width="9.85546875" style="218" bestFit="1" customWidth="1"/>
    <col min="8452" max="8452" width="8.85546875" style="218" bestFit="1" customWidth="1"/>
    <col min="8453" max="8453" width="7.42578125" style="218" bestFit="1" customWidth="1"/>
    <col min="8454" max="8454" width="8.7109375" style="218" customWidth="1"/>
    <col min="8455" max="8455" width="8" style="218" bestFit="1" customWidth="1"/>
    <col min="8456" max="8457" width="7.42578125" style="218" bestFit="1" customWidth="1"/>
    <col min="8458" max="8458" width="8.85546875" style="218" bestFit="1" customWidth="1"/>
    <col min="8459" max="8462" width="8.42578125" style="218" bestFit="1" customWidth="1"/>
    <col min="8463" max="8463" width="8.85546875" style="218" customWidth="1"/>
    <col min="8464" max="8464" width="10.140625" style="218" bestFit="1" customWidth="1"/>
    <col min="8465" max="8704" width="8" style="218"/>
    <col min="8705" max="8705" width="2.85546875" style="218" customWidth="1"/>
    <col min="8706" max="8706" width="32.42578125" style="218" bestFit="1" customWidth="1"/>
    <col min="8707" max="8707" width="9.85546875" style="218" bestFit="1" customWidth="1"/>
    <col min="8708" max="8708" width="8.85546875" style="218" bestFit="1" customWidth="1"/>
    <col min="8709" max="8709" width="7.42578125" style="218" bestFit="1" customWidth="1"/>
    <col min="8710" max="8710" width="8.7109375" style="218" customWidth="1"/>
    <col min="8711" max="8711" width="8" style="218" bestFit="1" customWidth="1"/>
    <col min="8712" max="8713" width="7.42578125" style="218" bestFit="1" customWidth="1"/>
    <col min="8714" max="8714" width="8.85546875" style="218" bestFit="1" customWidth="1"/>
    <col min="8715" max="8718" width="8.42578125" style="218" bestFit="1" customWidth="1"/>
    <col min="8719" max="8719" width="8.85546875" style="218" customWidth="1"/>
    <col min="8720" max="8720" width="10.140625" style="218" bestFit="1" customWidth="1"/>
    <col min="8721" max="8960" width="8" style="218"/>
    <col min="8961" max="8961" width="2.85546875" style="218" customWidth="1"/>
    <col min="8962" max="8962" width="32.42578125" style="218" bestFit="1" customWidth="1"/>
    <col min="8963" max="8963" width="9.85546875" style="218" bestFit="1" customWidth="1"/>
    <col min="8964" max="8964" width="8.85546875" style="218" bestFit="1" customWidth="1"/>
    <col min="8965" max="8965" width="7.42578125" style="218" bestFit="1" customWidth="1"/>
    <col min="8966" max="8966" width="8.7109375" style="218" customWidth="1"/>
    <col min="8967" max="8967" width="8" style="218" bestFit="1" customWidth="1"/>
    <col min="8968" max="8969" width="7.42578125" style="218" bestFit="1" customWidth="1"/>
    <col min="8970" max="8970" width="8.85546875" style="218" bestFit="1" customWidth="1"/>
    <col min="8971" max="8974" width="8.42578125" style="218" bestFit="1" customWidth="1"/>
    <col min="8975" max="8975" width="8.85546875" style="218" customWidth="1"/>
    <col min="8976" max="8976" width="10.140625" style="218" bestFit="1" customWidth="1"/>
    <col min="8977" max="9216" width="8" style="218"/>
    <col min="9217" max="9217" width="2.85546875" style="218" customWidth="1"/>
    <col min="9218" max="9218" width="32.42578125" style="218" bestFit="1" customWidth="1"/>
    <col min="9219" max="9219" width="9.85546875" style="218" bestFit="1" customWidth="1"/>
    <col min="9220" max="9220" width="8.85546875" style="218" bestFit="1" customWidth="1"/>
    <col min="9221" max="9221" width="7.42578125" style="218" bestFit="1" customWidth="1"/>
    <col min="9222" max="9222" width="8.7109375" style="218" customWidth="1"/>
    <col min="9223" max="9223" width="8" style="218" bestFit="1" customWidth="1"/>
    <col min="9224" max="9225" width="7.42578125" style="218" bestFit="1" customWidth="1"/>
    <col min="9226" max="9226" width="8.85546875" style="218" bestFit="1" customWidth="1"/>
    <col min="9227" max="9230" width="8.42578125" style="218" bestFit="1" customWidth="1"/>
    <col min="9231" max="9231" width="8.85546875" style="218" customWidth="1"/>
    <col min="9232" max="9232" width="10.140625" style="218" bestFit="1" customWidth="1"/>
    <col min="9233" max="9472" width="8" style="218"/>
    <col min="9473" max="9473" width="2.85546875" style="218" customWidth="1"/>
    <col min="9474" max="9474" width="32.42578125" style="218" bestFit="1" customWidth="1"/>
    <col min="9475" max="9475" width="9.85546875" style="218" bestFit="1" customWidth="1"/>
    <col min="9476" max="9476" width="8.85546875" style="218" bestFit="1" customWidth="1"/>
    <col min="9477" max="9477" width="7.42578125" style="218" bestFit="1" customWidth="1"/>
    <col min="9478" max="9478" width="8.7109375" style="218" customWidth="1"/>
    <col min="9479" max="9479" width="8" style="218" bestFit="1" customWidth="1"/>
    <col min="9480" max="9481" width="7.42578125" style="218" bestFit="1" customWidth="1"/>
    <col min="9482" max="9482" width="8.85546875" style="218" bestFit="1" customWidth="1"/>
    <col min="9483" max="9486" width="8.42578125" style="218" bestFit="1" customWidth="1"/>
    <col min="9487" max="9487" width="8.85546875" style="218" customWidth="1"/>
    <col min="9488" max="9488" width="10.140625" style="218" bestFit="1" customWidth="1"/>
    <col min="9489" max="9728" width="8" style="218"/>
    <col min="9729" max="9729" width="2.85546875" style="218" customWidth="1"/>
    <col min="9730" max="9730" width="32.42578125" style="218" bestFit="1" customWidth="1"/>
    <col min="9731" max="9731" width="9.85546875" style="218" bestFit="1" customWidth="1"/>
    <col min="9732" max="9732" width="8.85546875" style="218" bestFit="1" customWidth="1"/>
    <col min="9733" max="9733" width="7.42578125" style="218" bestFit="1" customWidth="1"/>
    <col min="9734" max="9734" width="8.7109375" style="218" customWidth="1"/>
    <col min="9735" max="9735" width="8" style="218" bestFit="1" customWidth="1"/>
    <col min="9736" max="9737" width="7.42578125" style="218" bestFit="1" customWidth="1"/>
    <col min="9738" max="9738" width="8.85546875" style="218" bestFit="1" customWidth="1"/>
    <col min="9739" max="9742" width="8.42578125" style="218" bestFit="1" customWidth="1"/>
    <col min="9743" max="9743" width="8.85546875" style="218" customWidth="1"/>
    <col min="9744" max="9744" width="10.140625" style="218" bestFit="1" customWidth="1"/>
    <col min="9745" max="9984" width="8" style="218"/>
    <col min="9985" max="9985" width="2.85546875" style="218" customWidth="1"/>
    <col min="9986" max="9986" width="32.42578125" style="218" bestFit="1" customWidth="1"/>
    <col min="9987" max="9987" width="9.85546875" style="218" bestFit="1" customWidth="1"/>
    <col min="9988" max="9988" width="8.85546875" style="218" bestFit="1" customWidth="1"/>
    <col min="9989" max="9989" width="7.42578125" style="218" bestFit="1" customWidth="1"/>
    <col min="9990" max="9990" width="8.7109375" style="218" customWidth="1"/>
    <col min="9991" max="9991" width="8" style="218" bestFit="1" customWidth="1"/>
    <col min="9992" max="9993" width="7.42578125" style="218" bestFit="1" customWidth="1"/>
    <col min="9994" max="9994" width="8.85546875" style="218" bestFit="1" customWidth="1"/>
    <col min="9995" max="9998" width="8.42578125" style="218" bestFit="1" customWidth="1"/>
    <col min="9999" max="9999" width="8.85546875" style="218" customWidth="1"/>
    <col min="10000" max="10000" width="10.140625" style="218" bestFit="1" customWidth="1"/>
    <col min="10001" max="10240" width="8" style="218"/>
    <col min="10241" max="10241" width="2.85546875" style="218" customWidth="1"/>
    <col min="10242" max="10242" width="32.42578125" style="218" bestFit="1" customWidth="1"/>
    <col min="10243" max="10243" width="9.85546875" style="218" bestFit="1" customWidth="1"/>
    <col min="10244" max="10244" width="8.85546875" style="218" bestFit="1" customWidth="1"/>
    <col min="10245" max="10245" width="7.42578125" style="218" bestFit="1" customWidth="1"/>
    <col min="10246" max="10246" width="8.7109375" style="218" customWidth="1"/>
    <col min="10247" max="10247" width="8" style="218" bestFit="1" customWidth="1"/>
    <col min="10248" max="10249" width="7.42578125" style="218" bestFit="1" customWidth="1"/>
    <col min="10250" max="10250" width="8.85546875" style="218" bestFit="1" customWidth="1"/>
    <col min="10251" max="10254" width="8.42578125" style="218" bestFit="1" customWidth="1"/>
    <col min="10255" max="10255" width="8.85546875" style="218" customWidth="1"/>
    <col min="10256" max="10256" width="10.140625" style="218" bestFit="1" customWidth="1"/>
    <col min="10257" max="10496" width="8" style="218"/>
    <col min="10497" max="10497" width="2.85546875" style="218" customWidth="1"/>
    <col min="10498" max="10498" width="32.42578125" style="218" bestFit="1" customWidth="1"/>
    <col min="10499" max="10499" width="9.85546875" style="218" bestFit="1" customWidth="1"/>
    <col min="10500" max="10500" width="8.85546875" style="218" bestFit="1" customWidth="1"/>
    <col min="10501" max="10501" width="7.42578125" style="218" bestFit="1" customWidth="1"/>
    <col min="10502" max="10502" width="8.7109375" style="218" customWidth="1"/>
    <col min="10503" max="10503" width="8" style="218" bestFit="1" customWidth="1"/>
    <col min="10504" max="10505" width="7.42578125" style="218" bestFit="1" customWidth="1"/>
    <col min="10506" max="10506" width="8.85546875" style="218" bestFit="1" customWidth="1"/>
    <col min="10507" max="10510" width="8.42578125" style="218" bestFit="1" customWidth="1"/>
    <col min="10511" max="10511" width="8.85546875" style="218" customWidth="1"/>
    <col min="10512" max="10512" width="10.140625" style="218" bestFit="1" customWidth="1"/>
    <col min="10513" max="10752" width="8" style="218"/>
    <col min="10753" max="10753" width="2.85546875" style="218" customWidth="1"/>
    <col min="10754" max="10754" width="32.42578125" style="218" bestFit="1" customWidth="1"/>
    <col min="10755" max="10755" width="9.85546875" style="218" bestFit="1" customWidth="1"/>
    <col min="10756" max="10756" width="8.85546875" style="218" bestFit="1" customWidth="1"/>
    <col min="10757" max="10757" width="7.42578125" style="218" bestFit="1" customWidth="1"/>
    <col min="10758" max="10758" width="8.7109375" style="218" customWidth="1"/>
    <col min="10759" max="10759" width="8" style="218" bestFit="1" customWidth="1"/>
    <col min="10760" max="10761" width="7.42578125" style="218" bestFit="1" customWidth="1"/>
    <col min="10762" max="10762" width="8.85546875" style="218" bestFit="1" customWidth="1"/>
    <col min="10763" max="10766" width="8.42578125" style="218" bestFit="1" customWidth="1"/>
    <col min="10767" max="10767" width="8.85546875" style="218" customWidth="1"/>
    <col min="10768" max="10768" width="10.140625" style="218" bestFit="1" customWidth="1"/>
    <col min="10769" max="11008" width="8" style="218"/>
    <col min="11009" max="11009" width="2.85546875" style="218" customWidth="1"/>
    <col min="11010" max="11010" width="32.42578125" style="218" bestFit="1" customWidth="1"/>
    <col min="11011" max="11011" width="9.85546875" style="218" bestFit="1" customWidth="1"/>
    <col min="11012" max="11012" width="8.85546875" style="218" bestFit="1" customWidth="1"/>
    <col min="11013" max="11013" width="7.42578125" style="218" bestFit="1" customWidth="1"/>
    <col min="11014" max="11014" width="8.7109375" style="218" customWidth="1"/>
    <col min="11015" max="11015" width="8" style="218" bestFit="1" customWidth="1"/>
    <col min="11016" max="11017" width="7.42578125" style="218" bestFit="1" customWidth="1"/>
    <col min="11018" max="11018" width="8.85546875" style="218" bestFit="1" customWidth="1"/>
    <col min="11019" max="11022" width="8.42578125" style="218" bestFit="1" customWidth="1"/>
    <col min="11023" max="11023" width="8.85546875" style="218" customWidth="1"/>
    <col min="11024" max="11024" width="10.140625" style="218" bestFit="1" customWidth="1"/>
    <col min="11025" max="11264" width="8" style="218"/>
    <col min="11265" max="11265" width="2.85546875" style="218" customWidth="1"/>
    <col min="11266" max="11266" width="32.42578125" style="218" bestFit="1" customWidth="1"/>
    <col min="11267" max="11267" width="9.85546875" style="218" bestFit="1" customWidth="1"/>
    <col min="11268" max="11268" width="8.85546875" style="218" bestFit="1" customWidth="1"/>
    <col min="11269" max="11269" width="7.42578125" style="218" bestFit="1" customWidth="1"/>
    <col min="11270" max="11270" width="8.7109375" style="218" customWidth="1"/>
    <col min="11271" max="11271" width="8" style="218" bestFit="1" customWidth="1"/>
    <col min="11272" max="11273" width="7.42578125" style="218" bestFit="1" customWidth="1"/>
    <col min="11274" max="11274" width="8.85546875" style="218" bestFit="1" customWidth="1"/>
    <col min="11275" max="11278" width="8.42578125" style="218" bestFit="1" customWidth="1"/>
    <col min="11279" max="11279" width="8.85546875" style="218" customWidth="1"/>
    <col min="11280" max="11280" width="10.140625" style="218" bestFit="1" customWidth="1"/>
    <col min="11281" max="11520" width="8" style="218"/>
    <col min="11521" max="11521" width="2.85546875" style="218" customWidth="1"/>
    <col min="11522" max="11522" width="32.42578125" style="218" bestFit="1" customWidth="1"/>
    <col min="11523" max="11523" width="9.85546875" style="218" bestFit="1" customWidth="1"/>
    <col min="11524" max="11524" width="8.85546875" style="218" bestFit="1" customWidth="1"/>
    <col min="11525" max="11525" width="7.42578125" style="218" bestFit="1" customWidth="1"/>
    <col min="11526" max="11526" width="8.7109375" style="218" customWidth="1"/>
    <col min="11527" max="11527" width="8" style="218" bestFit="1" customWidth="1"/>
    <col min="11528" max="11529" width="7.42578125" style="218" bestFit="1" customWidth="1"/>
    <col min="11530" max="11530" width="8.85546875" style="218" bestFit="1" customWidth="1"/>
    <col min="11531" max="11534" width="8.42578125" style="218" bestFit="1" customWidth="1"/>
    <col min="11535" max="11535" width="8.85546875" style="218" customWidth="1"/>
    <col min="11536" max="11536" width="10.140625" style="218" bestFit="1" customWidth="1"/>
    <col min="11537" max="11776" width="8" style="218"/>
    <col min="11777" max="11777" width="2.85546875" style="218" customWidth="1"/>
    <col min="11778" max="11778" width="32.42578125" style="218" bestFit="1" customWidth="1"/>
    <col min="11779" max="11779" width="9.85546875" style="218" bestFit="1" customWidth="1"/>
    <col min="11780" max="11780" width="8.85546875" style="218" bestFit="1" customWidth="1"/>
    <col min="11781" max="11781" width="7.42578125" style="218" bestFit="1" customWidth="1"/>
    <col min="11782" max="11782" width="8.7109375" style="218" customWidth="1"/>
    <col min="11783" max="11783" width="8" style="218" bestFit="1" customWidth="1"/>
    <col min="11784" max="11785" width="7.42578125" style="218" bestFit="1" customWidth="1"/>
    <col min="11786" max="11786" width="8.85546875" style="218" bestFit="1" customWidth="1"/>
    <col min="11787" max="11790" width="8.42578125" style="218" bestFit="1" customWidth="1"/>
    <col min="11791" max="11791" width="8.85546875" style="218" customWidth="1"/>
    <col min="11792" max="11792" width="10.140625" style="218" bestFit="1" customWidth="1"/>
    <col min="11793" max="12032" width="8" style="218"/>
    <col min="12033" max="12033" width="2.85546875" style="218" customWidth="1"/>
    <col min="12034" max="12034" width="32.42578125" style="218" bestFit="1" customWidth="1"/>
    <col min="12035" max="12035" width="9.85546875" style="218" bestFit="1" customWidth="1"/>
    <col min="12036" max="12036" width="8.85546875" style="218" bestFit="1" customWidth="1"/>
    <col min="12037" max="12037" width="7.42578125" style="218" bestFit="1" customWidth="1"/>
    <col min="12038" max="12038" width="8.7109375" style="218" customWidth="1"/>
    <col min="12039" max="12039" width="8" style="218" bestFit="1" customWidth="1"/>
    <col min="12040" max="12041" width="7.42578125" style="218" bestFit="1" customWidth="1"/>
    <col min="12042" max="12042" width="8.85546875" style="218" bestFit="1" customWidth="1"/>
    <col min="12043" max="12046" width="8.42578125" style="218" bestFit="1" customWidth="1"/>
    <col min="12047" max="12047" width="8.85546875" style="218" customWidth="1"/>
    <col min="12048" max="12048" width="10.140625" style="218" bestFit="1" customWidth="1"/>
    <col min="12049" max="12288" width="8" style="218"/>
    <col min="12289" max="12289" width="2.85546875" style="218" customWidth="1"/>
    <col min="12290" max="12290" width="32.42578125" style="218" bestFit="1" customWidth="1"/>
    <col min="12291" max="12291" width="9.85546875" style="218" bestFit="1" customWidth="1"/>
    <col min="12292" max="12292" width="8.85546875" style="218" bestFit="1" customWidth="1"/>
    <col min="12293" max="12293" width="7.42578125" style="218" bestFit="1" customWidth="1"/>
    <col min="12294" max="12294" width="8.7109375" style="218" customWidth="1"/>
    <col min="12295" max="12295" width="8" style="218" bestFit="1" customWidth="1"/>
    <col min="12296" max="12297" width="7.42578125" style="218" bestFit="1" customWidth="1"/>
    <col min="12298" max="12298" width="8.85546875" style="218" bestFit="1" customWidth="1"/>
    <col min="12299" max="12302" width="8.42578125" style="218" bestFit="1" customWidth="1"/>
    <col min="12303" max="12303" width="8.85546875" style="218" customWidth="1"/>
    <col min="12304" max="12304" width="10.140625" style="218" bestFit="1" customWidth="1"/>
    <col min="12305" max="12544" width="8" style="218"/>
    <col min="12545" max="12545" width="2.85546875" style="218" customWidth="1"/>
    <col min="12546" max="12546" width="32.42578125" style="218" bestFit="1" customWidth="1"/>
    <col min="12547" max="12547" width="9.85546875" style="218" bestFit="1" customWidth="1"/>
    <col min="12548" max="12548" width="8.85546875" style="218" bestFit="1" customWidth="1"/>
    <col min="12549" max="12549" width="7.42578125" style="218" bestFit="1" customWidth="1"/>
    <col min="12550" max="12550" width="8.7109375" style="218" customWidth="1"/>
    <col min="12551" max="12551" width="8" style="218" bestFit="1" customWidth="1"/>
    <col min="12552" max="12553" width="7.42578125" style="218" bestFit="1" customWidth="1"/>
    <col min="12554" max="12554" width="8.85546875" style="218" bestFit="1" customWidth="1"/>
    <col min="12555" max="12558" width="8.42578125" style="218" bestFit="1" customWidth="1"/>
    <col min="12559" max="12559" width="8.85546875" style="218" customWidth="1"/>
    <col min="12560" max="12560" width="10.140625" style="218" bestFit="1" customWidth="1"/>
    <col min="12561" max="12800" width="8" style="218"/>
    <col min="12801" max="12801" width="2.85546875" style="218" customWidth="1"/>
    <col min="12802" max="12802" width="32.42578125" style="218" bestFit="1" customWidth="1"/>
    <col min="12803" max="12803" width="9.85546875" style="218" bestFit="1" customWidth="1"/>
    <col min="12804" max="12804" width="8.85546875" style="218" bestFit="1" customWidth="1"/>
    <col min="12805" max="12805" width="7.42578125" style="218" bestFit="1" customWidth="1"/>
    <col min="12806" max="12806" width="8.7109375" style="218" customWidth="1"/>
    <col min="12807" max="12807" width="8" style="218" bestFit="1" customWidth="1"/>
    <col min="12808" max="12809" width="7.42578125" style="218" bestFit="1" customWidth="1"/>
    <col min="12810" max="12810" width="8.85546875" style="218" bestFit="1" customWidth="1"/>
    <col min="12811" max="12814" width="8.42578125" style="218" bestFit="1" customWidth="1"/>
    <col min="12815" max="12815" width="8.85546875" style="218" customWidth="1"/>
    <col min="12816" max="12816" width="10.140625" style="218" bestFit="1" customWidth="1"/>
    <col min="12817" max="13056" width="8" style="218"/>
    <col min="13057" max="13057" width="2.85546875" style="218" customWidth="1"/>
    <col min="13058" max="13058" width="32.42578125" style="218" bestFit="1" customWidth="1"/>
    <col min="13059" max="13059" width="9.85546875" style="218" bestFit="1" customWidth="1"/>
    <col min="13060" max="13060" width="8.85546875" style="218" bestFit="1" customWidth="1"/>
    <col min="13061" max="13061" width="7.42578125" style="218" bestFit="1" customWidth="1"/>
    <col min="13062" max="13062" width="8.7109375" style="218" customWidth="1"/>
    <col min="13063" max="13063" width="8" style="218" bestFit="1" customWidth="1"/>
    <col min="13064" max="13065" width="7.42578125" style="218" bestFit="1" customWidth="1"/>
    <col min="13066" max="13066" width="8.85546875" style="218" bestFit="1" customWidth="1"/>
    <col min="13067" max="13070" width="8.42578125" style="218" bestFit="1" customWidth="1"/>
    <col min="13071" max="13071" width="8.85546875" style="218" customWidth="1"/>
    <col min="13072" max="13072" width="10.140625" style="218" bestFit="1" customWidth="1"/>
    <col min="13073" max="13312" width="8" style="218"/>
    <col min="13313" max="13313" width="2.85546875" style="218" customWidth="1"/>
    <col min="13314" max="13314" width="32.42578125" style="218" bestFit="1" customWidth="1"/>
    <col min="13315" max="13315" width="9.85546875" style="218" bestFit="1" customWidth="1"/>
    <col min="13316" max="13316" width="8.85546875" style="218" bestFit="1" customWidth="1"/>
    <col min="13317" max="13317" width="7.42578125" style="218" bestFit="1" customWidth="1"/>
    <col min="13318" max="13318" width="8.7109375" style="218" customWidth="1"/>
    <col min="13319" max="13319" width="8" style="218" bestFit="1" customWidth="1"/>
    <col min="13320" max="13321" width="7.42578125" style="218" bestFit="1" customWidth="1"/>
    <col min="13322" max="13322" width="8.85546875" style="218" bestFit="1" customWidth="1"/>
    <col min="13323" max="13326" width="8.42578125" style="218" bestFit="1" customWidth="1"/>
    <col min="13327" max="13327" width="8.85546875" style="218" customWidth="1"/>
    <col min="13328" max="13328" width="10.140625" style="218" bestFit="1" customWidth="1"/>
    <col min="13329" max="13568" width="8" style="218"/>
    <col min="13569" max="13569" width="2.85546875" style="218" customWidth="1"/>
    <col min="13570" max="13570" width="32.42578125" style="218" bestFit="1" customWidth="1"/>
    <col min="13571" max="13571" width="9.85546875" style="218" bestFit="1" customWidth="1"/>
    <col min="13572" max="13572" width="8.85546875" style="218" bestFit="1" customWidth="1"/>
    <col min="13573" max="13573" width="7.42578125" style="218" bestFit="1" customWidth="1"/>
    <col min="13574" max="13574" width="8.7109375" style="218" customWidth="1"/>
    <col min="13575" max="13575" width="8" style="218" bestFit="1" customWidth="1"/>
    <col min="13576" max="13577" width="7.42578125" style="218" bestFit="1" customWidth="1"/>
    <col min="13578" max="13578" width="8.85546875" style="218" bestFit="1" customWidth="1"/>
    <col min="13579" max="13582" width="8.42578125" style="218" bestFit="1" customWidth="1"/>
    <col min="13583" max="13583" width="8.85546875" style="218" customWidth="1"/>
    <col min="13584" max="13584" width="10.140625" style="218" bestFit="1" customWidth="1"/>
    <col min="13585" max="13824" width="8" style="218"/>
    <col min="13825" max="13825" width="2.85546875" style="218" customWidth="1"/>
    <col min="13826" max="13826" width="32.42578125" style="218" bestFit="1" customWidth="1"/>
    <col min="13827" max="13827" width="9.85546875" style="218" bestFit="1" customWidth="1"/>
    <col min="13828" max="13828" width="8.85546875" style="218" bestFit="1" customWidth="1"/>
    <col min="13829" max="13829" width="7.42578125" style="218" bestFit="1" customWidth="1"/>
    <col min="13830" max="13830" width="8.7109375" style="218" customWidth="1"/>
    <col min="13831" max="13831" width="8" style="218" bestFit="1" customWidth="1"/>
    <col min="13832" max="13833" width="7.42578125" style="218" bestFit="1" customWidth="1"/>
    <col min="13834" max="13834" width="8.85546875" style="218" bestFit="1" customWidth="1"/>
    <col min="13835" max="13838" width="8.42578125" style="218" bestFit="1" customWidth="1"/>
    <col min="13839" max="13839" width="8.85546875" style="218" customWidth="1"/>
    <col min="13840" max="13840" width="10.140625" style="218" bestFit="1" customWidth="1"/>
    <col min="13841" max="14080" width="8" style="218"/>
    <col min="14081" max="14081" width="2.85546875" style="218" customWidth="1"/>
    <col min="14082" max="14082" width="32.42578125" style="218" bestFit="1" customWidth="1"/>
    <col min="14083" max="14083" width="9.85546875" style="218" bestFit="1" customWidth="1"/>
    <col min="14084" max="14084" width="8.85546875" style="218" bestFit="1" customWidth="1"/>
    <col min="14085" max="14085" width="7.42578125" style="218" bestFit="1" customWidth="1"/>
    <col min="14086" max="14086" width="8.7109375" style="218" customWidth="1"/>
    <col min="14087" max="14087" width="8" style="218" bestFit="1" customWidth="1"/>
    <col min="14088" max="14089" width="7.42578125" style="218" bestFit="1" customWidth="1"/>
    <col min="14090" max="14090" width="8.85546875" style="218" bestFit="1" customWidth="1"/>
    <col min="14091" max="14094" width="8.42578125" style="218" bestFit="1" customWidth="1"/>
    <col min="14095" max="14095" width="8.85546875" style="218" customWidth="1"/>
    <col min="14096" max="14096" width="10.140625" style="218" bestFit="1" customWidth="1"/>
    <col min="14097" max="14336" width="8" style="218"/>
    <col min="14337" max="14337" width="2.85546875" style="218" customWidth="1"/>
    <col min="14338" max="14338" width="32.42578125" style="218" bestFit="1" customWidth="1"/>
    <col min="14339" max="14339" width="9.85546875" style="218" bestFit="1" customWidth="1"/>
    <col min="14340" max="14340" width="8.85546875" style="218" bestFit="1" customWidth="1"/>
    <col min="14341" max="14341" width="7.42578125" style="218" bestFit="1" customWidth="1"/>
    <col min="14342" max="14342" width="8.7109375" style="218" customWidth="1"/>
    <col min="14343" max="14343" width="8" style="218" bestFit="1" customWidth="1"/>
    <col min="14344" max="14345" width="7.42578125" style="218" bestFit="1" customWidth="1"/>
    <col min="14346" max="14346" width="8.85546875" style="218" bestFit="1" customWidth="1"/>
    <col min="14347" max="14350" width="8.42578125" style="218" bestFit="1" customWidth="1"/>
    <col min="14351" max="14351" width="8.85546875" style="218" customWidth="1"/>
    <col min="14352" max="14352" width="10.140625" style="218" bestFit="1" customWidth="1"/>
    <col min="14353" max="14592" width="8" style="218"/>
    <col min="14593" max="14593" width="2.85546875" style="218" customWidth="1"/>
    <col min="14594" max="14594" width="32.42578125" style="218" bestFit="1" customWidth="1"/>
    <col min="14595" max="14595" width="9.85546875" style="218" bestFit="1" customWidth="1"/>
    <col min="14596" max="14596" width="8.85546875" style="218" bestFit="1" customWidth="1"/>
    <col min="14597" max="14597" width="7.42578125" style="218" bestFit="1" customWidth="1"/>
    <col min="14598" max="14598" width="8.7109375" style="218" customWidth="1"/>
    <col min="14599" max="14599" width="8" style="218" bestFit="1" customWidth="1"/>
    <col min="14600" max="14601" width="7.42578125" style="218" bestFit="1" customWidth="1"/>
    <col min="14602" max="14602" width="8.85546875" style="218" bestFit="1" customWidth="1"/>
    <col min="14603" max="14606" width="8.42578125" style="218" bestFit="1" customWidth="1"/>
    <col min="14607" max="14607" width="8.85546875" style="218" customWidth="1"/>
    <col min="14608" max="14608" width="10.140625" style="218" bestFit="1" customWidth="1"/>
    <col min="14609" max="14848" width="8" style="218"/>
    <col min="14849" max="14849" width="2.85546875" style="218" customWidth="1"/>
    <col min="14850" max="14850" width="32.42578125" style="218" bestFit="1" customWidth="1"/>
    <col min="14851" max="14851" width="9.85546875" style="218" bestFit="1" customWidth="1"/>
    <col min="14852" max="14852" width="8.85546875" style="218" bestFit="1" customWidth="1"/>
    <col min="14853" max="14853" width="7.42578125" style="218" bestFit="1" customWidth="1"/>
    <col min="14854" max="14854" width="8.7109375" style="218" customWidth="1"/>
    <col min="14855" max="14855" width="8" style="218" bestFit="1" customWidth="1"/>
    <col min="14856" max="14857" width="7.42578125" style="218" bestFit="1" customWidth="1"/>
    <col min="14858" max="14858" width="8.85546875" style="218" bestFit="1" customWidth="1"/>
    <col min="14859" max="14862" width="8.42578125" style="218" bestFit="1" customWidth="1"/>
    <col min="14863" max="14863" width="8.85546875" style="218" customWidth="1"/>
    <col min="14864" max="14864" width="10.140625" style="218" bestFit="1" customWidth="1"/>
    <col min="14865" max="15104" width="8" style="218"/>
    <col min="15105" max="15105" width="2.85546875" style="218" customWidth="1"/>
    <col min="15106" max="15106" width="32.42578125" style="218" bestFit="1" customWidth="1"/>
    <col min="15107" max="15107" width="9.85546875" style="218" bestFit="1" customWidth="1"/>
    <col min="15108" max="15108" width="8.85546875" style="218" bestFit="1" customWidth="1"/>
    <col min="15109" max="15109" width="7.42578125" style="218" bestFit="1" customWidth="1"/>
    <col min="15110" max="15110" width="8.7109375" style="218" customWidth="1"/>
    <col min="15111" max="15111" width="8" style="218" bestFit="1" customWidth="1"/>
    <col min="15112" max="15113" width="7.42578125" style="218" bestFit="1" customWidth="1"/>
    <col min="15114" max="15114" width="8.85546875" style="218" bestFit="1" customWidth="1"/>
    <col min="15115" max="15118" width="8.42578125" style="218" bestFit="1" customWidth="1"/>
    <col min="15119" max="15119" width="8.85546875" style="218" customWidth="1"/>
    <col min="15120" max="15120" width="10.140625" style="218" bestFit="1" customWidth="1"/>
    <col min="15121" max="15360" width="8" style="218"/>
    <col min="15361" max="15361" width="2.85546875" style="218" customWidth="1"/>
    <col min="15362" max="15362" width="32.42578125" style="218" bestFit="1" customWidth="1"/>
    <col min="15363" max="15363" width="9.85546875" style="218" bestFit="1" customWidth="1"/>
    <col min="15364" max="15364" width="8.85546875" style="218" bestFit="1" customWidth="1"/>
    <col min="15365" max="15365" width="7.42578125" style="218" bestFit="1" customWidth="1"/>
    <col min="15366" max="15366" width="8.7109375" style="218" customWidth="1"/>
    <col min="15367" max="15367" width="8" style="218" bestFit="1" customWidth="1"/>
    <col min="15368" max="15369" width="7.42578125" style="218" bestFit="1" customWidth="1"/>
    <col min="15370" max="15370" width="8.85546875" style="218" bestFit="1" customWidth="1"/>
    <col min="15371" max="15374" width="8.42578125" style="218" bestFit="1" customWidth="1"/>
    <col min="15375" max="15375" width="8.85546875" style="218" customWidth="1"/>
    <col min="15376" max="15376" width="10.140625" style="218" bestFit="1" customWidth="1"/>
    <col min="15377" max="15616" width="8" style="218"/>
    <col min="15617" max="15617" width="2.85546875" style="218" customWidth="1"/>
    <col min="15618" max="15618" width="32.42578125" style="218" bestFit="1" customWidth="1"/>
    <col min="15619" max="15619" width="9.85546875" style="218" bestFit="1" customWidth="1"/>
    <col min="15620" max="15620" width="8.85546875" style="218" bestFit="1" customWidth="1"/>
    <col min="15621" max="15621" width="7.42578125" style="218" bestFit="1" customWidth="1"/>
    <col min="15622" max="15622" width="8.7109375" style="218" customWidth="1"/>
    <col min="15623" max="15623" width="8" style="218" bestFit="1" customWidth="1"/>
    <col min="15624" max="15625" width="7.42578125" style="218" bestFit="1" customWidth="1"/>
    <col min="15626" max="15626" width="8.85546875" style="218" bestFit="1" customWidth="1"/>
    <col min="15627" max="15630" width="8.42578125" style="218" bestFit="1" customWidth="1"/>
    <col min="15631" max="15631" width="8.85546875" style="218" customWidth="1"/>
    <col min="15632" max="15632" width="10.140625" style="218" bestFit="1" customWidth="1"/>
    <col min="15633" max="15872" width="8" style="218"/>
    <col min="15873" max="15873" width="2.85546875" style="218" customWidth="1"/>
    <col min="15874" max="15874" width="32.42578125" style="218" bestFit="1" customWidth="1"/>
    <col min="15875" max="15875" width="9.85546875" style="218" bestFit="1" customWidth="1"/>
    <col min="15876" max="15876" width="8.85546875" style="218" bestFit="1" customWidth="1"/>
    <col min="15877" max="15877" width="7.42578125" style="218" bestFit="1" customWidth="1"/>
    <col min="15878" max="15878" width="8.7109375" style="218" customWidth="1"/>
    <col min="15879" max="15879" width="8" style="218" bestFit="1" customWidth="1"/>
    <col min="15880" max="15881" width="7.42578125" style="218" bestFit="1" customWidth="1"/>
    <col min="15882" max="15882" width="8.85546875" style="218" bestFit="1" customWidth="1"/>
    <col min="15883" max="15886" width="8.42578125" style="218" bestFit="1" customWidth="1"/>
    <col min="15887" max="15887" width="8.85546875" style="218" customWidth="1"/>
    <col min="15888" max="15888" width="10.140625" style="218" bestFit="1" customWidth="1"/>
    <col min="15889" max="16128" width="8" style="218"/>
    <col min="16129" max="16129" width="2.85546875" style="218" customWidth="1"/>
    <col min="16130" max="16130" width="32.42578125" style="218" bestFit="1" customWidth="1"/>
    <col min="16131" max="16131" width="9.85546875" style="218" bestFit="1" customWidth="1"/>
    <col min="16132" max="16132" width="8.85546875" style="218" bestFit="1" customWidth="1"/>
    <col min="16133" max="16133" width="7.42578125" style="218" bestFit="1" customWidth="1"/>
    <col min="16134" max="16134" width="8.7109375" style="218" customWidth="1"/>
    <col min="16135" max="16135" width="8" style="218" bestFit="1" customWidth="1"/>
    <col min="16136" max="16137" width="7.42578125" style="218" bestFit="1" customWidth="1"/>
    <col min="16138" max="16138" width="8.85546875" style="218" bestFit="1" customWidth="1"/>
    <col min="16139" max="16142" width="8.42578125" style="218" bestFit="1" customWidth="1"/>
    <col min="16143" max="16143" width="8.85546875" style="218" customWidth="1"/>
    <col min="16144" max="16144" width="10.140625" style="218" bestFit="1" customWidth="1"/>
    <col min="16145" max="16384" width="8" style="218"/>
  </cols>
  <sheetData>
    <row r="1" spans="1:18" ht="15" x14ac:dyDescent="0.25">
      <c r="O1" s="4" t="s">
        <v>845</v>
      </c>
    </row>
    <row r="2" spans="1:18" ht="15" x14ac:dyDescent="0.25">
      <c r="A2" s="220"/>
      <c r="B2" s="220"/>
      <c r="C2" s="220"/>
      <c r="D2" s="220"/>
      <c r="E2" s="220"/>
      <c r="F2" s="220"/>
      <c r="G2" s="220"/>
      <c r="H2" s="220"/>
      <c r="I2" s="220"/>
      <c r="J2" s="220"/>
      <c r="K2" s="220"/>
      <c r="L2" s="220"/>
      <c r="M2" s="220"/>
      <c r="N2" s="220"/>
      <c r="O2" s="4"/>
    </row>
    <row r="3" spans="1:18" x14ac:dyDescent="0.2">
      <c r="A3" s="647" t="s">
        <v>817</v>
      </c>
      <c r="B3" s="647"/>
      <c r="C3" s="647"/>
      <c r="D3" s="647"/>
      <c r="E3" s="647"/>
      <c r="F3" s="647"/>
      <c r="G3" s="647"/>
      <c r="H3" s="647"/>
      <c r="I3" s="647"/>
      <c r="J3" s="647"/>
      <c r="K3" s="647"/>
      <c r="L3" s="647"/>
      <c r="M3" s="647"/>
      <c r="N3" s="647"/>
      <c r="O3" s="647"/>
    </row>
    <row r="4" spans="1:18" x14ac:dyDescent="0.2">
      <c r="A4" s="221"/>
      <c r="B4" s="221"/>
      <c r="C4" s="221"/>
      <c r="D4" s="221"/>
      <c r="E4" s="221"/>
      <c r="F4" s="221"/>
      <c r="G4" s="221"/>
      <c r="H4" s="221"/>
      <c r="I4" s="221"/>
      <c r="J4" s="221"/>
      <c r="K4" s="221"/>
      <c r="L4" s="221"/>
      <c r="M4" s="221"/>
      <c r="N4" s="221"/>
      <c r="O4" s="222"/>
    </row>
    <row r="5" spans="1:18" ht="7.9" customHeight="1" x14ac:dyDescent="0.2">
      <c r="A5" s="221"/>
      <c r="B5" s="221"/>
      <c r="C5" s="221"/>
      <c r="D5" s="221"/>
      <c r="E5" s="221"/>
      <c r="F5" s="221"/>
      <c r="G5" s="221"/>
      <c r="H5" s="221"/>
      <c r="I5" s="221"/>
      <c r="J5" s="221"/>
      <c r="K5" s="221"/>
      <c r="L5" s="221"/>
      <c r="M5" s="221"/>
      <c r="N5" s="221"/>
    </row>
    <row r="6" spans="1:18" x14ac:dyDescent="0.2">
      <c r="C6" s="219"/>
      <c r="D6" s="219"/>
      <c r="E6" s="219"/>
      <c r="F6" s="219"/>
      <c r="G6" s="219"/>
      <c r="H6" s="219"/>
      <c r="I6" s="219"/>
      <c r="J6" s="219"/>
      <c r="K6" s="219"/>
      <c r="L6" s="219"/>
      <c r="M6" s="219"/>
      <c r="N6" s="219"/>
      <c r="O6" s="221"/>
    </row>
    <row r="7" spans="1:18" x14ac:dyDescent="0.2">
      <c r="A7" s="223"/>
      <c r="B7" s="223"/>
      <c r="C7" s="224" t="s">
        <v>494</v>
      </c>
      <c r="D7" s="224" t="s">
        <v>495</v>
      </c>
      <c r="E7" s="224" t="s">
        <v>496</v>
      </c>
      <c r="F7" s="224" t="s">
        <v>497</v>
      </c>
      <c r="G7" s="224" t="s">
        <v>498</v>
      </c>
      <c r="H7" s="224" t="s">
        <v>499</v>
      </c>
      <c r="I7" s="224" t="s">
        <v>500</v>
      </c>
      <c r="J7" s="224" t="s">
        <v>501</v>
      </c>
      <c r="K7" s="224" t="s">
        <v>502</v>
      </c>
      <c r="L7" s="224" t="s">
        <v>503</v>
      </c>
      <c r="M7" s="224" t="s">
        <v>504</v>
      </c>
      <c r="N7" s="224" t="s">
        <v>505</v>
      </c>
      <c r="O7" s="225" t="s">
        <v>258</v>
      </c>
    </row>
    <row r="8" spans="1:18" x14ac:dyDescent="0.2">
      <c r="A8" s="226" t="s">
        <v>286</v>
      </c>
      <c r="B8" s="223"/>
      <c r="C8" s="227"/>
      <c r="D8" s="227"/>
      <c r="E8" s="227"/>
      <c r="F8" s="227"/>
      <c r="G8" s="227"/>
      <c r="H8" s="227"/>
      <c r="I8" s="227"/>
      <c r="J8" s="227"/>
      <c r="K8" s="227"/>
      <c r="L8" s="227"/>
      <c r="M8" s="227"/>
      <c r="N8" s="227"/>
      <c r="O8" s="227"/>
    </row>
    <row r="9" spans="1:18" x14ac:dyDescent="0.2">
      <c r="A9" s="223">
        <v>1</v>
      </c>
      <c r="B9" s="228" t="s">
        <v>506</v>
      </c>
      <c r="C9" s="227">
        <v>23223</v>
      </c>
      <c r="D9" s="227">
        <v>23723</v>
      </c>
      <c r="E9" s="227">
        <v>23623</v>
      </c>
      <c r="F9" s="227">
        <v>24223</v>
      </c>
      <c r="G9" s="227">
        <v>23823</v>
      </c>
      <c r="H9" s="227">
        <v>23223</v>
      </c>
      <c r="I9" s="227">
        <v>23723</v>
      </c>
      <c r="J9" s="227">
        <v>24223</v>
      </c>
      <c r="K9" s="227">
        <v>25223</v>
      </c>
      <c r="L9" s="227">
        <v>24723</v>
      </c>
      <c r="M9" s="227">
        <v>24823</v>
      </c>
      <c r="N9" s="227">
        <v>25695</v>
      </c>
      <c r="O9" s="229">
        <f t="shared" ref="O9:O17" si="0">SUM(C9:N9)</f>
        <v>290248</v>
      </c>
      <c r="P9" s="219"/>
      <c r="R9" s="219"/>
    </row>
    <row r="10" spans="1:18" x14ac:dyDescent="0.2">
      <c r="A10" s="223">
        <v>2</v>
      </c>
      <c r="B10" s="228" t="s">
        <v>51</v>
      </c>
      <c r="C10" s="227">
        <v>8800</v>
      </c>
      <c r="D10" s="227">
        <v>9300</v>
      </c>
      <c r="E10" s="227">
        <v>492000</v>
      </c>
      <c r="F10" s="227">
        <v>20800</v>
      </c>
      <c r="G10" s="227">
        <v>70800</v>
      </c>
      <c r="H10" s="227">
        <v>16800</v>
      </c>
      <c r="I10" s="227">
        <v>8800</v>
      </c>
      <c r="J10" s="227">
        <v>22000</v>
      </c>
      <c r="K10" s="227">
        <v>522000</v>
      </c>
      <c r="L10" s="227">
        <v>22000</v>
      </c>
      <c r="M10" s="227">
        <v>37000</v>
      </c>
      <c r="N10" s="227">
        <v>16700</v>
      </c>
      <c r="O10" s="229">
        <f t="shared" si="0"/>
        <v>1247000</v>
      </c>
      <c r="P10" s="219"/>
      <c r="R10" s="219"/>
    </row>
    <row r="11" spans="1:18" x14ac:dyDescent="0.2">
      <c r="A11" s="223"/>
      <c r="B11" s="228" t="s">
        <v>507</v>
      </c>
      <c r="C11" s="227">
        <v>8000</v>
      </c>
      <c r="D11" s="227">
        <v>8500</v>
      </c>
      <c r="E11" s="227">
        <v>490455</v>
      </c>
      <c r="F11" s="227">
        <v>20000</v>
      </c>
      <c r="G11" s="227">
        <v>70000</v>
      </c>
      <c r="H11" s="227">
        <v>16000</v>
      </c>
      <c r="I11" s="227">
        <v>8000</v>
      </c>
      <c r="J11" s="227">
        <v>21184</v>
      </c>
      <c r="K11" s="227">
        <v>519159</v>
      </c>
      <c r="L11" s="227">
        <v>21084</v>
      </c>
      <c r="M11" s="227">
        <v>36536</v>
      </c>
      <c r="N11" s="227">
        <v>12082</v>
      </c>
      <c r="O11" s="229">
        <f t="shared" si="0"/>
        <v>1231000</v>
      </c>
      <c r="P11" s="219"/>
      <c r="R11" s="219"/>
    </row>
    <row r="12" spans="1:18" x14ac:dyDescent="0.2">
      <c r="A12" s="223">
        <v>3</v>
      </c>
      <c r="B12" s="228" t="s">
        <v>57</v>
      </c>
      <c r="C12" s="227">
        <v>25000</v>
      </c>
      <c r="D12" s="227">
        <v>5000</v>
      </c>
      <c r="E12" s="227">
        <v>129000</v>
      </c>
      <c r="F12" s="227">
        <v>35502</v>
      </c>
      <c r="G12" s="227">
        <v>60000</v>
      </c>
      <c r="H12" s="227">
        <v>30000</v>
      </c>
      <c r="I12" s="227">
        <v>25000</v>
      </c>
      <c r="J12" s="227">
        <v>12000</v>
      </c>
      <c r="K12" s="227">
        <v>11000</v>
      </c>
      <c r="L12" s="227">
        <v>15000</v>
      </c>
      <c r="M12" s="227">
        <v>15000</v>
      </c>
      <c r="N12" s="227">
        <v>12000</v>
      </c>
      <c r="O12" s="229">
        <f t="shared" si="0"/>
        <v>374502</v>
      </c>
      <c r="P12" s="219"/>
      <c r="R12" s="219"/>
    </row>
    <row r="13" spans="1:18" x14ac:dyDescent="0.2">
      <c r="A13" s="223">
        <v>4</v>
      </c>
      <c r="B13" s="228" t="s">
        <v>24</v>
      </c>
      <c r="C13" s="227">
        <v>223270</v>
      </c>
      <c r="D13" s="227">
        <v>148847</v>
      </c>
      <c r="E13" s="227">
        <v>148847</v>
      </c>
      <c r="F13" s="227">
        <v>148847</v>
      </c>
      <c r="G13" s="227">
        <v>148847</v>
      </c>
      <c r="H13" s="227">
        <v>148847</v>
      </c>
      <c r="I13" s="227">
        <v>148847</v>
      </c>
      <c r="J13" s="227">
        <v>148847</v>
      </c>
      <c r="K13" s="227">
        <v>148847</v>
      </c>
      <c r="L13" s="227">
        <v>148847</v>
      </c>
      <c r="M13" s="227">
        <v>148847</v>
      </c>
      <c r="N13" s="227">
        <v>148845</v>
      </c>
      <c r="O13" s="229">
        <f t="shared" si="0"/>
        <v>1860585</v>
      </c>
      <c r="P13" s="219"/>
      <c r="R13" s="219"/>
    </row>
    <row r="14" spans="1:18" ht="25.5" x14ac:dyDescent="0.2">
      <c r="A14" s="223">
        <v>5</v>
      </c>
      <c r="B14" s="230" t="s">
        <v>508</v>
      </c>
      <c r="C14" s="227">
        <f t="shared" ref="C14:N14" si="1">SUM(C15:C16)</f>
        <v>10000</v>
      </c>
      <c r="D14" s="227">
        <f t="shared" si="1"/>
        <v>127000</v>
      </c>
      <c r="E14" s="227">
        <f t="shared" si="1"/>
        <v>23000</v>
      </c>
      <c r="F14" s="227">
        <f t="shared" si="1"/>
        <v>19000</v>
      </c>
      <c r="G14" s="227">
        <f t="shared" si="1"/>
        <v>14000</v>
      </c>
      <c r="H14" s="227">
        <f t="shared" si="1"/>
        <v>40500</v>
      </c>
      <c r="I14" s="227">
        <f t="shared" si="1"/>
        <v>33741</v>
      </c>
      <c r="J14" s="227">
        <f t="shared" si="1"/>
        <v>19000</v>
      </c>
      <c r="K14" s="227">
        <f t="shared" si="1"/>
        <v>19000</v>
      </c>
      <c r="L14" s="227">
        <f t="shared" si="1"/>
        <v>19500</v>
      </c>
      <c r="M14" s="227">
        <f t="shared" si="1"/>
        <v>30500</v>
      </c>
      <c r="N14" s="227">
        <f t="shared" si="1"/>
        <v>15476</v>
      </c>
      <c r="O14" s="229">
        <f t="shared" si="0"/>
        <v>370717</v>
      </c>
      <c r="P14" s="219"/>
      <c r="R14" s="219"/>
    </row>
    <row r="15" spans="1:18" x14ac:dyDescent="0.2">
      <c r="A15" s="223"/>
      <c r="B15" s="228" t="s">
        <v>509</v>
      </c>
      <c r="C15" s="227">
        <v>5000</v>
      </c>
      <c r="D15" s="227">
        <v>7000</v>
      </c>
      <c r="E15" s="227">
        <v>5000</v>
      </c>
      <c r="F15" s="227">
        <v>4000</v>
      </c>
      <c r="G15" s="227">
        <v>4000</v>
      </c>
      <c r="H15" s="227">
        <v>12500</v>
      </c>
      <c r="I15" s="227">
        <v>3399</v>
      </c>
      <c r="J15" s="227">
        <v>7000</v>
      </c>
      <c r="K15" s="227">
        <v>4000</v>
      </c>
      <c r="L15" s="227">
        <v>4500</v>
      </c>
      <c r="M15" s="227">
        <v>5500</v>
      </c>
      <c r="N15" s="227">
        <v>3216</v>
      </c>
      <c r="O15" s="229">
        <f t="shared" si="0"/>
        <v>65115</v>
      </c>
      <c r="P15" s="219"/>
      <c r="R15" s="219"/>
    </row>
    <row r="16" spans="1:18" x14ac:dyDescent="0.2">
      <c r="A16" s="223"/>
      <c r="B16" s="228" t="s">
        <v>510</v>
      </c>
      <c r="C16" s="227">
        <v>5000</v>
      </c>
      <c r="D16" s="227">
        <v>120000</v>
      </c>
      <c r="E16" s="227">
        <v>18000</v>
      </c>
      <c r="F16" s="227">
        <v>15000</v>
      </c>
      <c r="G16" s="227">
        <v>10000</v>
      </c>
      <c r="H16" s="227">
        <v>28000</v>
      </c>
      <c r="I16" s="227">
        <v>30342</v>
      </c>
      <c r="J16" s="227">
        <v>12000</v>
      </c>
      <c r="K16" s="227">
        <v>15000</v>
      </c>
      <c r="L16" s="227">
        <v>15000</v>
      </c>
      <c r="M16" s="227">
        <v>25000</v>
      </c>
      <c r="N16" s="227">
        <v>12260</v>
      </c>
      <c r="O16" s="229">
        <f t="shared" si="0"/>
        <v>305602</v>
      </c>
      <c r="P16" s="219"/>
      <c r="R16" s="219"/>
    </row>
    <row r="17" spans="1:18" x14ac:dyDescent="0.2">
      <c r="A17" s="223">
        <v>6</v>
      </c>
      <c r="B17" s="231" t="s">
        <v>1</v>
      </c>
      <c r="C17" s="227">
        <v>0</v>
      </c>
      <c r="D17" s="227">
        <v>0</v>
      </c>
      <c r="E17" s="227">
        <v>500</v>
      </c>
      <c r="F17" s="227">
        <v>0</v>
      </c>
      <c r="G17" s="227">
        <v>0</v>
      </c>
      <c r="H17" s="227">
        <v>500</v>
      </c>
      <c r="I17" s="227">
        <v>0</v>
      </c>
      <c r="J17" s="227">
        <v>500</v>
      </c>
      <c r="K17" s="227">
        <v>0</v>
      </c>
      <c r="L17" s="227">
        <v>500</v>
      </c>
      <c r="M17" s="227">
        <v>300</v>
      </c>
      <c r="N17" s="227">
        <v>17000</v>
      </c>
      <c r="O17" s="229">
        <f t="shared" si="0"/>
        <v>19300</v>
      </c>
      <c r="P17" s="219"/>
      <c r="R17" s="219"/>
    </row>
    <row r="18" spans="1:18" x14ac:dyDescent="0.2">
      <c r="A18" s="223">
        <v>7</v>
      </c>
      <c r="B18" s="223" t="s">
        <v>511</v>
      </c>
      <c r="C18" s="227">
        <f t="shared" ref="C18:O18" si="2">C9+C10+C12+C13+C14+C17</f>
        <v>290293</v>
      </c>
      <c r="D18" s="227">
        <f t="shared" si="2"/>
        <v>313870</v>
      </c>
      <c r="E18" s="227">
        <f t="shared" si="2"/>
        <v>816970</v>
      </c>
      <c r="F18" s="227">
        <f t="shared" si="2"/>
        <v>248372</v>
      </c>
      <c r="G18" s="227">
        <f t="shared" si="2"/>
        <v>317470</v>
      </c>
      <c r="H18" s="227">
        <f t="shared" si="2"/>
        <v>259870</v>
      </c>
      <c r="I18" s="227">
        <f t="shared" si="2"/>
        <v>240111</v>
      </c>
      <c r="J18" s="227">
        <f t="shared" si="2"/>
        <v>226570</v>
      </c>
      <c r="K18" s="227">
        <f t="shared" si="2"/>
        <v>726070</v>
      </c>
      <c r="L18" s="227">
        <f t="shared" si="2"/>
        <v>230570</v>
      </c>
      <c r="M18" s="227">
        <f t="shared" si="2"/>
        <v>256470</v>
      </c>
      <c r="N18" s="227">
        <f t="shared" si="2"/>
        <v>235716</v>
      </c>
      <c r="O18" s="229">
        <f t="shared" si="2"/>
        <v>4162352</v>
      </c>
      <c r="P18" s="219"/>
      <c r="R18" s="219"/>
    </row>
    <row r="19" spans="1:18" ht="25.5" x14ac:dyDescent="0.2">
      <c r="A19" s="223">
        <v>8</v>
      </c>
      <c r="B19" s="231" t="s">
        <v>512</v>
      </c>
      <c r="C19" s="227">
        <v>196448</v>
      </c>
      <c r="D19" s="227">
        <v>0</v>
      </c>
      <c r="E19" s="227">
        <v>0</v>
      </c>
      <c r="F19" s="227">
        <v>0</v>
      </c>
      <c r="G19" s="227">
        <v>0</v>
      </c>
      <c r="H19" s="227">
        <v>0</v>
      </c>
      <c r="I19" s="227">
        <v>0</v>
      </c>
      <c r="J19" s="227">
        <v>0</v>
      </c>
      <c r="K19" s="227">
        <v>0</v>
      </c>
      <c r="L19" s="227">
        <v>0</v>
      </c>
      <c r="M19" s="227">
        <v>0</v>
      </c>
      <c r="N19" s="227">
        <v>0</v>
      </c>
      <c r="O19" s="229">
        <f>SUM(C19:N19)</f>
        <v>196448</v>
      </c>
      <c r="P19" s="219"/>
      <c r="R19" s="219"/>
    </row>
    <row r="20" spans="1:18" x14ac:dyDescent="0.2">
      <c r="A20" s="223"/>
      <c r="B20" s="223"/>
      <c r="C20" s="227"/>
      <c r="D20" s="227"/>
      <c r="E20" s="227"/>
      <c r="F20" s="227"/>
      <c r="G20" s="227"/>
      <c r="H20" s="227"/>
      <c r="I20" s="227"/>
      <c r="J20" s="227"/>
      <c r="K20" s="227"/>
      <c r="L20" s="227"/>
      <c r="M20" s="227"/>
      <c r="N20" s="227"/>
      <c r="O20" s="229"/>
      <c r="P20" s="219"/>
    </row>
    <row r="21" spans="1:18" x14ac:dyDescent="0.2">
      <c r="A21" s="226">
        <v>9</v>
      </c>
      <c r="B21" s="226" t="s">
        <v>513</v>
      </c>
      <c r="C21" s="232">
        <f t="shared" ref="C21:O21" si="3">C18+C19</f>
        <v>486741</v>
      </c>
      <c r="D21" s="232">
        <f t="shared" si="3"/>
        <v>313870</v>
      </c>
      <c r="E21" s="232">
        <f t="shared" si="3"/>
        <v>816970</v>
      </c>
      <c r="F21" s="232">
        <f t="shared" si="3"/>
        <v>248372</v>
      </c>
      <c r="G21" s="232">
        <f t="shared" si="3"/>
        <v>317470</v>
      </c>
      <c r="H21" s="232">
        <f t="shared" si="3"/>
        <v>259870</v>
      </c>
      <c r="I21" s="232">
        <f t="shared" si="3"/>
        <v>240111</v>
      </c>
      <c r="J21" s="232">
        <f t="shared" si="3"/>
        <v>226570</v>
      </c>
      <c r="K21" s="232">
        <f t="shared" si="3"/>
        <v>726070</v>
      </c>
      <c r="L21" s="232">
        <f t="shared" si="3"/>
        <v>230570</v>
      </c>
      <c r="M21" s="232">
        <f t="shared" si="3"/>
        <v>256470</v>
      </c>
      <c r="N21" s="232">
        <f t="shared" si="3"/>
        <v>235716</v>
      </c>
      <c r="O21" s="232">
        <f t="shared" si="3"/>
        <v>4358800</v>
      </c>
      <c r="P21" s="219"/>
    </row>
    <row r="22" spans="1:18" x14ac:dyDescent="0.2">
      <c r="A22" s="233"/>
      <c r="B22" s="233"/>
      <c r="C22" s="234"/>
      <c r="D22" s="234"/>
      <c r="E22" s="234"/>
      <c r="F22" s="234"/>
      <c r="G22" s="234"/>
      <c r="H22" s="234"/>
      <c r="I22" s="234"/>
      <c r="J22" s="234"/>
      <c r="K22" s="234"/>
      <c r="L22" s="234"/>
      <c r="M22" s="234"/>
      <c r="N22" s="234"/>
      <c r="O22" s="234"/>
    </row>
    <row r="23" spans="1:18" x14ac:dyDescent="0.2">
      <c r="A23" s="226" t="s">
        <v>303</v>
      </c>
      <c r="B23" s="223"/>
      <c r="C23" s="235"/>
      <c r="D23" s="235"/>
      <c r="E23" s="235"/>
      <c r="F23" s="235"/>
      <c r="G23" s="235"/>
      <c r="H23" s="235"/>
      <c r="I23" s="235"/>
      <c r="J23" s="235"/>
      <c r="K23" s="235"/>
      <c r="L23" s="235"/>
      <c r="M23" s="235"/>
      <c r="N23" s="235"/>
      <c r="O23" s="236"/>
      <c r="P23" s="237"/>
    </row>
    <row r="24" spans="1:18" x14ac:dyDescent="0.2">
      <c r="A24" s="223">
        <v>10</v>
      </c>
      <c r="B24" s="228" t="s">
        <v>514</v>
      </c>
      <c r="C24" s="227">
        <v>108926</v>
      </c>
      <c r="D24" s="227">
        <v>109695</v>
      </c>
      <c r="E24" s="227">
        <v>108605</v>
      </c>
      <c r="F24" s="227">
        <v>106940</v>
      </c>
      <c r="G24" s="227">
        <v>100498</v>
      </c>
      <c r="H24" s="227">
        <v>100819</v>
      </c>
      <c r="I24" s="227">
        <v>102100</v>
      </c>
      <c r="J24" s="227">
        <v>110015</v>
      </c>
      <c r="K24" s="227">
        <v>109054</v>
      </c>
      <c r="L24" s="227">
        <v>106599</v>
      </c>
      <c r="M24" s="227">
        <v>109679</v>
      </c>
      <c r="N24" s="227">
        <v>103760</v>
      </c>
      <c r="O24" s="229">
        <f>SUM(C24:N24)</f>
        <v>1276690</v>
      </c>
      <c r="P24" s="219"/>
      <c r="R24" s="219"/>
    </row>
    <row r="25" spans="1:18" x14ac:dyDescent="0.2">
      <c r="A25" s="223">
        <v>11</v>
      </c>
      <c r="B25" s="228" t="s">
        <v>515</v>
      </c>
      <c r="C25" s="227">
        <v>13441</v>
      </c>
      <c r="D25" s="227">
        <v>13536</v>
      </c>
      <c r="E25" s="227">
        <v>13402</v>
      </c>
      <c r="F25" s="227">
        <v>13196</v>
      </c>
      <c r="G25" s="227">
        <v>12401</v>
      </c>
      <c r="H25" s="227">
        <v>12441</v>
      </c>
      <c r="I25" s="227">
        <v>12599</v>
      </c>
      <c r="J25" s="227">
        <v>13576</v>
      </c>
      <c r="K25" s="227">
        <v>13457</v>
      </c>
      <c r="L25" s="227">
        <v>13154</v>
      </c>
      <c r="M25" s="227">
        <v>13534</v>
      </c>
      <c r="N25" s="227">
        <v>12807</v>
      </c>
      <c r="O25" s="229">
        <f>SUM(C25:N25)</f>
        <v>157544</v>
      </c>
      <c r="P25" s="219"/>
      <c r="R25" s="219"/>
    </row>
    <row r="26" spans="1:18" x14ac:dyDescent="0.2">
      <c r="A26" s="223">
        <v>12</v>
      </c>
      <c r="B26" s="228" t="s">
        <v>516</v>
      </c>
      <c r="C26" s="227">
        <v>140000</v>
      </c>
      <c r="D26" s="227">
        <v>148124</v>
      </c>
      <c r="E26" s="227">
        <v>145387</v>
      </c>
      <c r="F26" s="227">
        <v>155000</v>
      </c>
      <c r="G26" s="227">
        <v>150862</v>
      </c>
      <c r="H26" s="227">
        <v>150392</v>
      </c>
      <c r="I26" s="227">
        <v>151733</v>
      </c>
      <c r="J26" s="227">
        <v>154415</v>
      </c>
      <c r="K26" s="227">
        <v>150000</v>
      </c>
      <c r="L26" s="227">
        <v>150000</v>
      </c>
      <c r="M26" s="227">
        <v>157208</v>
      </c>
      <c r="N26" s="227">
        <v>156421</v>
      </c>
      <c r="O26" s="229">
        <f>SUM(C26:N26)</f>
        <v>1809542</v>
      </c>
      <c r="P26" s="219"/>
      <c r="R26" s="219"/>
    </row>
    <row r="27" spans="1:18" x14ac:dyDescent="0.2">
      <c r="A27" s="223">
        <v>13</v>
      </c>
      <c r="B27" s="228" t="s">
        <v>40</v>
      </c>
      <c r="C27" s="227">
        <v>1000</v>
      </c>
      <c r="D27" s="227">
        <v>1000</v>
      </c>
      <c r="E27" s="227">
        <v>1000</v>
      </c>
      <c r="F27" s="227">
        <v>1000</v>
      </c>
      <c r="G27" s="227">
        <v>1000</v>
      </c>
      <c r="H27" s="227">
        <v>1000</v>
      </c>
      <c r="I27" s="227">
        <v>1500</v>
      </c>
      <c r="J27" s="227">
        <v>1500</v>
      </c>
      <c r="K27" s="227">
        <v>1500</v>
      </c>
      <c r="L27" s="227">
        <v>1500</v>
      </c>
      <c r="M27" s="227">
        <v>1500</v>
      </c>
      <c r="N27" s="227">
        <v>1500</v>
      </c>
      <c r="O27" s="229">
        <f>SUM(C27:N27)</f>
        <v>15000</v>
      </c>
      <c r="P27" s="219"/>
      <c r="R27" s="219"/>
    </row>
    <row r="28" spans="1:18" x14ac:dyDescent="0.2">
      <c r="A28" s="223">
        <v>14</v>
      </c>
      <c r="B28" s="228" t="s">
        <v>517</v>
      </c>
      <c r="C28" s="227">
        <v>43000</v>
      </c>
      <c r="D28" s="227">
        <v>52698</v>
      </c>
      <c r="E28" s="227">
        <v>50000</v>
      </c>
      <c r="F28" s="227">
        <v>49000</v>
      </c>
      <c r="G28" s="227">
        <v>50000</v>
      </c>
      <c r="H28" s="227">
        <v>67000</v>
      </c>
      <c r="I28" s="227">
        <v>63000</v>
      </c>
      <c r="J28" s="227">
        <v>56010</v>
      </c>
      <c r="K28" s="227">
        <v>59500</v>
      </c>
      <c r="L28" s="227">
        <v>66600</v>
      </c>
      <c r="M28" s="227">
        <v>61000</v>
      </c>
      <c r="N28" s="227">
        <v>65397</v>
      </c>
      <c r="O28" s="229">
        <f>SUM(C28:N28)</f>
        <v>683205</v>
      </c>
      <c r="P28" s="219"/>
      <c r="R28" s="219"/>
    </row>
    <row r="29" spans="1:18" x14ac:dyDescent="0.2">
      <c r="A29" s="223">
        <v>15</v>
      </c>
      <c r="B29" s="228" t="s">
        <v>518</v>
      </c>
      <c r="C29" s="227">
        <f t="shared" ref="C29:O29" si="4">C24+C25+C26+C27+C28</f>
        <v>306367</v>
      </c>
      <c r="D29" s="227">
        <f t="shared" si="4"/>
        <v>325053</v>
      </c>
      <c r="E29" s="227">
        <f t="shared" si="4"/>
        <v>318394</v>
      </c>
      <c r="F29" s="227">
        <f t="shared" si="4"/>
        <v>325136</v>
      </c>
      <c r="G29" s="227">
        <f t="shared" si="4"/>
        <v>314761</v>
      </c>
      <c r="H29" s="227">
        <f t="shared" si="4"/>
        <v>331652</v>
      </c>
      <c r="I29" s="227">
        <f t="shared" si="4"/>
        <v>330932</v>
      </c>
      <c r="J29" s="227">
        <f t="shared" si="4"/>
        <v>335516</v>
      </c>
      <c r="K29" s="227">
        <f t="shared" si="4"/>
        <v>333511</v>
      </c>
      <c r="L29" s="227">
        <f t="shared" si="4"/>
        <v>337853</v>
      </c>
      <c r="M29" s="227">
        <f t="shared" si="4"/>
        <v>342921</v>
      </c>
      <c r="N29" s="227">
        <f t="shared" si="4"/>
        <v>339885</v>
      </c>
      <c r="O29" s="229">
        <f t="shared" si="4"/>
        <v>3941981</v>
      </c>
      <c r="P29" s="219"/>
      <c r="R29" s="219"/>
    </row>
    <row r="30" spans="1:18" x14ac:dyDescent="0.2">
      <c r="A30" s="223">
        <v>16</v>
      </c>
      <c r="B30" s="228" t="s">
        <v>17</v>
      </c>
      <c r="C30" s="227">
        <v>6000</v>
      </c>
      <c r="D30" s="227">
        <v>16000</v>
      </c>
      <c r="E30" s="227">
        <v>15000</v>
      </c>
      <c r="F30" s="227">
        <v>25000</v>
      </c>
      <c r="G30" s="227">
        <v>45000</v>
      </c>
      <c r="H30" s="227">
        <v>3000</v>
      </c>
      <c r="I30" s="227">
        <v>35000</v>
      </c>
      <c r="J30" s="227">
        <v>22000</v>
      </c>
      <c r="K30" s="227">
        <v>4000</v>
      </c>
      <c r="L30" s="227">
        <v>15000</v>
      </c>
      <c r="M30" s="227">
        <v>8000</v>
      </c>
      <c r="N30" s="227">
        <v>17824</v>
      </c>
      <c r="O30" s="229">
        <f>SUM(C30:N30)</f>
        <v>211824</v>
      </c>
      <c r="P30" s="219"/>
      <c r="R30" s="219"/>
    </row>
    <row r="31" spans="1:18" x14ac:dyDescent="0.2">
      <c r="A31" s="223">
        <v>17</v>
      </c>
      <c r="B31" s="228" t="s">
        <v>42</v>
      </c>
      <c r="C31" s="227">
        <v>5000</v>
      </c>
      <c r="D31" s="227">
        <v>2000</v>
      </c>
      <c r="E31" s="227">
        <v>2500</v>
      </c>
      <c r="F31" s="227">
        <v>20000</v>
      </c>
      <c r="G31" s="227">
        <v>5000</v>
      </c>
      <c r="H31" s="227">
        <v>10000</v>
      </c>
      <c r="I31" s="227">
        <v>14000</v>
      </c>
      <c r="J31" s="227">
        <v>2500</v>
      </c>
      <c r="K31" s="227">
        <v>15000</v>
      </c>
      <c r="L31" s="227">
        <v>9020</v>
      </c>
      <c r="M31" s="227">
        <v>5000</v>
      </c>
      <c r="N31" s="227">
        <v>6000</v>
      </c>
      <c r="O31" s="229">
        <f>SUM(C31:N31)</f>
        <v>96020</v>
      </c>
      <c r="P31" s="219"/>
      <c r="R31" s="219"/>
    </row>
    <row r="32" spans="1:18" x14ac:dyDescent="0.2">
      <c r="A32" s="223">
        <v>18</v>
      </c>
      <c r="B32" s="228" t="s">
        <v>519</v>
      </c>
      <c r="C32" s="227">
        <v>0</v>
      </c>
      <c r="D32" s="227">
        <v>700</v>
      </c>
      <c r="E32" s="227">
        <v>1000</v>
      </c>
      <c r="F32" s="227">
        <v>0</v>
      </c>
      <c r="G32" s="227">
        <v>800</v>
      </c>
      <c r="H32" s="227">
        <v>800</v>
      </c>
      <c r="I32" s="227">
        <v>500</v>
      </c>
      <c r="J32" s="227">
        <v>500</v>
      </c>
      <c r="K32" s="227">
        <v>0</v>
      </c>
      <c r="L32" s="227">
        <v>1000</v>
      </c>
      <c r="M32" s="227">
        <v>400</v>
      </c>
      <c r="N32" s="227">
        <v>300</v>
      </c>
      <c r="O32" s="229">
        <f>SUM(C32:N32)</f>
        <v>6000</v>
      </c>
      <c r="P32" s="219"/>
      <c r="R32" s="219"/>
    </row>
    <row r="33" spans="1:18" x14ac:dyDescent="0.2">
      <c r="A33" s="223">
        <v>19</v>
      </c>
      <c r="B33" s="228" t="s">
        <v>520</v>
      </c>
      <c r="C33" s="227">
        <f t="shared" ref="C33:O33" si="5">C30+C31+C32</f>
        <v>11000</v>
      </c>
      <c r="D33" s="227">
        <f t="shared" si="5"/>
        <v>18700</v>
      </c>
      <c r="E33" s="227">
        <f t="shared" si="5"/>
        <v>18500</v>
      </c>
      <c r="F33" s="227">
        <f t="shared" si="5"/>
        <v>45000</v>
      </c>
      <c r="G33" s="227">
        <f t="shared" si="5"/>
        <v>50800</v>
      </c>
      <c r="H33" s="227">
        <f t="shared" si="5"/>
        <v>13800</v>
      </c>
      <c r="I33" s="227">
        <f t="shared" si="5"/>
        <v>49500</v>
      </c>
      <c r="J33" s="227">
        <f t="shared" si="5"/>
        <v>25000</v>
      </c>
      <c r="K33" s="227">
        <f t="shared" si="5"/>
        <v>19000</v>
      </c>
      <c r="L33" s="227">
        <f t="shared" si="5"/>
        <v>25020</v>
      </c>
      <c r="M33" s="227">
        <f t="shared" si="5"/>
        <v>13400</v>
      </c>
      <c r="N33" s="227">
        <f t="shared" si="5"/>
        <v>24124</v>
      </c>
      <c r="O33" s="229">
        <f t="shared" si="5"/>
        <v>313844</v>
      </c>
      <c r="P33" s="219"/>
      <c r="R33" s="219"/>
    </row>
    <row r="34" spans="1:18" x14ac:dyDescent="0.2">
      <c r="A34" s="223">
        <v>20</v>
      </c>
      <c r="B34" s="228" t="s">
        <v>521</v>
      </c>
      <c r="C34" s="229"/>
      <c r="D34" s="229"/>
      <c r="E34" s="229"/>
      <c r="F34" s="229"/>
      <c r="G34" s="229"/>
      <c r="H34" s="229"/>
      <c r="I34" s="229"/>
      <c r="J34" s="229"/>
      <c r="K34" s="229">
        <v>4000</v>
      </c>
      <c r="L34" s="229">
        <v>4000</v>
      </c>
      <c r="M34" s="229">
        <v>2000</v>
      </c>
      <c r="N34" s="229">
        <v>2000</v>
      </c>
      <c r="O34" s="229">
        <f>SUM(C34:N34)</f>
        <v>12000</v>
      </c>
      <c r="P34" s="219"/>
      <c r="R34" s="219"/>
    </row>
    <row r="35" spans="1:18" x14ac:dyDescent="0.2">
      <c r="A35" s="223">
        <v>21</v>
      </c>
      <c r="B35" s="228" t="s">
        <v>522</v>
      </c>
      <c r="C35" s="227">
        <f t="shared" ref="C35:O35" si="6">C29+C33+C34</f>
        <v>317367</v>
      </c>
      <c r="D35" s="227">
        <f t="shared" si="6"/>
        <v>343753</v>
      </c>
      <c r="E35" s="227">
        <f t="shared" si="6"/>
        <v>336894</v>
      </c>
      <c r="F35" s="227">
        <f t="shared" si="6"/>
        <v>370136</v>
      </c>
      <c r="G35" s="227">
        <f t="shared" si="6"/>
        <v>365561</v>
      </c>
      <c r="H35" s="227">
        <f t="shared" si="6"/>
        <v>345452</v>
      </c>
      <c r="I35" s="227">
        <f t="shared" si="6"/>
        <v>380432</v>
      </c>
      <c r="J35" s="227">
        <f t="shared" si="6"/>
        <v>360516</v>
      </c>
      <c r="K35" s="227">
        <f t="shared" si="6"/>
        <v>356511</v>
      </c>
      <c r="L35" s="227">
        <f t="shared" si="6"/>
        <v>366873</v>
      </c>
      <c r="M35" s="227">
        <f t="shared" si="6"/>
        <v>358321</v>
      </c>
      <c r="N35" s="227">
        <f t="shared" si="6"/>
        <v>366009</v>
      </c>
      <c r="O35" s="227">
        <f t="shared" si="6"/>
        <v>4267825</v>
      </c>
      <c r="R35" s="219"/>
    </row>
    <row r="36" spans="1:18" ht="25.5" x14ac:dyDescent="0.2">
      <c r="A36" s="223">
        <v>22</v>
      </c>
      <c r="B36" s="231" t="s">
        <v>523</v>
      </c>
      <c r="C36" s="227">
        <v>64586</v>
      </c>
      <c r="D36" s="227">
        <v>0</v>
      </c>
      <c r="E36" s="227">
        <v>6597</v>
      </c>
      <c r="F36" s="227">
        <v>0</v>
      </c>
      <c r="G36" s="227">
        <v>0</v>
      </c>
      <c r="H36" s="227">
        <v>6597</v>
      </c>
      <c r="I36" s="227">
        <v>0</v>
      </c>
      <c r="J36" s="227">
        <v>0</v>
      </c>
      <c r="K36" s="227">
        <v>6597</v>
      </c>
      <c r="L36" s="227">
        <v>0</v>
      </c>
      <c r="M36" s="227">
        <v>0</v>
      </c>
      <c r="N36" s="227">
        <v>6598</v>
      </c>
      <c r="O36" s="229">
        <f>SUM(C36:N36)</f>
        <v>90975</v>
      </c>
      <c r="P36" s="219"/>
      <c r="R36" s="219"/>
    </row>
    <row r="37" spans="1:18" x14ac:dyDescent="0.2">
      <c r="A37" s="226">
        <v>23</v>
      </c>
      <c r="B37" s="226" t="s">
        <v>524</v>
      </c>
      <c r="C37" s="232">
        <f t="shared" ref="C37:O37" si="7">C35+C36</f>
        <v>381953</v>
      </c>
      <c r="D37" s="232">
        <f t="shared" si="7"/>
        <v>343753</v>
      </c>
      <c r="E37" s="232">
        <f t="shared" si="7"/>
        <v>343491</v>
      </c>
      <c r="F37" s="232">
        <f t="shared" si="7"/>
        <v>370136</v>
      </c>
      <c r="G37" s="232">
        <f t="shared" si="7"/>
        <v>365561</v>
      </c>
      <c r="H37" s="232">
        <f t="shared" si="7"/>
        <v>352049</v>
      </c>
      <c r="I37" s="232">
        <f t="shared" si="7"/>
        <v>380432</v>
      </c>
      <c r="J37" s="232">
        <f t="shared" si="7"/>
        <v>360516</v>
      </c>
      <c r="K37" s="232">
        <f t="shared" si="7"/>
        <v>363108</v>
      </c>
      <c r="L37" s="232">
        <f t="shared" si="7"/>
        <v>366873</v>
      </c>
      <c r="M37" s="232">
        <f t="shared" si="7"/>
        <v>358321</v>
      </c>
      <c r="N37" s="232">
        <f t="shared" si="7"/>
        <v>372607</v>
      </c>
      <c r="O37" s="232">
        <f t="shared" si="7"/>
        <v>4358800</v>
      </c>
      <c r="P37" s="219"/>
    </row>
    <row r="38" spans="1:18" x14ac:dyDescent="0.2">
      <c r="A38" s="223">
        <v>24</v>
      </c>
      <c r="B38" s="223" t="s">
        <v>525</v>
      </c>
      <c r="C38" s="227">
        <f t="shared" ref="C38:N38" si="8">C18-C35</f>
        <v>-27074</v>
      </c>
      <c r="D38" s="227">
        <f t="shared" si="8"/>
        <v>-29883</v>
      </c>
      <c r="E38" s="227">
        <f t="shared" si="8"/>
        <v>480076</v>
      </c>
      <c r="F38" s="227">
        <f t="shared" si="8"/>
        <v>-121764</v>
      </c>
      <c r="G38" s="227">
        <f t="shared" si="8"/>
        <v>-48091</v>
      </c>
      <c r="H38" s="227">
        <f t="shared" si="8"/>
        <v>-85582</v>
      </c>
      <c r="I38" s="227">
        <f t="shared" si="8"/>
        <v>-140321</v>
      </c>
      <c r="J38" s="227">
        <f t="shared" si="8"/>
        <v>-133946</v>
      </c>
      <c r="K38" s="227">
        <f t="shared" si="8"/>
        <v>369559</v>
      </c>
      <c r="L38" s="227">
        <f t="shared" si="8"/>
        <v>-136303</v>
      </c>
      <c r="M38" s="227">
        <f t="shared" si="8"/>
        <v>-101851</v>
      </c>
      <c r="N38" s="227">
        <f t="shared" si="8"/>
        <v>-130293</v>
      </c>
      <c r="O38" s="229">
        <f>SUM(C38:N38)</f>
        <v>-105473</v>
      </c>
      <c r="P38" s="219"/>
    </row>
    <row r="39" spans="1:18" x14ac:dyDescent="0.2">
      <c r="A39" s="223">
        <v>25</v>
      </c>
      <c r="B39" s="223" t="s">
        <v>526</v>
      </c>
      <c r="C39" s="227">
        <f t="shared" ref="C39:N39" si="9">C21-C37</f>
        <v>104788</v>
      </c>
      <c r="D39" s="227">
        <f t="shared" si="9"/>
        <v>-29883</v>
      </c>
      <c r="E39" s="227">
        <f t="shared" si="9"/>
        <v>473479</v>
      </c>
      <c r="F39" s="227">
        <f t="shared" si="9"/>
        <v>-121764</v>
      </c>
      <c r="G39" s="227">
        <f t="shared" si="9"/>
        <v>-48091</v>
      </c>
      <c r="H39" s="227">
        <f t="shared" si="9"/>
        <v>-92179</v>
      </c>
      <c r="I39" s="227">
        <f t="shared" si="9"/>
        <v>-140321</v>
      </c>
      <c r="J39" s="227">
        <f t="shared" si="9"/>
        <v>-133946</v>
      </c>
      <c r="K39" s="227">
        <f t="shared" si="9"/>
        <v>362962</v>
      </c>
      <c r="L39" s="227">
        <f t="shared" si="9"/>
        <v>-136303</v>
      </c>
      <c r="M39" s="227">
        <f t="shared" si="9"/>
        <v>-101851</v>
      </c>
      <c r="N39" s="227">
        <f t="shared" si="9"/>
        <v>-136891</v>
      </c>
      <c r="O39" s="229">
        <f>SUM(C39:N39)</f>
        <v>0</v>
      </c>
    </row>
    <row r="40" spans="1:18" x14ac:dyDescent="0.2">
      <c r="A40" s="223">
        <v>26</v>
      </c>
      <c r="B40" s="223" t="s">
        <v>527</v>
      </c>
      <c r="C40" s="227">
        <f>C21-C37</f>
        <v>104788</v>
      </c>
      <c r="D40" s="227">
        <f t="shared" ref="D40:O40" si="10">C40+D21-D37</f>
        <v>74905</v>
      </c>
      <c r="E40" s="227">
        <f t="shared" si="10"/>
        <v>548384</v>
      </c>
      <c r="F40" s="227">
        <f t="shared" si="10"/>
        <v>426620</v>
      </c>
      <c r="G40" s="227">
        <f t="shared" si="10"/>
        <v>378529</v>
      </c>
      <c r="H40" s="227">
        <f t="shared" si="10"/>
        <v>286350</v>
      </c>
      <c r="I40" s="227">
        <f t="shared" si="10"/>
        <v>146029</v>
      </c>
      <c r="J40" s="227">
        <f t="shared" si="10"/>
        <v>12083</v>
      </c>
      <c r="K40" s="227">
        <f t="shared" si="10"/>
        <v>375045</v>
      </c>
      <c r="L40" s="227">
        <f t="shared" si="10"/>
        <v>238742</v>
      </c>
      <c r="M40" s="227">
        <f t="shared" si="10"/>
        <v>136891</v>
      </c>
      <c r="N40" s="227">
        <f t="shared" si="10"/>
        <v>0</v>
      </c>
      <c r="O40" s="227">
        <f t="shared" si="10"/>
        <v>0</v>
      </c>
    </row>
    <row r="42" spans="1:18" x14ac:dyDescent="0.2">
      <c r="E42" s="219"/>
      <c r="F42" s="219"/>
      <c r="G42" s="219"/>
      <c r="H42" s="219"/>
      <c r="I42" s="219"/>
      <c r="J42" s="219"/>
      <c r="K42" s="219"/>
      <c r="L42" s="219"/>
      <c r="M42" s="219"/>
      <c r="N42" s="219"/>
      <c r="O42" s="219"/>
    </row>
  </sheetData>
  <mergeCells count="1">
    <mergeCell ref="A3:O3"/>
  </mergeCells>
  <pageMargins left="0.19685039370078741" right="0.19685039370078741" top="0.35433070866141736" bottom="0.35433070866141736" header="0.31496062992125984" footer="0.31496062992125984"/>
  <pageSetup paperSize="9"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9833D-6874-432D-9ED1-F373AAF5EB71}">
  <sheetPr>
    <pageSetUpPr fitToPage="1"/>
  </sheetPr>
  <dimension ref="A1:S11"/>
  <sheetViews>
    <sheetView workbookViewId="0">
      <selection activeCell="Q9" sqref="Q9"/>
    </sheetView>
  </sheetViews>
  <sheetFormatPr defaultRowHeight="12.75" x14ac:dyDescent="0.2"/>
  <cols>
    <col min="1" max="3" width="9.140625" style="2"/>
    <col min="4" max="4" width="22.85546875" style="2" customWidth="1"/>
    <col min="5" max="5" width="9.140625" style="2"/>
    <col min="6" max="6" width="11.28515625" style="2" customWidth="1"/>
    <col min="7" max="8" width="9.140625" style="2"/>
    <col min="9" max="9" width="10.7109375" style="2" customWidth="1"/>
    <col min="10" max="10" width="10" style="2" customWidth="1"/>
    <col min="11" max="11" width="10.7109375" style="2" customWidth="1"/>
    <col min="12" max="13" width="9.140625" style="2"/>
    <col min="14" max="14" width="10.42578125" style="2" customWidth="1"/>
    <col min="15" max="15" width="7.28515625" style="2" bestFit="1" customWidth="1"/>
    <col min="16" max="16" width="9.140625" style="2" customWidth="1"/>
    <col min="17" max="261" width="9.140625" style="2"/>
    <col min="262" max="262" width="11.28515625" style="2" customWidth="1"/>
    <col min="263" max="269" width="9.140625" style="2"/>
    <col min="270" max="270" width="6" style="2" bestFit="1" customWidth="1"/>
    <col min="271" max="271" width="7.28515625" style="2" bestFit="1" customWidth="1"/>
    <col min="272" max="517" width="9.140625" style="2"/>
    <col min="518" max="518" width="11.28515625" style="2" customWidth="1"/>
    <col min="519" max="525" width="9.140625" style="2"/>
    <col min="526" max="526" width="6" style="2" bestFit="1" customWidth="1"/>
    <col min="527" max="527" width="7.28515625" style="2" bestFit="1" customWidth="1"/>
    <col min="528" max="773" width="9.140625" style="2"/>
    <col min="774" max="774" width="11.28515625" style="2" customWidth="1"/>
    <col min="775" max="781" width="9.140625" style="2"/>
    <col min="782" max="782" width="6" style="2" bestFit="1" customWidth="1"/>
    <col min="783" max="783" width="7.28515625" style="2" bestFit="1" customWidth="1"/>
    <col min="784" max="1029" width="9.140625" style="2"/>
    <col min="1030" max="1030" width="11.28515625" style="2" customWidth="1"/>
    <col min="1031" max="1037" width="9.140625" style="2"/>
    <col min="1038" max="1038" width="6" style="2" bestFit="1" customWidth="1"/>
    <col min="1039" max="1039" width="7.28515625" style="2" bestFit="1" customWidth="1"/>
    <col min="1040" max="1285" width="9.140625" style="2"/>
    <col min="1286" max="1286" width="11.28515625" style="2" customWidth="1"/>
    <col min="1287" max="1293" width="9.140625" style="2"/>
    <col min="1294" max="1294" width="6" style="2" bestFit="1" customWidth="1"/>
    <col min="1295" max="1295" width="7.28515625" style="2" bestFit="1" customWidth="1"/>
    <col min="1296" max="1541" width="9.140625" style="2"/>
    <col min="1542" max="1542" width="11.28515625" style="2" customWidth="1"/>
    <col min="1543" max="1549" width="9.140625" style="2"/>
    <col min="1550" max="1550" width="6" style="2" bestFit="1" customWidth="1"/>
    <col min="1551" max="1551" width="7.28515625" style="2" bestFit="1" customWidth="1"/>
    <col min="1552" max="1797" width="9.140625" style="2"/>
    <col min="1798" max="1798" width="11.28515625" style="2" customWidth="1"/>
    <col min="1799" max="1805" width="9.140625" style="2"/>
    <col min="1806" max="1806" width="6" style="2" bestFit="1" customWidth="1"/>
    <col min="1807" max="1807" width="7.28515625" style="2" bestFit="1" customWidth="1"/>
    <col min="1808" max="2053" width="9.140625" style="2"/>
    <col min="2054" max="2054" width="11.28515625" style="2" customWidth="1"/>
    <col min="2055" max="2061" width="9.140625" style="2"/>
    <col min="2062" max="2062" width="6" style="2" bestFit="1" customWidth="1"/>
    <col min="2063" max="2063" width="7.28515625" style="2" bestFit="1" customWidth="1"/>
    <col min="2064" max="2309" width="9.140625" style="2"/>
    <col min="2310" max="2310" width="11.28515625" style="2" customWidth="1"/>
    <col min="2311" max="2317" width="9.140625" style="2"/>
    <col min="2318" max="2318" width="6" style="2" bestFit="1" customWidth="1"/>
    <col min="2319" max="2319" width="7.28515625" style="2" bestFit="1" customWidth="1"/>
    <col min="2320" max="2565" width="9.140625" style="2"/>
    <col min="2566" max="2566" width="11.28515625" style="2" customWidth="1"/>
    <col min="2567" max="2573" width="9.140625" style="2"/>
    <col min="2574" max="2574" width="6" style="2" bestFit="1" customWidth="1"/>
    <col min="2575" max="2575" width="7.28515625" style="2" bestFit="1" customWidth="1"/>
    <col min="2576" max="2821" width="9.140625" style="2"/>
    <col min="2822" max="2822" width="11.28515625" style="2" customWidth="1"/>
    <col min="2823" max="2829" width="9.140625" style="2"/>
    <col min="2830" max="2830" width="6" style="2" bestFit="1" customWidth="1"/>
    <col min="2831" max="2831" width="7.28515625" style="2" bestFit="1" customWidth="1"/>
    <col min="2832" max="3077" width="9.140625" style="2"/>
    <col min="3078" max="3078" width="11.28515625" style="2" customWidth="1"/>
    <col min="3079" max="3085" width="9.140625" style="2"/>
    <col min="3086" max="3086" width="6" style="2" bestFit="1" customWidth="1"/>
    <col min="3087" max="3087" width="7.28515625" style="2" bestFit="1" customWidth="1"/>
    <col min="3088" max="3333" width="9.140625" style="2"/>
    <col min="3334" max="3334" width="11.28515625" style="2" customWidth="1"/>
    <col min="3335" max="3341" width="9.140625" style="2"/>
    <col min="3342" max="3342" width="6" style="2" bestFit="1" customWidth="1"/>
    <col min="3343" max="3343" width="7.28515625" style="2" bestFit="1" customWidth="1"/>
    <col min="3344" max="3589" width="9.140625" style="2"/>
    <col min="3590" max="3590" width="11.28515625" style="2" customWidth="1"/>
    <col min="3591" max="3597" width="9.140625" style="2"/>
    <col min="3598" max="3598" width="6" style="2" bestFit="1" customWidth="1"/>
    <col min="3599" max="3599" width="7.28515625" style="2" bestFit="1" customWidth="1"/>
    <col min="3600" max="3845" width="9.140625" style="2"/>
    <col min="3846" max="3846" width="11.28515625" style="2" customWidth="1"/>
    <col min="3847" max="3853" width="9.140625" style="2"/>
    <col min="3854" max="3854" width="6" style="2" bestFit="1" customWidth="1"/>
    <col min="3855" max="3855" width="7.28515625" style="2" bestFit="1" customWidth="1"/>
    <col min="3856" max="4101" width="9.140625" style="2"/>
    <col min="4102" max="4102" width="11.28515625" style="2" customWidth="1"/>
    <col min="4103" max="4109" width="9.140625" style="2"/>
    <col min="4110" max="4110" width="6" style="2" bestFit="1" customWidth="1"/>
    <col min="4111" max="4111" width="7.28515625" style="2" bestFit="1" customWidth="1"/>
    <col min="4112" max="4357" width="9.140625" style="2"/>
    <col min="4358" max="4358" width="11.28515625" style="2" customWidth="1"/>
    <col min="4359" max="4365" width="9.140625" style="2"/>
    <col min="4366" max="4366" width="6" style="2" bestFit="1" customWidth="1"/>
    <col min="4367" max="4367" width="7.28515625" style="2" bestFit="1" customWidth="1"/>
    <col min="4368" max="4613" width="9.140625" style="2"/>
    <col min="4614" max="4614" width="11.28515625" style="2" customWidth="1"/>
    <col min="4615" max="4621" width="9.140625" style="2"/>
    <col min="4622" max="4622" width="6" style="2" bestFit="1" customWidth="1"/>
    <col min="4623" max="4623" width="7.28515625" style="2" bestFit="1" customWidth="1"/>
    <col min="4624" max="4869" width="9.140625" style="2"/>
    <col min="4870" max="4870" width="11.28515625" style="2" customWidth="1"/>
    <col min="4871" max="4877" width="9.140625" style="2"/>
    <col min="4878" max="4878" width="6" style="2" bestFit="1" customWidth="1"/>
    <col min="4879" max="4879" width="7.28515625" style="2" bestFit="1" customWidth="1"/>
    <col min="4880" max="5125" width="9.140625" style="2"/>
    <col min="5126" max="5126" width="11.28515625" style="2" customWidth="1"/>
    <col min="5127" max="5133" width="9.140625" style="2"/>
    <col min="5134" max="5134" width="6" style="2" bestFit="1" customWidth="1"/>
    <col min="5135" max="5135" width="7.28515625" style="2" bestFit="1" customWidth="1"/>
    <col min="5136" max="5381" width="9.140625" style="2"/>
    <col min="5382" max="5382" width="11.28515625" style="2" customWidth="1"/>
    <col min="5383" max="5389" width="9.140625" style="2"/>
    <col min="5390" max="5390" width="6" style="2" bestFit="1" customWidth="1"/>
    <col min="5391" max="5391" width="7.28515625" style="2" bestFit="1" customWidth="1"/>
    <col min="5392" max="5637" width="9.140625" style="2"/>
    <col min="5638" max="5638" width="11.28515625" style="2" customWidth="1"/>
    <col min="5639" max="5645" width="9.140625" style="2"/>
    <col min="5646" max="5646" width="6" style="2" bestFit="1" customWidth="1"/>
    <col min="5647" max="5647" width="7.28515625" style="2" bestFit="1" customWidth="1"/>
    <col min="5648" max="5893" width="9.140625" style="2"/>
    <col min="5894" max="5894" width="11.28515625" style="2" customWidth="1"/>
    <col min="5895" max="5901" width="9.140625" style="2"/>
    <col min="5902" max="5902" width="6" style="2" bestFit="1" customWidth="1"/>
    <col min="5903" max="5903" width="7.28515625" style="2" bestFit="1" customWidth="1"/>
    <col min="5904" max="6149" width="9.140625" style="2"/>
    <col min="6150" max="6150" width="11.28515625" style="2" customWidth="1"/>
    <col min="6151" max="6157" width="9.140625" style="2"/>
    <col min="6158" max="6158" width="6" style="2" bestFit="1" customWidth="1"/>
    <col min="6159" max="6159" width="7.28515625" style="2" bestFit="1" customWidth="1"/>
    <col min="6160" max="6405" width="9.140625" style="2"/>
    <col min="6406" max="6406" width="11.28515625" style="2" customWidth="1"/>
    <col min="6407" max="6413" width="9.140625" style="2"/>
    <col min="6414" max="6414" width="6" style="2" bestFit="1" customWidth="1"/>
    <col min="6415" max="6415" width="7.28515625" style="2" bestFit="1" customWidth="1"/>
    <col min="6416" max="6661" width="9.140625" style="2"/>
    <col min="6662" max="6662" width="11.28515625" style="2" customWidth="1"/>
    <col min="6663" max="6669" width="9.140625" style="2"/>
    <col min="6670" max="6670" width="6" style="2" bestFit="1" customWidth="1"/>
    <col min="6671" max="6671" width="7.28515625" style="2" bestFit="1" customWidth="1"/>
    <col min="6672" max="6917" width="9.140625" style="2"/>
    <col min="6918" max="6918" width="11.28515625" style="2" customWidth="1"/>
    <col min="6919" max="6925" width="9.140625" style="2"/>
    <col min="6926" max="6926" width="6" style="2" bestFit="1" customWidth="1"/>
    <col min="6927" max="6927" width="7.28515625" style="2" bestFit="1" customWidth="1"/>
    <col min="6928" max="7173" width="9.140625" style="2"/>
    <col min="7174" max="7174" width="11.28515625" style="2" customWidth="1"/>
    <col min="7175" max="7181" width="9.140625" style="2"/>
    <col min="7182" max="7182" width="6" style="2" bestFit="1" customWidth="1"/>
    <col min="7183" max="7183" width="7.28515625" style="2" bestFit="1" customWidth="1"/>
    <col min="7184" max="7429" width="9.140625" style="2"/>
    <col min="7430" max="7430" width="11.28515625" style="2" customWidth="1"/>
    <col min="7431" max="7437" width="9.140625" style="2"/>
    <col min="7438" max="7438" width="6" style="2" bestFit="1" customWidth="1"/>
    <col min="7439" max="7439" width="7.28515625" style="2" bestFit="1" customWidth="1"/>
    <col min="7440" max="7685" width="9.140625" style="2"/>
    <col min="7686" max="7686" width="11.28515625" style="2" customWidth="1"/>
    <col min="7687" max="7693" width="9.140625" style="2"/>
    <col min="7694" max="7694" width="6" style="2" bestFit="1" customWidth="1"/>
    <col min="7695" max="7695" width="7.28515625" style="2" bestFit="1" customWidth="1"/>
    <col min="7696" max="7941" width="9.140625" style="2"/>
    <col min="7942" max="7942" width="11.28515625" style="2" customWidth="1"/>
    <col min="7943" max="7949" width="9.140625" style="2"/>
    <col min="7950" max="7950" width="6" style="2" bestFit="1" customWidth="1"/>
    <col min="7951" max="7951" width="7.28515625" style="2" bestFit="1" customWidth="1"/>
    <col min="7952" max="8197" width="9.140625" style="2"/>
    <col min="8198" max="8198" width="11.28515625" style="2" customWidth="1"/>
    <col min="8199" max="8205" width="9.140625" style="2"/>
    <col min="8206" max="8206" width="6" style="2" bestFit="1" customWidth="1"/>
    <col min="8207" max="8207" width="7.28515625" style="2" bestFit="1" customWidth="1"/>
    <col min="8208" max="8453" width="9.140625" style="2"/>
    <col min="8454" max="8454" width="11.28515625" style="2" customWidth="1"/>
    <col min="8455" max="8461" width="9.140625" style="2"/>
    <col min="8462" max="8462" width="6" style="2" bestFit="1" customWidth="1"/>
    <col min="8463" max="8463" width="7.28515625" style="2" bestFit="1" customWidth="1"/>
    <col min="8464" max="8709" width="9.140625" style="2"/>
    <col min="8710" max="8710" width="11.28515625" style="2" customWidth="1"/>
    <col min="8711" max="8717" width="9.140625" style="2"/>
    <col min="8718" max="8718" width="6" style="2" bestFit="1" customWidth="1"/>
    <col min="8719" max="8719" width="7.28515625" style="2" bestFit="1" customWidth="1"/>
    <col min="8720" max="8965" width="9.140625" style="2"/>
    <col min="8966" max="8966" width="11.28515625" style="2" customWidth="1"/>
    <col min="8967" max="8973" width="9.140625" style="2"/>
    <col min="8974" max="8974" width="6" style="2" bestFit="1" customWidth="1"/>
    <col min="8975" max="8975" width="7.28515625" style="2" bestFit="1" customWidth="1"/>
    <col min="8976" max="9221" width="9.140625" style="2"/>
    <col min="9222" max="9222" width="11.28515625" style="2" customWidth="1"/>
    <col min="9223" max="9229" width="9.140625" style="2"/>
    <col min="9230" max="9230" width="6" style="2" bestFit="1" customWidth="1"/>
    <col min="9231" max="9231" width="7.28515625" style="2" bestFit="1" customWidth="1"/>
    <col min="9232" max="9477" width="9.140625" style="2"/>
    <col min="9478" max="9478" width="11.28515625" style="2" customWidth="1"/>
    <col min="9479" max="9485" width="9.140625" style="2"/>
    <col min="9486" max="9486" width="6" style="2" bestFit="1" customWidth="1"/>
    <col min="9487" max="9487" width="7.28515625" style="2" bestFit="1" customWidth="1"/>
    <col min="9488" max="9733" width="9.140625" style="2"/>
    <col min="9734" max="9734" width="11.28515625" style="2" customWidth="1"/>
    <col min="9735" max="9741" width="9.140625" style="2"/>
    <col min="9742" max="9742" width="6" style="2" bestFit="1" customWidth="1"/>
    <col min="9743" max="9743" width="7.28515625" style="2" bestFit="1" customWidth="1"/>
    <col min="9744" max="9989" width="9.140625" style="2"/>
    <col min="9990" max="9990" width="11.28515625" style="2" customWidth="1"/>
    <col min="9991" max="9997" width="9.140625" style="2"/>
    <col min="9998" max="9998" width="6" style="2" bestFit="1" customWidth="1"/>
    <col min="9999" max="9999" width="7.28515625" style="2" bestFit="1" customWidth="1"/>
    <col min="10000" max="10245" width="9.140625" style="2"/>
    <col min="10246" max="10246" width="11.28515625" style="2" customWidth="1"/>
    <col min="10247" max="10253" width="9.140625" style="2"/>
    <col min="10254" max="10254" width="6" style="2" bestFit="1" customWidth="1"/>
    <col min="10255" max="10255" width="7.28515625" style="2" bestFit="1" customWidth="1"/>
    <col min="10256" max="10501" width="9.140625" style="2"/>
    <col min="10502" max="10502" width="11.28515625" style="2" customWidth="1"/>
    <col min="10503" max="10509" width="9.140625" style="2"/>
    <col min="10510" max="10510" width="6" style="2" bestFit="1" customWidth="1"/>
    <col min="10511" max="10511" width="7.28515625" style="2" bestFit="1" customWidth="1"/>
    <col min="10512" max="10757" width="9.140625" style="2"/>
    <col min="10758" max="10758" width="11.28515625" style="2" customWidth="1"/>
    <col min="10759" max="10765" width="9.140625" style="2"/>
    <col min="10766" max="10766" width="6" style="2" bestFit="1" customWidth="1"/>
    <col min="10767" max="10767" width="7.28515625" style="2" bestFit="1" customWidth="1"/>
    <col min="10768" max="11013" width="9.140625" style="2"/>
    <col min="11014" max="11014" width="11.28515625" style="2" customWidth="1"/>
    <col min="11015" max="11021" width="9.140625" style="2"/>
    <col min="11022" max="11022" width="6" style="2" bestFit="1" customWidth="1"/>
    <col min="11023" max="11023" width="7.28515625" style="2" bestFit="1" customWidth="1"/>
    <col min="11024" max="11269" width="9.140625" style="2"/>
    <col min="11270" max="11270" width="11.28515625" style="2" customWidth="1"/>
    <col min="11271" max="11277" width="9.140625" style="2"/>
    <col min="11278" max="11278" width="6" style="2" bestFit="1" customWidth="1"/>
    <col min="11279" max="11279" width="7.28515625" style="2" bestFit="1" customWidth="1"/>
    <col min="11280" max="11525" width="9.140625" style="2"/>
    <col min="11526" max="11526" width="11.28515625" style="2" customWidth="1"/>
    <col min="11527" max="11533" width="9.140625" style="2"/>
    <col min="11534" max="11534" width="6" style="2" bestFit="1" customWidth="1"/>
    <col min="11535" max="11535" width="7.28515625" style="2" bestFit="1" customWidth="1"/>
    <col min="11536" max="11781" width="9.140625" style="2"/>
    <col min="11782" max="11782" width="11.28515625" style="2" customWidth="1"/>
    <col min="11783" max="11789" width="9.140625" style="2"/>
    <col min="11790" max="11790" width="6" style="2" bestFit="1" customWidth="1"/>
    <col min="11791" max="11791" width="7.28515625" style="2" bestFit="1" customWidth="1"/>
    <col min="11792" max="12037" width="9.140625" style="2"/>
    <col min="12038" max="12038" width="11.28515625" style="2" customWidth="1"/>
    <col min="12039" max="12045" width="9.140625" style="2"/>
    <col min="12046" max="12046" width="6" style="2" bestFit="1" customWidth="1"/>
    <col min="12047" max="12047" width="7.28515625" style="2" bestFit="1" customWidth="1"/>
    <col min="12048" max="12293" width="9.140625" style="2"/>
    <col min="12294" max="12294" width="11.28515625" style="2" customWidth="1"/>
    <col min="12295" max="12301" width="9.140625" style="2"/>
    <col min="12302" max="12302" width="6" style="2" bestFit="1" customWidth="1"/>
    <col min="12303" max="12303" width="7.28515625" style="2" bestFit="1" customWidth="1"/>
    <col min="12304" max="12549" width="9.140625" style="2"/>
    <col min="12550" max="12550" width="11.28515625" style="2" customWidth="1"/>
    <col min="12551" max="12557" width="9.140625" style="2"/>
    <col min="12558" max="12558" width="6" style="2" bestFit="1" customWidth="1"/>
    <col min="12559" max="12559" width="7.28515625" style="2" bestFit="1" customWidth="1"/>
    <col min="12560" max="12805" width="9.140625" style="2"/>
    <col min="12806" max="12806" width="11.28515625" style="2" customWidth="1"/>
    <col min="12807" max="12813" width="9.140625" style="2"/>
    <col min="12814" max="12814" width="6" style="2" bestFit="1" customWidth="1"/>
    <col min="12815" max="12815" width="7.28515625" style="2" bestFit="1" customWidth="1"/>
    <col min="12816" max="13061" width="9.140625" style="2"/>
    <col min="13062" max="13062" width="11.28515625" style="2" customWidth="1"/>
    <col min="13063" max="13069" width="9.140625" style="2"/>
    <col min="13070" max="13070" width="6" style="2" bestFit="1" customWidth="1"/>
    <col min="13071" max="13071" width="7.28515625" style="2" bestFit="1" customWidth="1"/>
    <col min="13072" max="13317" width="9.140625" style="2"/>
    <col min="13318" max="13318" width="11.28515625" style="2" customWidth="1"/>
    <col min="13319" max="13325" width="9.140625" style="2"/>
    <col min="13326" max="13326" width="6" style="2" bestFit="1" customWidth="1"/>
    <col min="13327" max="13327" width="7.28515625" style="2" bestFit="1" customWidth="1"/>
    <col min="13328" max="13573" width="9.140625" style="2"/>
    <col min="13574" max="13574" width="11.28515625" style="2" customWidth="1"/>
    <col min="13575" max="13581" width="9.140625" style="2"/>
    <col min="13582" max="13582" width="6" style="2" bestFit="1" customWidth="1"/>
    <col min="13583" max="13583" width="7.28515625" style="2" bestFit="1" customWidth="1"/>
    <col min="13584" max="13829" width="9.140625" style="2"/>
    <col min="13830" max="13830" width="11.28515625" style="2" customWidth="1"/>
    <col min="13831" max="13837" width="9.140625" style="2"/>
    <col min="13838" max="13838" width="6" style="2" bestFit="1" customWidth="1"/>
    <col min="13839" max="13839" width="7.28515625" style="2" bestFit="1" customWidth="1"/>
    <col min="13840" max="14085" width="9.140625" style="2"/>
    <col min="14086" max="14086" width="11.28515625" style="2" customWidth="1"/>
    <col min="14087" max="14093" width="9.140625" style="2"/>
    <col min="14094" max="14094" width="6" style="2" bestFit="1" customWidth="1"/>
    <col min="14095" max="14095" width="7.28515625" style="2" bestFit="1" customWidth="1"/>
    <col min="14096" max="14341" width="9.140625" style="2"/>
    <col min="14342" max="14342" width="11.28515625" style="2" customWidth="1"/>
    <col min="14343" max="14349" width="9.140625" style="2"/>
    <col min="14350" max="14350" width="6" style="2" bestFit="1" customWidth="1"/>
    <col min="14351" max="14351" width="7.28515625" style="2" bestFit="1" customWidth="1"/>
    <col min="14352" max="14597" width="9.140625" style="2"/>
    <col min="14598" max="14598" width="11.28515625" style="2" customWidth="1"/>
    <col min="14599" max="14605" width="9.140625" style="2"/>
    <col min="14606" max="14606" width="6" style="2" bestFit="1" customWidth="1"/>
    <col min="14607" max="14607" width="7.28515625" style="2" bestFit="1" customWidth="1"/>
    <col min="14608" max="14853" width="9.140625" style="2"/>
    <col min="14854" max="14854" width="11.28515625" style="2" customWidth="1"/>
    <col min="14855" max="14861" width="9.140625" style="2"/>
    <col min="14862" max="14862" width="6" style="2" bestFit="1" customWidth="1"/>
    <col min="14863" max="14863" width="7.28515625" style="2" bestFit="1" customWidth="1"/>
    <col min="14864" max="15109" width="9.140625" style="2"/>
    <col min="15110" max="15110" width="11.28515625" style="2" customWidth="1"/>
    <col min="15111" max="15117" width="9.140625" style="2"/>
    <col min="15118" max="15118" width="6" style="2" bestFit="1" customWidth="1"/>
    <col min="15119" max="15119" width="7.28515625" style="2" bestFit="1" customWidth="1"/>
    <col min="15120" max="15365" width="9.140625" style="2"/>
    <col min="15366" max="15366" width="11.28515625" style="2" customWidth="1"/>
    <col min="15367" max="15373" width="9.140625" style="2"/>
    <col min="15374" max="15374" width="6" style="2" bestFit="1" customWidth="1"/>
    <col min="15375" max="15375" width="7.28515625" style="2" bestFit="1" customWidth="1"/>
    <col min="15376" max="15621" width="9.140625" style="2"/>
    <col min="15622" max="15622" width="11.28515625" style="2" customWidth="1"/>
    <col min="15623" max="15629" width="9.140625" style="2"/>
    <col min="15630" max="15630" width="6" style="2" bestFit="1" customWidth="1"/>
    <col min="15631" max="15631" width="7.28515625" style="2" bestFit="1" customWidth="1"/>
    <col min="15632" max="15877" width="9.140625" style="2"/>
    <col min="15878" max="15878" width="11.28515625" style="2" customWidth="1"/>
    <col min="15879" max="15885" width="9.140625" style="2"/>
    <col min="15886" max="15886" width="6" style="2" bestFit="1" customWidth="1"/>
    <col min="15887" max="15887" width="7.28515625" style="2" bestFit="1" customWidth="1"/>
    <col min="15888" max="16133" width="9.140625" style="2"/>
    <col min="16134" max="16134" width="11.28515625" style="2" customWidth="1"/>
    <col min="16135" max="16141" width="9.140625" style="2"/>
    <col min="16142" max="16142" width="6" style="2" bestFit="1" customWidth="1"/>
    <col min="16143" max="16143" width="7.28515625" style="2" bestFit="1" customWidth="1"/>
    <col min="16144" max="16384" width="9.140625" style="2"/>
  </cols>
  <sheetData>
    <row r="1" spans="1:19" ht="15" x14ac:dyDescent="0.25">
      <c r="S1" s="4" t="s">
        <v>848</v>
      </c>
    </row>
    <row r="2" spans="1:19" ht="15" x14ac:dyDescent="0.25">
      <c r="A2" s="220"/>
      <c r="B2" s="220"/>
      <c r="C2" s="220"/>
      <c r="D2" s="220"/>
      <c r="E2" s="220"/>
      <c r="F2" s="220"/>
      <c r="G2" s="220"/>
      <c r="H2" s="220"/>
      <c r="I2" s="220"/>
      <c r="J2" s="220"/>
      <c r="K2" s="220"/>
      <c r="L2" s="220"/>
      <c r="M2" s="220"/>
      <c r="N2" s="220"/>
      <c r="O2" s="220"/>
      <c r="P2" s="220"/>
      <c r="Q2" s="220"/>
      <c r="R2" s="220"/>
      <c r="S2" s="4"/>
    </row>
    <row r="3" spans="1:19" x14ac:dyDescent="0.2">
      <c r="A3" s="648" t="s">
        <v>818</v>
      </c>
      <c r="B3" s="648"/>
      <c r="C3" s="648"/>
      <c r="D3" s="648"/>
      <c r="E3" s="648"/>
      <c r="F3" s="648"/>
      <c r="G3" s="648"/>
      <c r="H3" s="648"/>
      <c r="I3" s="648"/>
      <c r="J3" s="648"/>
      <c r="K3" s="648"/>
      <c r="L3" s="648"/>
      <c r="M3" s="648"/>
      <c r="N3" s="648"/>
      <c r="O3" s="648"/>
      <c r="P3" s="648"/>
      <c r="Q3" s="648"/>
      <c r="R3" s="648"/>
      <c r="S3" s="648"/>
    </row>
    <row r="4" spans="1:19" x14ac:dyDescent="0.2">
      <c r="A4" s="648"/>
      <c r="B4" s="648"/>
      <c r="C4" s="648"/>
      <c r="D4" s="648"/>
      <c r="E4" s="648"/>
      <c r="F4" s="648"/>
      <c r="G4" s="648"/>
      <c r="H4" s="648"/>
      <c r="I4" s="648"/>
      <c r="J4" s="648"/>
      <c r="K4" s="648"/>
      <c r="L4" s="648"/>
      <c r="M4" s="648"/>
      <c r="N4" s="648"/>
      <c r="O4" s="648"/>
      <c r="P4" s="648"/>
      <c r="Q4" s="648"/>
      <c r="R4" s="648"/>
      <c r="S4" s="648"/>
    </row>
    <row r="5" spans="1:19" ht="19.5" thickBot="1" x14ac:dyDescent="0.35">
      <c r="A5" s="218"/>
      <c r="B5" s="218"/>
      <c r="C5" s="218"/>
      <c r="D5" s="218"/>
      <c r="E5" s="218"/>
      <c r="F5" s="218"/>
      <c r="G5" s="218"/>
      <c r="H5" s="218"/>
      <c r="I5" s="218"/>
      <c r="J5" s="218"/>
      <c r="K5" s="218"/>
      <c r="L5" s="218"/>
      <c r="M5" s="218"/>
      <c r="N5" s="218"/>
      <c r="O5" s="218"/>
      <c r="P5" s="218"/>
      <c r="Q5" s="246"/>
      <c r="R5" s="218"/>
      <c r="S5" s="247"/>
    </row>
    <row r="6" spans="1:19" ht="77.25" thickTop="1" x14ac:dyDescent="0.2">
      <c r="A6" s="652"/>
      <c r="B6" s="653"/>
      <c r="C6" s="653"/>
      <c r="D6" s="654"/>
      <c r="E6" s="248" t="s">
        <v>514</v>
      </c>
      <c r="F6" s="249" t="s">
        <v>186</v>
      </c>
      <c r="G6" s="248" t="s">
        <v>23</v>
      </c>
      <c r="H6" s="248" t="s">
        <v>41</v>
      </c>
      <c r="I6" s="248" t="s">
        <v>42</v>
      </c>
      <c r="J6" s="248" t="s">
        <v>17</v>
      </c>
      <c r="K6" s="250" t="s">
        <v>258</v>
      </c>
      <c r="L6" s="251" t="s">
        <v>528</v>
      </c>
      <c r="M6" s="252" t="s">
        <v>529</v>
      </c>
      <c r="N6" s="248" t="s">
        <v>530</v>
      </c>
      <c r="O6" s="248" t="s">
        <v>531</v>
      </c>
      <c r="P6" s="248" t="s">
        <v>534</v>
      </c>
      <c r="Q6" s="253" t="s">
        <v>532</v>
      </c>
      <c r="R6" s="253" t="s">
        <v>258</v>
      </c>
      <c r="S6" s="254" t="s">
        <v>533</v>
      </c>
    </row>
    <row r="7" spans="1:19" x14ac:dyDescent="0.2">
      <c r="A7" s="655" t="s">
        <v>176</v>
      </c>
      <c r="B7" s="656"/>
      <c r="C7" s="656"/>
      <c r="D7" s="657"/>
      <c r="E7" s="227">
        <v>508790</v>
      </c>
      <c r="F7" s="227">
        <v>64332</v>
      </c>
      <c r="G7" s="227">
        <v>77521</v>
      </c>
      <c r="H7" s="227">
        <v>0</v>
      </c>
      <c r="I7" s="227">
        <v>3156</v>
      </c>
      <c r="J7" s="227">
        <v>5370</v>
      </c>
      <c r="K7" s="255">
        <f>SUM(E7:J7)</f>
        <v>659169</v>
      </c>
      <c r="L7" s="256">
        <v>18674</v>
      </c>
      <c r="M7" s="257">
        <v>0</v>
      </c>
      <c r="N7" s="227">
        <v>0</v>
      </c>
      <c r="O7" s="227">
        <v>368</v>
      </c>
      <c r="P7" s="227">
        <v>640479</v>
      </c>
      <c r="Q7" s="227">
        <v>-352</v>
      </c>
      <c r="R7" s="227">
        <f>SUM(L7:Q7)</f>
        <v>659169</v>
      </c>
      <c r="S7" s="258">
        <f>P7+Q7</f>
        <v>640127</v>
      </c>
    </row>
    <row r="8" spans="1:19" x14ac:dyDescent="0.2">
      <c r="A8" s="259" t="s">
        <v>119</v>
      </c>
      <c r="B8" s="260"/>
      <c r="C8" s="260"/>
      <c r="D8" s="261"/>
      <c r="E8" s="227">
        <v>88376</v>
      </c>
      <c r="F8" s="227">
        <v>11435</v>
      </c>
      <c r="G8" s="227">
        <v>87432</v>
      </c>
      <c r="H8" s="227">
        <v>0</v>
      </c>
      <c r="I8" s="227">
        <v>17264</v>
      </c>
      <c r="J8" s="227">
        <v>0</v>
      </c>
      <c r="K8" s="255">
        <f t="shared" ref="K8:K9" si="0">SUM(E8:J8)</f>
        <v>204507</v>
      </c>
      <c r="L8" s="256">
        <v>31000</v>
      </c>
      <c r="M8" s="257">
        <v>0</v>
      </c>
      <c r="N8" s="227">
        <v>0</v>
      </c>
      <c r="O8" s="227">
        <v>445</v>
      </c>
      <c r="P8" s="227">
        <v>57399</v>
      </c>
      <c r="Q8" s="227">
        <v>115663</v>
      </c>
      <c r="R8" s="227">
        <f t="shared" ref="R8:R9" si="1">SUM(L8:Q8)</f>
        <v>204507</v>
      </c>
      <c r="S8" s="258">
        <f t="shared" ref="S8:S9" si="2">P8+Q8</f>
        <v>173062</v>
      </c>
    </row>
    <row r="9" spans="1:19" ht="13.5" thickBot="1" x14ac:dyDescent="0.25">
      <c r="A9" s="262" t="s">
        <v>39</v>
      </c>
      <c r="B9" s="263"/>
      <c r="C9" s="263"/>
      <c r="D9" s="264"/>
      <c r="E9" s="265">
        <v>516063</v>
      </c>
      <c r="F9" s="265">
        <v>61650</v>
      </c>
      <c r="G9" s="265">
        <v>76250</v>
      </c>
      <c r="H9" s="265">
        <v>0</v>
      </c>
      <c r="I9" s="265">
        <v>6600</v>
      </c>
      <c r="J9" s="265">
        <v>0</v>
      </c>
      <c r="K9" s="266">
        <f t="shared" si="0"/>
        <v>660563</v>
      </c>
      <c r="L9" s="267">
        <v>7000</v>
      </c>
      <c r="M9" s="268">
        <v>0</v>
      </c>
      <c r="N9" s="265">
        <v>0</v>
      </c>
      <c r="O9" s="265">
        <v>561</v>
      </c>
      <c r="P9" s="265">
        <v>340650</v>
      </c>
      <c r="Q9" s="227">
        <v>312352</v>
      </c>
      <c r="R9" s="265">
        <f t="shared" si="1"/>
        <v>660563</v>
      </c>
      <c r="S9" s="269">
        <f t="shared" si="2"/>
        <v>653002</v>
      </c>
    </row>
    <row r="10" spans="1:19" ht="14.25" thickTop="1" thickBot="1" x14ac:dyDescent="0.25">
      <c r="A10" s="649" t="s">
        <v>20</v>
      </c>
      <c r="B10" s="650"/>
      <c r="C10" s="650"/>
      <c r="D10" s="651"/>
      <c r="E10" s="270">
        <f>SUM(E7:E9)</f>
        <v>1113229</v>
      </c>
      <c r="F10" s="270">
        <f t="shared" ref="F10:S10" si="3">SUM(F7:F9)</f>
        <v>137417</v>
      </c>
      <c r="G10" s="270">
        <f t="shared" si="3"/>
        <v>241203</v>
      </c>
      <c r="H10" s="270">
        <f t="shared" si="3"/>
        <v>0</v>
      </c>
      <c r="I10" s="270">
        <f t="shared" si="3"/>
        <v>27020</v>
      </c>
      <c r="J10" s="270">
        <f t="shared" si="3"/>
        <v>5370</v>
      </c>
      <c r="K10" s="271">
        <f t="shared" si="3"/>
        <v>1524239</v>
      </c>
      <c r="L10" s="272">
        <f t="shared" si="3"/>
        <v>56674</v>
      </c>
      <c r="M10" s="270">
        <f t="shared" si="3"/>
        <v>0</v>
      </c>
      <c r="N10" s="270">
        <f t="shared" si="3"/>
        <v>0</v>
      </c>
      <c r="O10" s="270">
        <f t="shared" si="3"/>
        <v>1374</v>
      </c>
      <c r="P10" s="270">
        <f t="shared" si="3"/>
        <v>1038528</v>
      </c>
      <c r="Q10" s="270">
        <f t="shared" si="3"/>
        <v>427663</v>
      </c>
      <c r="R10" s="270">
        <f t="shared" si="3"/>
        <v>1524239</v>
      </c>
      <c r="S10" s="271">
        <f t="shared" si="3"/>
        <v>1466191</v>
      </c>
    </row>
    <row r="11" spans="1:19" ht="13.5" thickTop="1" x14ac:dyDescent="0.2"/>
  </sheetData>
  <mergeCells count="4">
    <mergeCell ref="A3:S4"/>
    <mergeCell ref="A10:D10"/>
    <mergeCell ref="A6:D6"/>
    <mergeCell ref="A7:D7"/>
  </mergeCells>
  <pageMargins left="0.7" right="0.7" top="0.75" bottom="0.75" header="0.3" footer="0.3"/>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41F1A-744B-43BE-8322-D9FC8C1B59A6}">
  <dimension ref="A1:I14"/>
  <sheetViews>
    <sheetView workbookViewId="0">
      <selection activeCell="A2" sqref="A2"/>
    </sheetView>
  </sheetViews>
  <sheetFormatPr defaultColWidth="9.140625" defaultRowHeight="15" x14ac:dyDescent="0.25"/>
  <cols>
    <col min="1" max="1" width="9.140625" style="239" customWidth="1"/>
    <col min="2" max="16384" width="9.140625" style="239"/>
  </cols>
  <sheetData>
    <row r="1" spans="1:9" ht="15.75" x14ac:dyDescent="0.25">
      <c r="A1" s="658" t="s">
        <v>846</v>
      </c>
      <c r="B1" s="658"/>
      <c r="C1" s="658"/>
      <c r="D1" s="658"/>
      <c r="E1" s="658"/>
      <c r="F1" s="658"/>
      <c r="G1" s="658"/>
      <c r="H1" s="658"/>
      <c r="I1" s="658"/>
    </row>
    <row r="2" spans="1:9" ht="15.75" x14ac:dyDescent="0.25">
      <c r="A2" s="238"/>
      <c r="B2" s="238"/>
      <c r="C2" s="238"/>
      <c r="D2" s="238"/>
      <c r="E2" s="238"/>
      <c r="F2" s="238"/>
      <c r="G2" s="240"/>
      <c r="H2" s="238"/>
      <c r="I2" s="2"/>
    </row>
    <row r="3" spans="1:9" ht="15.75" x14ac:dyDescent="0.25">
      <c r="A3" s="659" t="s">
        <v>823</v>
      </c>
      <c r="B3" s="659"/>
      <c r="C3" s="659"/>
      <c r="D3" s="659"/>
      <c r="E3" s="659"/>
      <c r="F3" s="659"/>
      <c r="G3" s="659"/>
      <c r="H3" s="659"/>
      <c r="I3" s="659"/>
    </row>
    <row r="4" spans="1:9" ht="15.75" x14ac:dyDescent="0.25">
      <c r="A4" s="659"/>
      <c r="B4" s="659"/>
      <c r="C4" s="659"/>
      <c r="D4" s="659"/>
      <c r="E4" s="659"/>
      <c r="F4" s="659"/>
      <c r="G4" s="659"/>
      <c r="H4" s="659"/>
      <c r="I4" s="659"/>
    </row>
    <row r="5" spans="1:9" ht="15.75" x14ac:dyDescent="0.25">
      <c r="A5" s="241"/>
      <c r="B5" s="241"/>
      <c r="C5" s="241"/>
      <c r="D5" s="241"/>
      <c r="E5" s="241"/>
      <c r="F5" s="241"/>
      <c r="G5" s="240" t="s">
        <v>21</v>
      </c>
      <c r="H5" s="241"/>
      <c r="I5" s="2"/>
    </row>
    <row r="6" spans="1:9" ht="15.75" x14ac:dyDescent="0.25">
      <c r="A6" s="241" t="s">
        <v>819</v>
      </c>
      <c r="B6" s="241"/>
      <c r="C6" s="241"/>
      <c r="D6" s="241"/>
      <c r="E6" s="241"/>
      <c r="F6" s="241"/>
      <c r="G6" s="242">
        <v>618</v>
      </c>
      <c r="H6" s="241"/>
      <c r="I6" s="2"/>
    </row>
    <row r="7" spans="1:9" ht="15.75" x14ac:dyDescent="0.25">
      <c r="A7" s="241" t="s">
        <v>820</v>
      </c>
      <c r="B7" s="241"/>
      <c r="C7" s="241"/>
      <c r="D7" s="241"/>
      <c r="E7" s="241"/>
      <c r="F7" s="241"/>
      <c r="G7" s="242">
        <v>200</v>
      </c>
      <c r="H7" s="241"/>
      <c r="I7" s="2"/>
    </row>
    <row r="8" spans="1:9" ht="15.75" x14ac:dyDescent="0.25">
      <c r="A8" s="241" t="s">
        <v>821</v>
      </c>
      <c r="B8" s="241"/>
      <c r="C8" s="241"/>
      <c r="D8" s="241"/>
      <c r="E8" s="241"/>
      <c r="F8" s="241"/>
      <c r="G8" s="242">
        <v>465</v>
      </c>
      <c r="H8" s="241"/>
      <c r="I8" s="2"/>
    </row>
    <row r="9" spans="1:9" ht="15.75" x14ac:dyDescent="0.25">
      <c r="A9" s="243" t="s">
        <v>822</v>
      </c>
      <c r="B9" s="241"/>
      <c r="C9" s="241"/>
      <c r="D9" s="241"/>
      <c r="E9" s="241"/>
      <c r="F9" s="241"/>
      <c r="G9" s="244">
        <f>SUM(G6:G8)</f>
        <v>1283</v>
      </c>
      <c r="H9" s="241"/>
      <c r="I9" s="2"/>
    </row>
    <row r="10" spans="1:9" ht="15.75" x14ac:dyDescent="0.25">
      <c r="A10" s="241"/>
      <c r="B10" s="241"/>
      <c r="C10" s="241"/>
      <c r="D10" s="241"/>
      <c r="E10" s="241"/>
      <c r="F10" s="241"/>
      <c r="G10" s="242"/>
      <c r="H10" s="241"/>
      <c r="I10" s="2"/>
    </row>
    <row r="11" spans="1:9" ht="15.75" x14ac:dyDescent="0.25">
      <c r="A11" s="241"/>
      <c r="B11" s="241"/>
      <c r="C11" s="241"/>
      <c r="D11" s="241"/>
      <c r="E11" s="241"/>
      <c r="F11" s="241"/>
      <c r="G11" s="242"/>
      <c r="H11" s="241"/>
      <c r="I11" s="2"/>
    </row>
    <row r="12" spans="1:9" ht="15.75" x14ac:dyDescent="0.25">
      <c r="A12" s="241"/>
      <c r="B12" s="241"/>
      <c r="C12" s="241"/>
      <c r="D12" s="241"/>
      <c r="E12" s="241"/>
      <c r="F12" s="241"/>
      <c r="G12" s="242"/>
      <c r="H12" s="241"/>
      <c r="I12" s="2"/>
    </row>
    <row r="13" spans="1:9" ht="15.75" x14ac:dyDescent="0.25">
      <c r="A13" s="241"/>
      <c r="B13" s="241"/>
      <c r="C13" s="241"/>
      <c r="D13" s="241"/>
      <c r="E13" s="241"/>
      <c r="F13" s="241"/>
      <c r="G13" s="242"/>
      <c r="H13" s="241"/>
      <c r="I13" s="2"/>
    </row>
    <row r="14" spans="1:9" ht="15.75" x14ac:dyDescent="0.25">
      <c r="A14" s="245"/>
      <c r="B14" s="2"/>
      <c r="C14" s="2"/>
      <c r="D14" s="2"/>
      <c r="E14" s="2"/>
      <c r="F14" s="2"/>
      <c r="G14" s="165"/>
      <c r="H14" s="2"/>
      <c r="I14" s="2"/>
    </row>
  </sheetData>
  <mergeCells count="3">
    <mergeCell ref="A1:I1"/>
    <mergeCell ref="A3:I3"/>
    <mergeCell ref="A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5027-EC36-4BD4-B60C-33BC6E23C352}">
  <sheetPr>
    <pageSetUpPr fitToPage="1"/>
  </sheetPr>
  <dimension ref="A1:M170"/>
  <sheetViews>
    <sheetView view="pageBreakPreview" zoomScaleNormal="80" zoomScaleSheetLayoutView="100" workbookViewId="0">
      <pane ySplit="8" topLeftCell="A144" activePane="bottomLeft" state="frozen"/>
      <selection pane="bottomLeft" activeCell="L149" sqref="L149"/>
    </sheetView>
  </sheetViews>
  <sheetFormatPr defaultColWidth="9.140625" defaultRowHeight="12.75" x14ac:dyDescent="0.2"/>
  <cols>
    <col min="1" max="1" width="5.42578125" style="2" customWidth="1"/>
    <col min="2" max="2" width="30.140625" style="2" customWidth="1"/>
    <col min="3" max="3" width="33.140625" style="2" customWidth="1"/>
    <col min="4" max="4" width="13.28515625" style="2" customWidth="1"/>
    <col min="5" max="5" width="15.42578125" style="2" customWidth="1"/>
    <col min="6" max="6" width="13.28515625" style="2" customWidth="1"/>
    <col min="7" max="7" width="16.140625" style="2" customWidth="1"/>
    <col min="8" max="9" width="13.28515625" style="2" customWidth="1"/>
    <col min="10" max="10" width="16" style="2" customWidth="1"/>
    <col min="11" max="11" width="13.5703125" style="2" bestFit="1" customWidth="1"/>
    <col min="12" max="12" width="5.140625" style="2" customWidth="1"/>
    <col min="13" max="13" width="12" style="2" customWidth="1"/>
    <col min="14" max="14" width="9.140625" style="2"/>
    <col min="15" max="15" width="14.28515625" style="2" customWidth="1"/>
    <col min="16" max="16384" width="9.140625" style="2"/>
  </cols>
  <sheetData>
    <row r="1" spans="1:12" ht="15" x14ac:dyDescent="0.25">
      <c r="J1" s="4" t="s">
        <v>847</v>
      </c>
    </row>
    <row r="2" spans="1:12" ht="15" x14ac:dyDescent="0.25">
      <c r="B2" s="112"/>
      <c r="C2" s="112"/>
      <c r="D2" s="112"/>
      <c r="E2" s="112"/>
      <c r="F2" s="112"/>
      <c r="G2" s="112"/>
      <c r="H2" s="112"/>
      <c r="I2" s="112"/>
      <c r="J2" s="113"/>
    </row>
    <row r="3" spans="1:12" ht="15" x14ac:dyDescent="0.25">
      <c r="A3" s="114"/>
      <c r="B3" s="115"/>
      <c r="C3" s="115"/>
      <c r="D3" s="115"/>
      <c r="E3" s="115"/>
      <c r="F3" s="115"/>
      <c r="G3" s="115"/>
      <c r="H3" s="115"/>
      <c r="I3" s="115"/>
      <c r="J3" s="113"/>
    </row>
    <row r="4" spans="1:12" ht="13.5" x14ac:dyDescent="0.25">
      <c r="A4" s="660" t="s">
        <v>416</v>
      </c>
      <c r="B4" s="660"/>
      <c r="C4" s="660"/>
      <c r="D4" s="660"/>
      <c r="E4" s="660"/>
      <c r="F4" s="660"/>
      <c r="G4" s="660"/>
      <c r="H4" s="660"/>
      <c r="I4" s="660"/>
      <c r="J4" s="660"/>
      <c r="K4" s="117"/>
      <c r="L4" s="117"/>
    </row>
    <row r="5" spans="1:12" ht="13.5" x14ac:dyDescent="0.25">
      <c r="A5" s="114"/>
      <c r="B5" s="117"/>
      <c r="C5" s="114"/>
      <c r="D5" s="114"/>
      <c r="E5" s="117"/>
      <c r="F5" s="114"/>
      <c r="G5" s="118"/>
      <c r="H5" s="118"/>
      <c r="I5" s="118"/>
      <c r="J5" s="118"/>
      <c r="K5" s="118"/>
      <c r="L5" s="118"/>
    </row>
    <row r="6" spans="1:12" ht="15.75" x14ac:dyDescent="0.25">
      <c r="A6" s="661" t="s">
        <v>286</v>
      </c>
      <c r="B6" s="661"/>
      <c r="C6" s="661"/>
      <c r="D6" s="661"/>
      <c r="E6" s="661"/>
      <c r="F6" s="661"/>
      <c r="G6" s="661"/>
      <c r="H6" s="661"/>
      <c r="I6" s="661"/>
      <c r="J6" s="661"/>
      <c r="K6" s="172"/>
      <c r="L6" s="172"/>
    </row>
    <row r="7" spans="1:12" ht="12" customHeight="1" x14ac:dyDescent="0.2">
      <c r="A7" s="114"/>
      <c r="B7" s="119"/>
      <c r="C7" s="120"/>
      <c r="D7" s="119"/>
      <c r="E7" s="119"/>
      <c r="F7" s="119"/>
      <c r="G7" s="119"/>
      <c r="H7" s="119"/>
      <c r="I7" s="119"/>
      <c r="J7" s="121" t="s">
        <v>417</v>
      </c>
    </row>
    <row r="8" spans="1:12" ht="13.5" x14ac:dyDescent="0.2">
      <c r="A8" s="122" t="s">
        <v>418</v>
      </c>
      <c r="B8" s="123" t="s">
        <v>419</v>
      </c>
      <c r="C8" s="123" t="s">
        <v>420</v>
      </c>
      <c r="D8" s="123" t="s">
        <v>421</v>
      </c>
      <c r="E8" s="123" t="s">
        <v>422</v>
      </c>
      <c r="F8" s="123" t="s">
        <v>423</v>
      </c>
      <c r="G8" s="123" t="s">
        <v>424</v>
      </c>
      <c r="H8" s="123" t="s">
        <v>425</v>
      </c>
      <c r="I8" s="123" t="s">
        <v>426</v>
      </c>
      <c r="J8" s="124" t="s">
        <v>258</v>
      </c>
    </row>
    <row r="9" spans="1:12" ht="13.5" x14ac:dyDescent="0.2">
      <c r="A9" s="122"/>
      <c r="B9" s="123"/>
      <c r="C9" s="123"/>
      <c r="D9" s="123"/>
      <c r="E9" s="123"/>
      <c r="F9" s="123"/>
      <c r="G9" s="123"/>
      <c r="H9" s="123"/>
      <c r="I9" s="123"/>
      <c r="J9" s="124"/>
    </row>
    <row r="10" spans="1:12" ht="38.25" x14ac:dyDescent="0.2">
      <c r="A10" s="125">
        <v>1</v>
      </c>
      <c r="B10" s="126" t="s">
        <v>427</v>
      </c>
      <c r="C10" s="127" t="s">
        <v>428</v>
      </c>
      <c r="E10" s="123"/>
      <c r="F10" s="123"/>
      <c r="G10" s="123"/>
      <c r="H10" s="123"/>
      <c r="I10" s="123"/>
      <c r="J10" s="124"/>
    </row>
    <row r="11" spans="1:12" ht="13.5" x14ac:dyDescent="0.2">
      <c r="A11" s="122"/>
      <c r="B11" s="128" t="s">
        <v>27</v>
      </c>
      <c r="C11" s="123"/>
      <c r="D11" s="123"/>
      <c r="E11" s="123"/>
      <c r="F11" s="123"/>
      <c r="G11" s="123"/>
      <c r="H11" s="123"/>
      <c r="I11" s="123"/>
      <c r="J11" s="124"/>
    </row>
    <row r="12" spans="1:12" ht="13.5" x14ac:dyDescent="0.2">
      <c r="A12" s="122"/>
      <c r="B12" s="129" t="s">
        <v>429</v>
      </c>
      <c r="C12" s="130"/>
      <c r="D12" s="118">
        <v>12208872</v>
      </c>
      <c r="E12" s="118">
        <v>0</v>
      </c>
      <c r="F12" s="118">
        <v>0</v>
      </c>
      <c r="G12" s="118"/>
      <c r="H12" s="118">
        <v>69647</v>
      </c>
      <c r="I12" s="118"/>
      <c r="J12" s="118">
        <f>SUM(D12:H12)</f>
        <v>12278519</v>
      </c>
    </row>
    <row r="13" spans="1:12" ht="13.5" x14ac:dyDescent="0.2">
      <c r="A13" s="122"/>
      <c r="B13" s="129" t="s">
        <v>430</v>
      </c>
      <c r="C13" s="130"/>
      <c r="D13" s="118"/>
      <c r="E13" s="118"/>
      <c r="F13" s="118">
        <v>71250</v>
      </c>
      <c r="G13" s="118">
        <v>779889</v>
      </c>
      <c r="H13" s="118"/>
      <c r="I13" s="118"/>
      <c r="J13" s="118">
        <f>SUM(D13:H13)</f>
        <v>851139</v>
      </c>
    </row>
    <row r="14" spans="1:12" ht="13.5" x14ac:dyDescent="0.25">
      <c r="A14" s="131"/>
      <c r="B14" s="132" t="s">
        <v>22</v>
      </c>
      <c r="C14" s="133"/>
      <c r="D14" s="134">
        <f>SUM(D12:D12)</f>
        <v>12208872</v>
      </c>
      <c r="E14" s="134">
        <f>SUM(E12:E12)</f>
        <v>0</v>
      </c>
      <c r="F14" s="134">
        <f>SUM(F12:F13)</f>
        <v>71250</v>
      </c>
      <c r="G14" s="134">
        <f>SUM(G12:G13)</f>
        <v>779889</v>
      </c>
      <c r="H14" s="134">
        <f>SUM(H12:H13)</f>
        <v>69647</v>
      </c>
      <c r="I14" s="134"/>
      <c r="J14" s="134">
        <f>SUM(J12:J13)</f>
        <v>13129658</v>
      </c>
      <c r="K14" s="165"/>
    </row>
    <row r="15" spans="1:12" ht="13.5" x14ac:dyDescent="0.25">
      <c r="A15" s="114"/>
      <c r="B15" s="135"/>
      <c r="C15" s="123"/>
      <c r="D15" s="136"/>
      <c r="E15" s="136"/>
      <c r="F15" s="136"/>
      <c r="G15" s="136"/>
      <c r="H15" s="136"/>
      <c r="I15" s="136"/>
      <c r="J15" s="136"/>
    </row>
    <row r="16" spans="1:12" ht="51" x14ac:dyDescent="0.2">
      <c r="A16" s="125">
        <v>2</v>
      </c>
      <c r="B16" s="126" t="s">
        <v>431</v>
      </c>
      <c r="C16" s="127" t="s">
        <v>432</v>
      </c>
      <c r="E16" s="123"/>
      <c r="F16" s="123"/>
      <c r="G16" s="123"/>
      <c r="H16" s="123"/>
      <c r="I16" s="123"/>
      <c r="J16" s="124"/>
    </row>
    <row r="17" spans="1:11" ht="13.5" x14ac:dyDescent="0.2">
      <c r="A17" s="122"/>
      <c r="B17" s="128" t="s">
        <v>27</v>
      </c>
      <c r="C17" s="123"/>
      <c r="D17" s="123"/>
      <c r="E17" s="123"/>
      <c r="F17" s="123"/>
      <c r="G17" s="123"/>
      <c r="H17" s="123"/>
      <c r="I17" s="123"/>
      <c r="J17" s="124"/>
    </row>
    <row r="18" spans="1:11" ht="13.5" x14ac:dyDescent="0.2">
      <c r="A18" s="122"/>
      <c r="B18" s="129" t="s">
        <v>429</v>
      </c>
      <c r="C18" s="130"/>
      <c r="D18" s="118">
        <v>9743650</v>
      </c>
      <c r="E18" s="118">
        <v>1071600</v>
      </c>
      <c r="F18" s="118"/>
      <c r="G18" s="118"/>
      <c r="H18" s="118">
        <v>565463</v>
      </c>
      <c r="I18" s="118"/>
      <c r="J18" s="118">
        <f>SUM(D18:H18)</f>
        <v>11380713</v>
      </c>
    </row>
    <row r="19" spans="1:11" ht="13.5" x14ac:dyDescent="0.2">
      <c r="A19" s="122"/>
      <c r="B19" s="129" t="s">
        <v>430</v>
      </c>
      <c r="C19" s="130"/>
      <c r="D19" s="118"/>
      <c r="E19" s="118"/>
      <c r="F19" s="118"/>
      <c r="G19" s="118">
        <v>647802</v>
      </c>
      <c r="H19" s="118"/>
      <c r="I19" s="118"/>
      <c r="J19" s="118">
        <f>SUM(D19:H19)</f>
        <v>647802</v>
      </c>
    </row>
    <row r="20" spans="1:11" ht="13.5" x14ac:dyDescent="0.25">
      <c r="A20" s="131"/>
      <c r="B20" s="132" t="s">
        <v>22</v>
      </c>
      <c r="C20" s="133"/>
      <c r="D20" s="134">
        <f>SUM(D18:D18)</f>
        <v>9743650</v>
      </c>
      <c r="E20" s="134">
        <f>SUM(E18:E18)</f>
        <v>1071600</v>
      </c>
      <c r="F20" s="134">
        <f>SUM(F18:F19)</f>
        <v>0</v>
      </c>
      <c r="G20" s="134">
        <f t="shared" ref="G20:H20" si="0">SUM(G18:G19)</f>
        <v>647802</v>
      </c>
      <c r="H20" s="134">
        <f t="shared" si="0"/>
        <v>565463</v>
      </c>
      <c r="I20" s="134"/>
      <c r="J20" s="134">
        <f t="shared" ref="J20" si="1">SUM(J18:J19)</f>
        <v>12028515</v>
      </c>
      <c r="K20" s="165"/>
    </row>
    <row r="21" spans="1:11" ht="13.5" x14ac:dyDescent="0.25">
      <c r="A21" s="114"/>
      <c r="B21" s="135"/>
      <c r="C21" s="123"/>
      <c r="D21" s="136"/>
      <c r="E21" s="136"/>
      <c r="F21" s="136"/>
      <c r="G21" s="136"/>
      <c r="H21" s="136"/>
      <c r="I21" s="136"/>
      <c r="J21" s="136"/>
    </row>
    <row r="22" spans="1:11" ht="36.75" customHeight="1" x14ac:dyDescent="0.2">
      <c r="A22" s="125">
        <v>3</v>
      </c>
      <c r="B22" s="126" t="s">
        <v>433</v>
      </c>
      <c r="C22" s="127" t="s">
        <v>434</v>
      </c>
      <c r="E22" s="123"/>
      <c r="F22" s="123"/>
      <c r="G22" s="123"/>
      <c r="H22" s="123"/>
      <c r="I22" s="123"/>
      <c r="J22" s="124"/>
    </row>
    <row r="23" spans="1:11" ht="13.5" x14ac:dyDescent="0.2">
      <c r="A23" s="122"/>
      <c r="B23" s="128" t="s">
        <v>27</v>
      </c>
      <c r="C23" s="123"/>
      <c r="D23" s="123"/>
      <c r="E23" s="123"/>
      <c r="F23" s="123"/>
      <c r="G23" s="123"/>
      <c r="H23" s="123"/>
      <c r="I23" s="123"/>
      <c r="J23" s="124"/>
    </row>
    <row r="24" spans="1:11" ht="13.5" x14ac:dyDescent="0.2">
      <c r="A24" s="122"/>
      <c r="B24" s="129" t="s">
        <v>429</v>
      </c>
      <c r="C24" s="130"/>
      <c r="D24" s="118">
        <v>21236614</v>
      </c>
      <c r="E24" s="118">
        <v>0</v>
      </c>
      <c r="F24" s="118">
        <v>1092178</v>
      </c>
      <c r="G24" s="118"/>
      <c r="H24" s="118">
        <v>1421001</v>
      </c>
      <c r="I24" s="118"/>
      <c r="J24" s="118">
        <f>SUM(D24:H24)</f>
        <v>23749793</v>
      </c>
    </row>
    <row r="25" spans="1:11" ht="13.5" x14ac:dyDescent="0.2">
      <c r="A25" s="122"/>
      <c r="B25" s="129" t="s">
        <v>430</v>
      </c>
      <c r="C25" s="130"/>
      <c r="D25" s="118"/>
      <c r="E25" s="118"/>
      <c r="G25" s="118">
        <v>741360</v>
      </c>
      <c r="H25" s="118"/>
      <c r="I25" s="118"/>
      <c r="J25" s="118">
        <f>SUM(D25:H25)</f>
        <v>741360</v>
      </c>
    </row>
    <row r="26" spans="1:11" ht="13.5" x14ac:dyDescent="0.25">
      <c r="A26" s="131"/>
      <c r="B26" s="132" t="s">
        <v>22</v>
      </c>
      <c r="C26" s="133"/>
      <c r="D26" s="134">
        <f>SUM(D24:D25)</f>
        <v>21236614</v>
      </c>
      <c r="E26" s="134">
        <f t="shared" ref="E26:H26" si="2">SUM(E24:E25)</f>
        <v>0</v>
      </c>
      <c r="F26" s="134">
        <f t="shared" si="2"/>
        <v>1092178</v>
      </c>
      <c r="G26" s="134">
        <f t="shared" si="2"/>
        <v>741360</v>
      </c>
      <c r="H26" s="134">
        <f t="shared" si="2"/>
        <v>1421001</v>
      </c>
      <c r="I26" s="134"/>
      <c r="J26" s="134">
        <f>SUM(J24:J25)</f>
        <v>24491153</v>
      </c>
      <c r="K26" s="165"/>
    </row>
    <row r="27" spans="1:11" ht="13.5" x14ac:dyDescent="0.2">
      <c r="A27" s="122"/>
      <c r="B27" s="123"/>
      <c r="C27" s="123"/>
      <c r="D27" s="123"/>
      <c r="E27" s="123"/>
      <c r="F27" s="123"/>
      <c r="G27" s="123"/>
      <c r="H27" s="123"/>
      <c r="I27" s="123"/>
      <c r="J27" s="124"/>
    </row>
    <row r="28" spans="1:11" ht="25.5" x14ac:dyDescent="0.2">
      <c r="A28" s="125">
        <v>4</v>
      </c>
      <c r="B28" s="126" t="s">
        <v>435</v>
      </c>
      <c r="C28" s="127" t="s">
        <v>436</v>
      </c>
      <c r="D28" s="123"/>
      <c r="E28" s="123"/>
      <c r="F28" s="123"/>
      <c r="G28" s="123"/>
      <c r="H28" s="123"/>
      <c r="I28" s="123"/>
      <c r="J28" s="124"/>
    </row>
    <row r="29" spans="1:11" ht="13.5" x14ac:dyDescent="0.2">
      <c r="A29" s="122"/>
      <c r="B29" s="128" t="s">
        <v>27</v>
      </c>
      <c r="C29" s="123"/>
      <c r="D29" s="123"/>
      <c r="E29" s="123"/>
      <c r="F29" s="123"/>
      <c r="G29" s="123"/>
      <c r="H29" s="123"/>
      <c r="I29" s="123"/>
      <c r="J29" s="124"/>
    </row>
    <row r="30" spans="1:11" ht="13.5" x14ac:dyDescent="0.2">
      <c r="A30" s="122"/>
      <c r="B30" s="129" t="s">
        <v>429</v>
      </c>
      <c r="C30" s="130"/>
      <c r="D30" s="118">
        <v>0</v>
      </c>
      <c r="E30" s="118">
        <v>222596761</v>
      </c>
      <c r="F30" s="118"/>
      <c r="G30" s="118"/>
      <c r="H30" s="118">
        <v>245065364</v>
      </c>
      <c r="I30" s="118"/>
      <c r="J30" s="118">
        <f>SUM(D30:H30)</f>
        <v>467662125</v>
      </c>
    </row>
    <row r="31" spans="1:11" ht="13.5" x14ac:dyDescent="0.25">
      <c r="A31" s="131"/>
      <c r="B31" s="132" t="s">
        <v>22</v>
      </c>
      <c r="C31" s="133"/>
      <c r="D31" s="134">
        <f>SUM(D30:D30)</f>
        <v>0</v>
      </c>
      <c r="E31" s="134">
        <f>SUM(E30:E30)</f>
        <v>222596761</v>
      </c>
      <c r="F31" s="134">
        <f>SUM(F30:F30)</f>
        <v>0</v>
      </c>
      <c r="G31" s="134">
        <f>SUM(G30:G30)</f>
        <v>0</v>
      </c>
      <c r="H31" s="134">
        <f>SUM(H30)</f>
        <v>245065364</v>
      </c>
      <c r="I31" s="134"/>
      <c r="J31" s="134">
        <f>SUM(J30:J30)</f>
        <v>467662125</v>
      </c>
    </row>
    <row r="32" spans="1:11" ht="13.5" x14ac:dyDescent="0.25">
      <c r="A32" s="114"/>
      <c r="B32" s="135"/>
      <c r="C32" s="123"/>
      <c r="D32" s="136"/>
      <c r="E32" s="136"/>
      <c r="F32" s="136"/>
      <c r="G32" s="136"/>
      <c r="H32" s="136"/>
      <c r="I32" s="136"/>
      <c r="J32" s="136"/>
    </row>
    <row r="33" spans="1:11" ht="25.5" x14ac:dyDescent="0.2">
      <c r="A33" s="125">
        <v>5</v>
      </c>
      <c r="B33" s="126" t="s">
        <v>439</v>
      </c>
      <c r="C33" s="127" t="s">
        <v>440</v>
      </c>
      <c r="D33" s="123"/>
      <c r="E33" s="123"/>
      <c r="F33" s="123"/>
      <c r="G33" s="123"/>
      <c r="H33" s="123"/>
      <c r="I33" s="123"/>
      <c r="J33" s="124"/>
    </row>
    <row r="34" spans="1:11" ht="13.5" x14ac:dyDescent="0.2">
      <c r="A34" s="122"/>
      <c r="B34" s="128" t="s">
        <v>27</v>
      </c>
      <c r="C34" s="123"/>
      <c r="D34" s="123"/>
      <c r="E34" s="123"/>
      <c r="F34" s="123"/>
      <c r="G34" s="123"/>
      <c r="H34" s="123"/>
      <c r="I34" s="123"/>
      <c r="J34" s="124"/>
    </row>
    <row r="35" spans="1:11" ht="13.5" x14ac:dyDescent="0.2">
      <c r="A35" s="122"/>
      <c r="B35" s="129" t="s">
        <v>429</v>
      </c>
      <c r="C35" s="130"/>
      <c r="D35" s="118">
        <v>182311166</v>
      </c>
      <c r="E35" s="118">
        <v>0</v>
      </c>
      <c r="F35" s="118">
        <v>305317100</v>
      </c>
      <c r="G35" s="118">
        <v>28705974</v>
      </c>
      <c r="H35" s="118"/>
      <c r="I35" s="118"/>
      <c r="J35" s="118">
        <f>SUM(D35:H35)</f>
        <v>516334240</v>
      </c>
    </row>
    <row r="36" spans="1:11" ht="13.5" x14ac:dyDescent="0.2">
      <c r="A36" s="122"/>
      <c r="B36" s="129" t="s">
        <v>438</v>
      </c>
      <c r="C36" s="130"/>
      <c r="D36" s="118">
        <v>5237866</v>
      </c>
      <c r="E36" s="118"/>
      <c r="F36" s="118"/>
      <c r="G36" s="118">
        <v>15960288</v>
      </c>
      <c r="H36" s="118"/>
      <c r="I36" s="118"/>
      <c r="J36" s="118">
        <f>SUM(D36:H36)</f>
        <v>21198154</v>
      </c>
    </row>
    <row r="37" spans="1:11" ht="13.5" x14ac:dyDescent="0.25">
      <c r="A37" s="131"/>
      <c r="B37" s="132" t="s">
        <v>22</v>
      </c>
      <c r="C37" s="133"/>
      <c r="D37" s="134">
        <f>SUM(D35:D36)</f>
        <v>187549032</v>
      </c>
      <c r="E37" s="134">
        <f>SUM(E35:E36)</f>
        <v>0</v>
      </c>
      <c r="F37" s="134">
        <f>SUM(F35:F36)</f>
        <v>305317100</v>
      </c>
      <c r="G37" s="134">
        <f>SUM(G35:G36)</f>
        <v>44666262</v>
      </c>
      <c r="H37" s="134"/>
      <c r="I37" s="134"/>
      <c r="J37" s="134">
        <f>SUM(J35:J36)</f>
        <v>537532394</v>
      </c>
      <c r="K37" s="165"/>
    </row>
    <row r="38" spans="1:11" ht="13.5" x14ac:dyDescent="0.25">
      <c r="B38" s="138"/>
      <c r="C38" s="123"/>
      <c r="D38" s="136"/>
      <c r="E38" s="136"/>
      <c r="F38" s="136"/>
      <c r="G38" s="136"/>
      <c r="H38" s="136"/>
      <c r="I38" s="136"/>
      <c r="J38" s="136"/>
    </row>
    <row r="39" spans="1:11" ht="51" x14ac:dyDescent="0.2">
      <c r="A39" s="125">
        <v>6</v>
      </c>
      <c r="B39" s="139" t="s">
        <v>441</v>
      </c>
      <c r="C39" s="127" t="s">
        <v>442</v>
      </c>
      <c r="D39" s="123"/>
      <c r="E39" s="123"/>
      <c r="F39" s="123"/>
      <c r="G39" s="123"/>
      <c r="H39" s="123"/>
      <c r="I39" s="123"/>
      <c r="J39" s="124"/>
    </row>
    <row r="40" spans="1:11" ht="13.5" x14ac:dyDescent="0.2">
      <c r="A40" s="167"/>
      <c r="B40" s="140"/>
      <c r="C40" s="127"/>
      <c r="E40" s="123"/>
      <c r="F40" s="123"/>
      <c r="G40" s="123"/>
      <c r="H40" s="123"/>
      <c r="I40" s="123"/>
      <c r="J40" s="124"/>
    </row>
    <row r="41" spans="1:11" ht="13.5" x14ac:dyDescent="0.2">
      <c r="A41" s="167"/>
      <c r="B41" s="141" t="s">
        <v>27</v>
      </c>
      <c r="C41" s="127"/>
      <c r="E41" s="123"/>
      <c r="F41" s="123"/>
      <c r="G41" s="123"/>
      <c r="H41" s="123"/>
      <c r="I41" s="123"/>
      <c r="J41" s="124"/>
    </row>
    <row r="42" spans="1:11" ht="13.5" x14ac:dyDescent="0.2">
      <c r="B42" s="142" t="s">
        <v>437</v>
      </c>
      <c r="C42" s="123"/>
      <c r="D42" s="143">
        <v>227367360</v>
      </c>
      <c r="E42" s="144">
        <v>0</v>
      </c>
      <c r="F42" s="144">
        <v>57212817</v>
      </c>
      <c r="G42" s="144">
        <v>25878845</v>
      </c>
      <c r="H42" s="144"/>
      <c r="I42" s="144"/>
      <c r="J42" s="118">
        <f>SUM(D42:H42)</f>
        <v>310459022</v>
      </c>
    </row>
    <row r="43" spans="1:11" ht="13.5" x14ac:dyDescent="0.2">
      <c r="B43" s="129" t="s">
        <v>438</v>
      </c>
      <c r="C43" s="123"/>
      <c r="D43" s="143"/>
      <c r="E43" s="143"/>
      <c r="F43" s="143">
        <v>6642376</v>
      </c>
      <c r="G43" s="143">
        <v>15110767</v>
      </c>
      <c r="H43" s="143"/>
      <c r="I43" s="143"/>
      <c r="J43" s="118">
        <f>SUM(D43:H43)</f>
        <v>21753143</v>
      </c>
    </row>
    <row r="44" spans="1:11" ht="13.5" x14ac:dyDescent="0.25">
      <c r="A44" s="166"/>
      <c r="B44" s="137" t="s">
        <v>22</v>
      </c>
      <c r="C44" s="133"/>
      <c r="D44" s="145">
        <f>SUM(D42:D43)</f>
        <v>227367360</v>
      </c>
      <c r="E44" s="145">
        <f t="shared" ref="E44:F44" si="3">SUM(E42:E43)</f>
        <v>0</v>
      </c>
      <c r="F44" s="145">
        <f t="shared" si="3"/>
        <v>63855193</v>
      </c>
      <c r="G44" s="145">
        <f>SUM(G42:G43)</f>
        <v>40989612</v>
      </c>
      <c r="H44" s="145"/>
      <c r="I44" s="145"/>
      <c r="J44" s="145">
        <f t="shared" ref="J44" si="4">SUM(J42:J43)</f>
        <v>332212165</v>
      </c>
      <c r="K44" s="165"/>
    </row>
    <row r="45" spans="1:11" ht="13.5" x14ac:dyDescent="0.25">
      <c r="B45" s="138"/>
      <c r="C45" s="123"/>
      <c r="D45" s="136"/>
      <c r="E45" s="136"/>
      <c r="F45" s="146"/>
      <c r="G45" s="146"/>
      <c r="H45" s="146"/>
      <c r="I45" s="146"/>
      <c r="J45" s="146"/>
    </row>
    <row r="46" spans="1:11" ht="13.5" x14ac:dyDescent="0.25">
      <c r="A46" s="114"/>
      <c r="B46" s="135"/>
      <c r="C46" s="123"/>
      <c r="D46" s="136"/>
      <c r="E46" s="136"/>
      <c r="F46" s="136"/>
      <c r="G46" s="136"/>
      <c r="H46" s="136"/>
      <c r="I46" s="136"/>
      <c r="J46" s="136"/>
    </row>
    <row r="47" spans="1:11" ht="25.5" x14ac:dyDescent="0.2">
      <c r="A47" s="125">
        <v>7</v>
      </c>
      <c r="B47" s="126" t="s">
        <v>443</v>
      </c>
      <c r="C47" s="127" t="s">
        <v>444</v>
      </c>
      <c r="D47" s="123"/>
      <c r="E47" s="123"/>
      <c r="F47" s="123"/>
      <c r="G47" s="123"/>
      <c r="H47" s="123"/>
      <c r="I47" s="123"/>
      <c r="J47" s="124"/>
    </row>
    <row r="48" spans="1:11" ht="13.5" x14ac:dyDescent="0.2">
      <c r="A48" s="122"/>
      <c r="B48" s="128" t="s">
        <v>27</v>
      </c>
      <c r="C48" s="123"/>
      <c r="D48" s="123"/>
      <c r="E48" s="123"/>
      <c r="F48" s="123"/>
      <c r="G48" s="123"/>
      <c r="H48" s="123"/>
      <c r="I48" s="123"/>
      <c r="J48" s="124"/>
    </row>
    <row r="49" spans="1:11" ht="13.5" x14ac:dyDescent="0.2">
      <c r="A49" s="122"/>
      <c r="B49" s="129" t="s">
        <v>429</v>
      </c>
      <c r="C49" s="130"/>
      <c r="D49" s="118">
        <v>0</v>
      </c>
      <c r="E49" s="118">
        <v>118454688</v>
      </c>
      <c r="F49" s="118">
        <v>0</v>
      </c>
      <c r="G49" s="118">
        <v>216577370</v>
      </c>
      <c r="H49" s="118">
        <v>1196512</v>
      </c>
      <c r="I49" s="118"/>
      <c r="J49" s="118">
        <f>SUM(D49:H49)</f>
        <v>336228570</v>
      </c>
    </row>
    <row r="50" spans="1:11" ht="13.5" x14ac:dyDescent="0.2">
      <c r="A50" s="122"/>
      <c r="B50" s="129" t="s">
        <v>445</v>
      </c>
      <c r="C50" s="130"/>
      <c r="D50" s="118"/>
      <c r="E50" s="118"/>
      <c r="F50" s="118">
        <v>3078000</v>
      </c>
      <c r="G50" s="118">
        <v>0</v>
      </c>
      <c r="H50" s="118"/>
      <c r="I50" s="118"/>
      <c r="J50" s="118">
        <f>SUM(D50:H50)</f>
        <v>3078000</v>
      </c>
    </row>
    <row r="51" spans="1:11" ht="13.5" x14ac:dyDescent="0.25">
      <c r="A51" s="147"/>
      <c r="B51" s="148" t="s">
        <v>22</v>
      </c>
      <c r="C51" s="149"/>
      <c r="D51" s="150">
        <f>SUM(D49:D49)</f>
        <v>0</v>
      </c>
      <c r="E51" s="150">
        <f>SUM(E49:E49)</f>
        <v>118454688</v>
      </c>
      <c r="F51" s="150">
        <f>SUM(F49:F50)</f>
        <v>3078000</v>
      </c>
      <c r="G51" s="150">
        <f>SUM(G49:G50)</f>
        <v>216577370</v>
      </c>
      <c r="H51" s="150">
        <f>SUM(H49:H50)</f>
        <v>1196512</v>
      </c>
      <c r="I51" s="150"/>
      <c r="J51" s="150">
        <f>SUM(J49:J50)</f>
        <v>339306570</v>
      </c>
      <c r="K51" s="165"/>
    </row>
    <row r="52" spans="1:11" ht="13.5" x14ac:dyDescent="0.25">
      <c r="A52" s="114"/>
      <c r="B52" s="135"/>
      <c r="C52" s="123"/>
      <c r="D52" s="136"/>
      <c r="E52" s="136"/>
      <c r="F52" s="136"/>
      <c r="G52" s="136"/>
      <c r="H52" s="136"/>
      <c r="I52" s="136"/>
      <c r="J52" s="136"/>
    </row>
    <row r="53" spans="1:11" ht="38.25" x14ac:dyDescent="0.2">
      <c r="A53" s="125">
        <v>8</v>
      </c>
      <c r="B53" s="126" t="s">
        <v>446</v>
      </c>
      <c r="C53" s="127" t="s">
        <v>447</v>
      </c>
      <c r="D53" s="123"/>
      <c r="E53" s="123"/>
      <c r="F53" s="123"/>
      <c r="G53" s="123"/>
      <c r="H53" s="123"/>
      <c r="I53" s="123"/>
      <c r="J53" s="124"/>
    </row>
    <row r="54" spans="1:11" ht="13.5" x14ac:dyDescent="0.2">
      <c r="A54" s="122"/>
      <c r="B54" s="128" t="s">
        <v>27</v>
      </c>
      <c r="C54" s="123"/>
      <c r="D54" s="123"/>
      <c r="E54" s="123"/>
      <c r="F54" s="123"/>
      <c r="G54" s="123"/>
      <c r="H54" s="123"/>
      <c r="I54" s="123"/>
      <c r="J54" s="124"/>
    </row>
    <row r="55" spans="1:11" ht="13.5" x14ac:dyDescent="0.2">
      <c r="A55" s="122"/>
      <c r="B55" s="129" t="s">
        <v>429</v>
      </c>
      <c r="C55" s="130"/>
      <c r="D55" s="118">
        <v>0</v>
      </c>
      <c r="E55" s="118">
        <v>378567754</v>
      </c>
      <c r="F55" s="118">
        <v>0</v>
      </c>
      <c r="G55" s="118">
        <v>9158245</v>
      </c>
      <c r="H55" s="118"/>
      <c r="I55" s="118"/>
      <c r="J55" s="118">
        <f>SUM(D55:H55)</f>
        <v>387725999</v>
      </c>
    </row>
    <row r="56" spans="1:11" ht="13.5" x14ac:dyDescent="0.2">
      <c r="A56" s="122"/>
      <c r="B56" s="129" t="s">
        <v>445</v>
      </c>
      <c r="C56" s="130"/>
      <c r="D56" s="118"/>
      <c r="E56" s="118"/>
      <c r="F56" s="118"/>
      <c r="G56" s="118"/>
      <c r="H56" s="118">
        <v>1759074</v>
      </c>
      <c r="I56" s="118"/>
      <c r="J56" s="118">
        <f>SUM(D56:H56)</f>
        <v>1759074</v>
      </c>
    </row>
    <row r="57" spans="1:11" ht="13.5" x14ac:dyDescent="0.25">
      <c r="A57" s="147"/>
      <c r="B57" s="148" t="s">
        <v>22</v>
      </c>
      <c r="C57" s="149"/>
      <c r="D57" s="150">
        <f>SUM(D55:D55)</f>
        <v>0</v>
      </c>
      <c r="E57" s="150">
        <f>SUM(E55:E55)</f>
        <v>378567754</v>
      </c>
      <c r="F57" s="150">
        <f>SUM(F55:F55)</f>
        <v>0</v>
      </c>
      <c r="G57" s="150">
        <f>SUM(G55:G55)</f>
        <v>9158245</v>
      </c>
      <c r="H57" s="150">
        <f>SUM(H55:H56)</f>
        <v>1759074</v>
      </c>
      <c r="I57" s="150"/>
      <c r="J57" s="150">
        <f>SUM(J55:J56)</f>
        <v>389485073</v>
      </c>
      <c r="K57" s="165"/>
    </row>
    <row r="58" spans="1:11" ht="13.5" x14ac:dyDescent="0.25">
      <c r="A58" s="114"/>
      <c r="B58" s="135"/>
      <c r="C58" s="123"/>
      <c r="D58" s="136"/>
      <c r="E58" s="136"/>
      <c r="F58" s="136"/>
      <c r="G58" s="136"/>
      <c r="H58" s="136"/>
      <c r="I58" s="136"/>
      <c r="J58" s="136"/>
    </row>
    <row r="59" spans="1:11" ht="38.25" x14ac:dyDescent="0.2">
      <c r="A59" s="125">
        <v>9</v>
      </c>
      <c r="B59" s="126" t="s">
        <v>448</v>
      </c>
      <c r="C59" s="127" t="s">
        <v>449</v>
      </c>
      <c r="D59" s="123"/>
      <c r="E59" s="123"/>
      <c r="F59" s="123"/>
      <c r="G59" s="123"/>
      <c r="H59" s="123"/>
      <c r="I59" s="123"/>
      <c r="J59" s="124"/>
    </row>
    <row r="60" spans="1:11" ht="13.5" x14ac:dyDescent="0.2">
      <c r="A60" s="122"/>
      <c r="B60" s="128" t="s">
        <v>27</v>
      </c>
      <c r="C60" s="123"/>
      <c r="D60" s="123"/>
      <c r="E60" s="123"/>
      <c r="F60" s="123"/>
      <c r="G60" s="123"/>
      <c r="H60" s="123"/>
      <c r="I60" s="123"/>
      <c r="J60" s="124"/>
    </row>
    <row r="61" spans="1:11" ht="13.5" x14ac:dyDescent="0.2">
      <c r="A61" s="122"/>
      <c r="B61" s="129" t="s">
        <v>429</v>
      </c>
      <c r="C61" s="130"/>
      <c r="D61" s="118">
        <v>0</v>
      </c>
      <c r="E61" s="118">
        <v>367160008</v>
      </c>
      <c r="F61" s="118">
        <v>0</v>
      </c>
      <c r="G61" s="118"/>
      <c r="H61" s="118">
        <v>20565991</v>
      </c>
      <c r="I61" s="118"/>
      <c r="J61" s="118">
        <f>SUM(D61:H61)</f>
        <v>387725999</v>
      </c>
    </row>
    <row r="62" spans="1:11" ht="13.5" x14ac:dyDescent="0.2">
      <c r="A62" s="122"/>
      <c r="B62" s="129" t="s">
        <v>445</v>
      </c>
      <c r="C62" s="130"/>
      <c r="D62" s="118"/>
      <c r="E62" s="118"/>
      <c r="F62" s="118"/>
      <c r="G62" s="118">
        <v>7553387</v>
      </c>
      <c r="H62" s="118"/>
      <c r="I62" s="118"/>
      <c r="J62" s="118">
        <f>SUM(D62:H62)</f>
        <v>7553387</v>
      </c>
    </row>
    <row r="63" spans="1:11" ht="13.5" x14ac:dyDescent="0.25">
      <c r="A63" s="147"/>
      <c r="B63" s="148" t="s">
        <v>22</v>
      </c>
      <c r="C63" s="149"/>
      <c r="D63" s="150">
        <f>SUM(D61:D61)</f>
        <v>0</v>
      </c>
      <c r="E63" s="150">
        <f>SUM(E61:E61)</f>
        <v>367160008</v>
      </c>
      <c r="F63" s="150">
        <f>SUM(F61:F61)</f>
        <v>0</v>
      </c>
      <c r="G63" s="168">
        <v>7553387</v>
      </c>
      <c r="H63" s="150">
        <f>SUM(H61:H61)</f>
        <v>20565991</v>
      </c>
      <c r="I63" s="150"/>
      <c r="J63" s="150">
        <f>SUM(J61:J62)</f>
        <v>395279386</v>
      </c>
      <c r="K63" s="165"/>
    </row>
    <row r="64" spans="1:11" ht="13.5" x14ac:dyDescent="0.25">
      <c r="A64" s="114"/>
      <c r="B64" s="135"/>
      <c r="C64" s="123"/>
      <c r="D64" s="136"/>
      <c r="E64" s="136"/>
      <c r="F64" s="136"/>
      <c r="G64" s="136"/>
      <c r="H64" s="136"/>
      <c r="I64" s="136"/>
      <c r="J64" s="136"/>
    </row>
    <row r="65" spans="1:12" ht="38.25" x14ac:dyDescent="0.2">
      <c r="A65" s="125">
        <v>10</v>
      </c>
      <c r="B65" s="126" t="s">
        <v>450</v>
      </c>
      <c r="C65" s="127" t="s">
        <v>451</v>
      </c>
      <c r="D65" s="123"/>
      <c r="E65" s="123"/>
      <c r="F65" s="123"/>
      <c r="G65" s="123"/>
      <c r="H65" s="123"/>
      <c r="I65" s="123"/>
      <c r="J65" s="124"/>
    </row>
    <row r="66" spans="1:12" ht="13.5" x14ac:dyDescent="0.2">
      <c r="A66" s="122"/>
      <c r="B66" s="128" t="s">
        <v>27</v>
      </c>
      <c r="C66" s="123"/>
      <c r="D66" s="123"/>
      <c r="E66" s="123"/>
      <c r="F66" s="123"/>
      <c r="G66" s="123"/>
      <c r="H66" s="123"/>
      <c r="I66" s="123"/>
      <c r="J66" s="124"/>
    </row>
    <row r="67" spans="1:12" ht="13.5" x14ac:dyDescent="0.2">
      <c r="A67" s="122"/>
      <c r="B67" s="129" t="s">
        <v>429</v>
      </c>
      <c r="C67" s="130"/>
      <c r="D67" s="118">
        <v>0</v>
      </c>
      <c r="E67" s="118">
        <v>365351631</v>
      </c>
      <c r="F67" s="118">
        <v>0</v>
      </c>
      <c r="H67" s="118">
        <v>22374368</v>
      </c>
      <c r="I67" s="118"/>
      <c r="J67" s="169">
        <f>SUM(D67:H67)</f>
        <v>387725999</v>
      </c>
    </row>
    <row r="68" spans="1:12" ht="13.5" x14ac:dyDescent="0.2">
      <c r="A68" s="122"/>
      <c r="B68" s="129" t="s">
        <v>445</v>
      </c>
      <c r="C68" s="130"/>
      <c r="D68" s="118"/>
      <c r="E68" s="118"/>
      <c r="F68" s="118"/>
      <c r="G68" s="118">
        <v>4994043</v>
      </c>
      <c r="H68" s="118"/>
      <c r="I68" s="118"/>
      <c r="J68" s="169">
        <f>SUM(D68:H68)</f>
        <v>4994043</v>
      </c>
    </row>
    <row r="69" spans="1:12" ht="13.5" x14ac:dyDescent="0.25">
      <c r="A69" s="147"/>
      <c r="B69" s="148" t="s">
        <v>22</v>
      </c>
      <c r="C69" s="149"/>
      <c r="D69" s="150">
        <f>SUM(D67:D67)</f>
        <v>0</v>
      </c>
      <c r="E69" s="150">
        <f>SUM(E67:E67)</f>
        <v>365351631</v>
      </c>
      <c r="F69" s="150">
        <f>SUM(F67:F67)</f>
        <v>0</v>
      </c>
      <c r="G69" s="168">
        <v>4994043</v>
      </c>
      <c r="H69" s="134">
        <f>SUM(H67:H68)</f>
        <v>22374368</v>
      </c>
      <c r="I69" s="134"/>
      <c r="J69" s="134">
        <f>SUM(J67:J68)</f>
        <v>392720042</v>
      </c>
      <c r="K69" s="165"/>
    </row>
    <row r="70" spans="1:12" ht="13.5" x14ac:dyDescent="0.25">
      <c r="A70" s="114"/>
      <c r="B70" s="116"/>
      <c r="C70" s="123"/>
      <c r="D70" s="136"/>
      <c r="E70" s="136"/>
      <c r="F70" s="136"/>
      <c r="G70" s="136"/>
      <c r="H70" s="136"/>
      <c r="I70" s="136"/>
      <c r="J70" s="136"/>
    </row>
    <row r="71" spans="1:12" ht="38.25" x14ac:dyDescent="0.2">
      <c r="A71" s="125">
        <v>11</v>
      </c>
      <c r="B71" s="126" t="s">
        <v>452</v>
      </c>
      <c r="C71" s="127" t="s">
        <v>453</v>
      </c>
      <c r="E71" s="123"/>
      <c r="F71" s="123"/>
      <c r="G71" s="123"/>
      <c r="H71" s="123"/>
      <c r="I71" s="123"/>
      <c r="J71" s="124"/>
    </row>
    <row r="72" spans="1:12" ht="13.5" x14ac:dyDescent="0.2">
      <c r="A72" s="122"/>
      <c r="B72" s="128" t="s">
        <v>27</v>
      </c>
      <c r="C72" s="123"/>
      <c r="D72" s="123"/>
      <c r="E72" s="123"/>
      <c r="F72" s="123"/>
      <c r="G72" s="123"/>
      <c r="H72" s="123"/>
      <c r="I72" s="123"/>
      <c r="J72" s="124"/>
    </row>
    <row r="73" spans="1:12" ht="13.5" x14ac:dyDescent="0.2">
      <c r="A73" s="122"/>
      <c r="B73" s="129" t="s">
        <v>429</v>
      </c>
      <c r="C73" s="130"/>
      <c r="D73" s="118"/>
      <c r="E73" s="118"/>
      <c r="F73" s="118"/>
      <c r="G73" s="118">
        <v>79998497</v>
      </c>
      <c r="H73" s="118"/>
      <c r="I73" s="118"/>
      <c r="J73" s="118">
        <f>SUM(G73:H73)</f>
        <v>79998497</v>
      </c>
    </row>
    <row r="74" spans="1:12" ht="13.5" x14ac:dyDescent="0.25">
      <c r="A74" s="147"/>
      <c r="B74" s="148" t="s">
        <v>22</v>
      </c>
      <c r="C74" s="149"/>
      <c r="D74" s="150"/>
      <c r="E74" s="150"/>
      <c r="F74" s="150"/>
      <c r="G74" s="150">
        <f>SUM(G73)</f>
        <v>79998497</v>
      </c>
      <c r="H74" s="150">
        <f>SUM(H73)</f>
        <v>0</v>
      </c>
      <c r="I74" s="150"/>
      <c r="J74" s="150">
        <f>SUM(J73:J73)</f>
        <v>79998497</v>
      </c>
      <c r="K74" s="165"/>
    </row>
    <row r="75" spans="1:12" ht="13.5" x14ac:dyDescent="0.2">
      <c r="A75" s="122"/>
      <c r="B75" s="123"/>
      <c r="C75" s="123"/>
      <c r="D75" s="123"/>
      <c r="E75" s="123"/>
      <c r="F75" s="123"/>
      <c r="G75" s="123"/>
      <c r="H75" s="123"/>
      <c r="I75" s="123"/>
      <c r="J75" s="124"/>
    </row>
    <row r="76" spans="1:12" ht="15.75" x14ac:dyDescent="0.25">
      <c r="A76" s="151"/>
      <c r="B76" s="663" t="s">
        <v>454</v>
      </c>
      <c r="C76" s="663"/>
      <c r="D76" s="153">
        <f t="shared" ref="D76:J76" si="5">D14+D20+D26+D31+D37+D44+D51+D57+D63+D69+D74</f>
        <v>458105528</v>
      </c>
      <c r="E76" s="153">
        <f t="shared" si="5"/>
        <v>1453202442</v>
      </c>
      <c r="F76" s="153">
        <f t="shared" si="5"/>
        <v>373413721</v>
      </c>
      <c r="G76" s="153">
        <f t="shared" si="5"/>
        <v>406106467</v>
      </c>
      <c r="H76" s="153">
        <f t="shared" si="5"/>
        <v>293017420</v>
      </c>
      <c r="I76" s="153">
        <f t="shared" si="5"/>
        <v>0</v>
      </c>
      <c r="J76" s="153">
        <f t="shared" si="5"/>
        <v>2983845578</v>
      </c>
      <c r="K76" s="165"/>
    </row>
    <row r="77" spans="1:12" ht="15.75" x14ac:dyDescent="0.25">
      <c r="A77" s="151"/>
      <c r="B77" s="152"/>
      <c r="C77" s="152"/>
      <c r="D77" s="153"/>
      <c r="E77" s="153"/>
      <c r="F77" s="153"/>
      <c r="G77" s="153"/>
      <c r="H77" s="153"/>
      <c r="I77" s="153"/>
      <c r="J77" s="153"/>
    </row>
    <row r="78" spans="1:12" ht="15.75" x14ac:dyDescent="0.25">
      <c r="A78" s="661" t="s">
        <v>303</v>
      </c>
      <c r="B78" s="661"/>
      <c r="C78" s="661"/>
      <c r="D78" s="661"/>
      <c r="E78" s="661"/>
      <c r="F78" s="661"/>
      <c r="G78" s="661"/>
      <c r="H78" s="661"/>
      <c r="I78" s="661"/>
      <c r="J78" s="661"/>
      <c r="K78" s="172"/>
      <c r="L78" s="172"/>
    </row>
    <row r="79" spans="1:12" ht="13.5" x14ac:dyDescent="0.25">
      <c r="A79" s="662" t="s">
        <v>417</v>
      </c>
      <c r="B79" s="662"/>
      <c r="C79" s="662"/>
    </row>
    <row r="80" spans="1:12" ht="13.5" x14ac:dyDescent="0.25">
      <c r="A80" s="122" t="s">
        <v>418</v>
      </c>
      <c r="B80" s="116" t="s">
        <v>419</v>
      </c>
      <c r="C80" s="123" t="s">
        <v>420</v>
      </c>
      <c r="D80" s="123" t="s">
        <v>421</v>
      </c>
      <c r="E80" s="123" t="s">
        <v>422</v>
      </c>
      <c r="F80" s="123" t="s">
        <v>423</v>
      </c>
      <c r="G80" s="123" t="s">
        <v>424</v>
      </c>
      <c r="H80" s="123" t="s">
        <v>425</v>
      </c>
      <c r="I80" s="123"/>
      <c r="J80" s="124" t="s">
        <v>258</v>
      </c>
    </row>
    <row r="81" spans="1:11" x14ac:dyDescent="0.2">
      <c r="A81" s="114"/>
      <c r="B81" s="154"/>
      <c r="C81" s="114"/>
      <c r="D81" s="155"/>
      <c r="E81" s="155"/>
      <c r="F81" s="155"/>
      <c r="G81" s="155"/>
      <c r="H81" s="155"/>
      <c r="I81" s="155"/>
      <c r="J81" s="118"/>
    </row>
    <row r="82" spans="1:11" ht="13.5" x14ac:dyDescent="0.25">
      <c r="A82" s="114"/>
      <c r="B82" s="135"/>
      <c r="C82" s="123"/>
      <c r="D82" s="136"/>
      <c r="E82" s="136"/>
      <c r="F82" s="136"/>
      <c r="G82" s="136"/>
      <c r="H82" s="136"/>
      <c r="I82" s="136"/>
      <c r="J82" s="136"/>
    </row>
    <row r="83" spans="1:11" ht="38.25" x14ac:dyDescent="0.25">
      <c r="A83" s="125">
        <v>1</v>
      </c>
      <c r="B83" s="126" t="s">
        <v>427</v>
      </c>
      <c r="C83" s="127" t="s">
        <v>428</v>
      </c>
      <c r="E83" s="136"/>
      <c r="F83" s="136"/>
      <c r="G83" s="136"/>
      <c r="H83" s="136"/>
      <c r="I83" s="136"/>
      <c r="J83" s="156"/>
    </row>
    <row r="84" spans="1:11" x14ac:dyDescent="0.2">
      <c r="A84" s="114"/>
      <c r="B84" s="128" t="s">
        <v>27</v>
      </c>
      <c r="C84" s="114"/>
      <c r="D84" s="118"/>
      <c r="E84" s="118"/>
      <c r="F84" s="118"/>
      <c r="G84" s="118"/>
      <c r="H84" s="118"/>
      <c r="I84" s="118"/>
      <c r="J84" s="118"/>
    </row>
    <row r="85" spans="1:11" x14ac:dyDescent="0.2">
      <c r="A85" s="114"/>
      <c r="B85" s="129" t="s">
        <v>455</v>
      </c>
      <c r="C85" s="130" t="s">
        <v>456</v>
      </c>
      <c r="D85" s="118">
        <v>5781406</v>
      </c>
      <c r="E85" s="118">
        <v>120000</v>
      </c>
      <c r="F85" s="118">
        <v>0</v>
      </c>
      <c r="G85" s="118"/>
      <c r="H85" s="118"/>
      <c r="I85" s="118"/>
      <c r="J85" s="118">
        <f t="shared" ref="J85:J90" si="6">SUM(D85:H85)</f>
        <v>5901406</v>
      </c>
    </row>
    <row r="86" spans="1:11" x14ac:dyDescent="0.2">
      <c r="A86" s="114"/>
      <c r="B86" s="129"/>
      <c r="C86" s="130" t="s">
        <v>457</v>
      </c>
      <c r="D86" s="118">
        <v>1045534</v>
      </c>
      <c r="E86" s="118">
        <v>47892</v>
      </c>
      <c r="F86" s="118">
        <v>0</v>
      </c>
      <c r="G86" s="118"/>
      <c r="H86" s="118"/>
      <c r="I86" s="118"/>
      <c r="J86" s="118">
        <f t="shared" si="6"/>
        <v>1093426</v>
      </c>
    </row>
    <row r="87" spans="1:11" x14ac:dyDescent="0.2">
      <c r="A87" s="114"/>
      <c r="B87" s="129"/>
      <c r="C87" s="130" t="s">
        <v>458</v>
      </c>
      <c r="D87" s="118">
        <v>2829122</v>
      </c>
      <c r="E87" s="118">
        <v>690000</v>
      </c>
      <c r="F87" s="118">
        <v>821000</v>
      </c>
      <c r="G87" s="118">
        <v>469096</v>
      </c>
      <c r="H87" s="118"/>
      <c r="I87" s="118"/>
      <c r="J87" s="118">
        <f t="shared" si="6"/>
        <v>4809218</v>
      </c>
    </row>
    <row r="88" spans="1:11" x14ac:dyDescent="0.2">
      <c r="A88" s="114"/>
      <c r="B88" s="129"/>
      <c r="C88" s="130" t="s">
        <v>459</v>
      </c>
      <c r="D88" s="118">
        <v>14580</v>
      </c>
      <c r="E88" s="118">
        <v>0</v>
      </c>
      <c r="F88" s="118">
        <v>0</v>
      </c>
      <c r="G88" s="118"/>
      <c r="H88" s="118"/>
      <c r="I88" s="118"/>
      <c r="J88" s="118">
        <f t="shared" si="6"/>
        <v>14580</v>
      </c>
    </row>
    <row r="89" spans="1:11" x14ac:dyDescent="0.2">
      <c r="A89" s="114"/>
      <c r="B89" s="129"/>
      <c r="C89" s="130" t="s">
        <v>460</v>
      </c>
      <c r="D89" s="118">
        <v>0</v>
      </c>
      <c r="E89" s="118"/>
      <c r="F89" s="118">
        <v>0</v>
      </c>
      <c r="G89" s="118"/>
      <c r="H89" s="118"/>
      <c r="I89" s="118"/>
      <c r="J89" s="118">
        <f t="shared" si="6"/>
        <v>0</v>
      </c>
    </row>
    <row r="90" spans="1:11" s="157" customFormat="1" x14ac:dyDescent="0.2">
      <c r="A90" s="114"/>
      <c r="B90" s="2"/>
      <c r="C90" s="130" t="s">
        <v>461</v>
      </c>
      <c r="D90" s="118">
        <v>0</v>
      </c>
      <c r="E90" s="118">
        <v>0</v>
      </c>
      <c r="G90" s="118">
        <v>1311028</v>
      </c>
      <c r="H90" s="118"/>
      <c r="I90" s="118"/>
      <c r="J90" s="118">
        <f t="shared" si="6"/>
        <v>1311028</v>
      </c>
    </row>
    <row r="91" spans="1:11" s="157" customFormat="1" ht="13.5" x14ac:dyDescent="0.25">
      <c r="A91" s="133"/>
      <c r="B91" s="132" t="s">
        <v>22</v>
      </c>
      <c r="C91" s="158"/>
      <c r="D91" s="134">
        <f>SUM(D85:D90)</f>
        <v>9670642</v>
      </c>
      <c r="E91" s="134">
        <f>SUM(E85:E90)</f>
        <v>857892</v>
      </c>
      <c r="F91" s="134">
        <f>SUM(F85:F90)</f>
        <v>821000</v>
      </c>
      <c r="G91" s="134">
        <f>SUM(G85:G90)</f>
        <v>1780124</v>
      </c>
      <c r="H91" s="134"/>
      <c r="I91" s="134"/>
      <c r="J91" s="134">
        <f>SUM(J85:J90)</f>
        <v>13129658</v>
      </c>
      <c r="K91" s="159"/>
    </row>
    <row r="92" spans="1:11" ht="13.5" x14ac:dyDescent="0.25">
      <c r="A92" s="123"/>
      <c r="B92" s="135"/>
      <c r="C92" s="160"/>
      <c r="D92" s="136"/>
      <c r="E92" s="136"/>
      <c r="F92" s="136"/>
      <c r="G92" s="136"/>
      <c r="H92" s="136"/>
      <c r="I92" s="136"/>
      <c r="J92" s="136"/>
    </row>
    <row r="93" spans="1:11" ht="51" x14ac:dyDescent="0.25">
      <c r="A93" s="125">
        <v>2</v>
      </c>
      <c r="B93" s="126" t="s">
        <v>431</v>
      </c>
      <c r="C93" s="127" t="s">
        <v>432</v>
      </c>
      <c r="E93" s="136"/>
      <c r="F93" s="136"/>
      <c r="G93" s="136"/>
      <c r="H93" s="136"/>
      <c r="I93" s="136"/>
      <c r="J93" s="156"/>
    </row>
    <row r="94" spans="1:11" x14ac:dyDescent="0.2">
      <c r="A94" s="114"/>
      <c r="B94" s="128" t="s">
        <v>27</v>
      </c>
      <c r="C94" s="114"/>
      <c r="D94" s="118"/>
      <c r="E94" s="118"/>
      <c r="F94" s="118"/>
      <c r="G94" s="118"/>
      <c r="H94" s="118"/>
      <c r="I94" s="118"/>
      <c r="J94" s="118"/>
    </row>
    <row r="95" spans="1:11" x14ac:dyDescent="0.2">
      <c r="A95" s="114"/>
      <c r="B95" s="129" t="s">
        <v>455</v>
      </c>
      <c r="C95" s="130" t="s">
        <v>456</v>
      </c>
      <c r="D95" s="118">
        <v>6268710</v>
      </c>
      <c r="E95" s="118">
        <v>180000</v>
      </c>
      <c r="F95" s="118">
        <v>0</v>
      </c>
      <c r="G95" s="118"/>
      <c r="H95" s="118"/>
      <c r="I95" s="118"/>
      <c r="J95" s="118">
        <f>SUM(D95:H95)</f>
        <v>6448710</v>
      </c>
    </row>
    <row r="96" spans="1:11" x14ac:dyDescent="0.2">
      <c r="A96" s="114"/>
      <c r="B96" s="129"/>
      <c r="C96" s="130" t="s">
        <v>457</v>
      </c>
      <c r="D96" s="118">
        <v>1133857</v>
      </c>
      <c r="E96" s="118">
        <v>66972</v>
      </c>
      <c r="F96" s="118">
        <v>0</v>
      </c>
      <c r="G96" s="118"/>
      <c r="H96" s="118"/>
      <c r="I96" s="118"/>
      <c r="J96" s="118">
        <f>SUM(D96:H96)</f>
        <v>1200829</v>
      </c>
    </row>
    <row r="97" spans="1:11" x14ac:dyDescent="0.2">
      <c r="A97" s="114"/>
      <c r="B97" s="129"/>
      <c r="C97" s="130" t="s">
        <v>458</v>
      </c>
      <c r="D97" s="118">
        <v>658546</v>
      </c>
      <c r="E97" s="118">
        <v>929400</v>
      </c>
      <c r="F97" s="118">
        <v>1317500</v>
      </c>
      <c r="G97" s="118">
        <v>1431650</v>
      </c>
      <c r="H97" s="118"/>
      <c r="I97" s="118"/>
      <c r="J97" s="118">
        <f>SUM(D97:H97)</f>
        <v>4337096</v>
      </c>
    </row>
    <row r="98" spans="1:11" x14ac:dyDescent="0.2">
      <c r="A98" s="114"/>
      <c r="B98" s="129"/>
      <c r="C98" s="130" t="s">
        <v>459</v>
      </c>
      <c r="D98" s="118">
        <v>41880</v>
      </c>
      <c r="E98" s="118">
        <v>0</v>
      </c>
      <c r="F98" s="118">
        <v>0</v>
      </c>
      <c r="G98" s="118"/>
      <c r="H98" s="118"/>
      <c r="I98" s="118"/>
      <c r="J98" s="118">
        <f>SUM(D98:H98)</f>
        <v>41880</v>
      </c>
    </row>
    <row r="99" spans="1:11" x14ac:dyDescent="0.2">
      <c r="A99" s="114"/>
      <c r="B99" s="129"/>
      <c r="C99" s="130" t="s">
        <v>460</v>
      </c>
      <c r="D99" s="118">
        <v>0</v>
      </c>
      <c r="E99" s="118">
        <v>0</v>
      </c>
      <c r="F99" s="118">
        <v>0</v>
      </c>
      <c r="G99" s="118"/>
      <c r="H99" s="118"/>
      <c r="I99" s="118"/>
      <c r="J99" s="118">
        <f>SUM(D99:H99)</f>
        <v>0</v>
      </c>
    </row>
    <row r="100" spans="1:11" s="157" customFormat="1" ht="13.5" x14ac:dyDescent="0.25">
      <c r="A100" s="131"/>
      <c r="B100" s="132" t="s">
        <v>22</v>
      </c>
      <c r="C100" s="133"/>
      <c r="D100" s="134">
        <f>SUM(D95:D99)</f>
        <v>8102993</v>
      </c>
      <c r="E100" s="134">
        <f>SUM(E95:E99)</f>
        <v>1176372</v>
      </c>
      <c r="F100" s="134">
        <f>SUM(F95:F99)</f>
        <v>1317500</v>
      </c>
      <c r="G100" s="134">
        <f>SUM(G95:G99)</f>
        <v>1431650</v>
      </c>
      <c r="H100" s="134"/>
      <c r="I100" s="134"/>
      <c r="J100" s="134">
        <f>SUM(J95:J99)</f>
        <v>12028515</v>
      </c>
      <c r="K100" s="159"/>
    </row>
    <row r="101" spans="1:11" ht="13.5" x14ac:dyDescent="0.25">
      <c r="A101" s="123"/>
      <c r="B101" s="135"/>
      <c r="C101" s="160"/>
      <c r="D101" s="136"/>
      <c r="E101" s="136"/>
      <c r="F101" s="136"/>
      <c r="G101" s="136"/>
      <c r="H101" s="136"/>
      <c r="I101" s="136"/>
      <c r="J101" s="136"/>
    </row>
    <row r="102" spans="1:11" ht="51" x14ac:dyDescent="0.25">
      <c r="A102" s="125">
        <v>3</v>
      </c>
      <c r="B102" s="126" t="s">
        <v>433</v>
      </c>
      <c r="C102" s="127" t="s">
        <v>434</v>
      </c>
      <c r="E102" s="136"/>
      <c r="F102" s="136"/>
      <c r="G102" s="136"/>
      <c r="H102" s="136"/>
      <c r="I102" s="136"/>
      <c r="J102" s="156"/>
    </row>
    <row r="103" spans="1:11" x14ac:dyDescent="0.2">
      <c r="A103" s="114"/>
      <c r="B103" s="128" t="s">
        <v>27</v>
      </c>
      <c r="C103" s="114"/>
      <c r="D103" s="118"/>
      <c r="E103" s="118"/>
      <c r="F103" s="118"/>
      <c r="G103" s="118"/>
      <c r="H103" s="118"/>
      <c r="I103" s="118"/>
      <c r="J103" s="118"/>
    </row>
    <row r="104" spans="1:11" x14ac:dyDescent="0.2">
      <c r="A104" s="114"/>
      <c r="B104" s="129" t="s">
        <v>455</v>
      </c>
      <c r="C104" s="130" t="s">
        <v>456</v>
      </c>
      <c r="D104" s="118">
        <v>10836404</v>
      </c>
      <c r="E104" s="118">
        <v>592500</v>
      </c>
      <c r="F104" s="118"/>
      <c r="G104" s="118"/>
      <c r="H104" s="118"/>
      <c r="I104" s="118"/>
      <c r="J104" s="118">
        <f>SUM(D104:H104)</f>
        <v>11428904</v>
      </c>
    </row>
    <row r="105" spans="1:11" x14ac:dyDescent="0.2">
      <c r="A105" s="114"/>
      <c r="B105" s="129"/>
      <c r="C105" s="130" t="s">
        <v>457</v>
      </c>
      <c r="D105" s="118">
        <v>1982269</v>
      </c>
      <c r="E105" s="118">
        <v>78634</v>
      </c>
      <c r="F105" s="118"/>
      <c r="G105" s="118"/>
      <c r="H105" s="118"/>
      <c r="I105" s="118"/>
      <c r="J105" s="118">
        <f>SUM(D105:H105)</f>
        <v>2060903</v>
      </c>
    </row>
    <row r="106" spans="1:11" x14ac:dyDescent="0.2">
      <c r="A106" s="114"/>
      <c r="B106" s="129"/>
      <c r="C106" s="130" t="s">
        <v>458</v>
      </c>
      <c r="D106" s="118">
        <v>6020051</v>
      </c>
      <c r="E106" s="118">
        <v>1464600</v>
      </c>
      <c r="F106" s="118">
        <v>1809050</v>
      </c>
      <c r="G106" s="118">
        <v>1383860</v>
      </c>
      <c r="H106" s="118"/>
      <c r="I106" s="118"/>
      <c r="J106" s="118">
        <f>SUM(D106:H106)</f>
        <v>10677561</v>
      </c>
    </row>
    <row r="107" spans="1:11" x14ac:dyDescent="0.2">
      <c r="A107" s="114"/>
      <c r="B107" s="129"/>
      <c r="C107" s="130" t="s">
        <v>459</v>
      </c>
      <c r="D107" s="118">
        <v>0</v>
      </c>
      <c r="E107" s="118">
        <v>323785</v>
      </c>
      <c r="F107" s="118"/>
      <c r="G107" s="118"/>
      <c r="H107" s="118"/>
      <c r="I107" s="118"/>
      <c r="J107" s="118">
        <f>SUM(D107:H107)</f>
        <v>323785</v>
      </c>
    </row>
    <row r="108" spans="1:11" ht="13.5" x14ac:dyDescent="0.25">
      <c r="A108" s="131"/>
      <c r="B108" s="132" t="s">
        <v>22</v>
      </c>
      <c r="C108" s="133"/>
      <c r="D108" s="134">
        <f>SUM(D104:D107)</f>
        <v>18838724</v>
      </c>
      <c r="E108" s="134">
        <f>SUM(E104:E107)</f>
        <v>2459519</v>
      </c>
      <c r="F108" s="134">
        <f>SUM(F104:F107)</f>
        <v>1809050</v>
      </c>
      <c r="G108" s="134">
        <f>SUM(G104:G107)</f>
        <v>1383860</v>
      </c>
      <c r="H108" s="134"/>
      <c r="I108" s="134"/>
      <c r="J108" s="134">
        <f>SUM(J104:J107)</f>
        <v>24491153</v>
      </c>
      <c r="K108" s="159"/>
    </row>
    <row r="109" spans="1:11" ht="13.5" x14ac:dyDescent="0.25">
      <c r="A109" s="114"/>
      <c r="B109" s="135"/>
      <c r="C109" s="123"/>
      <c r="D109" s="136"/>
      <c r="E109" s="136"/>
      <c r="F109" s="136"/>
      <c r="G109" s="136"/>
      <c r="H109" s="136"/>
      <c r="I109" s="136"/>
      <c r="J109" s="136"/>
    </row>
    <row r="110" spans="1:11" ht="25.5" x14ac:dyDescent="0.25">
      <c r="A110" s="125">
        <v>4</v>
      </c>
      <c r="B110" s="126" t="s">
        <v>435</v>
      </c>
      <c r="C110" s="127" t="s">
        <v>436</v>
      </c>
      <c r="D110" s="136"/>
      <c r="E110" s="136"/>
      <c r="F110" s="136"/>
      <c r="G110" s="136"/>
      <c r="H110" s="136"/>
      <c r="I110" s="136"/>
      <c r="J110" s="156"/>
    </row>
    <row r="111" spans="1:11" x14ac:dyDescent="0.2">
      <c r="A111" s="114"/>
      <c r="B111" s="128" t="s">
        <v>27</v>
      </c>
      <c r="C111" s="114"/>
      <c r="D111" s="118"/>
      <c r="E111" s="118"/>
      <c r="F111" s="118"/>
      <c r="G111" s="118"/>
      <c r="H111" s="118"/>
      <c r="I111" s="118"/>
      <c r="J111" s="118"/>
    </row>
    <row r="112" spans="1:11" ht="26.25" customHeight="1" x14ac:dyDescent="0.2">
      <c r="A112" s="114"/>
      <c r="B112" s="129" t="s">
        <v>455</v>
      </c>
      <c r="C112" s="161" t="s">
        <v>462</v>
      </c>
      <c r="D112" s="118">
        <v>0</v>
      </c>
      <c r="E112" s="118">
        <v>0</v>
      </c>
      <c r="F112" s="2">
        <v>0</v>
      </c>
      <c r="G112" s="118">
        <v>467172125</v>
      </c>
      <c r="H112" s="118"/>
      <c r="I112" s="118"/>
      <c r="J112" s="118">
        <f>SUM(D112:H112)</f>
        <v>467172125</v>
      </c>
    </row>
    <row r="113" spans="1:12" x14ac:dyDescent="0.2">
      <c r="A113" s="114"/>
      <c r="B113" s="129"/>
      <c r="C113" s="130" t="s">
        <v>458</v>
      </c>
      <c r="D113" s="118">
        <v>490000</v>
      </c>
      <c r="E113" s="118">
        <v>0</v>
      </c>
      <c r="F113" s="2">
        <v>0</v>
      </c>
      <c r="G113" s="118"/>
      <c r="H113" s="118"/>
      <c r="I113" s="118"/>
      <c r="J113" s="118">
        <f>SUM(D113:H113)</f>
        <v>490000</v>
      </c>
    </row>
    <row r="114" spans="1:12" x14ac:dyDescent="0.2">
      <c r="A114" s="114"/>
      <c r="B114" s="129"/>
      <c r="C114" s="130" t="s">
        <v>460</v>
      </c>
      <c r="F114" s="2">
        <v>0</v>
      </c>
      <c r="G114" s="162"/>
      <c r="H114" s="118"/>
      <c r="I114" s="118"/>
      <c r="J114" s="118">
        <f>SUM(D114:H114)</f>
        <v>0</v>
      </c>
    </row>
    <row r="115" spans="1:12" ht="13.5" x14ac:dyDescent="0.25">
      <c r="A115" s="147"/>
      <c r="B115" s="148" t="s">
        <v>22</v>
      </c>
      <c r="C115" s="149"/>
      <c r="D115" s="150">
        <f>SUM(D112:D114)</f>
        <v>490000</v>
      </c>
      <c r="E115" s="150">
        <f t="shared" ref="E115:G115" si="7">SUM(E112:E114)</f>
        <v>0</v>
      </c>
      <c r="F115" s="150">
        <f t="shared" si="7"/>
        <v>0</v>
      </c>
      <c r="G115" s="150">
        <f t="shared" si="7"/>
        <v>467172125</v>
      </c>
      <c r="H115" s="150"/>
      <c r="I115" s="150"/>
      <c r="J115" s="150">
        <f>SUM(J112:J114)</f>
        <v>467662125</v>
      </c>
    </row>
    <row r="116" spans="1:12" ht="13.5" x14ac:dyDescent="0.25">
      <c r="A116" s="114"/>
      <c r="B116" s="135"/>
      <c r="C116" s="123"/>
      <c r="D116" s="136"/>
      <c r="E116" s="136"/>
      <c r="F116" s="136"/>
      <c r="G116" s="136"/>
      <c r="H116" s="136"/>
      <c r="I116" s="136"/>
      <c r="J116" s="136"/>
    </row>
    <row r="117" spans="1:12" ht="13.5" x14ac:dyDescent="0.25">
      <c r="B117" s="138"/>
      <c r="C117" s="160"/>
      <c r="D117" s="136"/>
      <c r="E117" s="136"/>
      <c r="F117" s="136"/>
      <c r="G117" s="136"/>
      <c r="H117" s="136"/>
      <c r="I117" s="136"/>
      <c r="J117" s="136"/>
    </row>
    <row r="118" spans="1:12" ht="25.5" x14ac:dyDescent="0.25">
      <c r="A118" s="125">
        <v>5</v>
      </c>
      <c r="B118" s="126" t="s">
        <v>439</v>
      </c>
      <c r="C118" s="127" t="s">
        <v>440</v>
      </c>
      <c r="D118" s="136"/>
      <c r="E118" s="136"/>
      <c r="F118" s="136"/>
      <c r="G118" s="136"/>
      <c r="H118" s="136"/>
      <c r="I118" s="136"/>
      <c r="J118" s="156"/>
    </row>
    <row r="119" spans="1:12" x14ac:dyDescent="0.2">
      <c r="A119" s="114"/>
      <c r="B119" s="128" t="s">
        <v>27</v>
      </c>
      <c r="C119" s="114"/>
      <c r="D119" s="118"/>
      <c r="E119" s="118"/>
      <c r="F119" s="118"/>
      <c r="G119" s="118"/>
      <c r="H119" s="118"/>
      <c r="I119" s="118"/>
      <c r="J119" s="118"/>
    </row>
    <row r="120" spans="1:12" x14ac:dyDescent="0.2">
      <c r="A120" s="114"/>
      <c r="B120" s="129" t="s">
        <v>455</v>
      </c>
      <c r="C120" s="130" t="s">
        <v>458</v>
      </c>
      <c r="D120" s="118">
        <v>254840</v>
      </c>
      <c r="E120" s="118"/>
      <c r="F120" s="118"/>
      <c r="G120" s="118">
        <v>348350</v>
      </c>
      <c r="H120" s="118"/>
      <c r="I120" s="118"/>
      <c r="J120" s="118">
        <f>SUM(D120:H120)</f>
        <v>603190</v>
      </c>
    </row>
    <row r="121" spans="1:12" ht="38.25" x14ac:dyDescent="0.2">
      <c r="A121" s="114"/>
      <c r="B121" s="129"/>
      <c r="C121" s="161" t="s">
        <v>462</v>
      </c>
      <c r="D121" s="118">
        <v>25127723</v>
      </c>
      <c r="E121" s="118">
        <f>67669517-4229438</f>
        <v>63440079</v>
      </c>
      <c r="F121" s="118">
        <f>88584481+176785317+16919249+962134+4229438</f>
        <v>287480619</v>
      </c>
      <c r="G121" s="118">
        <v>144275328</v>
      </c>
      <c r="H121" s="118"/>
      <c r="I121" s="118"/>
      <c r="J121" s="118">
        <f>SUM(D121:H121)</f>
        <v>520323749</v>
      </c>
      <c r="L121" s="165"/>
    </row>
    <row r="122" spans="1:12" x14ac:dyDescent="0.2">
      <c r="A122" s="114"/>
      <c r="B122" s="129"/>
      <c r="C122" s="161" t="s">
        <v>461</v>
      </c>
      <c r="D122" s="118"/>
      <c r="E122" s="118"/>
      <c r="F122" s="118"/>
      <c r="G122" s="118">
        <v>962134</v>
      </c>
      <c r="H122" s="118">
        <v>15643321</v>
      </c>
      <c r="I122" s="118"/>
      <c r="J122" s="118">
        <f>SUM(D122:H122)</f>
        <v>16605455</v>
      </c>
    </row>
    <row r="123" spans="1:12" ht="13.5" x14ac:dyDescent="0.25">
      <c r="A123" s="133"/>
      <c r="B123" s="132" t="s">
        <v>22</v>
      </c>
      <c r="C123" s="158"/>
      <c r="D123" s="134">
        <f>SUM(D120:D121)</f>
        <v>25382563</v>
      </c>
      <c r="E123" s="134">
        <f>SUM(E120:E121)</f>
        <v>63440079</v>
      </c>
      <c r="F123" s="134">
        <f>SUM(F120:F121)</f>
        <v>287480619</v>
      </c>
      <c r="G123" s="134">
        <f>SUM(G120:G122)</f>
        <v>145585812</v>
      </c>
      <c r="H123" s="134">
        <f>SUM(H120:H122)</f>
        <v>15643321</v>
      </c>
      <c r="I123" s="134"/>
      <c r="J123" s="134">
        <f>SUM(J120:J122)</f>
        <v>537532394</v>
      </c>
      <c r="K123" s="159"/>
    </row>
    <row r="124" spans="1:12" ht="13.5" x14ac:dyDescent="0.25">
      <c r="B124" s="138"/>
      <c r="C124" s="123"/>
      <c r="D124" s="123"/>
      <c r="E124" s="123"/>
      <c r="F124" s="123"/>
      <c r="G124" s="123"/>
      <c r="H124" s="123"/>
      <c r="I124" s="123"/>
      <c r="J124" s="124"/>
    </row>
    <row r="125" spans="1:12" ht="42.75" customHeight="1" x14ac:dyDescent="0.2">
      <c r="A125" s="125">
        <v>6</v>
      </c>
      <c r="B125" s="139" t="s">
        <v>441</v>
      </c>
      <c r="C125" s="127" t="s">
        <v>442</v>
      </c>
      <c r="D125" s="123"/>
      <c r="E125" s="123"/>
      <c r="F125" s="123"/>
      <c r="G125" s="123"/>
      <c r="H125" s="123"/>
      <c r="I125" s="123"/>
      <c r="J125" s="124"/>
    </row>
    <row r="126" spans="1:12" ht="13.5" x14ac:dyDescent="0.2">
      <c r="A126" s="167"/>
      <c r="B126" s="141" t="s">
        <v>27</v>
      </c>
      <c r="C126" s="127"/>
      <c r="E126" s="123"/>
      <c r="F126" s="123"/>
      <c r="G126" s="123"/>
      <c r="H126" s="123"/>
      <c r="I126" s="123"/>
      <c r="J126" s="124"/>
    </row>
    <row r="127" spans="1:12" x14ac:dyDescent="0.2">
      <c r="B127" s="129" t="s">
        <v>463</v>
      </c>
      <c r="C127" s="130" t="s">
        <v>458</v>
      </c>
      <c r="D127" s="118">
        <v>1127046</v>
      </c>
      <c r="E127" s="118">
        <v>887350</v>
      </c>
      <c r="F127" s="118">
        <v>75000</v>
      </c>
      <c r="G127" s="118"/>
      <c r="H127" s="118"/>
      <c r="I127" s="118"/>
      <c r="J127" s="118">
        <f>SUM(D127:H127)</f>
        <v>2089396</v>
      </c>
    </row>
    <row r="128" spans="1:12" ht="38.25" x14ac:dyDescent="0.2">
      <c r="B128" s="126"/>
      <c r="C128" s="161" t="s">
        <v>462</v>
      </c>
      <c r="D128" s="118">
        <v>14356260</v>
      </c>
      <c r="E128" s="118">
        <v>46532450</v>
      </c>
      <c r="F128" s="118">
        <f>120022929+28642574</f>
        <v>148665503</v>
      </c>
      <c r="G128" s="118">
        <v>78899910</v>
      </c>
      <c r="H128" s="118"/>
      <c r="I128" s="118"/>
      <c r="J128" s="118">
        <f>SUM(D128:H128)</f>
        <v>288454123</v>
      </c>
    </row>
    <row r="129" spans="1:13" x14ac:dyDescent="0.2">
      <c r="B129" s="126"/>
      <c r="C129" s="161" t="s">
        <v>464</v>
      </c>
      <c r="D129" s="118"/>
      <c r="E129" s="118">
        <v>15737360</v>
      </c>
      <c r="F129" s="118"/>
      <c r="G129" s="118">
        <v>25878845</v>
      </c>
      <c r="H129" s="118">
        <v>52441</v>
      </c>
      <c r="I129" s="118"/>
      <c r="J129" s="118">
        <f>SUM(E129:H129)</f>
        <v>41668646</v>
      </c>
    </row>
    <row r="130" spans="1:13" ht="12.75" customHeight="1" x14ac:dyDescent="0.2">
      <c r="B130" s="142"/>
      <c r="C130" s="130" t="s">
        <v>460</v>
      </c>
      <c r="D130" s="118">
        <v>0</v>
      </c>
      <c r="F130" s="118"/>
      <c r="G130" s="118"/>
      <c r="H130" s="118"/>
      <c r="I130" s="118"/>
      <c r="J130" s="118">
        <f t="shared" ref="J130" si="8">SUM(D130:G130)</f>
        <v>0</v>
      </c>
    </row>
    <row r="131" spans="1:13" s="157" customFormat="1" ht="13.5" x14ac:dyDescent="0.25">
      <c r="A131" s="163"/>
      <c r="B131" s="137" t="s">
        <v>22</v>
      </c>
      <c r="C131" s="158"/>
      <c r="D131" s="134">
        <f>SUM(D127:D130)</f>
        <v>15483306</v>
      </c>
      <c r="E131" s="134">
        <f>SUM(E127:E130)</f>
        <v>63157160</v>
      </c>
      <c r="F131" s="134">
        <f>SUM(F127:F130)</f>
        <v>148740503</v>
      </c>
      <c r="G131" s="134">
        <f>SUM(G127:G130)</f>
        <v>104778755</v>
      </c>
      <c r="H131" s="134">
        <f>SUM(H127:H130)</f>
        <v>52441</v>
      </c>
      <c r="I131" s="134"/>
      <c r="J131" s="134">
        <f>SUM(J127:J130)</f>
        <v>332212165</v>
      </c>
      <c r="K131" s="159"/>
    </row>
    <row r="132" spans="1:13" s="157" customFormat="1" ht="13.5" x14ac:dyDescent="0.25">
      <c r="A132" s="123"/>
      <c r="B132" s="135"/>
      <c r="C132" s="160"/>
      <c r="D132" s="136"/>
      <c r="E132" s="136"/>
      <c r="F132" s="136"/>
      <c r="G132" s="136"/>
      <c r="H132" s="136"/>
      <c r="I132" s="136"/>
      <c r="J132" s="136"/>
    </row>
    <row r="133" spans="1:13" s="157" customFormat="1" ht="13.5" x14ac:dyDescent="0.25">
      <c r="A133" s="114"/>
      <c r="B133" s="135"/>
      <c r="C133" s="160"/>
      <c r="D133" s="136"/>
      <c r="E133" s="136"/>
      <c r="F133" s="136"/>
      <c r="G133" s="136"/>
      <c r="H133" s="136"/>
      <c r="I133" s="136"/>
      <c r="J133" s="136"/>
    </row>
    <row r="134" spans="1:13" s="157" customFormat="1" ht="25.5" x14ac:dyDescent="0.25">
      <c r="A134" s="125">
        <v>7</v>
      </c>
      <c r="B134" s="126" t="s">
        <v>443</v>
      </c>
      <c r="C134" s="127" t="s">
        <v>444</v>
      </c>
      <c r="D134" s="136"/>
      <c r="E134" s="136"/>
      <c r="F134" s="136"/>
      <c r="G134" s="136"/>
      <c r="H134" s="136"/>
      <c r="I134" s="136"/>
      <c r="J134" s="156"/>
    </row>
    <row r="135" spans="1:13" s="157" customFormat="1" x14ac:dyDescent="0.2">
      <c r="A135" s="114"/>
      <c r="B135" s="128" t="s">
        <v>27</v>
      </c>
      <c r="C135" s="114"/>
      <c r="D135" s="118"/>
      <c r="E135" s="118"/>
      <c r="F135" s="118"/>
      <c r="G135" s="118"/>
      <c r="H135" s="118"/>
      <c r="I135" s="118"/>
      <c r="J135" s="118"/>
    </row>
    <row r="136" spans="1:13" s="157" customFormat="1" x14ac:dyDescent="0.2">
      <c r="A136" s="114"/>
      <c r="B136" s="129" t="s">
        <v>455</v>
      </c>
      <c r="C136" s="130" t="s">
        <v>458</v>
      </c>
      <c r="D136" s="118">
        <v>0</v>
      </c>
      <c r="E136" s="118"/>
      <c r="F136" s="118"/>
      <c r="G136" s="118">
        <v>217245</v>
      </c>
      <c r="H136" s="118"/>
      <c r="I136" s="118"/>
      <c r="J136" s="118">
        <f>SUM(D136:H136)</f>
        <v>217245</v>
      </c>
    </row>
    <row r="137" spans="1:13" s="157" customFormat="1" ht="38.25" x14ac:dyDescent="0.2">
      <c r="A137" s="114"/>
      <c r="B137" s="129"/>
      <c r="C137" s="164" t="s">
        <v>462</v>
      </c>
      <c r="D137" s="118">
        <v>0</v>
      </c>
      <c r="E137" s="118"/>
      <c r="F137" s="118">
        <v>117773619</v>
      </c>
      <c r="G137" s="118">
        <v>221315706</v>
      </c>
      <c r="H137" s="118"/>
      <c r="I137" s="118"/>
      <c r="J137" s="118">
        <f>SUM(D137:H137)</f>
        <v>339089325</v>
      </c>
    </row>
    <row r="138" spans="1:13" s="157" customFormat="1" ht="13.5" x14ac:dyDescent="0.25">
      <c r="A138" s="147"/>
      <c r="B138" s="148" t="s">
        <v>22</v>
      </c>
      <c r="C138" s="149"/>
      <c r="D138" s="150">
        <f>SUM(D136:D137)</f>
        <v>0</v>
      </c>
      <c r="E138" s="150">
        <f>SUM(E136:E137)</f>
        <v>0</v>
      </c>
      <c r="F138" s="150">
        <f>SUM(F136:F137)</f>
        <v>117773619</v>
      </c>
      <c r="G138" s="150">
        <f>SUM(G136:G137)</f>
        <v>221532951</v>
      </c>
      <c r="H138" s="150"/>
      <c r="I138" s="150"/>
      <c r="J138" s="150">
        <f>SUM(J136:J137)</f>
        <v>339306570</v>
      </c>
      <c r="K138" s="159"/>
    </row>
    <row r="139" spans="1:13" s="157" customFormat="1" ht="13.5" x14ac:dyDescent="0.25">
      <c r="A139" s="114"/>
      <c r="B139" s="135"/>
      <c r="C139" s="123"/>
      <c r="D139" s="136"/>
      <c r="E139" s="136"/>
      <c r="F139" s="136"/>
      <c r="G139" s="136"/>
      <c r="H139" s="136"/>
      <c r="I139" s="136"/>
      <c r="J139" s="136"/>
    </row>
    <row r="140" spans="1:13" s="157" customFormat="1" ht="38.25" x14ac:dyDescent="0.25">
      <c r="A140" s="125">
        <v>8</v>
      </c>
      <c r="B140" s="126" t="s">
        <v>446</v>
      </c>
      <c r="C140" s="127" t="s">
        <v>447</v>
      </c>
      <c r="D140" s="136"/>
      <c r="E140" s="136"/>
      <c r="F140" s="136"/>
      <c r="G140" s="136"/>
      <c r="H140" s="136"/>
      <c r="I140" s="136"/>
      <c r="J140" s="156"/>
      <c r="L140" s="170"/>
      <c r="M140" s="171"/>
    </row>
    <row r="141" spans="1:13" s="157" customFormat="1" ht="15" x14ac:dyDescent="0.25">
      <c r="A141" s="114"/>
      <c r="B141" s="128" t="s">
        <v>27</v>
      </c>
      <c r="C141" s="2"/>
      <c r="D141" s="2"/>
      <c r="E141" s="2"/>
      <c r="F141" s="2"/>
      <c r="G141" s="2"/>
      <c r="H141" s="2"/>
      <c r="I141" s="2"/>
      <c r="J141" s="2"/>
      <c r="L141" s="170"/>
      <c r="M141" s="171"/>
    </row>
    <row r="142" spans="1:13" s="157" customFormat="1" ht="15" x14ac:dyDescent="0.25">
      <c r="A142" s="114"/>
      <c r="B142" s="129" t="s">
        <v>455</v>
      </c>
      <c r="C142" s="114" t="s">
        <v>458</v>
      </c>
      <c r="D142" s="118">
        <v>0</v>
      </c>
      <c r="E142" s="118">
        <v>0</v>
      </c>
      <c r="F142" s="118">
        <v>3835400</v>
      </c>
      <c r="G142" s="118">
        <v>2665600</v>
      </c>
      <c r="H142" s="118"/>
      <c r="I142" s="118"/>
      <c r="J142" s="118">
        <f>SUM(D142:G142)</f>
        <v>6501000</v>
      </c>
      <c r="L142" s="170"/>
      <c r="M142" s="171"/>
    </row>
    <row r="143" spans="1:13" s="157" customFormat="1" ht="38.25" x14ac:dyDescent="0.25">
      <c r="A143" s="114"/>
      <c r="B143" s="129"/>
      <c r="C143" s="161" t="s">
        <v>462</v>
      </c>
      <c r="D143" s="118">
        <v>0</v>
      </c>
      <c r="E143" s="118"/>
      <c r="F143" s="118">
        <v>0</v>
      </c>
      <c r="G143" s="118">
        <v>371702830</v>
      </c>
      <c r="H143" s="118"/>
      <c r="I143" s="118"/>
      <c r="J143" s="118">
        <f>SUM(D143:G143)</f>
        <v>371702830</v>
      </c>
      <c r="L143" s="170"/>
      <c r="M143" s="170"/>
    </row>
    <row r="144" spans="1:13" s="157" customFormat="1" ht="15" x14ac:dyDescent="0.25">
      <c r="A144" s="114"/>
      <c r="B144" s="129"/>
      <c r="C144" s="161" t="s">
        <v>460</v>
      </c>
      <c r="D144" s="118"/>
      <c r="E144" s="118"/>
      <c r="F144" s="118"/>
      <c r="G144" s="118">
        <v>9522169</v>
      </c>
      <c r="H144" s="118"/>
      <c r="I144" s="118"/>
      <c r="J144" s="118">
        <f>SUM(D144:H144)</f>
        <v>9522169</v>
      </c>
      <c r="L144" s="170"/>
      <c r="M144" s="170"/>
    </row>
    <row r="145" spans="1:13" s="157" customFormat="1" ht="15" x14ac:dyDescent="0.25">
      <c r="A145" s="114"/>
      <c r="B145" s="129"/>
      <c r="C145" s="161" t="s">
        <v>465</v>
      </c>
      <c r="D145" s="118"/>
      <c r="E145" s="118"/>
      <c r="F145" s="118"/>
      <c r="G145" s="118"/>
      <c r="H145" s="118">
        <v>1759074</v>
      </c>
      <c r="I145" s="118"/>
      <c r="J145" s="118">
        <f t="shared" ref="J145" si="9">SUM(D145:H145)</f>
        <v>1759074</v>
      </c>
      <c r="L145" s="170"/>
      <c r="M145" s="170"/>
    </row>
    <row r="146" spans="1:13" s="157" customFormat="1" ht="13.5" x14ac:dyDescent="0.25">
      <c r="A146" s="147"/>
      <c r="B146" s="148" t="s">
        <v>22</v>
      </c>
      <c r="C146" s="149"/>
      <c r="D146" s="150">
        <f>SUM(D143:D143)</f>
        <v>0</v>
      </c>
      <c r="E146" s="150">
        <f>SUM(E142:E143)</f>
        <v>0</v>
      </c>
      <c r="F146" s="150">
        <f t="shared" ref="F146" si="10">SUM(F142:F143)</f>
        <v>3835400</v>
      </c>
      <c r="G146" s="150">
        <f>SUM(G142:G145)</f>
        <v>383890599</v>
      </c>
      <c r="H146" s="150">
        <f t="shared" ref="H146:J146" si="11">SUM(H142:H145)</f>
        <v>1759074</v>
      </c>
      <c r="I146" s="150"/>
      <c r="J146" s="150">
        <f t="shared" si="11"/>
        <v>389485073</v>
      </c>
      <c r="K146" s="159"/>
    </row>
    <row r="147" spans="1:13" s="157" customFormat="1" ht="13.5" x14ac:dyDescent="0.25">
      <c r="A147" s="114"/>
      <c r="B147" s="135"/>
      <c r="C147" s="123"/>
      <c r="D147" s="136"/>
      <c r="E147" s="136"/>
      <c r="F147" s="136"/>
      <c r="G147" s="136"/>
      <c r="H147" s="136"/>
      <c r="I147" s="136"/>
      <c r="J147" s="136"/>
    </row>
    <row r="148" spans="1:13" s="157" customFormat="1" ht="38.25" x14ac:dyDescent="0.25">
      <c r="A148" s="125">
        <v>9</v>
      </c>
      <c r="B148" s="126" t="s">
        <v>448</v>
      </c>
      <c r="C148" s="127" t="s">
        <v>449</v>
      </c>
      <c r="D148" s="136"/>
      <c r="E148" s="136"/>
      <c r="F148" s="136"/>
      <c r="G148" s="136"/>
      <c r="H148" s="136"/>
      <c r="I148" s="136"/>
      <c r="J148" s="156"/>
    </row>
    <row r="149" spans="1:13" s="157" customFormat="1" x14ac:dyDescent="0.2">
      <c r="A149" s="114"/>
      <c r="B149" s="128" t="s">
        <v>27</v>
      </c>
      <c r="C149" s="2"/>
      <c r="D149" s="2"/>
      <c r="E149" s="2"/>
      <c r="F149" s="2"/>
      <c r="G149" s="2"/>
      <c r="H149" s="2"/>
      <c r="I149" s="2"/>
      <c r="J149" s="2"/>
    </row>
    <row r="150" spans="1:13" s="157" customFormat="1" x14ac:dyDescent="0.2">
      <c r="A150" s="114"/>
      <c r="B150" s="129" t="s">
        <v>455</v>
      </c>
      <c r="C150" s="114" t="s">
        <v>458</v>
      </c>
      <c r="D150" s="118">
        <v>0</v>
      </c>
      <c r="E150" s="118">
        <v>0</v>
      </c>
      <c r="F150" s="118">
        <v>4292600</v>
      </c>
      <c r="G150" s="118">
        <v>2168400</v>
      </c>
      <c r="H150" s="118"/>
      <c r="I150" s="118"/>
      <c r="J150" s="118">
        <f>SUM(D150:G150)</f>
        <v>6461000</v>
      </c>
    </row>
    <row r="151" spans="1:13" s="157" customFormat="1" ht="38.25" x14ac:dyDescent="0.2">
      <c r="A151" s="114"/>
      <c r="B151" s="129"/>
      <c r="C151" s="161" t="s">
        <v>462</v>
      </c>
      <c r="D151" s="118">
        <v>0</v>
      </c>
      <c r="E151" s="118"/>
      <c r="F151" s="118">
        <v>0</v>
      </c>
      <c r="G151" s="118">
        <v>388818386</v>
      </c>
      <c r="H151" s="118"/>
      <c r="I151" s="118"/>
      <c r="J151" s="118">
        <f>SUM(D151:G151)</f>
        <v>388818386</v>
      </c>
    </row>
    <row r="152" spans="1:13" s="157" customFormat="1" ht="13.5" x14ac:dyDescent="0.25">
      <c r="A152" s="147"/>
      <c r="B152" s="148" t="s">
        <v>22</v>
      </c>
      <c r="C152" s="149"/>
      <c r="D152" s="150">
        <f>SUM(D151:D151)</f>
        <v>0</v>
      </c>
      <c r="E152" s="150">
        <f>SUM(E150:E151)</f>
        <v>0</v>
      </c>
      <c r="F152" s="150">
        <v>4292600</v>
      </c>
      <c r="G152" s="150">
        <f>SUM(G150:G151)</f>
        <v>390986786</v>
      </c>
      <c r="H152" s="150"/>
      <c r="I152" s="150"/>
      <c r="J152" s="150">
        <f t="shared" ref="J152" si="12">SUM(J150:J151)</f>
        <v>395279386</v>
      </c>
      <c r="K152" s="159"/>
    </row>
    <row r="153" spans="1:13" s="157" customFormat="1" ht="13.5" x14ac:dyDescent="0.25">
      <c r="A153" s="114"/>
      <c r="B153" s="135"/>
      <c r="C153" s="123"/>
      <c r="D153" s="136"/>
      <c r="E153" s="136"/>
      <c r="F153" s="136"/>
      <c r="G153" s="136"/>
      <c r="H153" s="136"/>
      <c r="I153" s="136"/>
      <c r="J153" s="136"/>
    </row>
    <row r="154" spans="1:13" s="157" customFormat="1" ht="38.25" x14ac:dyDescent="0.25">
      <c r="A154" s="125">
        <v>10</v>
      </c>
      <c r="B154" s="126" t="s">
        <v>450</v>
      </c>
      <c r="C154" s="127" t="s">
        <v>451</v>
      </c>
      <c r="D154" s="136"/>
      <c r="E154" s="136"/>
      <c r="F154" s="136"/>
      <c r="G154" s="136"/>
      <c r="H154" s="136"/>
      <c r="I154" s="136"/>
      <c r="J154" s="156"/>
    </row>
    <row r="155" spans="1:13" s="157" customFormat="1" x14ac:dyDescent="0.2">
      <c r="A155" s="114"/>
      <c r="B155" s="128" t="s">
        <v>27</v>
      </c>
      <c r="C155" s="2"/>
      <c r="D155" s="2"/>
      <c r="E155" s="2"/>
      <c r="F155" s="2"/>
      <c r="G155" s="2"/>
      <c r="H155" s="2"/>
      <c r="I155" s="2"/>
      <c r="J155" s="2"/>
    </row>
    <row r="156" spans="1:13" s="157" customFormat="1" x14ac:dyDescent="0.2">
      <c r="A156" s="114"/>
      <c r="B156" s="129" t="s">
        <v>455</v>
      </c>
      <c r="C156" s="114" t="s">
        <v>458</v>
      </c>
      <c r="D156" s="118">
        <v>0</v>
      </c>
      <c r="E156" s="118">
        <v>0</v>
      </c>
      <c r="F156" s="118">
        <v>5207000</v>
      </c>
      <c r="G156" s="118">
        <v>1294000</v>
      </c>
      <c r="H156" s="118"/>
      <c r="I156" s="118"/>
      <c r="J156" s="118">
        <f>SUM(D156:H156)</f>
        <v>6501000</v>
      </c>
    </row>
    <row r="157" spans="1:13" s="157" customFormat="1" ht="38.25" x14ac:dyDescent="0.2">
      <c r="A157" s="114"/>
      <c r="B157" s="129"/>
      <c r="C157" s="161" t="s">
        <v>462</v>
      </c>
      <c r="D157" s="118">
        <v>0</v>
      </c>
      <c r="E157" s="118"/>
      <c r="F157" s="118">
        <v>0</v>
      </c>
      <c r="G157" s="118">
        <v>386219042</v>
      </c>
      <c r="H157" s="118"/>
      <c r="I157" s="118"/>
      <c r="J157" s="118">
        <f>SUM(D157:H157)</f>
        <v>386219042</v>
      </c>
    </row>
    <row r="158" spans="1:13" s="157" customFormat="1" ht="13.5" x14ac:dyDescent="0.25">
      <c r="A158" s="147"/>
      <c r="B158" s="148" t="s">
        <v>22</v>
      </c>
      <c r="C158" s="149"/>
      <c r="D158" s="150">
        <f>SUM(D157:D157)</f>
        <v>0</v>
      </c>
      <c r="E158" s="150">
        <f>SUM(E156:E157)</f>
        <v>0</v>
      </c>
      <c r="F158" s="150">
        <f t="shared" ref="F158:G158" si="13">SUM(F156:F157)</f>
        <v>5207000</v>
      </c>
      <c r="G158" s="150">
        <f t="shared" si="13"/>
        <v>387513042</v>
      </c>
      <c r="H158" s="150"/>
      <c r="I158" s="150"/>
      <c r="J158" s="150">
        <f t="shared" ref="J158" si="14">SUM(J156:J157)</f>
        <v>392720042</v>
      </c>
      <c r="K158" s="159"/>
    </row>
    <row r="159" spans="1:13" s="157" customFormat="1" ht="13.5" x14ac:dyDescent="0.25">
      <c r="A159" s="114"/>
      <c r="B159" s="116"/>
      <c r="C159" s="160"/>
      <c r="D159" s="136"/>
      <c r="E159" s="136"/>
      <c r="F159" s="136"/>
      <c r="G159" s="136"/>
      <c r="H159" s="136"/>
      <c r="I159" s="136"/>
      <c r="J159" s="136"/>
    </row>
    <row r="160" spans="1:13" s="157" customFormat="1" ht="42" customHeight="1" x14ac:dyDescent="0.2">
      <c r="A160" s="114">
        <v>11</v>
      </c>
      <c r="B160" s="126" t="s">
        <v>452</v>
      </c>
      <c r="C160" s="127" t="s">
        <v>453</v>
      </c>
      <c r="E160" s="123"/>
      <c r="F160" s="123"/>
      <c r="G160" s="123"/>
      <c r="H160" s="123"/>
      <c r="I160" s="123"/>
      <c r="J160" s="124"/>
    </row>
    <row r="161" spans="1:11" s="157" customFormat="1" ht="13.5" x14ac:dyDescent="0.2">
      <c r="A161" s="123"/>
      <c r="B161" s="141" t="s">
        <v>27</v>
      </c>
      <c r="C161" s="127"/>
      <c r="D161" s="2"/>
      <c r="E161" s="123"/>
      <c r="F161" s="123"/>
      <c r="G161" s="123"/>
      <c r="H161" s="123"/>
      <c r="I161" s="123"/>
      <c r="J161" s="124"/>
    </row>
    <row r="162" spans="1:11" s="157" customFormat="1" ht="13.5" x14ac:dyDescent="0.2">
      <c r="A162" s="123"/>
      <c r="B162" s="129" t="s">
        <v>463</v>
      </c>
      <c r="C162" s="130"/>
      <c r="D162" s="118"/>
      <c r="E162" s="118"/>
      <c r="F162" s="118"/>
      <c r="G162" s="118"/>
      <c r="H162" s="118"/>
      <c r="I162" s="118"/>
      <c r="J162" s="118"/>
    </row>
    <row r="163" spans="1:11" s="157" customFormat="1" ht="13.5" x14ac:dyDescent="0.25">
      <c r="A163" s="123"/>
      <c r="B163" s="135"/>
      <c r="C163" s="130" t="s">
        <v>458</v>
      </c>
      <c r="D163" s="118"/>
      <c r="E163" s="118"/>
      <c r="F163" s="118">
        <v>9207500</v>
      </c>
      <c r="G163" s="118">
        <v>4953000</v>
      </c>
      <c r="H163" s="118">
        <v>58837997</v>
      </c>
      <c r="I163" s="118">
        <v>7000000</v>
      </c>
      <c r="J163" s="118">
        <f>SUM(F163:I163)</f>
        <v>79998497</v>
      </c>
    </row>
    <row r="164" spans="1:11" s="157" customFormat="1" ht="13.5" x14ac:dyDescent="0.25">
      <c r="A164" s="133"/>
      <c r="B164" s="137" t="s">
        <v>22</v>
      </c>
      <c r="C164" s="158"/>
      <c r="D164" s="134">
        <f>SUM(D162:D163)</f>
        <v>0</v>
      </c>
      <c r="E164" s="134">
        <f>SUM(E162:E163)</f>
        <v>0</v>
      </c>
      <c r="F164" s="134">
        <f>SUM(F162:F163)</f>
        <v>9207500</v>
      </c>
      <c r="G164" s="134">
        <f>SUM(G163)</f>
        <v>4953000</v>
      </c>
      <c r="H164" s="134">
        <f>SUM(H163)</f>
        <v>58837997</v>
      </c>
      <c r="I164" s="168">
        <v>7000000</v>
      </c>
      <c r="J164" s="134">
        <f>SUM(J162:J163)</f>
        <v>79998497</v>
      </c>
      <c r="K164" s="159"/>
    </row>
    <row r="165" spans="1:11" s="157" customFormat="1" ht="13.5" x14ac:dyDescent="0.25">
      <c r="A165" s="114"/>
      <c r="B165" s="135"/>
      <c r="C165" s="123"/>
      <c r="D165" s="136"/>
      <c r="E165" s="136"/>
      <c r="F165" s="136"/>
      <c r="G165" s="136"/>
      <c r="H165" s="136"/>
      <c r="I165" s="136"/>
      <c r="J165" s="136"/>
    </row>
    <row r="166" spans="1:11" ht="13.5" x14ac:dyDescent="0.25">
      <c r="A166" s="114"/>
      <c r="B166" s="135"/>
      <c r="C166" s="123"/>
      <c r="D166" s="136"/>
      <c r="E166" s="136"/>
      <c r="F166" s="136"/>
      <c r="G166" s="136"/>
      <c r="H166" s="136"/>
      <c r="I166" s="136"/>
      <c r="J166" s="136"/>
    </row>
    <row r="167" spans="1:11" ht="15.75" x14ac:dyDescent="0.25">
      <c r="A167" s="663" t="s">
        <v>317</v>
      </c>
      <c r="B167" s="663"/>
      <c r="C167" s="663"/>
      <c r="D167" s="153">
        <f>D91+D100+D108+D115+D123+D131+D138+D146+D152+D158+D164</f>
        <v>77968228</v>
      </c>
      <c r="E167" s="153">
        <f t="shared" ref="E167:J167" si="15">E91+E100+E108+E115+E123+E131+E138+E146+E152+E158+E164</f>
        <v>131091022</v>
      </c>
      <c r="F167" s="153">
        <f t="shared" si="15"/>
        <v>580484791</v>
      </c>
      <c r="G167" s="153">
        <f t="shared" si="15"/>
        <v>2111008704</v>
      </c>
      <c r="H167" s="153">
        <f t="shared" si="15"/>
        <v>76292833</v>
      </c>
      <c r="I167" s="153">
        <f t="shared" si="15"/>
        <v>7000000</v>
      </c>
      <c r="J167" s="153">
        <f t="shared" si="15"/>
        <v>2983845578</v>
      </c>
      <c r="K167" s="159"/>
    </row>
    <row r="168" spans="1:11" x14ac:dyDescent="0.2">
      <c r="A168" s="114"/>
      <c r="B168" s="154"/>
      <c r="C168" s="114"/>
      <c r="D168" s="118"/>
      <c r="E168" s="118"/>
      <c r="F168" s="118"/>
      <c r="G168" s="118"/>
      <c r="H168" s="118"/>
      <c r="I168" s="118"/>
      <c r="J168" s="118"/>
    </row>
    <row r="169" spans="1:11" x14ac:dyDescent="0.2">
      <c r="A169" s="114"/>
      <c r="B169" s="154"/>
      <c r="C169" s="114"/>
      <c r="D169" s="118"/>
      <c r="E169" s="118"/>
      <c r="F169" s="118"/>
      <c r="G169" s="118"/>
      <c r="H169" s="118"/>
      <c r="I169" s="118"/>
      <c r="J169" s="118"/>
    </row>
    <row r="170" spans="1:11" x14ac:dyDescent="0.2">
      <c r="A170" s="114"/>
      <c r="B170" s="154"/>
      <c r="C170" s="114"/>
      <c r="D170" s="118"/>
      <c r="E170" s="118"/>
      <c r="F170" s="118"/>
      <c r="G170" s="118"/>
      <c r="H170" s="118"/>
      <c r="I170" s="118"/>
      <c r="J170" s="118"/>
    </row>
  </sheetData>
  <mergeCells count="6">
    <mergeCell ref="A4:J4"/>
    <mergeCell ref="A6:J6"/>
    <mergeCell ref="A78:J78"/>
    <mergeCell ref="A79:C79"/>
    <mergeCell ref="A167:C167"/>
    <mergeCell ref="B76:C76"/>
  </mergeCells>
  <pageMargins left="0.70866141732283472" right="0.70866141732283472" top="0.35433070866141736" bottom="0.35433070866141736" header="0.31496062992125984" footer="0.31496062992125984"/>
  <pageSetup paperSize="9" scale="78" fitToHeight="0" orientation="landscape" r:id="rId1"/>
  <rowBreaks count="4" manualBreakCount="4">
    <brk id="37" max="9" man="1"/>
    <brk id="76" max="9" man="1"/>
    <brk id="117" max="9" man="1"/>
    <brk id="1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3E9F-F391-4089-8704-EA2E2483D548}">
  <sheetPr>
    <pageSetUpPr fitToPage="1"/>
  </sheetPr>
  <dimension ref="A1:S296"/>
  <sheetViews>
    <sheetView view="pageBreakPreview" topLeftCell="D1" zoomScaleNormal="100" zoomScaleSheetLayoutView="100" workbookViewId="0">
      <selection activeCell="S2" sqref="S2"/>
    </sheetView>
  </sheetViews>
  <sheetFormatPr defaultColWidth="8.85546875" defaultRowHeight="16.5" x14ac:dyDescent="0.25"/>
  <cols>
    <col min="1" max="1" width="5.85546875" style="21" customWidth="1"/>
    <col min="2" max="2" width="7.7109375" style="17" customWidth="1"/>
    <col min="3" max="3" width="65.42578125" style="17" customWidth="1"/>
    <col min="4" max="4" width="11.140625" style="16" customWidth="1"/>
    <col min="5" max="5" width="10.140625" style="16" customWidth="1"/>
    <col min="6" max="6" width="9.85546875" style="16" customWidth="1"/>
    <col min="7" max="7" width="7.85546875" style="16" customWidth="1"/>
    <col min="8" max="9" width="10.7109375" style="16" bestFit="1" customWidth="1"/>
    <col min="10" max="10" width="9" style="16" bestFit="1" customWidth="1"/>
    <col min="11" max="11" width="7.85546875" style="16" customWidth="1"/>
    <col min="12" max="12" width="13" style="22" customWidth="1"/>
    <col min="13" max="13" width="10.7109375" bestFit="1" customWidth="1"/>
    <col min="16" max="17" width="10.7109375" bestFit="1" customWidth="1"/>
  </cols>
  <sheetData>
    <row r="1" spans="1:19" x14ac:dyDescent="0.25">
      <c r="A1" s="15"/>
      <c r="B1" s="15"/>
      <c r="C1" s="15"/>
      <c r="D1" s="288"/>
      <c r="E1" s="288"/>
      <c r="F1" s="288"/>
      <c r="G1" s="288"/>
      <c r="H1" s="288"/>
      <c r="I1" s="288"/>
      <c r="J1" s="288"/>
      <c r="K1" s="288"/>
      <c r="S1" s="4" t="s">
        <v>839</v>
      </c>
    </row>
    <row r="2" spans="1:19" x14ac:dyDescent="0.25">
      <c r="A2" s="15"/>
      <c r="B2" s="15"/>
      <c r="C2" s="15"/>
      <c r="D2" s="288"/>
      <c r="E2" s="288"/>
      <c r="F2" s="288"/>
      <c r="G2" s="288"/>
      <c r="H2" s="288"/>
      <c r="I2" s="288"/>
      <c r="J2" s="288"/>
      <c r="K2" s="288"/>
      <c r="S2" s="4" t="s">
        <v>970</v>
      </c>
    </row>
    <row r="3" spans="1:19" x14ac:dyDescent="0.25">
      <c r="A3" s="15"/>
      <c r="B3" s="15"/>
      <c r="C3" s="15"/>
      <c r="D3" s="288"/>
      <c r="E3" s="288"/>
      <c r="F3" s="288"/>
      <c r="G3" s="288"/>
      <c r="H3" s="288"/>
      <c r="I3" s="288"/>
      <c r="J3" s="288"/>
      <c r="K3" s="288"/>
      <c r="S3" s="289"/>
    </row>
    <row r="4" spans="1:19" ht="16.5" customHeight="1" x14ac:dyDescent="0.25">
      <c r="A4" s="15"/>
      <c r="B4" s="591" t="s">
        <v>945</v>
      </c>
      <c r="C4" s="591"/>
      <c r="D4" s="591"/>
      <c r="E4" s="591"/>
      <c r="F4" s="591"/>
      <c r="G4" s="591"/>
      <c r="H4" s="591"/>
      <c r="I4" s="591"/>
      <c r="J4" s="591"/>
      <c r="K4" s="591"/>
      <c r="L4" s="591"/>
      <c r="M4" s="591"/>
      <c r="N4" s="591"/>
      <c r="O4" s="591"/>
      <c r="P4" s="591"/>
      <c r="Q4" s="591"/>
      <c r="R4" s="591"/>
      <c r="S4" s="591"/>
    </row>
    <row r="5" spans="1:19" x14ac:dyDescent="0.25">
      <c r="A5" s="15"/>
      <c r="B5" s="15"/>
      <c r="C5" s="15"/>
      <c r="D5" s="575"/>
      <c r="E5" s="575"/>
      <c r="F5" s="575"/>
      <c r="G5" s="575"/>
      <c r="H5" s="575"/>
      <c r="I5" s="575"/>
      <c r="J5" s="575"/>
      <c r="K5" s="575"/>
    </row>
    <row r="6" spans="1:19" ht="16.5" customHeight="1" x14ac:dyDescent="0.2">
      <c r="A6" s="290"/>
      <c r="B6" s="591" t="s">
        <v>946</v>
      </c>
      <c r="C6" s="591"/>
      <c r="D6" s="591"/>
      <c r="E6" s="591"/>
      <c r="F6" s="591"/>
      <c r="G6" s="591"/>
      <c r="H6" s="591"/>
      <c r="I6" s="591"/>
      <c r="J6" s="591"/>
      <c r="K6" s="591"/>
      <c r="L6" s="591"/>
      <c r="M6" s="591"/>
      <c r="N6" s="591"/>
      <c r="O6" s="591"/>
      <c r="P6" s="591"/>
      <c r="Q6" s="591"/>
      <c r="R6" s="591"/>
      <c r="S6" s="591"/>
    </row>
    <row r="7" spans="1:19" ht="17.25" thickBot="1" x14ac:dyDescent="0.3">
      <c r="A7" s="392"/>
      <c r="B7" s="392"/>
      <c r="C7" s="392"/>
      <c r="L7" s="23"/>
    </row>
    <row r="8" spans="1:19" ht="15" customHeight="1" thickBot="1" x14ac:dyDescent="0.25">
      <c r="A8" s="393"/>
      <c r="B8" s="394"/>
      <c r="C8" s="395"/>
      <c r="D8" s="592" t="s">
        <v>149</v>
      </c>
      <c r="E8" s="593"/>
      <c r="F8" s="593"/>
      <c r="G8" s="593"/>
      <c r="H8" s="592" t="s">
        <v>942</v>
      </c>
      <c r="I8" s="593"/>
      <c r="J8" s="593"/>
      <c r="K8" s="593"/>
      <c r="L8" s="592" t="s">
        <v>906</v>
      </c>
      <c r="M8" s="593"/>
      <c r="N8" s="593"/>
      <c r="O8" s="593"/>
      <c r="P8" s="592" t="s">
        <v>955</v>
      </c>
      <c r="Q8" s="593"/>
      <c r="R8" s="593"/>
      <c r="S8" s="593"/>
    </row>
    <row r="9" spans="1:19" ht="45.75" thickBot="1" x14ac:dyDescent="0.3">
      <c r="A9" s="396"/>
      <c r="B9" s="397"/>
      <c r="C9" s="398"/>
      <c r="D9" s="399" t="s">
        <v>21</v>
      </c>
      <c r="E9" s="299" t="s">
        <v>37</v>
      </c>
      <c r="F9" s="300" t="s">
        <v>38</v>
      </c>
      <c r="G9" s="400" t="s">
        <v>143</v>
      </c>
      <c r="H9" s="547" t="s">
        <v>21</v>
      </c>
      <c r="I9" s="300" t="s">
        <v>37</v>
      </c>
      <c r="J9" s="300" t="s">
        <v>38</v>
      </c>
      <c r="K9" s="301" t="s">
        <v>143</v>
      </c>
      <c r="L9" s="399" t="s">
        <v>21</v>
      </c>
      <c r="M9" s="299" t="s">
        <v>37</v>
      </c>
      <c r="N9" s="300" t="s">
        <v>38</v>
      </c>
      <c r="O9" s="400" t="s">
        <v>143</v>
      </c>
      <c r="P9" s="399" t="s">
        <v>21</v>
      </c>
      <c r="Q9" s="299" t="s">
        <v>37</v>
      </c>
      <c r="R9" s="300" t="s">
        <v>38</v>
      </c>
      <c r="S9" s="400" t="s">
        <v>143</v>
      </c>
    </row>
    <row r="10" spans="1:19" ht="14.25" x14ac:dyDescent="0.2">
      <c r="A10" s="401" t="s">
        <v>3</v>
      </c>
      <c r="B10" s="402" t="s">
        <v>4</v>
      </c>
      <c r="C10" s="403" t="s">
        <v>5</v>
      </c>
      <c r="D10" s="404"/>
      <c r="E10" s="405"/>
      <c r="F10" s="405"/>
      <c r="G10" s="406"/>
      <c r="H10" s="576"/>
      <c r="I10" s="405"/>
      <c r="J10" s="405"/>
      <c r="K10" s="577"/>
      <c r="L10" s="404"/>
      <c r="M10" s="405"/>
      <c r="N10" s="405"/>
      <c r="O10" s="406"/>
      <c r="P10" s="404"/>
      <c r="Q10" s="405"/>
      <c r="R10" s="405"/>
      <c r="S10" s="406"/>
    </row>
    <row r="11" spans="1:19" ht="14.25" x14ac:dyDescent="0.2">
      <c r="A11" s="407"/>
      <c r="B11" s="408"/>
      <c r="C11" s="322"/>
      <c r="D11" s="315"/>
      <c r="E11" s="316"/>
      <c r="F11" s="316"/>
      <c r="G11" s="371"/>
      <c r="H11" s="552"/>
      <c r="I11" s="316"/>
      <c r="J11" s="316"/>
      <c r="K11" s="317"/>
      <c r="L11" s="315"/>
      <c r="M11" s="316"/>
      <c r="N11" s="316"/>
      <c r="O11" s="371"/>
      <c r="P11" s="315"/>
      <c r="Q11" s="316"/>
      <c r="R11" s="316"/>
      <c r="S11" s="371"/>
    </row>
    <row r="12" spans="1:19" ht="14.25" x14ac:dyDescent="0.2">
      <c r="A12" s="407">
        <v>101</v>
      </c>
      <c r="B12" s="409"/>
      <c r="C12" s="314" t="s">
        <v>176</v>
      </c>
      <c r="D12" s="315"/>
      <c r="E12" s="316"/>
      <c r="F12" s="316"/>
      <c r="G12" s="371"/>
      <c r="H12" s="552"/>
      <c r="I12" s="316"/>
      <c r="J12" s="316"/>
      <c r="K12" s="317"/>
      <c r="L12" s="315"/>
      <c r="M12" s="316"/>
      <c r="N12" s="316"/>
      <c r="O12" s="371"/>
      <c r="P12" s="315"/>
      <c r="Q12" s="316"/>
      <c r="R12" s="316"/>
      <c r="S12" s="371"/>
    </row>
    <row r="13" spans="1:19" ht="15" x14ac:dyDescent="0.25">
      <c r="A13" s="307"/>
      <c r="B13" s="410" t="s">
        <v>6</v>
      </c>
      <c r="C13" s="411" t="s">
        <v>19</v>
      </c>
      <c r="D13" s="318">
        <v>508790</v>
      </c>
      <c r="E13" s="311">
        <v>508790</v>
      </c>
      <c r="F13" s="311">
        <v>0</v>
      </c>
      <c r="G13" s="360">
        <v>0</v>
      </c>
      <c r="H13" s="310">
        <v>537150</v>
      </c>
      <c r="I13" s="311">
        <v>537150</v>
      </c>
      <c r="J13" s="311">
        <v>0</v>
      </c>
      <c r="K13" s="312">
        <v>0</v>
      </c>
      <c r="L13" s="318">
        <v>12828</v>
      </c>
      <c r="M13" s="311">
        <f>L13</f>
        <v>12828</v>
      </c>
      <c r="N13" s="311">
        <v>0</v>
      </c>
      <c r="O13" s="360">
        <v>0</v>
      </c>
      <c r="P13" s="318">
        <f>H13+L13</f>
        <v>549978</v>
      </c>
      <c r="Q13" s="311">
        <f t="shared" ref="Q13:S28" si="0">I13+M13</f>
        <v>549978</v>
      </c>
      <c r="R13" s="311">
        <f t="shared" si="0"/>
        <v>0</v>
      </c>
      <c r="S13" s="360">
        <f t="shared" si="0"/>
        <v>0</v>
      </c>
    </row>
    <row r="14" spans="1:19" ht="15" x14ac:dyDescent="0.25">
      <c r="A14" s="307"/>
      <c r="B14" s="410" t="s">
        <v>10</v>
      </c>
      <c r="C14" s="411" t="s">
        <v>47</v>
      </c>
      <c r="D14" s="318">
        <v>64332</v>
      </c>
      <c r="E14" s="311">
        <v>64332</v>
      </c>
      <c r="F14" s="311">
        <v>0</v>
      </c>
      <c r="G14" s="360">
        <v>0</v>
      </c>
      <c r="H14" s="310">
        <v>68018</v>
      </c>
      <c r="I14" s="311">
        <v>68018</v>
      </c>
      <c r="J14" s="311">
        <v>0</v>
      </c>
      <c r="K14" s="312">
        <v>0</v>
      </c>
      <c r="L14" s="318">
        <v>407</v>
      </c>
      <c r="M14" s="311">
        <f>L14</f>
        <v>407</v>
      </c>
      <c r="N14" s="311">
        <v>0</v>
      </c>
      <c r="O14" s="360">
        <v>0</v>
      </c>
      <c r="P14" s="318">
        <f t="shared" ref="P14:S74" si="1">H14+L14</f>
        <v>68425</v>
      </c>
      <c r="Q14" s="311">
        <f t="shared" si="0"/>
        <v>68425</v>
      </c>
      <c r="R14" s="311">
        <f t="shared" si="0"/>
        <v>0</v>
      </c>
      <c r="S14" s="360">
        <f t="shared" si="0"/>
        <v>0</v>
      </c>
    </row>
    <row r="15" spans="1:19" ht="15" x14ac:dyDescent="0.25">
      <c r="A15" s="307"/>
      <c r="B15" s="410" t="s">
        <v>11</v>
      </c>
      <c r="C15" s="411" t="s">
        <v>23</v>
      </c>
      <c r="D15" s="318">
        <v>77521</v>
      </c>
      <c r="E15" s="311">
        <v>77521</v>
      </c>
      <c r="F15" s="311">
        <v>0</v>
      </c>
      <c r="G15" s="360">
        <v>0</v>
      </c>
      <c r="H15" s="310">
        <v>77521</v>
      </c>
      <c r="I15" s="311">
        <v>77521</v>
      </c>
      <c r="J15" s="311">
        <v>0</v>
      </c>
      <c r="K15" s="312">
        <v>0</v>
      </c>
      <c r="L15" s="318">
        <v>-1340</v>
      </c>
      <c r="M15" s="311">
        <f>L15</f>
        <v>-1340</v>
      </c>
      <c r="N15" s="311">
        <v>0</v>
      </c>
      <c r="O15" s="360">
        <v>0</v>
      </c>
      <c r="P15" s="318">
        <f t="shared" si="1"/>
        <v>76181</v>
      </c>
      <c r="Q15" s="311">
        <f t="shared" si="0"/>
        <v>76181</v>
      </c>
      <c r="R15" s="311">
        <f t="shared" si="0"/>
        <v>0</v>
      </c>
      <c r="S15" s="360">
        <f t="shared" si="0"/>
        <v>0</v>
      </c>
    </row>
    <row r="16" spans="1:19" ht="15" x14ac:dyDescent="0.25">
      <c r="A16" s="412"/>
      <c r="B16" s="330" t="s">
        <v>16</v>
      </c>
      <c r="C16" s="411" t="s">
        <v>42</v>
      </c>
      <c r="D16" s="318"/>
      <c r="E16" s="311"/>
      <c r="F16" s="311"/>
      <c r="G16" s="360"/>
      <c r="H16" s="310"/>
      <c r="I16" s="311"/>
      <c r="J16" s="311"/>
      <c r="K16" s="312"/>
      <c r="L16" s="318"/>
      <c r="M16" s="311"/>
      <c r="N16" s="311"/>
      <c r="O16" s="360"/>
      <c r="P16" s="318"/>
      <c r="Q16" s="311"/>
      <c r="R16" s="311"/>
      <c r="S16" s="360"/>
    </row>
    <row r="17" spans="1:19" ht="15" x14ac:dyDescent="0.25">
      <c r="A17" s="412"/>
      <c r="B17" s="330"/>
      <c r="C17" s="411" t="s">
        <v>105</v>
      </c>
      <c r="D17" s="318">
        <v>3156</v>
      </c>
      <c r="E17" s="311">
        <v>3156</v>
      </c>
      <c r="F17" s="311">
        <v>0</v>
      </c>
      <c r="G17" s="360">
        <v>0</v>
      </c>
      <c r="H17" s="310">
        <v>3156</v>
      </c>
      <c r="I17" s="311">
        <v>3156</v>
      </c>
      <c r="J17" s="311">
        <v>0</v>
      </c>
      <c r="K17" s="312">
        <v>0</v>
      </c>
      <c r="L17" s="318">
        <v>-69</v>
      </c>
      <c r="M17" s="311">
        <f>L17</f>
        <v>-69</v>
      </c>
      <c r="N17" s="311">
        <v>0</v>
      </c>
      <c r="O17" s="360">
        <v>0</v>
      </c>
      <c r="P17" s="318">
        <f t="shared" si="1"/>
        <v>3087</v>
      </c>
      <c r="Q17" s="311">
        <f t="shared" si="0"/>
        <v>3087</v>
      </c>
      <c r="R17" s="311">
        <f t="shared" si="0"/>
        <v>0</v>
      </c>
      <c r="S17" s="360">
        <f t="shared" si="0"/>
        <v>0</v>
      </c>
    </row>
    <row r="18" spans="1:19" ht="15" x14ac:dyDescent="0.25">
      <c r="A18" s="413"/>
      <c r="B18" s="414"/>
      <c r="C18" s="415" t="s">
        <v>44</v>
      </c>
      <c r="D18" s="323">
        <f t="shared" ref="D18:O18" si="2">SUM(D17:D17)</f>
        <v>3156</v>
      </c>
      <c r="E18" s="324">
        <f t="shared" si="2"/>
        <v>3156</v>
      </c>
      <c r="F18" s="324">
        <f t="shared" si="2"/>
        <v>0</v>
      </c>
      <c r="G18" s="357">
        <f t="shared" si="2"/>
        <v>0</v>
      </c>
      <c r="H18" s="540">
        <v>3156</v>
      </c>
      <c r="I18" s="324">
        <v>3156</v>
      </c>
      <c r="J18" s="324">
        <v>0</v>
      </c>
      <c r="K18" s="325">
        <v>0</v>
      </c>
      <c r="L18" s="323">
        <f t="shared" si="2"/>
        <v>-69</v>
      </c>
      <c r="M18" s="324">
        <f t="shared" si="2"/>
        <v>-69</v>
      </c>
      <c r="N18" s="324">
        <f t="shared" si="2"/>
        <v>0</v>
      </c>
      <c r="O18" s="357">
        <f t="shared" si="2"/>
        <v>0</v>
      </c>
      <c r="P18" s="323">
        <f t="shared" si="1"/>
        <v>3087</v>
      </c>
      <c r="Q18" s="324">
        <f t="shared" si="0"/>
        <v>3087</v>
      </c>
      <c r="R18" s="324">
        <f t="shared" si="0"/>
        <v>0</v>
      </c>
      <c r="S18" s="357">
        <f t="shared" si="0"/>
        <v>0</v>
      </c>
    </row>
    <row r="19" spans="1:19" ht="15" x14ac:dyDescent="0.25">
      <c r="A19" s="413"/>
      <c r="B19" s="330" t="s">
        <v>18</v>
      </c>
      <c r="C19" s="411" t="s">
        <v>17</v>
      </c>
      <c r="D19" s="323"/>
      <c r="E19" s="324"/>
      <c r="F19" s="324"/>
      <c r="G19" s="357"/>
      <c r="H19" s="540"/>
      <c r="I19" s="324"/>
      <c r="J19" s="324"/>
      <c r="K19" s="325"/>
      <c r="L19" s="323"/>
      <c r="M19" s="324"/>
      <c r="N19" s="324"/>
      <c r="O19" s="357"/>
      <c r="P19" s="318"/>
      <c r="Q19" s="311"/>
      <c r="R19" s="311"/>
      <c r="S19" s="360"/>
    </row>
    <row r="20" spans="1:19" ht="15" x14ac:dyDescent="0.25">
      <c r="A20" s="413"/>
      <c r="B20" s="330"/>
      <c r="C20" s="411" t="s">
        <v>319</v>
      </c>
      <c r="D20" s="318">
        <v>1500</v>
      </c>
      <c r="E20" s="311">
        <v>1500</v>
      </c>
      <c r="F20" s="311">
        <v>0</v>
      </c>
      <c r="G20" s="360">
        <v>0</v>
      </c>
      <c r="H20" s="310">
        <v>1500</v>
      </c>
      <c r="I20" s="311">
        <v>1500</v>
      </c>
      <c r="J20" s="311">
        <v>0</v>
      </c>
      <c r="K20" s="312">
        <v>0</v>
      </c>
      <c r="L20" s="318"/>
      <c r="M20" s="311"/>
      <c r="N20" s="311"/>
      <c r="O20" s="360"/>
      <c r="P20" s="318">
        <f t="shared" si="1"/>
        <v>1500</v>
      </c>
      <c r="Q20" s="311">
        <f t="shared" si="0"/>
        <v>1500</v>
      </c>
      <c r="R20" s="311">
        <f t="shared" si="0"/>
        <v>0</v>
      </c>
      <c r="S20" s="360">
        <f t="shared" si="0"/>
        <v>0</v>
      </c>
    </row>
    <row r="21" spans="1:19" ht="15" x14ac:dyDescent="0.25">
      <c r="A21" s="413"/>
      <c r="B21" s="330"/>
      <c r="C21" s="411" t="s">
        <v>320</v>
      </c>
      <c r="D21" s="318">
        <v>1270</v>
      </c>
      <c r="E21" s="311">
        <v>1270</v>
      </c>
      <c r="F21" s="311">
        <v>0</v>
      </c>
      <c r="G21" s="360">
        <v>0</v>
      </c>
      <c r="H21" s="310">
        <v>1270</v>
      </c>
      <c r="I21" s="311">
        <v>1270</v>
      </c>
      <c r="J21" s="311">
        <v>0</v>
      </c>
      <c r="K21" s="312">
        <v>0</v>
      </c>
      <c r="L21" s="318"/>
      <c r="M21" s="311"/>
      <c r="N21" s="311"/>
      <c r="O21" s="360"/>
      <c r="P21" s="318">
        <f t="shared" si="1"/>
        <v>1270</v>
      </c>
      <c r="Q21" s="311">
        <f t="shared" si="0"/>
        <v>1270</v>
      </c>
      <c r="R21" s="311">
        <f t="shared" si="0"/>
        <v>0</v>
      </c>
      <c r="S21" s="360">
        <f t="shared" si="0"/>
        <v>0</v>
      </c>
    </row>
    <row r="22" spans="1:19" ht="15" x14ac:dyDescent="0.25">
      <c r="A22" s="413"/>
      <c r="B22" s="330"/>
      <c r="C22" s="411" t="s">
        <v>552</v>
      </c>
      <c r="D22" s="318">
        <v>2600</v>
      </c>
      <c r="E22" s="311">
        <v>2600</v>
      </c>
      <c r="F22" s="311">
        <v>0</v>
      </c>
      <c r="G22" s="360">
        <v>0</v>
      </c>
      <c r="H22" s="310">
        <v>2600</v>
      </c>
      <c r="I22" s="311">
        <v>2600</v>
      </c>
      <c r="J22" s="311">
        <v>0</v>
      </c>
      <c r="K22" s="312">
        <v>0</v>
      </c>
      <c r="L22" s="318"/>
      <c r="M22" s="311"/>
      <c r="N22" s="311"/>
      <c r="O22" s="360"/>
      <c r="P22" s="318">
        <f t="shared" si="1"/>
        <v>2600</v>
      </c>
      <c r="Q22" s="311">
        <f t="shared" si="0"/>
        <v>2600</v>
      </c>
      <c r="R22" s="311">
        <f t="shared" si="0"/>
        <v>0</v>
      </c>
      <c r="S22" s="360">
        <f t="shared" si="0"/>
        <v>0</v>
      </c>
    </row>
    <row r="23" spans="1:19" ht="15" x14ac:dyDescent="0.25">
      <c r="A23" s="413"/>
      <c r="B23" s="330"/>
      <c r="C23" s="415" t="s">
        <v>102</v>
      </c>
      <c r="D23" s="323">
        <f t="shared" ref="D23:O23" si="3">SUM(D20:D22)</f>
        <v>5370</v>
      </c>
      <c r="E23" s="324">
        <f t="shared" si="3"/>
        <v>5370</v>
      </c>
      <c r="F23" s="324">
        <f t="shared" si="3"/>
        <v>0</v>
      </c>
      <c r="G23" s="357">
        <f t="shared" si="3"/>
        <v>0</v>
      </c>
      <c r="H23" s="540">
        <v>5370</v>
      </c>
      <c r="I23" s="324">
        <v>5370</v>
      </c>
      <c r="J23" s="324">
        <v>0</v>
      </c>
      <c r="K23" s="325">
        <v>0</v>
      </c>
      <c r="L23" s="323">
        <f t="shared" si="3"/>
        <v>0</v>
      </c>
      <c r="M23" s="324">
        <f t="shared" si="3"/>
        <v>0</v>
      </c>
      <c r="N23" s="324">
        <f t="shared" si="3"/>
        <v>0</v>
      </c>
      <c r="O23" s="357">
        <f t="shared" si="3"/>
        <v>0</v>
      </c>
      <c r="P23" s="323">
        <f t="shared" si="1"/>
        <v>5370</v>
      </c>
      <c r="Q23" s="324">
        <f t="shared" si="0"/>
        <v>5370</v>
      </c>
      <c r="R23" s="324">
        <f t="shared" si="0"/>
        <v>0</v>
      </c>
      <c r="S23" s="357">
        <f t="shared" si="0"/>
        <v>0</v>
      </c>
    </row>
    <row r="24" spans="1:19" ht="15" x14ac:dyDescent="0.25">
      <c r="A24" s="412"/>
      <c r="B24" s="330"/>
      <c r="C24" s="322" t="s">
        <v>8</v>
      </c>
      <c r="D24" s="416">
        <f t="shared" ref="D24:O24" si="4">D13+D14+D15+D18+D23</f>
        <v>659169</v>
      </c>
      <c r="E24" s="417">
        <f t="shared" si="4"/>
        <v>659169</v>
      </c>
      <c r="F24" s="417">
        <f t="shared" si="4"/>
        <v>0</v>
      </c>
      <c r="G24" s="418">
        <f t="shared" si="4"/>
        <v>0</v>
      </c>
      <c r="H24" s="578">
        <v>691215</v>
      </c>
      <c r="I24" s="417">
        <v>691215</v>
      </c>
      <c r="J24" s="417">
        <v>0</v>
      </c>
      <c r="K24" s="579">
        <v>0</v>
      </c>
      <c r="L24" s="416">
        <f t="shared" si="4"/>
        <v>11826</v>
      </c>
      <c r="M24" s="417">
        <f t="shared" si="4"/>
        <v>11826</v>
      </c>
      <c r="N24" s="417">
        <f t="shared" si="4"/>
        <v>0</v>
      </c>
      <c r="O24" s="418">
        <f t="shared" si="4"/>
        <v>0</v>
      </c>
      <c r="P24" s="416">
        <f t="shared" si="1"/>
        <v>703041</v>
      </c>
      <c r="Q24" s="417">
        <f t="shared" si="0"/>
        <v>703041</v>
      </c>
      <c r="R24" s="417">
        <f t="shared" si="0"/>
        <v>0</v>
      </c>
      <c r="S24" s="418">
        <f t="shared" si="0"/>
        <v>0</v>
      </c>
    </row>
    <row r="25" spans="1:19" ht="15" x14ac:dyDescent="0.25">
      <c r="A25" s="412"/>
      <c r="B25" s="330"/>
      <c r="C25" s="411"/>
      <c r="D25" s="318"/>
      <c r="E25" s="311"/>
      <c r="F25" s="311"/>
      <c r="G25" s="360"/>
      <c r="H25" s="310"/>
      <c r="I25" s="311"/>
      <c r="J25" s="311"/>
      <c r="K25" s="312"/>
      <c r="L25" s="318"/>
      <c r="M25" s="311"/>
      <c r="N25" s="311"/>
      <c r="O25" s="360"/>
      <c r="P25" s="318"/>
      <c r="Q25" s="311"/>
      <c r="R25" s="311"/>
      <c r="S25" s="360"/>
    </row>
    <row r="26" spans="1:19" ht="15" x14ac:dyDescent="0.25">
      <c r="A26" s="407">
        <v>102</v>
      </c>
      <c r="B26" s="330"/>
      <c r="C26" s="322" t="s">
        <v>119</v>
      </c>
      <c r="D26" s="315"/>
      <c r="E26" s="316"/>
      <c r="F26" s="316"/>
      <c r="G26" s="371"/>
      <c r="H26" s="552"/>
      <c r="I26" s="316"/>
      <c r="J26" s="316"/>
      <c r="K26" s="317"/>
      <c r="L26" s="315"/>
      <c r="M26" s="316"/>
      <c r="N26" s="316"/>
      <c r="O26" s="371"/>
      <c r="P26" s="318"/>
      <c r="Q26" s="311"/>
      <c r="R26" s="311"/>
      <c r="S26" s="360"/>
    </row>
    <row r="27" spans="1:19" ht="15" x14ac:dyDescent="0.25">
      <c r="A27" s="307"/>
      <c r="B27" s="410" t="s">
        <v>6</v>
      </c>
      <c r="C27" s="411" t="s">
        <v>19</v>
      </c>
      <c r="D27" s="318">
        <v>88376</v>
      </c>
      <c r="E27" s="311">
        <v>88376</v>
      </c>
      <c r="F27" s="311">
        <v>0</v>
      </c>
      <c r="G27" s="360">
        <v>0</v>
      </c>
      <c r="H27" s="310">
        <v>88376</v>
      </c>
      <c r="I27" s="311">
        <v>88376</v>
      </c>
      <c r="J27" s="311">
        <v>0</v>
      </c>
      <c r="K27" s="312">
        <v>0</v>
      </c>
      <c r="L27" s="318">
        <v>957</v>
      </c>
      <c r="M27" s="311">
        <v>957</v>
      </c>
      <c r="N27" s="311">
        <v>0</v>
      </c>
      <c r="O27" s="360">
        <v>0</v>
      </c>
      <c r="P27" s="318">
        <f t="shared" si="1"/>
        <v>89333</v>
      </c>
      <c r="Q27" s="311">
        <f t="shared" si="0"/>
        <v>89333</v>
      </c>
      <c r="R27" s="311">
        <f t="shared" si="0"/>
        <v>0</v>
      </c>
      <c r="S27" s="360">
        <f t="shared" si="0"/>
        <v>0</v>
      </c>
    </row>
    <row r="28" spans="1:19" ht="15" x14ac:dyDescent="0.25">
      <c r="A28" s="307"/>
      <c r="B28" s="410" t="s">
        <v>10</v>
      </c>
      <c r="C28" s="411" t="s">
        <v>47</v>
      </c>
      <c r="D28" s="318">
        <v>11435</v>
      </c>
      <c r="E28" s="311">
        <v>11435</v>
      </c>
      <c r="F28" s="311">
        <v>0</v>
      </c>
      <c r="G28" s="360">
        <v>0</v>
      </c>
      <c r="H28" s="310">
        <v>11435</v>
      </c>
      <c r="I28" s="311">
        <v>11435</v>
      </c>
      <c r="J28" s="311">
        <v>0</v>
      </c>
      <c r="K28" s="312">
        <v>0</v>
      </c>
      <c r="L28" s="318">
        <v>225</v>
      </c>
      <c r="M28" s="311">
        <v>225</v>
      </c>
      <c r="N28" s="311">
        <v>0</v>
      </c>
      <c r="O28" s="360">
        <v>0</v>
      </c>
      <c r="P28" s="318">
        <f t="shared" si="1"/>
        <v>11660</v>
      </c>
      <c r="Q28" s="311">
        <f t="shared" si="0"/>
        <v>11660</v>
      </c>
      <c r="R28" s="311">
        <f t="shared" si="0"/>
        <v>0</v>
      </c>
      <c r="S28" s="360">
        <f t="shared" si="0"/>
        <v>0</v>
      </c>
    </row>
    <row r="29" spans="1:19" ht="15" x14ac:dyDescent="0.25">
      <c r="A29" s="412"/>
      <c r="B29" s="330" t="s">
        <v>11</v>
      </c>
      <c r="C29" s="411" t="s">
        <v>23</v>
      </c>
      <c r="D29" s="318">
        <v>87432</v>
      </c>
      <c r="E29" s="311">
        <v>87432</v>
      </c>
      <c r="F29" s="311">
        <v>0</v>
      </c>
      <c r="G29" s="360">
        <v>0</v>
      </c>
      <c r="H29" s="310">
        <v>87432</v>
      </c>
      <c r="I29" s="311">
        <v>87432</v>
      </c>
      <c r="J29" s="311">
        <v>0</v>
      </c>
      <c r="K29" s="312">
        <v>0</v>
      </c>
      <c r="L29" s="318">
        <v>1207</v>
      </c>
      <c r="M29" s="311">
        <v>1207</v>
      </c>
      <c r="N29" s="311"/>
      <c r="O29" s="360"/>
      <c r="P29" s="318">
        <f t="shared" si="1"/>
        <v>88639</v>
      </c>
      <c r="Q29" s="311">
        <f t="shared" si="1"/>
        <v>88639</v>
      </c>
      <c r="R29" s="311">
        <f t="shared" si="1"/>
        <v>0</v>
      </c>
      <c r="S29" s="360">
        <f t="shared" si="1"/>
        <v>0</v>
      </c>
    </row>
    <row r="30" spans="1:19" ht="15" x14ac:dyDescent="0.25">
      <c r="A30" s="412"/>
      <c r="B30" s="330" t="s">
        <v>13</v>
      </c>
      <c r="C30" s="411" t="s">
        <v>41</v>
      </c>
      <c r="D30" s="318"/>
      <c r="E30" s="311"/>
      <c r="F30" s="311"/>
      <c r="G30" s="360"/>
      <c r="H30" s="310"/>
      <c r="I30" s="311"/>
      <c r="J30" s="311"/>
      <c r="K30" s="312"/>
      <c r="L30" s="318"/>
      <c r="M30" s="311"/>
      <c r="N30" s="311"/>
      <c r="O30" s="360"/>
      <c r="P30" s="318"/>
      <c r="Q30" s="311"/>
      <c r="R30" s="311"/>
      <c r="S30" s="360"/>
    </row>
    <row r="31" spans="1:19" ht="15" x14ac:dyDescent="0.25">
      <c r="A31" s="412"/>
      <c r="B31" s="330"/>
      <c r="C31" s="411" t="s">
        <v>45</v>
      </c>
      <c r="D31" s="318"/>
      <c r="E31" s="311"/>
      <c r="F31" s="311"/>
      <c r="G31" s="360"/>
      <c r="H31" s="310"/>
      <c r="I31" s="311"/>
      <c r="J31" s="311"/>
      <c r="K31" s="312"/>
      <c r="L31" s="318"/>
      <c r="M31" s="311"/>
      <c r="N31" s="311"/>
      <c r="O31" s="360"/>
      <c r="P31" s="318"/>
      <c r="Q31" s="311"/>
      <c r="R31" s="311"/>
      <c r="S31" s="360"/>
    </row>
    <row r="32" spans="1:19" ht="15" x14ac:dyDescent="0.25">
      <c r="A32" s="412"/>
      <c r="B32" s="414"/>
      <c r="C32" s="415" t="s">
        <v>181</v>
      </c>
      <c r="D32" s="323"/>
      <c r="E32" s="324"/>
      <c r="F32" s="324"/>
      <c r="G32" s="357"/>
      <c r="H32" s="540"/>
      <c r="I32" s="324"/>
      <c r="J32" s="324"/>
      <c r="K32" s="325"/>
      <c r="L32" s="323"/>
      <c r="M32" s="324"/>
      <c r="N32" s="324"/>
      <c r="O32" s="357"/>
      <c r="P32" s="318"/>
      <c r="Q32" s="311"/>
      <c r="R32" s="311"/>
      <c r="S32" s="360"/>
    </row>
    <row r="33" spans="1:19" ht="15" x14ac:dyDescent="0.25">
      <c r="A33" s="412"/>
      <c r="B33" s="330" t="s">
        <v>16</v>
      </c>
      <c r="C33" s="411" t="s">
        <v>42</v>
      </c>
      <c r="D33" s="318"/>
      <c r="E33" s="311"/>
      <c r="F33" s="311"/>
      <c r="G33" s="360"/>
      <c r="H33" s="310"/>
      <c r="I33" s="311"/>
      <c r="J33" s="311"/>
      <c r="K33" s="312"/>
      <c r="L33" s="318"/>
      <c r="M33" s="311"/>
      <c r="N33" s="311"/>
      <c r="O33" s="360"/>
      <c r="P33" s="318"/>
      <c r="Q33" s="311"/>
      <c r="R33" s="311"/>
      <c r="S33" s="360"/>
    </row>
    <row r="34" spans="1:19" ht="15" x14ac:dyDescent="0.25">
      <c r="A34" s="412"/>
      <c r="B34" s="330"/>
      <c r="C34" s="411" t="s">
        <v>105</v>
      </c>
      <c r="D34" s="318">
        <v>8079</v>
      </c>
      <c r="E34" s="311">
        <v>8079</v>
      </c>
      <c r="F34" s="311">
        <v>0</v>
      </c>
      <c r="G34" s="360">
        <v>0</v>
      </c>
      <c r="H34" s="310">
        <v>8079</v>
      </c>
      <c r="I34" s="311">
        <v>8079</v>
      </c>
      <c r="J34" s="311">
        <v>0</v>
      </c>
      <c r="K34" s="312">
        <v>0</v>
      </c>
      <c r="L34" s="318">
        <v>2145</v>
      </c>
      <c r="M34" s="311">
        <v>2145</v>
      </c>
      <c r="N34" s="311">
        <v>0</v>
      </c>
      <c r="O34" s="360">
        <v>0</v>
      </c>
      <c r="P34" s="318">
        <f t="shared" si="1"/>
        <v>10224</v>
      </c>
      <c r="Q34" s="311">
        <f t="shared" si="1"/>
        <v>10224</v>
      </c>
      <c r="R34" s="311">
        <f t="shared" si="1"/>
        <v>0</v>
      </c>
      <c r="S34" s="360">
        <f t="shared" si="1"/>
        <v>0</v>
      </c>
    </row>
    <row r="35" spans="1:19" ht="15" x14ac:dyDescent="0.25">
      <c r="A35" s="412"/>
      <c r="B35" s="330"/>
      <c r="C35" s="411" t="s">
        <v>321</v>
      </c>
      <c r="D35" s="318">
        <v>1600</v>
      </c>
      <c r="E35" s="311">
        <v>1600</v>
      </c>
      <c r="F35" s="311">
        <v>0</v>
      </c>
      <c r="G35" s="360">
        <v>0</v>
      </c>
      <c r="H35" s="310">
        <v>1600</v>
      </c>
      <c r="I35" s="311">
        <v>1600</v>
      </c>
      <c r="J35" s="311">
        <v>0</v>
      </c>
      <c r="K35" s="312">
        <v>0</v>
      </c>
      <c r="L35" s="318"/>
      <c r="M35" s="311"/>
      <c r="N35" s="311"/>
      <c r="O35" s="360"/>
      <c r="P35" s="318">
        <f t="shared" si="1"/>
        <v>1600</v>
      </c>
      <c r="Q35" s="311">
        <f t="shared" si="1"/>
        <v>1600</v>
      </c>
      <c r="R35" s="311">
        <f t="shared" si="1"/>
        <v>0</v>
      </c>
      <c r="S35" s="360">
        <f t="shared" si="1"/>
        <v>0</v>
      </c>
    </row>
    <row r="36" spans="1:19" ht="15" x14ac:dyDescent="0.25">
      <c r="A36" s="412"/>
      <c r="B36" s="330"/>
      <c r="C36" s="411" t="s">
        <v>322</v>
      </c>
      <c r="D36" s="318">
        <v>5715</v>
      </c>
      <c r="E36" s="311">
        <v>5715</v>
      </c>
      <c r="F36" s="311">
        <v>0</v>
      </c>
      <c r="G36" s="360">
        <v>0</v>
      </c>
      <c r="H36" s="310">
        <v>5715</v>
      </c>
      <c r="I36" s="311">
        <v>5715</v>
      </c>
      <c r="J36" s="311">
        <v>0</v>
      </c>
      <c r="K36" s="312">
        <v>0</v>
      </c>
      <c r="L36" s="318"/>
      <c r="M36" s="311"/>
      <c r="N36" s="311"/>
      <c r="O36" s="360"/>
      <c r="P36" s="318">
        <f t="shared" si="1"/>
        <v>5715</v>
      </c>
      <c r="Q36" s="311">
        <f t="shared" si="1"/>
        <v>5715</v>
      </c>
      <c r="R36" s="311">
        <f t="shared" si="1"/>
        <v>0</v>
      </c>
      <c r="S36" s="360">
        <f t="shared" si="1"/>
        <v>0</v>
      </c>
    </row>
    <row r="37" spans="1:19" ht="15" x14ac:dyDescent="0.25">
      <c r="A37" s="412"/>
      <c r="B37" s="330"/>
      <c r="C37" s="411" t="s">
        <v>323</v>
      </c>
      <c r="D37" s="318">
        <v>1870</v>
      </c>
      <c r="E37" s="311">
        <v>1870</v>
      </c>
      <c r="F37" s="311">
        <v>0</v>
      </c>
      <c r="G37" s="360">
        <v>0</v>
      </c>
      <c r="H37" s="310">
        <v>1870</v>
      </c>
      <c r="I37" s="311">
        <v>1870</v>
      </c>
      <c r="J37" s="311">
        <v>0</v>
      </c>
      <c r="K37" s="312">
        <v>0</v>
      </c>
      <c r="L37" s="318"/>
      <c r="M37" s="311"/>
      <c r="N37" s="311"/>
      <c r="O37" s="360"/>
      <c r="P37" s="318">
        <f t="shared" si="1"/>
        <v>1870</v>
      </c>
      <c r="Q37" s="311">
        <f t="shared" si="1"/>
        <v>1870</v>
      </c>
      <c r="R37" s="311">
        <f t="shared" si="1"/>
        <v>0</v>
      </c>
      <c r="S37" s="360">
        <f t="shared" si="1"/>
        <v>0</v>
      </c>
    </row>
    <row r="38" spans="1:19" ht="15" x14ac:dyDescent="0.25">
      <c r="A38" s="413"/>
      <c r="B38" s="414"/>
      <c r="C38" s="415" t="s">
        <v>44</v>
      </c>
      <c r="D38" s="323">
        <f t="shared" ref="D38:O38" si="5">SUM(D34:D37)</f>
        <v>17264</v>
      </c>
      <c r="E38" s="324">
        <f t="shared" si="5"/>
        <v>17264</v>
      </c>
      <c r="F38" s="324">
        <f t="shared" si="5"/>
        <v>0</v>
      </c>
      <c r="G38" s="357">
        <f t="shared" si="5"/>
        <v>0</v>
      </c>
      <c r="H38" s="540">
        <v>17264</v>
      </c>
      <c r="I38" s="324">
        <v>17264</v>
      </c>
      <c r="J38" s="324">
        <v>0</v>
      </c>
      <c r="K38" s="325">
        <v>0</v>
      </c>
      <c r="L38" s="323">
        <f t="shared" si="5"/>
        <v>2145</v>
      </c>
      <c r="M38" s="324">
        <f t="shared" si="5"/>
        <v>2145</v>
      </c>
      <c r="N38" s="324">
        <f t="shared" si="5"/>
        <v>0</v>
      </c>
      <c r="O38" s="357">
        <f t="shared" si="5"/>
        <v>0</v>
      </c>
      <c r="P38" s="323">
        <f t="shared" si="1"/>
        <v>19409</v>
      </c>
      <c r="Q38" s="324">
        <f t="shared" si="1"/>
        <v>19409</v>
      </c>
      <c r="R38" s="324">
        <f t="shared" si="1"/>
        <v>0</v>
      </c>
      <c r="S38" s="357">
        <f t="shared" si="1"/>
        <v>0</v>
      </c>
    </row>
    <row r="39" spans="1:19" ht="15" x14ac:dyDescent="0.25">
      <c r="A39" s="412"/>
      <c r="B39" s="330"/>
      <c r="C39" s="322" t="s">
        <v>157</v>
      </c>
      <c r="D39" s="416">
        <f>SUM(D27:D29)+D38</f>
        <v>204507</v>
      </c>
      <c r="E39" s="417">
        <f t="shared" ref="E39:G39" si="6">SUM(E27:E29)+E38</f>
        <v>204507</v>
      </c>
      <c r="F39" s="417">
        <f t="shared" si="6"/>
        <v>0</v>
      </c>
      <c r="G39" s="418">
        <f t="shared" si="6"/>
        <v>0</v>
      </c>
      <c r="H39" s="578">
        <v>204507</v>
      </c>
      <c r="I39" s="417">
        <v>204507</v>
      </c>
      <c r="J39" s="417">
        <v>0</v>
      </c>
      <c r="K39" s="579">
        <v>0</v>
      </c>
      <c r="L39" s="416">
        <f>SUM(L27:L29)+L38</f>
        <v>4534</v>
      </c>
      <c r="M39" s="417">
        <f t="shared" ref="M39:O39" si="7">SUM(M27:M29)+M38</f>
        <v>4534</v>
      </c>
      <c r="N39" s="417">
        <f t="shared" si="7"/>
        <v>0</v>
      </c>
      <c r="O39" s="418">
        <f t="shared" si="7"/>
        <v>0</v>
      </c>
      <c r="P39" s="416">
        <f t="shared" si="1"/>
        <v>209041</v>
      </c>
      <c r="Q39" s="417">
        <f t="shared" si="1"/>
        <v>209041</v>
      </c>
      <c r="R39" s="417">
        <f t="shared" si="1"/>
        <v>0</v>
      </c>
      <c r="S39" s="418">
        <f t="shared" si="1"/>
        <v>0</v>
      </c>
    </row>
    <row r="40" spans="1:19" ht="15" x14ac:dyDescent="0.25">
      <c r="A40" s="412"/>
      <c r="B40" s="330"/>
      <c r="C40" s="322"/>
      <c r="D40" s="315"/>
      <c r="E40" s="316"/>
      <c r="F40" s="316"/>
      <c r="G40" s="371"/>
      <c r="H40" s="552"/>
      <c r="I40" s="316"/>
      <c r="J40" s="316"/>
      <c r="K40" s="317"/>
      <c r="L40" s="315"/>
      <c r="M40" s="316"/>
      <c r="N40" s="316"/>
      <c r="O40" s="371"/>
      <c r="P40" s="318"/>
      <c r="Q40" s="311"/>
      <c r="R40" s="311"/>
      <c r="S40" s="360"/>
    </row>
    <row r="41" spans="1:19" ht="15" x14ac:dyDescent="0.25">
      <c r="A41" s="407">
        <v>103</v>
      </c>
      <c r="B41" s="330"/>
      <c r="C41" s="322" t="s">
        <v>39</v>
      </c>
      <c r="D41" s="315"/>
      <c r="E41" s="316"/>
      <c r="F41" s="316"/>
      <c r="G41" s="371"/>
      <c r="H41" s="552"/>
      <c r="I41" s="316"/>
      <c r="J41" s="316"/>
      <c r="K41" s="317"/>
      <c r="L41" s="315"/>
      <c r="M41" s="316"/>
      <c r="N41" s="316"/>
      <c r="O41" s="371"/>
      <c r="P41" s="318"/>
      <c r="Q41" s="311"/>
      <c r="R41" s="311"/>
      <c r="S41" s="360"/>
    </row>
    <row r="42" spans="1:19" ht="15" x14ac:dyDescent="0.25">
      <c r="A42" s="307"/>
      <c r="B42" s="410" t="s">
        <v>6</v>
      </c>
      <c r="C42" s="411" t="s">
        <v>19</v>
      </c>
      <c r="D42" s="318">
        <v>516063</v>
      </c>
      <c r="E42" s="311">
        <v>516063</v>
      </c>
      <c r="F42" s="311">
        <v>0</v>
      </c>
      <c r="G42" s="360">
        <v>0</v>
      </c>
      <c r="H42" s="310">
        <v>474277</v>
      </c>
      <c r="I42" s="311">
        <v>474277</v>
      </c>
      <c r="J42" s="311">
        <v>0</v>
      </c>
      <c r="K42" s="312">
        <v>0</v>
      </c>
      <c r="L42" s="318">
        <v>14335</v>
      </c>
      <c r="M42" s="311">
        <f>L42</f>
        <v>14335</v>
      </c>
      <c r="N42" s="311">
        <v>0</v>
      </c>
      <c r="O42" s="360">
        <v>0</v>
      </c>
      <c r="P42" s="318">
        <f t="shared" si="1"/>
        <v>488612</v>
      </c>
      <c r="Q42" s="311">
        <f t="shared" si="1"/>
        <v>488612</v>
      </c>
      <c r="R42" s="311">
        <f t="shared" si="1"/>
        <v>0</v>
      </c>
      <c r="S42" s="360">
        <f t="shared" si="1"/>
        <v>0</v>
      </c>
    </row>
    <row r="43" spans="1:19" ht="15" x14ac:dyDescent="0.25">
      <c r="A43" s="307"/>
      <c r="B43" s="410" t="s">
        <v>10</v>
      </c>
      <c r="C43" s="411" t="s">
        <v>47</v>
      </c>
      <c r="D43" s="318">
        <v>61650</v>
      </c>
      <c r="E43" s="311">
        <v>61650</v>
      </c>
      <c r="F43" s="311">
        <v>0</v>
      </c>
      <c r="G43" s="360">
        <v>0</v>
      </c>
      <c r="H43" s="310">
        <v>66507</v>
      </c>
      <c r="I43" s="311">
        <v>66507</v>
      </c>
      <c r="J43" s="311">
        <v>0</v>
      </c>
      <c r="K43" s="312">
        <v>0</v>
      </c>
      <c r="L43" s="318">
        <v>2108</v>
      </c>
      <c r="M43" s="311">
        <f t="shared" ref="M43:M44" si="8">L43</f>
        <v>2108</v>
      </c>
      <c r="N43" s="311">
        <v>0</v>
      </c>
      <c r="O43" s="360">
        <v>0</v>
      </c>
      <c r="P43" s="318">
        <f t="shared" si="1"/>
        <v>68615</v>
      </c>
      <c r="Q43" s="311">
        <f t="shared" si="1"/>
        <v>68615</v>
      </c>
      <c r="R43" s="311">
        <f t="shared" si="1"/>
        <v>0</v>
      </c>
      <c r="S43" s="360">
        <f t="shared" si="1"/>
        <v>0</v>
      </c>
    </row>
    <row r="44" spans="1:19" ht="15" x14ac:dyDescent="0.25">
      <c r="A44" s="412"/>
      <c r="B44" s="330" t="s">
        <v>11</v>
      </c>
      <c r="C44" s="411" t="s">
        <v>23</v>
      </c>
      <c r="D44" s="318">
        <v>76250</v>
      </c>
      <c r="E44" s="311">
        <v>76250</v>
      </c>
      <c r="F44" s="311">
        <v>0</v>
      </c>
      <c r="G44" s="360">
        <v>0</v>
      </c>
      <c r="H44" s="310">
        <v>74542</v>
      </c>
      <c r="I44" s="311">
        <v>74542</v>
      </c>
      <c r="J44" s="311">
        <v>0</v>
      </c>
      <c r="K44" s="312">
        <v>0</v>
      </c>
      <c r="L44" s="318">
        <v>4064</v>
      </c>
      <c r="M44" s="311">
        <f t="shared" si="8"/>
        <v>4064</v>
      </c>
      <c r="N44" s="311">
        <v>0</v>
      </c>
      <c r="O44" s="360">
        <v>0</v>
      </c>
      <c r="P44" s="318">
        <f t="shared" si="1"/>
        <v>78606</v>
      </c>
      <c r="Q44" s="311">
        <f t="shared" si="1"/>
        <v>78606</v>
      </c>
      <c r="R44" s="311">
        <f t="shared" si="1"/>
        <v>0</v>
      </c>
      <c r="S44" s="360">
        <f t="shared" si="1"/>
        <v>0</v>
      </c>
    </row>
    <row r="45" spans="1:19" ht="15" x14ac:dyDescent="0.25">
      <c r="A45" s="412"/>
      <c r="B45" s="330" t="s">
        <v>13</v>
      </c>
      <c r="C45" s="411" t="s">
        <v>41</v>
      </c>
      <c r="D45" s="318"/>
      <c r="E45" s="311"/>
      <c r="F45" s="311"/>
      <c r="G45" s="360"/>
      <c r="H45" s="310">
        <v>0</v>
      </c>
      <c r="I45" s="311">
        <v>0</v>
      </c>
      <c r="J45" s="311">
        <v>0</v>
      </c>
      <c r="K45" s="312">
        <v>0</v>
      </c>
      <c r="L45" s="318"/>
      <c r="M45" s="311"/>
      <c r="N45" s="311"/>
      <c r="O45" s="360"/>
      <c r="P45" s="318">
        <f t="shared" si="1"/>
        <v>0</v>
      </c>
      <c r="Q45" s="311">
        <f t="shared" si="1"/>
        <v>0</v>
      </c>
      <c r="R45" s="311">
        <f t="shared" si="1"/>
        <v>0</v>
      </c>
      <c r="S45" s="360">
        <f t="shared" si="1"/>
        <v>0</v>
      </c>
    </row>
    <row r="46" spans="1:19" ht="15" x14ac:dyDescent="0.25">
      <c r="A46" s="412"/>
      <c r="B46" s="330"/>
      <c r="C46" s="411" t="s">
        <v>45</v>
      </c>
      <c r="D46" s="318"/>
      <c r="E46" s="311"/>
      <c r="F46" s="311"/>
      <c r="G46" s="360"/>
      <c r="H46" s="310">
        <v>0</v>
      </c>
      <c r="I46" s="311">
        <v>0</v>
      </c>
      <c r="J46" s="311">
        <v>0</v>
      </c>
      <c r="K46" s="312">
        <v>0</v>
      </c>
      <c r="L46" s="318"/>
      <c r="M46" s="311"/>
      <c r="N46" s="311"/>
      <c r="O46" s="360"/>
      <c r="P46" s="318">
        <f t="shared" si="1"/>
        <v>0</v>
      </c>
      <c r="Q46" s="311">
        <f t="shared" si="1"/>
        <v>0</v>
      </c>
      <c r="R46" s="311">
        <f t="shared" si="1"/>
        <v>0</v>
      </c>
      <c r="S46" s="360">
        <f t="shared" si="1"/>
        <v>0</v>
      </c>
    </row>
    <row r="47" spans="1:19" s="588" customFormat="1" ht="15" x14ac:dyDescent="0.25">
      <c r="A47" s="413"/>
      <c r="B47" s="414"/>
      <c r="C47" s="415" t="s">
        <v>181</v>
      </c>
      <c r="D47" s="323"/>
      <c r="E47" s="324"/>
      <c r="F47" s="324"/>
      <c r="G47" s="357"/>
      <c r="H47" s="540">
        <v>0</v>
      </c>
      <c r="I47" s="324">
        <v>0</v>
      </c>
      <c r="J47" s="324">
        <v>0</v>
      </c>
      <c r="K47" s="325">
        <v>0</v>
      </c>
      <c r="L47" s="323"/>
      <c r="M47" s="324"/>
      <c r="N47" s="324"/>
      <c r="O47" s="357"/>
      <c r="P47" s="323">
        <f t="shared" si="1"/>
        <v>0</v>
      </c>
      <c r="Q47" s="324">
        <f t="shared" si="1"/>
        <v>0</v>
      </c>
      <c r="R47" s="324">
        <f t="shared" si="1"/>
        <v>0</v>
      </c>
      <c r="S47" s="357">
        <f t="shared" si="1"/>
        <v>0</v>
      </c>
    </row>
    <row r="48" spans="1:19" ht="15" x14ac:dyDescent="0.25">
      <c r="A48" s="412"/>
      <c r="B48" s="330" t="s">
        <v>16</v>
      </c>
      <c r="C48" s="411" t="s">
        <v>42</v>
      </c>
      <c r="D48" s="318"/>
      <c r="E48" s="311"/>
      <c r="F48" s="311"/>
      <c r="G48" s="360"/>
      <c r="H48" s="310">
        <v>0</v>
      </c>
      <c r="I48" s="311">
        <v>0</v>
      </c>
      <c r="J48" s="311">
        <v>0</v>
      </c>
      <c r="K48" s="312">
        <v>0</v>
      </c>
      <c r="L48" s="318"/>
      <c r="M48" s="311"/>
      <c r="N48" s="311"/>
      <c r="O48" s="360"/>
      <c r="P48" s="318">
        <f t="shared" si="1"/>
        <v>0</v>
      </c>
      <c r="Q48" s="311">
        <f t="shared" si="1"/>
        <v>0</v>
      </c>
      <c r="R48" s="311">
        <f t="shared" si="1"/>
        <v>0</v>
      </c>
      <c r="S48" s="360">
        <f t="shared" si="1"/>
        <v>0</v>
      </c>
    </row>
    <row r="49" spans="1:19" ht="15" x14ac:dyDescent="0.25">
      <c r="A49" s="307"/>
      <c r="B49" s="420"/>
      <c r="C49" s="411" t="s">
        <v>0</v>
      </c>
      <c r="D49" s="318">
        <v>3000</v>
      </c>
      <c r="E49" s="311">
        <v>3000</v>
      </c>
      <c r="F49" s="311">
        <v>0</v>
      </c>
      <c r="G49" s="360">
        <v>0</v>
      </c>
      <c r="H49" s="310">
        <v>3000</v>
      </c>
      <c r="I49" s="311">
        <v>3000</v>
      </c>
      <c r="J49" s="311">
        <v>0</v>
      </c>
      <c r="K49" s="312">
        <v>0</v>
      </c>
      <c r="L49" s="318"/>
      <c r="M49" s="311"/>
      <c r="N49" s="311"/>
      <c r="O49" s="360"/>
      <c r="P49" s="318">
        <f t="shared" si="1"/>
        <v>3000</v>
      </c>
      <c r="Q49" s="311">
        <f t="shared" si="1"/>
        <v>3000</v>
      </c>
      <c r="R49" s="311">
        <f t="shared" si="1"/>
        <v>0</v>
      </c>
      <c r="S49" s="360">
        <f t="shared" si="1"/>
        <v>0</v>
      </c>
    </row>
    <row r="50" spans="1:19" ht="15" x14ac:dyDescent="0.25">
      <c r="A50" s="412"/>
      <c r="B50" s="330"/>
      <c r="C50" s="411" t="s">
        <v>145</v>
      </c>
      <c r="D50" s="318">
        <v>3000</v>
      </c>
      <c r="E50" s="311">
        <v>3000</v>
      </c>
      <c r="F50" s="311">
        <v>0</v>
      </c>
      <c r="G50" s="360">
        <v>0</v>
      </c>
      <c r="H50" s="310">
        <v>14039</v>
      </c>
      <c r="I50" s="311">
        <v>14039</v>
      </c>
      <c r="J50" s="311">
        <v>0</v>
      </c>
      <c r="K50" s="312">
        <v>0</v>
      </c>
      <c r="L50" s="318"/>
      <c r="M50" s="311"/>
      <c r="N50" s="311"/>
      <c r="O50" s="360"/>
      <c r="P50" s="318">
        <f t="shared" si="1"/>
        <v>14039</v>
      </c>
      <c r="Q50" s="311">
        <f t="shared" si="1"/>
        <v>14039</v>
      </c>
      <c r="R50" s="311">
        <f t="shared" si="1"/>
        <v>0</v>
      </c>
      <c r="S50" s="360">
        <f t="shared" si="1"/>
        <v>0</v>
      </c>
    </row>
    <row r="51" spans="1:19" ht="15" x14ac:dyDescent="0.25">
      <c r="A51" s="412"/>
      <c r="B51" s="330"/>
      <c r="C51" s="411" t="s">
        <v>550</v>
      </c>
      <c r="D51" s="318">
        <v>600</v>
      </c>
      <c r="E51" s="311">
        <v>600</v>
      </c>
      <c r="F51" s="311">
        <v>0</v>
      </c>
      <c r="G51" s="360">
        <v>0</v>
      </c>
      <c r="H51" s="310">
        <v>600</v>
      </c>
      <c r="I51" s="311">
        <v>600</v>
      </c>
      <c r="J51" s="311">
        <v>0</v>
      </c>
      <c r="K51" s="312">
        <v>0</v>
      </c>
      <c r="L51" s="318"/>
      <c r="M51" s="311"/>
      <c r="N51" s="311"/>
      <c r="O51" s="360"/>
      <c r="P51" s="318">
        <f t="shared" si="1"/>
        <v>600</v>
      </c>
      <c r="Q51" s="311">
        <f t="shared" si="1"/>
        <v>600</v>
      </c>
      <c r="R51" s="311">
        <f t="shared" si="1"/>
        <v>0</v>
      </c>
      <c r="S51" s="360">
        <f t="shared" si="1"/>
        <v>0</v>
      </c>
    </row>
    <row r="52" spans="1:19" ht="15" x14ac:dyDescent="0.25">
      <c r="A52" s="413"/>
      <c r="B52" s="414"/>
      <c r="C52" s="415" t="s">
        <v>44</v>
      </c>
      <c r="D52" s="323">
        <f t="shared" ref="D52:O52" si="9">SUM(D49:D51)</f>
        <v>6600</v>
      </c>
      <c r="E52" s="324">
        <f t="shared" si="9"/>
        <v>6600</v>
      </c>
      <c r="F52" s="324">
        <f t="shared" si="9"/>
        <v>0</v>
      </c>
      <c r="G52" s="357">
        <f t="shared" si="9"/>
        <v>0</v>
      </c>
      <c r="H52" s="540">
        <v>17639</v>
      </c>
      <c r="I52" s="324">
        <v>17639</v>
      </c>
      <c r="J52" s="324">
        <v>0</v>
      </c>
      <c r="K52" s="325">
        <v>0</v>
      </c>
      <c r="L52" s="323">
        <f t="shared" si="9"/>
        <v>0</v>
      </c>
      <c r="M52" s="324">
        <f t="shared" si="9"/>
        <v>0</v>
      </c>
      <c r="N52" s="324">
        <f t="shared" si="9"/>
        <v>0</v>
      </c>
      <c r="O52" s="357">
        <f t="shared" si="9"/>
        <v>0</v>
      </c>
      <c r="P52" s="323">
        <f t="shared" si="1"/>
        <v>17639</v>
      </c>
      <c r="Q52" s="324">
        <f t="shared" si="1"/>
        <v>17639</v>
      </c>
      <c r="R52" s="324">
        <f t="shared" si="1"/>
        <v>0</v>
      </c>
      <c r="S52" s="357">
        <f t="shared" si="1"/>
        <v>0</v>
      </c>
    </row>
    <row r="53" spans="1:19" ht="15" x14ac:dyDescent="0.25">
      <c r="A53" s="412"/>
      <c r="B53" s="330"/>
      <c r="C53" s="322" t="s">
        <v>15</v>
      </c>
      <c r="D53" s="315">
        <f t="shared" ref="D53:O53" si="10">D42+D43+D44+D52</f>
        <v>660563</v>
      </c>
      <c r="E53" s="316">
        <f t="shared" si="10"/>
        <v>660563</v>
      </c>
      <c r="F53" s="316">
        <f t="shared" si="10"/>
        <v>0</v>
      </c>
      <c r="G53" s="371">
        <f t="shared" si="10"/>
        <v>0</v>
      </c>
      <c r="H53" s="552">
        <v>632965</v>
      </c>
      <c r="I53" s="316">
        <v>632965</v>
      </c>
      <c r="J53" s="316">
        <v>0</v>
      </c>
      <c r="K53" s="317">
        <v>0</v>
      </c>
      <c r="L53" s="315">
        <f t="shared" si="10"/>
        <v>20507</v>
      </c>
      <c r="M53" s="316">
        <f t="shared" si="10"/>
        <v>20507</v>
      </c>
      <c r="N53" s="316">
        <f t="shared" si="10"/>
        <v>0</v>
      </c>
      <c r="O53" s="371">
        <f t="shared" si="10"/>
        <v>0</v>
      </c>
      <c r="P53" s="315">
        <f t="shared" si="1"/>
        <v>653472</v>
      </c>
      <c r="Q53" s="316">
        <f t="shared" si="1"/>
        <v>653472</v>
      </c>
      <c r="R53" s="316">
        <f t="shared" si="1"/>
        <v>0</v>
      </c>
      <c r="S53" s="371">
        <f t="shared" si="1"/>
        <v>0</v>
      </c>
    </row>
    <row r="54" spans="1:19" ht="15" x14ac:dyDescent="0.25">
      <c r="A54" s="412"/>
      <c r="B54" s="330"/>
      <c r="C54" s="322"/>
      <c r="D54" s="315"/>
      <c r="E54" s="316"/>
      <c r="F54" s="316"/>
      <c r="G54" s="371"/>
      <c r="H54" s="552"/>
      <c r="I54" s="316"/>
      <c r="J54" s="316"/>
      <c r="K54" s="317"/>
      <c r="L54" s="315"/>
      <c r="M54" s="316"/>
      <c r="N54" s="316"/>
      <c r="O54" s="371"/>
      <c r="P54" s="318"/>
      <c r="Q54" s="311"/>
      <c r="R54" s="311"/>
      <c r="S54" s="360"/>
    </row>
    <row r="55" spans="1:19" ht="15" x14ac:dyDescent="0.25">
      <c r="A55" s="412"/>
      <c r="B55" s="330"/>
      <c r="C55" s="322" t="s">
        <v>156</v>
      </c>
      <c r="D55" s="416">
        <f>D24+D39+D53</f>
        <v>1524239</v>
      </c>
      <c r="E55" s="417">
        <f>E24+E39+E53</f>
        <v>1524239</v>
      </c>
      <c r="F55" s="417">
        <f>F24+F39+F53</f>
        <v>0</v>
      </c>
      <c r="G55" s="418">
        <f>G24+G39+G53</f>
        <v>0</v>
      </c>
      <c r="H55" s="578">
        <v>1528687</v>
      </c>
      <c r="I55" s="417">
        <v>1528687</v>
      </c>
      <c r="J55" s="417">
        <v>0</v>
      </c>
      <c r="K55" s="579">
        <v>0</v>
      </c>
      <c r="L55" s="416">
        <f>L24+L39+L53</f>
        <v>36867</v>
      </c>
      <c r="M55" s="417">
        <f>M24+M39+M53</f>
        <v>36867</v>
      </c>
      <c r="N55" s="417">
        <f>N24+N39+N53</f>
        <v>0</v>
      </c>
      <c r="O55" s="418">
        <f>O24+O39+O53</f>
        <v>0</v>
      </c>
      <c r="P55" s="416">
        <f t="shared" si="1"/>
        <v>1565554</v>
      </c>
      <c r="Q55" s="417">
        <f t="shared" si="1"/>
        <v>1565554</v>
      </c>
      <c r="R55" s="417">
        <f t="shared" si="1"/>
        <v>0</v>
      </c>
      <c r="S55" s="418">
        <f t="shared" si="1"/>
        <v>0</v>
      </c>
    </row>
    <row r="56" spans="1:19" ht="15" x14ac:dyDescent="0.25">
      <c r="A56" s="412"/>
      <c r="B56" s="330"/>
      <c r="C56" s="421"/>
      <c r="D56" s="422"/>
      <c r="E56" s="353"/>
      <c r="F56" s="353"/>
      <c r="G56" s="423"/>
      <c r="H56" s="580"/>
      <c r="I56" s="353"/>
      <c r="J56" s="353"/>
      <c r="K56" s="581"/>
      <c r="L56" s="422"/>
      <c r="M56" s="353"/>
      <c r="N56" s="353"/>
      <c r="O56" s="423"/>
      <c r="P56" s="318"/>
      <c r="Q56" s="311"/>
      <c r="R56" s="311"/>
      <c r="S56" s="360"/>
    </row>
    <row r="57" spans="1:19" ht="15" x14ac:dyDescent="0.25">
      <c r="A57" s="407">
        <v>104</v>
      </c>
      <c r="B57" s="330"/>
      <c r="C57" s="322" t="s">
        <v>27</v>
      </c>
      <c r="D57" s="315"/>
      <c r="E57" s="316"/>
      <c r="F57" s="316"/>
      <c r="G57" s="371"/>
      <c r="H57" s="552"/>
      <c r="I57" s="316"/>
      <c r="J57" s="316"/>
      <c r="K57" s="317"/>
      <c r="L57" s="315"/>
      <c r="M57" s="316"/>
      <c r="N57" s="316"/>
      <c r="O57" s="371"/>
      <c r="P57" s="318"/>
      <c r="Q57" s="311"/>
      <c r="R57" s="311"/>
      <c r="S57" s="360"/>
    </row>
    <row r="58" spans="1:19" ht="15" x14ac:dyDescent="0.25">
      <c r="A58" s="412"/>
      <c r="B58" s="330" t="s">
        <v>6</v>
      </c>
      <c r="C58" s="411" t="s">
        <v>19</v>
      </c>
      <c r="D58" s="422"/>
      <c r="E58" s="353"/>
      <c r="F58" s="353"/>
      <c r="G58" s="423"/>
      <c r="H58" s="580"/>
      <c r="I58" s="353"/>
      <c r="J58" s="353"/>
      <c r="K58" s="581"/>
      <c r="L58" s="422"/>
      <c r="M58" s="353"/>
      <c r="N58" s="353"/>
      <c r="O58" s="423"/>
      <c r="P58" s="318"/>
      <c r="Q58" s="311"/>
      <c r="R58" s="311"/>
      <c r="S58" s="360"/>
    </row>
    <row r="59" spans="1:19" ht="15" x14ac:dyDescent="0.25">
      <c r="A59" s="412"/>
      <c r="B59" s="330"/>
      <c r="C59" s="411" t="s">
        <v>114</v>
      </c>
      <c r="D59" s="318">
        <v>37762</v>
      </c>
      <c r="E59" s="311">
        <v>37762</v>
      </c>
      <c r="F59" s="311">
        <v>0</v>
      </c>
      <c r="G59" s="360">
        <v>0</v>
      </c>
      <c r="H59" s="310">
        <v>37762</v>
      </c>
      <c r="I59" s="311">
        <v>37762</v>
      </c>
      <c r="J59" s="311">
        <v>0</v>
      </c>
      <c r="K59" s="312">
        <v>0</v>
      </c>
      <c r="L59" s="318">
        <v>1793</v>
      </c>
      <c r="M59" s="311">
        <f>L59</f>
        <v>1793</v>
      </c>
      <c r="N59" s="311">
        <v>0</v>
      </c>
      <c r="O59" s="360">
        <v>0</v>
      </c>
      <c r="P59" s="318">
        <f t="shared" si="1"/>
        <v>39555</v>
      </c>
      <c r="Q59" s="311">
        <f t="shared" si="1"/>
        <v>39555</v>
      </c>
      <c r="R59" s="311">
        <f t="shared" si="1"/>
        <v>0</v>
      </c>
      <c r="S59" s="360">
        <f t="shared" si="1"/>
        <v>0</v>
      </c>
    </row>
    <row r="60" spans="1:19" ht="15" x14ac:dyDescent="0.25">
      <c r="A60" s="412"/>
      <c r="B60" s="330"/>
      <c r="C60" s="424" t="s">
        <v>142</v>
      </c>
      <c r="D60" s="318">
        <v>37508</v>
      </c>
      <c r="E60" s="311">
        <v>37508</v>
      </c>
      <c r="F60" s="311">
        <v>0</v>
      </c>
      <c r="G60" s="360">
        <v>0</v>
      </c>
      <c r="H60" s="310">
        <v>37508</v>
      </c>
      <c r="I60" s="311">
        <v>37508</v>
      </c>
      <c r="J60" s="311">
        <v>0</v>
      </c>
      <c r="K60" s="312">
        <v>0</v>
      </c>
      <c r="L60" s="318"/>
      <c r="M60" s="311"/>
      <c r="N60" s="311"/>
      <c r="O60" s="360"/>
      <c r="P60" s="318">
        <f t="shared" si="1"/>
        <v>37508</v>
      </c>
      <c r="Q60" s="311">
        <f t="shared" si="1"/>
        <v>37508</v>
      </c>
      <c r="R60" s="311">
        <f t="shared" si="1"/>
        <v>0</v>
      </c>
      <c r="S60" s="360">
        <f t="shared" si="1"/>
        <v>0</v>
      </c>
    </row>
    <row r="61" spans="1:19" ht="15" x14ac:dyDescent="0.25">
      <c r="A61" s="412"/>
      <c r="B61" s="330"/>
      <c r="C61" s="424" t="s">
        <v>115</v>
      </c>
      <c r="D61" s="318">
        <v>15474</v>
      </c>
      <c r="E61" s="311">
        <v>0</v>
      </c>
      <c r="F61" s="311">
        <v>15474</v>
      </c>
      <c r="G61" s="360">
        <v>0</v>
      </c>
      <c r="H61" s="310">
        <v>15474</v>
      </c>
      <c r="I61" s="311">
        <v>0</v>
      </c>
      <c r="J61" s="311">
        <v>15474</v>
      </c>
      <c r="K61" s="312">
        <v>0</v>
      </c>
      <c r="L61" s="318"/>
      <c r="M61" s="311"/>
      <c r="N61" s="311"/>
      <c r="O61" s="360"/>
      <c r="P61" s="318">
        <f t="shared" si="1"/>
        <v>15474</v>
      </c>
      <c r="Q61" s="311">
        <f t="shared" si="1"/>
        <v>0</v>
      </c>
      <c r="R61" s="311">
        <f t="shared" si="1"/>
        <v>15474</v>
      </c>
      <c r="S61" s="360">
        <f t="shared" si="1"/>
        <v>0</v>
      </c>
    </row>
    <row r="62" spans="1:19" ht="15" x14ac:dyDescent="0.25">
      <c r="A62" s="412"/>
      <c r="B62" s="330"/>
      <c r="C62" s="424" t="s">
        <v>116</v>
      </c>
      <c r="D62" s="318">
        <v>67611</v>
      </c>
      <c r="E62" s="311">
        <v>67611</v>
      </c>
      <c r="F62" s="311">
        <v>0</v>
      </c>
      <c r="G62" s="360">
        <v>0</v>
      </c>
      <c r="H62" s="310">
        <v>59611</v>
      </c>
      <c r="I62" s="311">
        <v>59611</v>
      </c>
      <c r="J62" s="311">
        <v>0</v>
      </c>
      <c r="K62" s="312">
        <v>0</v>
      </c>
      <c r="L62" s="318"/>
      <c r="M62" s="311"/>
      <c r="N62" s="311"/>
      <c r="O62" s="360"/>
      <c r="P62" s="318">
        <f t="shared" si="1"/>
        <v>59611</v>
      </c>
      <c r="Q62" s="311">
        <f t="shared" si="1"/>
        <v>59611</v>
      </c>
      <c r="R62" s="311">
        <f t="shared" si="1"/>
        <v>0</v>
      </c>
      <c r="S62" s="360">
        <f t="shared" si="1"/>
        <v>0</v>
      </c>
    </row>
    <row r="63" spans="1:19" ht="15" x14ac:dyDescent="0.25">
      <c r="A63" s="412"/>
      <c r="B63" s="330"/>
      <c r="C63" s="424" t="s">
        <v>551</v>
      </c>
      <c r="D63" s="318">
        <v>5106</v>
      </c>
      <c r="E63" s="311">
        <v>5106</v>
      </c>
      <c r="F63" s="311">
        <v>0</v>
      </c>
      <c r="G63" s="360">
        <v>0</v>
      </c>
      <c r="H63" s="310">
        <v>5106</v>
      </c>
      <c r="I63" s="311">
        <v>5106</v>
      </c>
      <c r="J63" s="311">
        <v>0</v>
      </c>
      <c r="K63" s="312">
        <v>0</v>
      </c>
      <c r="L63" s="318">
        <v>2534</v>
      </c>
      <c r="M63" s="311">
        <f>L63</f>
        <v>2534</v>
      </c>
      <c r="N63" s="311">
        <v>0</v>
      </c>
      <c r="O63" s="360">
        <v>0</v>
      </c>
      <c r="P63" s="318">
        <f t="shared" si="1"/>
        <v>7640</v>
      </c>
      <c r="Q63" s="311">
        <f t="shared" si="1"/>
        <v>7640</v>
      </c>
      <c r="R63" s="311">
        <f t="shared" si="1"/>
        <v>0</v>
      </c>
      <c r="S63" s="360">
        <f t="shared" si="1"/>
        <v>0</v>
      </c>
    </row>
    <row r="64" spans="1:19" ht="15" x14ac:dyDescent="0.25">
      <c r="A64" s="412"/>
      <c r="B64" s="330"/>
      <c r="C64" s="424"/>
      <c r="D64" s="318"/>
      <c r="E64" s="311"/>
      <c r="F64" s="311"/>
      <c r="G64" s="360"/>
      <c r="H64" s="310"/>
      <c r="I64" s="311"/>
      <c r="J64" s="311"/>
      <c r="K64" s="312"/>
      <c r="L64" s="318"/>
      <c r="M64" s="311"/>
      <c r="N64" s="311"/>
      <c r="O64" s="360"/>
      <c r="P64" s="318"/>
      <c r="Q64" s="311"/>
      <c r="R64" s="311"/>
      <c r="S64" s="360"/>
    </row>
    <row r="65" spans="1:19" ht="15" x14ac:dyDescent="0.25">
      <c r="A65" s="412"/>
      <c r="B65" s="330"/>
      <c r="C65" s="421" t="s">
        <v>30</v>
      </c>
      <c r="D65" s="422">
        <f t="shared" ref="D65:O65" si="11">SUM(D59:D64)</f>
        <v>163461</v>
      </c>
      <c r="E65" s="353">
        <f t="shared" si="11"/>
        <v>147987</v>
      </c>
      <c r="F65" s="353">
        <f t="shared" si="11"/>
        <v>15474</v>
      </c>
      <c r="G65" s="423">
        <f t="shared" si="11"/>
        <v>0</v>
      </c>
      <c r="H65" s="580">
        <v>155461</v>
      </c>
      <c r="I65" s="353">
        <v>139987</v>
      </c>
      <c r="J65" s="353">
        <v>15474</v>
      </c>
      <c r="K65" s="581">
        <v>0</v>
      </c>
      <c r="L65" s="422">
        <f t="shared" si="11"/>
        <v>4327</v>
      </c>
      <c r="M65" s="353">
        <f t="shared" si="11"/>
        <v>4327</v>
      </c>
      <c r="N65" s="353">
        <f t="shared" si="11"/>
        <v>0</v>
      </c>
      <c r="O65" s="423">
        <f t="shared" si="11"/>
        <v>0</v>
      </c>
      <c r="P65" s="422">
        <f t="shared" si="1"/>
        <v>159788</v>
      </c>
      <c r="Q65" s="353">
        <f t="shared" si="1"/>
        <v>144314</v>
      </c>
      <c r="R65" s="353">
        <f t="shared" si="1"/>
        <v>15474</v>
      </c>
      <c r="S65" s="423">
        <f t="shared" si="1"/>
        <v>0</v>
      </c>
    </row>
    <row r="66" spans="1:19" ht="15" x14ac:dyDescent="0.25">
      <c r="A66" s="412"/>
      <c r="B66" s="330"/>
      <c r="C66" s="421"/>
      <c r="D66" s="422"/>
      <c r="E66" s="353"/>
      <c r="F66" s="353"/>
      <c r="G66" s="423"/>
      <c r="H66" s="580"/>
      <c r="I66" s="353"/>
      <c r="J66" s="353"/>
      <c r="K66" s="581"/>
      <c r="L66" s="422"/>
      <c r="M66" s="353"/>
      <c r="N66" s="353"/>
      <c r="O66" s="423"/>
      <c r="P66" s="318"/>
      <c r="Q66" s="311"/>
      <c r="R66" s="311"/>
      <c r="S66" s="360"/>
    </row>
    <row r="67" spans="1:19" ht="15" x14ac:dyDescent="0.25">
      <c r="A67" s="412"/>
      <c r="B67" s="330" t="s">
        <v>10</v>
      </c>
      <c r="C67" s="411" t="s">
        <v>47</v>
      </c>
      <c r="D67" s="422"/>
      <c r="E67" s="353"/>
      <c r="F67" s="353"/>
      <c r="G67" s="423"/>
      <c r="H67" s="580"/>
      <c r="I67" s="353"/>
      <c r="J67" s="353"/>
      <c r="K67" s="581"/>
      <c r="L67" s="422"/>
      <c r="M67" s="353"/>
      <c r="N67" s="353"/>
      <c r="O67" s="423"/>
      <c r="P67" s="318"/>
      <c r="Q67" s="311"/>
      <c r="R67" s="311"/>
      <c r="S67" s="360"/>
    </row>
    <row r="68" spans="1:19" ht="15" x14ac:dyDescent="0.25">
      <c r="A68" s="412"/>
      <c r="B68" s="330"/>
      <c r="C68" s="411" t="s">
        <v>114</v>
      </c>
      <c r="D68" s="318">
        <v>4713</v>
      </c>
      <c r="E68" s="311">
        <v>4713</v>
      </c>
      <c r="F68" s="311">
        <v>0</v>
      </c>
      <c r="G68" s="360">
        <v>0</v>
      </c>
      <c r="H68" s="310">
        <v>4713</v>
      </c>
      <c r="I68" s="311">
        <v>4713</v>
      </c>
      <c r="J68" s="311">
        <v>0</v>
      </c>
      <c r="K68" s="312">
        <v>0</v>
      </c>
      <c r="L68" s="318"/>
      <c r="M68" s="311"/>
      <c r="N68" s="311"/>
      <c r="O68" s="360"/>
      <c r="P68" s="318">
        <f t="shared" si="1"/>
        <v>4713</v>
      </c>
      <c r="Q68" s="311">
        <f t="shared" si="1"/>
        <v>4713</v>
      </c>
      <c r="R68" s="311">
        <f t="shared" si="1"/>
        <v>0</v>
      </c>
      <c r="S68" s="360">
        <f t="shared" si="1"/>
        <v>0</v>
      </c>
    </row>
    <row r="69" spans="1:19" ht="15" x14ac:dyDescent="0.25">
      <c r="A69" s="412"/>
      <c r="B69" s="330"/>
      <c r="C69" s="424" t="s">
        <v>142</v>
      </c>
      <c r="D69" s="318">
        <v>4366</v>
      </c>
      <c r="E69" s="311">
        <v>4366</v>
      </c>
      <c r="F69" s="311">
        <v>0</v>
      </c>
      <c r="G69" s="360">
        <v>0</v>
      </c>
      <c r="H69" s="310">
        <v>4366</v>
      </c>
      <c r="I69" s="311">
        <v>4366</v>
      </c>
      <c r="J69" s="311">
        <v>0</v>
      </c>
      <c r="K69" s="312">
        <v>0</v>
      </c>
      <c r="L69" s="318"/>
      <c r="M69" s="311"/>
      <c r="N69" s="311"/>
      <c r="O69" s="360"/>
      <c r="P69" s="318">
        <f t="shared" si="1"/>
        <v>4366</v>
      </c>
      <c r="Q69" s="311">
        <f t="shared" si="1"/>
        <v>4366</v>
      </c>
      <c r="R69" s="311">
        <f t="shared" si="1"/>
        <v>0</v>
      </c>
      <c r="S69" s="360">
        <f t="shared" si="1"/>
        <v>0</v>
      </c>
    </row>
    <row r="70" spans="1:19" ht="15" x14ac:dyDescent="0.25">
      <c r="A70" s="412"/>
      <c r="B70" s="330"/>
      <c r="C70" s="424" t="s">
        <v>115</v>
      </c>
      <c r="D70" s="318">
        <v>1686</v>
      </c>
      <c r="E70" s="311">
        <v>0</v>
      </c>
      <c r="F70" s="311">
        <v>1686</v>
      </c>
      <c r="G70" s="360">
        <v>0</v>
      </c>
      <c r="H70" s="310">
        <v>1686</v>
      </c>
      <c r="I70" s="311">
        <v>0</v>
      </c>
      <c r="J70" s="311">
        <v>1686</v>
      </c>
      <c r="K70" s="312">
        <v>0</v>
      </c>
      <c r="L70" s="318"/>
      <c r="M70" s="311"/>
      <c r="N70" s="311"/>
      <c r="O70" s="360"/>
      <c r="P70" s="318">
        <f t="shared" si="1"/>
        <v>1686</v>
      </c>
      <c r="Q70" s="311">
        <f t="shared" si="1"/>
        <v>0</v>
      </c>
      <c r="R70" s="311">
        <f t="shared" si="1"/>
        <v>1686</v>
      </c>
      <c r="S70" s="360">
        <f t="shared" si="1"/>
        <v>0</v>
      </c>
    </row>
    <row r="71" spans="1:19" ht="15" x14ac:dyDescent="0.25">
      <c r="A71" s="412"/>
      <c r="B71" s="330"/>
      <c r="C71" s="424" t="s">
        <v>117</v>
      </c>
      <c r="D71" s="318">
        <v>8698</v>
      </c>
      <c r="E71" s="311">
        <v>8698</v>
      </c>
      <c r="F71" s="311">
        <v>0</v>
      </c>
      <c r="G71" s="360">
        <v>0</v>
      </c>
      <c r="H71" s="310">
        <v>8048</v>
      </c>
      <c r="I71" s="311">
        <v>8048</v>
      </c>
      <c r="J71" s="311">
        <v>0</v>
      </c>
      <c r="K71" s="312">
        <v>0</v>
      </c>
      <c r="L71" s="318"/>
      <c r="M71" s="311"/>
      <c r="N71" s="311"/>
      <c r="O71" s="360"/>
      <c r="P71" s="318">
        <f t="shared" si="1"/>
        <v>8048</v>
      </c>
      <c r="Q71" s="311">
        <f t="shared" si="1"/>
        <v>8048</v>
      </c>
      <c r="R71" s="311">
        <f t="shared" si="1"/>
        <v>0</v>
      </c>
      <c r="S71" s="360">
        <f t="shared" si="1"/>
        <v>0</v>
      </c>
    </row>
    <row r="72" spans="1:19" ht="15" x14ac:dyDescent="0.25">
      <c r="A72" s="412"/>
      <c r="B72" s="330"/>
      <c r="C72" s="424" t="s">
        <v>551</v>
      </c>
      <c r="D72" s="318">
        <v>664</v>
      </c>
      <c r="E72" s="311">
        <v>664</v>
      </c>
      <c r="F72" s="311">
        <v>0</v>
      </c>
      <c r="G72" s="360">
        <v>0</v>
      </c>
      <c r="H72" s="310">
        <v>664</v>
      </c>
      <c r="I72" s="311">
        <v>664</v>
      </c>
      <c r="J72" s="311">
        <v>0</v>
      </c>
      <c r="K72" s="312">
        <v>0</v>
      </c>
      <c r="L72" s="318">
        <v>331</v>
      </c>
      <c r="M72" s="311">
        <v>331</v>
      </c>
      <c r="N72" s="311">
        <v>0</v>
      </c>
      <c r="O72" s="360">
        <v>0</v>
      </c>
      <c r="P72" s="318">
        <f t="shared" si="1"/>
        <v>995</v>
      </c>
      <c r="Q72" s="311">
        <f t="shared" si="1"/>
        <v>995</v>
      </c>
      <c r="R72" s="311">
        <f t="shared" si="1"/>
        <v>0</v>
      </c>
      <c r="S72" s="360">
        <f t="shared" si="1"/>
        <v>0</v>
      </c>
    </row>
    <row r="73" spans="1:19" ht="15" x14ac:dyDescent="0.25">
      <c r="A73" s="412"/>
      <c r="B73" s="330"/>
      <c r="C73" s="424"/>
      <c r="D73" s="318"/>
      <c r="E73" s="311"/>
      <c r="F73" s="311"/>
      <c r="G73" s="360"/>
      <c r="H73" s="310"/>
      <c r="I73" s="311"/>
      <c r="J73" s="311"/>
      <c r="K73" s="312"/>
      <c r="L73" s="318"/>
      <c r="M73" s="311"/>
      <c r="N73" s="311"/>
      <c r="O73" s="360"/>
      <c r="P73" s="318"/>
      <c r="Q73" s="311"/>
      <c r="R73" s="311"/>
      <c r="S73" s="360"/>
    </row>
    <row r="74" spans="1:19" ht="15" x14ac:dyDescent="0.25">
      <c r="A74" s="412"/>
      <c r="B74" s="330"/>
      <c r="C74" s="421" t="s">
        <v>31</v>
      </c>
      <c r="D74" s="422">
        <f t="shared" ref="D74:O74" si="12">SUM(D68:D73)</f>
        <v>20127</v>
      </c>
      <c r="E74" s="353">
        <f t="shared" si="12"/>
        <v>18441</v>
      </c>
      <c r="F74" s="353">
        <f t="shared" si="12"/>
        <v>1686</v>
      </c>
      <c r="G74" s="423">
        <f t="shared" si="12"/>
        <v>0</v>
      </c>
      <c r="H74" s="580">
        <v>19477</v>
      </c>
      <c r="I74" s="353">
        <v>17791</v>
      </c>
      <c r="J74" s="353">
        <v>1686</v>
      </c>
      <c r="K74" s="581">
        <v>0</v>
      </c>
      <c r="L74" s="422">
        <f t="shared" si="12"/>
        <v>331</v>
      </c>
      <c r="M74" s="353">
        <f t="shared" si="12"/>
        <v>331</v>
      </c>
      <c r="N74" s="353">
        <f t="shared" si="12"/>
        <v>0</v>
      </c>
      <c r="O74" s="423">
        <f t="shared" si="12"/>
        <v>0</v>
      </c>
      <c r="P74" s="422">
        <f t="shared" si="1"/>
        <v>19808</v>
      </c>
      <c r="Q74" s="353">
        <f t="shared" si="1"/>
        <v>18122</v>
      </c>
      <c r="R74" s="353">
        <f t="shared" si="1"/>
        <v>1686</v>
      </c>
      <c r="S74" s="423">
        <f t="shared" si="1"/>
        <v>0</v>
      </c>
    </row>
    <row r="75" spans="1:19" ht="15" x14ac:dyDescent="0.25">
      <c r="A75" s="412"/>
      <c r="B75" s="330"/>
      <c r="C75" s="421"/>
      <c r="D75" s="422"/>
      <c r="E75" s="353"/>
      <c r="F75" s="353"/>
      <c r="G75" s="423"/>
      <c r="H75" s="580"/>
      <c r="I75" s="353"/>
      <c r="J75" s="353"/>
      <c r="K75" s="581"/>
      <c r="L75" s="422"/>
      <c r="M75" s="353"/>
      <c r="N75" s="353"/>
      <c r="O75" s="423"/>
      <c r="P75" s="318"/>
      <c r="Q75" s="311"/>
      <c r="R75" s="311"/>
      <c r="S75" s="360"/>
    </row>
    <row r="76" spans="1:19" ht="15" x14ac:dyDescent="0.25">
      <c r="A76" s="412"/>
      <c r="B76" s="330" t="s">
        <v>11</v>
      </c>
      <c r="C76" s="411" t="s">
        <v>23</v>
      </c>
      <c r="D76" s="422"/>
      <c r="E76" s="353"/>
      <c r="F76" s="353"/>
      <c r="G76" s="423"/>
      <c r="H76" s="580"/>
      <c r="I76" s="353"/>
      <c r="J76" s="353"/>
      <c r="K76" s="581"/>
      <c r="L76" s="422"/>
      <c r="M76" s="353"/>
      <c r="N76" s="353"/>
      <c r="O76" s="423"/>
      <c r="P76" s="318"/>
      <c r="Q76" s="311"/>
      <c r="R76" s="311"/>
      <c r="S76" s="360"/>
    </row>
    <row r="77" spans="1:19" ht="15" x14ac:dyDescent="0.25">
      <c r="A77" s="412"/>
      <c r="B77" s="21"/>
      <c r="C77" s="411" t="s">
        <v>28</v>
      </c>
      <c r="D77" s="318">
        <v>2000</v>
      </c>
      <c r="E77" s="311">
        <v>0</v>
      </c>
      <c r="F77" s="311">
        <v>2000</v>
      </c>
      <c r="G77" s="360">
        <v>0</v>
      </c>
      <c r="H77" s="310">
        <v>2000</v>
      </c>
      <c r="I77" s="311">
        <v>0</v>
      </c>
      <c r="J77" s="311">
        <v>2000</v>
      </c>
      <c r="K77" s="312">
        <v>0</v>
      </c>
      <c r="L77" s="318">
        <v>120</v>
      </c>
      <c r="M77" s="311">
        <v>0</v>
      </c>
      <c r="N77" s="311">
        <v>120</v>
      </c>
      <c r="O77" s="360">
        <v>0</v>
      </c>
      <c r="P77" s="318">
        <f t="shared" ref="P77:S139" si="13">H77+L77</f>
        <v>2120</v>
      </c>
      <c r="Q77" s="311">
        <f t="shared" si="13"/>
        <v>0</v>
      </c>
      <c r="R77" s="311">
        <f t="shared" si="13"/>
        <v>2120</v>
      </c>
      <c r="S77" s="360">
        <f t="shared" si="13"/>
        <v>0</v>
      </c>
    </row>
    <row r="78" spans="1:19" ht="15" x14ac:dyDescent="0.25">
      <c r="A78" s="412"/>
      <c r="B78" s="330"/>
      <c r="C78" s="411" t="s">
        <v>71</v>
      </c>
      <c r="D78" s="318">
        <v>2500</v>
      </c>
      <c r="E78" s="311">
        <v>2500</v>
      </c>
      <c r="F78" s="311">
        <v>0</v>
      </c>
      <c r="G78" s="360">
        <v>0</v>
      </c>
      <c r="H78" s="310">
        <v>2810</v>
      </c>
      <c r="I78" s="311">
        <v>2810</v>
      </c>
      <c r="J78" s="311">
        <v>0</v>
      </c>
      <c r="K78" s="312">
        <v>0</v>
      </c>
      <c r="L78" s="318">
        <v>2244</v>
      </c>
      <c r="M78" s="311">
        <v>2244</v>
      </c>
      <c r="N78" s="311">
        <v>0</v>
      </c>
      <c r="O78" s="360">
        <v>0</v>
      </c>
      <c r="P78" s="318">
        <f t="shared" si="13"/>
        <v>5054</v>
      </c>
      <c r="Q78" s="311">
        <f t="shared" si="13"/>
        <v>5054</v>
      </c>
      <c r="R78" s="311">
        <f t="shared" si="13"/>
        <v>0</v>
      </c>
      <c r="S78" s="360">
        <f t="shared" si="13"/>
        <v>0</v>
      </c>
    </row>
    <row r="79" spans="1:19" ht="15" x14ac:dyDescent="0.25">
      <c r="A79" s="412"/>
      <c r="B79" s="330"/>
      <c r="C79" s="411" t="s">
        <v>151</v>
      </c>
      <c r="D79" s="318">
        <v>2076</v>
      </c>
      <c r="E79" s="311">
        <v>2076</v>
      </c>
      <c r="F79" s="311">
        <v>0</v>
      </c>
      <c r="G79" s="360">
        <v>0</v>
      </c>
      <c r="H79" s="310">
        <v>1076</v>
      </c>
      <c r="I79" s="311">
        <v>1076</v>
      </c>
      <c r="J79" s="311">
        <v>0</v>
      </c>
      <c r="K79" s="312">
        <v>0</v>
      </c>
      <c r="L79" s="318">
        <v>339</v>
      </c>
      <c r="M79" s="311">
        <v>339</v>
      </c>
      <c r="N79" s="311">
        <v>0</v>
      </c>
      <c r="O79" s="360">
        <v>0</v>
      </c>
      <c r="P79" s="318">
        <f t="shared" si="13"/>
        <v>1415</v>
      </c>
      <c r="Q79" s="311">
        <f t="shared" si="13"/>
        <v>1415</v>
      </c>
      <c r="R79" s="311">
        <f t="shared" si="13"/>
        <v>0</v>
      </c>
      <c r="S79" s="360">
        <f t="shared" si="13"/>
        <v>0</v>
      </c>
    </row>
    <row r="80" spans="1:19" ht="15" x14ac:dyDescent="0.25">
      <c r="A80" s="412"/>
      <c r="B80" s="330"/>
      <c r="C80" s="411" t="s">
        <v>158</v>
      </c>
      <c r="D80" s="318">
        <v>31000</v>
      </c>
      <c r="E80" s="311">
        <v>31000</v>
      </c>
      <c r="F80" s="311">
        <v>0</v>
      </c>
      <c r="G80" s="360">
        <v>0</v>
      </c>
      <c r="H80" s="310">
        <v>31000</v>
      </c>
      <c r="I80" s="311">
        <v>31000</v>
      </c>
      <c r="J80" s="311">
        <v>0</v>
      </c>
      <c r="K80" s="312">
        <v>0</v>
      </c>
      <c r="L80" s="318"/>
      <c r="M80" s="311"/>
      <c r="N80" s="311"/>
      <c r="O80" s="360"/>
      <c r="P80" s="318">
        <f t="shared" si="13"/>
        <v>31000</v>
      </c>
      <c r="Q80" s="311">
        <f t="shared" si="13"/>
        <v>31000</v>
      </c>
      <c r="R80" s="311">
        <f t="shared" si="13"/>
        <v>0</v>
      </c>
      <c r="S80" s="360">
        <f t="shared" si="13"/>
        <v>0</v>
      </c>
    </row>
    <row r="81" spans="1:19" ht="15" x14ac:dyDescent="0.25">
      <c r="A81" s="412"/>
      <c r="B81" s="330"/>
      <c r="C81" s="411" t="s">
        <v>159</v>
      </c>
      <c r="D81" s="318">
        <v>50000</v>
      </c>
      <c r="E81" s="311">
        <v>50000</v>
      </c>
      <c r="F81" s="311">
        <v>0</v>
      </c>
      <c r="G81" s="360">
        <v>0</v>
      </c>
      <c r="H81" s="310">
        <v>50000</v>
      </c>
      <c r="I81" s="311">
        <v>50000</v>
      </c>
      <c r="J81" s="311">
        <v>0</v>
      </c>
      <c r="K81" s="312">
        <v>0</v>
      </c>
      <c r="L81" s="318"/>
      <c r="M81" s="311"/>
      <c r="N81" s="311"/>
      <c r="O81" s="360"/>
      <c r="P81" s="318">
        <f t="shared" si="13"/>
        <v>50000</v>
      </c>
      <c r="Q81" s="311">
        <f t="shared" si="13"/>
        <v>50000</v>
      </c>
      <c r="R81" s="311">
        <f t="shared" si="13"/>
        <v>0</v>
      </c>
      <c r="S81" s="360">
        <f t="shared" si="13"/>
        <v>0</v>
      </c>
    </row>
    <row r="82" spans="1:19" ht="15" x14ac:dyDescent="0.25">
      <c r="A82" s="412"/>
      <c r="B82" s="330"/>
      <c r="C82" s="411" t="s">
        <v>160</v>
      </c>
      <c r="D82" s="318">
        <v>5000</v>
      </c>
      <c r="E82" s="311">
        <v>5000</v>
      </c>
      <c r="F82" s="311">
        <v>0</v>
      </c>
      <c r="G82" s="360">
        <v>0</v>
      </c>
      <c r="H82" s="310">
        <v>5000</v>
      </c>
      <c r="I82" s="311">
        <v>5000</v>
      </c>
      <c r="J82" s="311">
        <v>0</v>
      </c>
      <c r="K82" s="312">
        <v>0</v>
      </c>
      <c r="L82" s="318"/>
      <c r="M82" s="311"/>
      <c r="N82" s="311"/>
      <c r="O82" s="360"/>
      <c r="P82" s="318">
        <f t="shared" si="13"/>
        <v>5000</v>
      </c>
      <c r="Q82" s="311">
        <f t="shared" si="13"/>
        <v>5000</v>
      </c>
      <c r="R82" s="311">
        <f t="shared" si="13"/>
        <v>0</v>
      </c>
      <c r="S82" s="360">
        <f t="shared" si="13"/>
        <v>0</v>
      </c>
    </row>
    <row r="83" spans="1:19" ht="15" x14ac:dyDescent="0.25">
      <c r="A83" s="307"/>
      <c r="B83" s="420"/>
      <c r="C83" s="411" t="s">
        <v>161</v>
      </c>
      <c r="D83" s="318">
        <v>10000</v>
      </c>
      <c r="E83" s="311">
        <v>10000</v>
      </c>
      <c r="F83" s="311">
        <v>0</v>
      </c>
      <c r="G83" s="360">
        <v>0</v>
      </c>
      <c r="H83" s="310">
        <v>24000</v>
      </c>
      <c r="I83" s="311">
        <v>24000</v>
      </c>
      <c r="J83" s="311">
        <v>0</v>
      </c>
      <c r="K83" s="312">
        <v>0</v>
      </c>
      <c r="L83" s="318">
        <v>3927</v>
      </c>
      <c r="M83" s="311">
        <v>3927</v>
      </c>
      <c r="N83" s="311">
        <v>0</v>
      </c>
      <c r="O83" s="360">
        <v>0</v>
      </c>
      <c r="P83" s="318">
        <f t="shared" si="13"/>
        <v>27927</v>
      </c>
      <c r="Q83" s="311">
        <f t="shared" si="13"/>
        <v>27927</v>
      </c>
      <c r="R83" s="311">
        <f t="shared" si="13"/>
        <v>0</v>
      </c>
      <c r="S83" s="360">
        <f t="shared" si="13"/>
        <v>0</v>
      </c>
    </row>
    <row r="84" spans="1:19" ht="28.5" customHeight="1" x14ac:dyDescent="0.25">
      <c r="A84" s="412"/>
      <c r="B84" s="330"/>
      <c r="C84" s="411" t="s">
        <v>162</v>
      </c>
      <c r="D84" s="318">
        <v>71440</v>
      </c>
      <c r="E84" s="311">
        <v>71440</v>
      </c>
      <c r="F84" s="311">
        <v>0</v>
      </c>
      <c r="G84" s="360">
        <v>0</v>
      </c>
      <c r="H84" s="310">
        <v>56440</v>
      </c>
      <c r="I84" s="311">
        <v>56440</v>
      </c>
      <c r="J84" s="311">
        <v>0</v>
      </c>
      <c r="K84" s="312">
        <v>0</v>
      </c>
      <c r="L84" s="318"/>
      <c r="M84" s="311"/>
      <c r="N84" s="311"/>
      <c r="O84" s="360"/>
      <c r="P84" s="318">
        <f t="shared" si="13"/>
        <v>56440</v>
      </c>
      <c r="Q84" s="311">
        <f t="shared" si="13"/>
        <v>56440</v>
      </c>
      <c r="R84" s="311">
        <f t="shared" si="13"/>
        <v>0</v>
      </c>
      <c r="S84" s="360">
        <f t="shared" si="13"/>
        <v>0</v>
      </c>
    </row>
    <row r="85" spans="1:19" ht="15" x14ac:dyDescent="0.25">
      <c r="A85" s="412"/>
      <c r="B85" s="330"/>
      <c r="C85" s="411" t="s">
        <v>163</v>
      </c>
      <c r="D85" s="318">
        <v>15000</v>
      </c>
      <c r="E85" s="311">
        <v>15000</v>
      </c>
      <c r="F85" s="311">
        <v>0</v>
      </c>
      <c r="G85" s="360">
        <v>0</v>
      </c>
      <c r="H85" s="310">
        <v>15000</v>
      </c>
      <c r="I85" s="311">
        <v>15000</v>
      </c>
      <c r="J85" s="311">
        <v>0</v>
      </c>
      <c r="K85" s="312">
        <v>0</v>
      </c>
      <c r="L85" s="318"/>
      <c r="M85" s="311"/>
      <c r="N85" s="311"/>
      <c r="O85" s="360"/>
      <c r="P85" s="318">
        <f t="shared" si="13"/>
        <v>15000</v>
      </c>
      <c r="Q85" s="311">
        <f t="shared" si="13"/>
        <v>15000</v>
      </c>
      <c r="R85" s="311">
        <f t="shared" si="13"/>
        <v>0</v>
      </c>
      <c r="S85" s="360">
        <f t="shared" si="13"/>
        <v>0</v>
      </c>
    </row>
    <row r="86" spans="1:19" ht="30" x14ac:dyDescent="0.25">
      <c r="A86" s="412"/>
      <c r="B86" s="330"/>
      <c r="C86" s="424" t="s">
        <v>164</v>
      </c>
      <c r="D86" s="318">
        <v>18600</v>
      </c>
      <c r="E86" s="311">
        <v>18600</v>
      </c>
      <c r="F86" s="311">
        <v>0</v>
      </c>
      <c r="G86" s="360">
        <v>0</v>
      </c>
      <c r="H86" s="310">
        <v>17000</v>
      </c>
      <c r="I86" s="311">
        <v>17000</v>
      </c>
      <c r="J86" s="311">
        <v>0</v>
      </c>
      <c r="K86" s="312">
        <v>0</v>
      </c>
      <c r="L86" s="318">
        <v>2875</v>
      </c>
      <c r="M86" s="311">
        <v>2875</v>
      </c>
      <c r="N86" s="311">
        <v>0</v>
      </c>
      <c r="O86" s="360">
        <v>0</v>
      </c>
      <c r="P86" s="318">
        <f t="shared" si="13"/>
        <v>19875</v>
      </c>
      <c r="Q86" s="311">
        <f t="shared" si="13"/>
        <v>19875</v>
      </c>
      <c r="R86" s="311">
        <f t="shared" si="13"/>
        <v>0</v>
      </c>
      <c r="S86" s="360">
        <f t="shared" si="13"/>
        <v>0</v>
      </c>
    </row>
    <row r="87" spans="1:19" ht="15" x14ac:dyDescent="0.25">
      <c r="A87" s="412"/>
      <c r="B87" s="330"/>
      <c r="C87" s="411" t="s">
        <v>165</v>
      </c>
      <c r="D87" s="318">
        <v>800</v>
      </c>
      <c r="E87" s="311">
        <v>800</v>
      </c>
      <c r="F87" s="311">
        <v>0</v>
      </c>
      <c r="G87" s="360">
        <v>0</v>
      </c>
      <c r="H87" s="310">
        <v>800</v>
      </c>
      <c r="I87" s="311">
        <v>800</v>
      </c>
      <c r="J87" s="311">
        <v>0</v>
      </c>
      <c r="K87" s="312">
        <v>0</v>
      </c>
      <c r="L87" s="318">
        <v>65</v>
      </c>
      <c r="M87" s="311">
        <v>65</v>
      </c>
      <c r="N87" s="311">
        <v>0</v>
      </c>
      <c r="O87" s="360">
        <v>0</v>
      </c>
      <c r="P87" s="318">
        <f t="shared" si="13"/>
        <v>865</v>
      </c>
      <c r="Q87" s="311">
        <f t="shared" si="13"/>
        <v>865</v>
      </c>
      <c r="R87" s="311">
        <f t="shared" si="13"/>
        <v>0</v>
      </c>
      <c r="S87" s="360">
        <f t="shared" si="13"/>
        <v>0</v>
      </c>
    </row>
    <row r="88" spans="1:19" ht="15" x14ac:dyDescent="0.25">
      <c r="A88" s="412"/>
      <c r="B88" s="330"/>
      <c r="C88" s="411" t="s">
        <v>166</v>
      </c>
      <c r="D88" s="318">
        <v>81700</v>
      </c>
      <c r="E88" s="311">
        <v>81700</v>
      </c>
      <c r="F88" s="311">
        <v>0</v>
      </c>
      <c r="G88" s="360">
        <v>0</v>
      </c>
      <c r="H88" s="310">
        <v>81700</v>
      </c>
      <c r="I88" s="311">
        <v>81700</v>
      </c>
      <c r="J88" s="311">
        <v>0</v>
      </c>
      <c r="K88" s="312">
        <v>0</v>
      </c>
      <c r="L88" s="318">
        <v>22900</v>
      </c>
      <c r="M88" s="311">
        <v>22900</v>
      </c>
      <c r="N88" s="311">
        <v>0</v>
      </c>
      <c r="O88" s="360">
        <v>0</v>
      </c>
      <c r="P88" s="318">
        <f t="shared" si="13"/>
        <v>104600</v>
      </c>
      <c r="Q88" s="311">
        <f t="shared" si="13"/>
        <v>104600</v>
      </c>
      <c r="R88" s="311">
        <f t="shared" si="13"/>
        <v>0</v>
      </c>
      <c r="S88" s="360">
        <f t="shared" si="13"/>
        <v>0</v>
      </c>
    </row>
    <row r="89" spans="1:19" ht="15" x14ac:dyDescent="0.25">
      <c r="A89" s="412"/>
      <c r="B89" s="330"/>
      <c r="C89" s="411" t="s">
        <v>167</v>
      </c>
      <c r="D89" s="318"/>
      <c r="E89" s="311"/>
      <c r="F89" s="311"/>
      <c r="G89" s="360"/>
      <c r="H89" s="310"/>
      <c r="I89" s="311"/>
      <c r="J89" s="311"/>
      <c r="K89" s="312"/>
      <c r="L89" s="318"/>
      <c r="M89" s="311"/>
      <c r="N89" s="311"/>
      <c r="O89" s="360"/>
      <c r="P89" s="318"/>
      <c r="Q89" s="311"/>
      <c r="R89" s="311"/>
      <c r="S89" s="360"/>
    </row>
    <row r="90" spans="1:19" ht="15" x14ac:dyDescent="0.25">
      <c r="A90" s="412"/>
      <c r="B90" s="330"/>
      <c r="C90" s="411" t="s">
        <v>168</v>
      </c>
      <c r="D90" s="318">
        <v>500</v>
      </c>
      <c r="E90" s="311">
        <v>500</v>
      </c>
      <c r="F90" s="311">
        <v>0</v>
      </c>
      <c r="G90" s="360">
        <v>0</v>
      </c>
      <c r="H90" s="310">
        <v>500</v>
      </c>
      <c r="I90" s="311">
        <v>500</v>
      </c>
      <c r="J90" s="311">
        <v>0</v>
      </c>
      <c r="K90" s="312">
        <v>0</v>
      </c>
      <c r="L90" s="318"/>
      <c r="M90" s="311"/>
      <c r="N90" s="311"/>
      <c r="O90" s="360"/>
      <c r="P90" s="318">
        <f t="shared" si="13"/>
        <v>500</v>
      </c>
      <c r="Q90" s="311">
        <f t="shared" si="13"/>
        <v>500</v>
      </c>
      <c r="R90" s="311">
        <f t="shared" si="13"/>
        <v>0</v>
      </c>
      <c r="S90" s="360">
        <f t="shared" si="13"/>
        <v>0</v>
      </c>
    </row>
    <row r="91" spans="1:19" ht="15" x14ac:dyDescent="0.25">
      <c r="A91" s="412"/>
      <c r="B91" s="330"/>
      <c r="C91" s="411" t="s">
        <v>169</v>
      </c>
      <c r="D91" s="318">
        <v>5500</v>
      </c>
      <c r="E91" s="311">
        <v>5500</v>
      </c>
      <c r="F91" s="311">
        <v>0</v>
      </c>
      <c r="G91" s="360">
        <v>0</v>
      </c>
      <c r="H91" s="310">
        <v>5500</v>
      </c>
      <c r="I91" s="311">
        <v>5500</v>
      </c>
      <c r="J91" s="311">
        <v>0</v>
      </c>
      <c r="K91" s="312">
        <v>0</v>
      </c>
      <c r="L91" s="318"/>
      <c r="M91" s="311"/>
      <c r="N91" s="311"/>
      <c r="O91" s="360"/>
      <c r="P91" s="318">
        <f t="shared" si="13"/>
        <v>5500</v>
      </c>
      <c r="Q91" s="311">
        <f t="shared" si="13"/>
        <v>5500</v>
      </c>
      <c r="R91" s="311">
        <f t="shared" si="13"/>
        <v>0</v>
      </c>
      <c r="S91" s="360">
        <f t="shared" si="13"/>
        <v>0</v>
      </c>
    </row>
    <row r="92" spans="1:19" ht="15" x14ac:dyDescent="0.25">
      <c r="A92" s="412"/>
      <c r="B92" s="330"/>
      <c r="C92" s="424" t="s">
        <v>553</v>
      </c>
      <c r="D92" s="335">
        <v>58000</v>
      </c>
      <c r="E92" s="336">
        <v>0</v>
      </c>
      <c r="F92" s="336">
        <v>58000</v>
      </c>
      <c r="G92" s="356">
        <v>0</v>
      </c>
      <c r="H92" s="556">
        <v>58000</v>
      </c>
      <c r="I92" s="336">
        <v>0</v>
      </c>
      <c r="J92" s="336">
        <v>58000</v>
      </c>
      <c r="K92" s="337">
        <v>0</v>
      </c>
      <c r="L92" s="335">
        <v>7535</v>
      </c>
      <c r="M92" s="336">
        <v>0</v>
      </c>
      <c r="N92" s="336">
        <v>7535</v>
      </c>
      <c r="O92" s="356">
        <v>0</v>
      </c>
      <c r="P92" s="335">
        <f t="shared" si="13"/>
        <v>65535</v>
      </c>
      <c r="Q92" s="336">
        <f t="shared" si="13"/>
        <v>0</v>
      </c>
      <c r="R92" s="336">
        <f t="shared" si="13"/>
        <v>65535</v>
      </c>
      <c r="S92" s="356">
        <f t="shared" si="13"/>
        <v>0</v>
      </c>
    </row>
    <row r="93" spans="1:19" ht="15" x14ac:dyDescent="0.25">
      <c r="A93" s="412"/>
      <c r="B93" s="330"/>
      <c r="C93" s="424" t="s">
        <v>554</v>
      </c>
      <c r="D93" s="335">
        <v>35000</v>
      </c>
      <c r="E93" s="336">
        <v>35000</v>
      </c>
      <c r="F93" s="336">
        <v>0</v>
      </c>
      <c r="G93" s="356">
        <v>0</v>
      </c>
      <c r="H93" s="556">
        <v>35000</v>
      </c>
      <c r="I93" s="336">
        <v>35000</v>
      </c>
      <c r="J93" s="336">
        <v>0</v>
      </c>
      <c r="K93" s="337">
        <v>0</v>
      </c>
      <c r="L93" s="335">
        <v>2352</v>
      </c>
      <c r="M93" s="336">
        <v>2352</v>
      </c>
      <c r="N93" s="336">
        <v>0</v>
      </c>
      <c r="O93" s="356">
        <v>0</v>
      </c>
      <c r="P93" s="335">
        <f t="shared" si="13"/>
        <v>37352</v>
      </c>
      <c r="Q93" s="336">
        <f t="shared" si="13"/>
        <v>37352</v>
      </c>
      <c r="R93" s="336">
        <f t="shared" si="13"/>
        <v>0</v>
      </c>
      <c r="S93" s="356">
        <f t="shared" si="13"/>
        <v>0</v>
      </c>
    </row>
    <row r="94" spans="1:19" ht="15" x14ac:dyDescent="0.25">
      <c r="A94" s="412"/>
      <c r="B94" s="330"/>
      <c r="C94" s="424" t="s">
        <v>555</v>
      </c>
      <c r="D94" s="335">
        <v>115870</v>
      </c>
      <c r="E94" s="336">
        <v>0</v>
      </c>
      <c r="F94" s="336">
        <v>115870</v>
      </c>
      <c r="G94" s="356">
        <v>0</v>
      </c>
      <c r="H94" s="556">
        <v>125870</v>
      </c>
      <c r="I94" s="336">
        <v>0</v>
      </c>
      <c r="J94" s="336">
        <v>125870</v>
      </c>
      <c r="K94" s="337">
        <v>0</v>
      </c>
      <c r="L94" s="335">
        <v>12534</v>
      </c>
      <c r="M94" s="336">
        <v>0</v>
      </c>
      <c r="N94" s="336">
        <v>12534</v>
      </c>
      <c r="O94" s="356">
        <v>0</v>
      </c>
      <c r="P94" s="335">
        <f t="shared" si="13"/>
        <v>138404</v>
      </c>
      <c r="Q94" s="336">
        <f t="shared" si="13"/>
        <v>0</v>
      </c>
      <c r="R94" s="336">
        <f t="shared" si="13"/>
        <v>138404</v>
      </c>
      <c r="S94" s="356">
        <f t="shared" si="13"/>
        <v>0</v>
      </c>
    </row>
    <row r="95" spans="1:19" ht="15" x14ac:dyDescent="0.25">
      <c r="A95" s="412"/>
      <c r="B95" s="330"/>
      <c r="C95" s="424" t="s">
        <v>556</v>
      </c>
      <c r="D95" s="335">
        <v>16068</v>
      </c>
      <c r="E95" s="336">
        <v>0</v>
      </c>
      <c r="F95" s="336">
        <v>16068</v>
      </c>
      <c r="G95" s="356">
        <v>0</v>
      </c>
      <c r="H95" s="556">
        <v>16068</v>
      </c>
      <c r="I95" s="336">
        <v>0</v>
      </c>
      <c r="J95" s="336">
        <v>16068</v>
      </c>
      <c r="K95" s="337">
        <v>0</v>
      </c>
      <c r="L95" s="335">
        <v>328</v>
      </c>
      <c r="M95" s="336">
        <v>0</v>
      </c>
      <c r="N95" s="336">
        <v>328</v>
      </c>
      <c r="O95" s="356">
        <v>0</v>
      </c>
      <c r="P95" s="335">
        <f t="shared" si="13"/>
        <v>16396</v>
      </c>
      <c r="Q95" s="336">
        <f t="shared" si="13"/>
        <v>0</v>
      </c>
      <c r="R95" s="336">
        <f t="shared" si="13"/>
        <v>16396</v>
      </c>
      <c r="S95" s="356">
        <f t="shared" si="13"/>
        <v>0</v>
      </c>
    </row>
    <row r="96" spans="1:19" ht="15" x14ac:dyDescent="0.25">
      <c r="A96" s="412"/>
      <c r="B96" s="330"/>
      <c r="C96" s="424" t="s">
        <v>557</v>
      </c>
      <c r="D96" s="335"/>
      <c r="E96" s="336"/>
      <c r="F96" s="336"/>
      <c r="G96" s="356"/>
      <c r="H96" s="556"/>
      <c r="I96" s="336"/>
      <c r="J96" s="336"/>
      <c r="K96" s="337"/>
      <c r="L96" s="335"/>
      <c r="M96" s="336"/>
      <c r="N96" s="336"/>
      <c r="O96" s="356"/>
      <c r="P96" s="335"/>
      <c r="Q96" s="336"/>
      <c r="R96" s="336"/>
      <c r="S96" s="356"/>
    </row>
    <row r="97" spans="1:19" ht="15" x14ac:dyDescent="0.25">
      <c r="A97" s="412"/>
      <c r="B97" s="330"/>
      <c r="C97" s="424" t="s">
        <v>558</v>
      </c>
      <c r="D97" s="335">
        <v>1000</v>
      </c>
      <c r="E97" s="336">
        <v>0</v>
      </c>
      <c r="F97" s="336">
        <v>1000</v>
      </c>
      <c r="G97" s="356">
        <v>0</v>
      </c>
      <c r="H97" s="556">
        <v>2800</v>
      </c>
      <c r="I97" s="336">
        <v>0</v>
      </c>
      <c r="J97" s="336">
        <v>2800</v>
      </c>
      <c r="K97" s="337">
        <v>0</v>
      </c>
      <c r="L97" s="335">
        <v>1515</v>
      </c>
      <c r="M97" s="336">
        <v>0</v>
      </c>
      <c r="N97" s="336">
        <v>1515</v>
      </c>
      <c r="O97" s="356">
        <v>0</v>
      </c>
      <c r="P97" s="335">
        <f t="shared" si="13"/>
        <v>4315</v>
      </c>
      <c r="Q97" s="336">
        <f t="shared" si="13"/>
        <v>0</v>
      </c>
      <c r="R97" s="336">
        <f t="shared" si="13"/>
        <v>4315</v>
      </c>
      <c r="S97" s="356">
        <f t="shared" si="13"/>
        <v>0</v>
      </c>
    </row>
    <row r="98" spans="1:19" ht="15" x14ac:dyDescent="0.25">
      <c r="A98" s="412"/>
      <c r="B98" s="330"/>
      <c r="C98" s="424" t="s">
        <v>559</v>
      </c>
      <c r="D98" s="335">
        <v>3000</v>
      </c>
      <c r="E98" s="336">
        <v>0</v>
      </c>
      <c r="F98" s="336">
        <v>3000</v>
      </c>
      <c r="G98" s="356">
        <v>0</v>
      </c>
      <c r="H98" s="556">
        <v>3000</v>
      </c>
      <c r="I98" s="336">
        <v>0</v>
      </c>
      <c r="J98" s="336">
        <v>3000</v>
      </c>
      <c r="K98" s="337">
        <v>0</v>
      </c>
      <c r="L98" s="335"/>
      <c r="M98" s="336"/>
      <c r="N98" s="336"/>
      <c r="O98" s="356"/>
      <c r="P98" s="335">
        <f t="shared" si="13"/>
        <v>3000</v>
      </c>
      <c r="Q98" s="336">
        <f t="shared" si="13"/>
        <v>0</v>
      </c>
      <c r="R98" s="336">
        <f t="shared" si="13"/>
        <v>3000</v>
      </c>
      <c r="S98" s="356">
        <f t="shared" si="13"/>
        <v>0</v>
      </c>
    </row>
    <row r="99" spans="1:19" ht="15" x14ac:dyDescent="0.25">
      <c r="A99" s="412"/>
      <c r="B99" s="330"/>
      <c r="C99" s="424" t="s">
        <v>560</v>
      </c>
      <c r="D99" s="335">
        <v>16000</v>
      </c>
      <c r="E99" s="336">
        <v>16000</v>
      </c>
      <c r="F99" s="336">
        <v>0</v>
      </c>
      <c r="G99" s="356">
        <v>0</v>
      </c>
      <c r="H99" s="556">
        <v>16000</v>
      </c>
      <c r="I99" s="336">
        <v>16000</v>
      </c>
      <c r="J99" s="336">
        <v>0</v>
      </c>
      <c r="K99" s="337">
        <v>0</v>
      </c>
      <c r="L99" s="335"/>
      <c r="M99" s="336"/>
      <c r="N99" s="336"/>
      <c r="O99" s="356"/>
      <c r="P99" s="335">
        <f t="shared" si="13"/>
        <v>16000</v>
      </c>
      <c r="Q99" s="336">
        <f t="shared" si="13"/>
        <v>16000</v>
      </c>
      <c r="R99" s="336">
        <f t="shared" si="13"/>
        <v>0</v>
      </c>
      <c r="S99" s="356">
        <f t="shared" si="13"/>
        <v>0</v>
      </c>
    </row>
    <row r="100" spans="1:19" ht="15" x14ac:dyDescent="0.25">
      <c r="A100" s="307"/>
      <c r="B100" s="420"/>
      <c r="C100" s="411" t="s">
        <v>561</v>
      </c>
      <c r="D100" s="318">
        <v>30650</v>
      </c>
      <c r="E100" s="311">
        <v>30650</v>
      </c>
      <c r="F100" s="311">
        <v>0</v>
      </c>
      <c r="G100" s="360">
        <v>0</v>
      </c>
      <c r="H100" s="310">
        <v>30650</v>
      </c>
      <c r="I100" s="311">
        <v>30650</v>
      </c>
      <c r="J100" s="311">
        <v>0</v>
      </c>
      <c r="K100" s="312">
        <v>0</v>
      </c>
      <c r="L100" s="318"/>
      <c r="M100" s="311"/>
      <c r="N100" s="311"/>
      <c r="O100" s="360"/>
      <c r="P100" s="318">
        <f t="shared" si="13"/>
        <v>30650</v>
      </c>
      <c r="Q100" s="311">
        <f t="shared" si="13"/>
        <v>30650</v>
      </c>
      <c r="R100" s="311">
        <f t="shared" si="13"/>
        <v>0</v>
      </c>
      <c r="S100" s="360">
        <f t="shared" si="13"/>
        <v>0</v>
      </c>
    </row>
    <row r="101" spans="1:19" ht="15" x14ac:dyDescent="0.25">
      <c r="A101" s="412"/>
      <c r="B101" s="330"/>
      <c r="C101" s="424" t="s">
        <v>562</v>
      </c>
      <c r="D101" s="335">
        <v>2000</v>
      </c>
      <c r="E101" s="336">
        <v>2000</v>
      </c>
      <c r="F101" s="336">
        <v>0</v>
      </c>
      <c r="G101" s="356">
        <v>0</v>
      </c>
      <c r="H101" s="556">
        <v>2000</v>
      </c>
      <c r="I101" s="336">
        <v>2000</v>
      </c>
      <c r="J101" s="336">
        <v>0</v>
      </c>
      <c r="K101" s="337">
        <v>0</v>
      </c>
      <c r="L101" s="335">
        <v>477</v>
      </c>
      <c r="M101" s="336">
        <v>477</v>
      </c>
      <c r="N101" s="336">
        <v>0</v>
      </c>
      <c r="O101" s="356">
        <v>0</v>
      </c>
      <c r="P101" s="335">
        <f t="shared" si="13"/>
        <v>2477</v>
      </c>
      <c r="Q101" s="336">
        <f t="shared" si="13"/>
        <v>2477</v>
      </c>
      <c r="R101" s="336">
        <f t="shared" si="13"/>
        <v>0</v>
      </c>
      <c r="S101" s="356">
        <f t="shared" si="13"/>
        <v>0</v>
      </c>
    </row>
    <row r="102" spans="1:19" ht="15" x14ac:dyDescent="0.25">
      <c r="A102" s="307"/>
      <c r="B102" s="420"/>
      <c r="C102" s="424" t="s">
        <v>563</v>
      </c>
      <c r="D102" s="318">
        <v>58838</v>
      </c>
      <c r="E102" s="311">
        <v>58838</v>
      </c>
      <c r="F102" s="311">
        <v>0</v>
      </c>
      <c r="G102" s="360">
        <v>0</v>
      </c>
      <c r="H102" s="310">
        <v>58838</v>
      </c>
      <c r="I102" s="311">
        <v>58838</v>
      </c>
      <c r="J102" s="311">
        <v>0</v>
      </c>
      <c r="K102" s="312">
        <v>0</v>
      </c>
      <c r="L102" s="318"/>
      <c r="M102" s="311"/>
      <c r="N102" s="311"/>
      <c r="O102" s="360"/>
      <c r="P102" s="318">
        <f t="shared" si="13"/>
        <v>58838</v>
      </c>
      <c r="Q102" s="311">
        <f t="shared" si="13"/>
        <v>58838</v>
      </c>
      <c r="R102" s="311">
        <f t="shared" si="13"/>
        <v>0</v>
      </c>
      <c r="S102" s="360">
        <f t="shared" si="13"/>
        <v>0</v>
      </c>
    </row>
    <row r="103" spans="1:19" ht="15" x14ac:dyDescent="0.25">
      <c r="A103" s="412"/>
      <c r="B103" s="330"/>
      <c r="C103" s="424" t="s">
        <v>564</v>
      </c>
      <c r="D103" s="335">
        <v>51750</v>
      </c>
      <c r="E103" s="336">
        <v>0</v>
      </c>
      <c r="F103" s="336">
        <v>51750</v>
      </c>
      <c r="G103" s="356">
        <v>0</v>
      </c>
      <c r="H103" s="556">
        <v>51750</v>
      </c>
      <c r="I103" s="336">
        <v>0</v>
      </c>
      <c r="J103" s="336">
        <v>51750</v>
      </c>
      <c r="K103" s="337">
        <v>0</v>
      </c>
      <c r="L103" s="335"/>
      <c r="M103" s="336"/>
      <c r="N103" s="336"/>
      <c r="O103" s="356"/>
      <c r="P103" s="335">
        <f t="shared" si="13"/>
        <v>51750</v>
      </c>
      <c r="Q103" s="336">
        <f t="shared" si="13"/>
        <v>0</v>
      </c>
      <c r="R103" s="336">
        <f t="shared" si="13"/>
        <v>51750</v>
      </c>
      <c r="S103" s="356">
        <f t="shared" si="13"/>
        <v>0</v>
      </c>
    </row>
    <row r="104" spans="1:19" ht="15" x14ac:dyDescent="0.25">
      <c r="A104" s="412"/>
      <c r="B104" s="330"/>
      <c r="C104" s="424" t="s">
        <v>796</v>
      </c>
      <c r="D104" s="335">
        <v>15000</v>
      </c>
      <c r="E104" s="336">
        <v>15000</v>
      </c>
      <c r="F104" s="336">
        <v>0</v>
      </c>
      <c r="G104" s="356">
        <v>0</v>
      </c>
      <c r="H104" s="556">
        <v>32500</v>
      </c>
      <c r="I104" s="336">
        <v>32500</v>
      </c>
      <c r="J104" s="336">
        <v>0</v>
      </c>
      <c r="K104" s="337">
        <v>0</v>
      </c>
      <c r="L104" s="335"/>
      <c r="M104" s="336"/>
      <c r="N104" s="336"/>
      <c r="O104" s="356"/>
      <c r="P104" s="335">
        <f t="shared" si="13"/>
        <v>32500</v>
      </c>
      <c r="Q104" s="336">
        <f t="shared" si="13"/>
        <v>32500</v>
      </c>
      <c r="R104" s="336">
        <f t="shared" si="13"/>
        <v>0</v>
      </c>
      <c r="S104" s="356">
        <f t="shared" si="13"/>
        <v>0</v>
      </c>
    </row>
    <row r="105" spans="1:19" ht="15" x14ac:dyDescent="0.25">
      <c r="A105" s="412"/>
      <c r="B105" s="330"/>
      <c r="C105" s="424" t="s">
        <v>565</v>
      </c>
      <c r="D105" s="335">
        <v>3400</v>
      </c>
      <c r="E105" s="336">
        <v>0</v>
      </c>
      <c r="F105" s="336">
        <v>3400</v>
      </c>
      <c r="G105" s="356">
        <v>0</v>
      </c>
      <c r="H105" s="556">
        <v>2800</v>
      </c>
      <c r="I105" s="336">
        <v>0</v>
      </c>
      <c r="J105" s="336">
        <v>2800</v>
      </c>
      <c r="K105" s="337">
        <v>0</v>
      </c>
      <c r="L105" s="335"/>
      <c r="M105" s="336"/>
      <c r="N105" s="336"/>
      <c r="O105" s="356"/>
      <c r="P105" s="335">
        <f t="shared" si="13"/>
        <v>2800</v>
      </c>
      <c r="Q105" s="336">
        <f t="shared" si="13"/>
        <v>0</v>
      </c>
      <c r="R105" s="336">
        <f t="shared" si="13"/>
        <v>2800</v>
      </c>
      <c r="S105" s="356">
        <f t="shared" si="13"/>
        <v>0</v>
      </c>
    </row>
    <row r="106" spans="1:19" ht="15" x14ac:dyDescent="0.25">
      <c r="A106" s="307"/>
      <c r="B106" s="420"/>
      <c r="C106" s="411" t="s">
        <v>566</v>
      </c>
      <c r="D106" s="318">
        <v>480</v>
      </c>
      <c r="E106" s="311">
        <v>480</v>
      </c>
      <c r="F106" s="311">
        <v>0</v>
      </c>
      <c r="G106" s="360">
        <v>0</v>
      </c>
      <c r="H106" s="310">
        <v>480</v>
      </c>
      <c r="I106" s="311">
        <v>480</v>
      </c>
      <c r="J106" s="311">
        <v>0</v>
      </c>
      <c r="K106" s="312">
        <v>0</v>
      </c>
      <c r="L106" s="318"/>
      <c r="M106" s="311"/>
      <c r="N106" s="311"/>
      <c r="O106" s="360"/>
      <c r="P106" s="318">
        <f t="shared" si="13"/>
        <v>480</v>
      </c>
      <c r="Q106" s="311">
        <f t="shared" si="13"/>
        <v>480</v>
      </c>
      <c r="R106" s="311">
        <f t="shared" si="13"/>
        <v>0</v>
      </c>
      <c r="S106" s="360">
        <f t="shared" si="13"/>
        <v>0</v>
      </c>
    </row>
    <row r="107" spans="1:19" ht="15" x14ac:dyDescent="0.25">
      <c r="A107" s="307"/>
      <c r="B107" s="420"/>
      <c r="C107" s="424" t="s">
        <v>567</v>
      </c>
      <c r="D107" s="318">
        <v>494813</v>
      </c>
      <c r="E107" s="311">
        <v>494813</v>
      </c>
      <c r="F107" s="311">
        <v>0</v>
      </c>
      <c r="G107" s="360">
        <v>0</v>
      </c>
      <c r="H107" s="310">
        <v>494813</v>
      </c>
      <c r="I107" s="311">
        <v>494813</v>
      </c>
      <c r="J107" s="311">
        <v>0</v>
      </c>
      <c r="K107" s="312">
        <v>0</v>
      </c>
      <c r="L107" s="318">
        <v>49427</v>
      </c>
      <c r="M107" s="311">
        <f>L107</f>
        <v>49427</v>
      </c>
      <c r="N107" s="311">
        <v>0</v>
      </c>
      <c r="O107" s="360">
        <v>0</v>
      </c>
      <c r="P107" s="318">
        <f t="shared" si="13"/>
        <v>544240</v>
      </c>
      <c r="Q107" s="311">
        <f t="shared" si="13"/>
        <v>544240</v>
      </c>
      <c r="R107" s="311">
        <f t="shared" si="13"/>
        <v>0</v>
      </c>
      <c r="S107" s="360">
        <f t="shared" si="13"/>
        <v>0</v>
      </c>
    </row>
    <row r="108" spans="1:19" ht="15" x14ac:dyDescent="0.25">
      <c r="A108" s="307"/>
      <c r="B108" s="420"/>
      <c r="C108" s="424" t="s">
        <v>568</v>
      </c>
      <c r="D108" s="318">
        <v>1000</v>
      </c>
      <c r="E108" s="311">
        <v>1000</v>
      </c>
      <c r="F108" s="311">
        <v>0</v>
      </c>
      <c r="G108" s="360">
        <v>0</v>
      </c>
      <c r="H108" s="310">
        <v>1000</v>
      </c>
      <c r="I108" s="311">
        <v>1000</v>
      </c>
      <c r="J108" s="311">
        <v>0</v>
      </c>
      <c r="K108" s="312">
        <v>0</v>
      </c>
      <c r="L108" s="318"/>
      <c r="M108" s="311"/>
      <c r="N108" s="311"/>
      <c r="O108" s="360"/>
      <c r="P108" s="318">
        <f t="shared" si="13"/>
        <v>1000</v>
      </c>
      <c r="Q108" s="311">
        <f t="shared" si="13"/>
        <v>1000</v>
      </c>
      <c r="R108" s="311">
        <f t="shared" si="13"/>
        <v>0</v>
      </c>
      <c r="S108" s="360">
        <f t="shared" si="13"/>
        <v>0</v>
      </c>
    </row>
    <row r="109" spans="1:19" ht="30" x14ac:dyDescent="0.25">
      <c r="A109" s="307"/>
      <c r="B109" s="420"/>
      <c r="C109" s="424" t="s">
        <v>569</v>
      </c>
      <c r="D109" s="318">
        <v>320000</v>
      </c>
      <c r="E109" s="311">
        <v>320000</v>
      </c>
      <c r="F109" s="311">
        <v>0</v>
      </c>
      <c r="G109" s="360">
        <v>0</v>
      </c>
      <c r="H109" s="310">
        <v>330000</v>
      </c>
      <c r="I109" s="311">
        <v>330000</v>
      </c>
      <c r="J109" s="311">
        <v>0</v>
      </c>
      <c r="K109" s="312">
        <v>0</v>
      </c>
      <c r="L109" s="318"/>
      <c r="M109" s="311"/>
      <c r="N109" s="311"/>
      <c r="O109" s="360"/>
      <c r="P109" s="318">
        <f t="shared" si="13"/>
        <v>330000</v>
      </c>
      <c r="Q109" s="311">
        <f t="shared" si="13"/>
        <v>330000</v>
      </c>
      <c r="R109" s="311">
        <f t="shared" si="13"/>
        <v>0</v>
      </c>
      <c r="S109" s="360">
        <f t="shared" si="13"/>
        <v>0</v>
      </c>
    </row>
    <row r="110" spans="1:19" ht="30" x14ac:dyDescent="0.25">
      <c r="A110" s="307"/>
      <c r="B110" s="420"/>
      <c r="C110" s="424" t="s">
        <v>570</v>
      </c>
      <c r="D110" s="318">
        <v>3500</v>
      </c>
      <c r="E110" s="311">
        <v>3500</v>
      </c>
      <c r="F110" s="311">
        <v>0</v>
      </c>
      <c r="G110" s="360">
        <v>0</v>
      </c>
      <c r="H110" s="310">
        <v>2500</v>
      </c>
      <c r="I110" s="311">
        <v>2500</v>
      </c>
      <c r="J110" s="311">
        <v>0</v>
      </c>
      <c r="K110" s="312">
        <v>0</v>
      </c>
      <c r="L110" s="318">
        <v>1000</v>
      </c>
      <c r="M110" s="311">
        <v>1000</v>
      </c>
      <c r="N110" s="311">
        <v>0</v>
      </c>
      <c r="O110" s="360">
        <v>0</v>
      </c>
      <c r="P110" s="318">
        <f t="shared" si="13"/>
        <v>3500</v>
      </c>
      <c r="Q110" s="311">
        <f t="shared" si="13"/>
        <v>3500</v>
      </c>
      <c r="R110" s="311">
        <f t="shared" si="13"/>
        <v>0</v>
      </c>
      <c r="S110" s="360">
        <f t="shared" si="13"/>
        <v>0</v>
      </c>
    </row>
    <row r="111" spans="1:19" ht="15" x14ac:dyDescent="0.25">
      <c r="A111" s="307"/>
      <c r="B111" s="420"/>
      <c r="C111" s="424" t="s">
        <v>571</v>
      </c>
      <c r="D111" s="318">
        <v>285</v>
      </c>
      <c r="E111" s="311">
        <v>285</v>
      </c>
      <c r="F111" s="311">
        <v>0</v>
      </c>
      <c r="G111" s="360">
        <v>0</v>
      </c>
      <c r="H111" s="310">
        <v>285</v>
      </c>
      <c r="I111" s="311">
        <v>285</v>
      </c>
      <c r="J111" s="311">
        <v>0</v>
      </c>
      <c r="K111" s="312">
        <v>0</v>
      </c>
      <c r="L111" s="318"/>
      <c r="M111" s="311"/>
      <c r="N111" s="311"/>
      <c r="O111" s="360"/>
      <c r="P111" s="318">
        <f t="shared" si="13"/>
        <v>285</v>
      </c>
      <c r="Q111" s="311">
        <f t="shared" si="13"/>
        <v>285</v>
      </c>
      <c r="R111" s="311">
        <f t="shared" si="13"/>
        <v>0</v>
      </c>
      <c r="S111" s="360">
        <f t="shared" si="13"/>
        <v>0</v>
      </c>
    </row>
    <row r="112" spans="1:19" ht="15" x14ac:dyDescent="0.25">
      <c r="A112" s="307"/>
      <c r="B112" s="420"/>
      <c r="C112" s="424" t="s">
        <v>572</v>
      </c>
      <c r="D112" s="318">
        <v>5000</v>
      </c>
      <c r="E112" s="311">
        <v>5000</v>
      </c>
      <c r="F112" s="311"/>
      <c r="G112" s="360"/>
      <c r="H112" s="310">
        <v>3000</v>
      </c>
      <c r="I112" s="311">
        <v>3000</v>
      </c>
      <c r="J112" s="311">
        <v>0</v>
      </c>
      <c r="K112" s="312">
        <v>0</v>
      </c>
      <c r="L112" s="318"/>
      <c r="M112" s="311"/>
      <c r="N112" s="311"/>
      <c r="O112" s="360"/>
      <c r="P112" s="318">
        <f t="shared" si="13"/>
        <v>3000</v>
      </c>
      <c r="Q112" s="311">
        <f t="shared" si="13"/>
        <v>3000</v>
      </c>
      <c r="R112" s="311">
        <f t="shared" si="13"/>
        <v>0</v>
      </c>
      <c r="S112" s="360">
        <f t="shared" si="13"/>
        <v>0</v>
      </c>
    </row>
    <row r="113" spans="1:19" ht="15" x14ac:dyDescent="0.25">
      <c r="A113" s="307"/>
      <c r="B113" s="420"/>
      <c r="C113" s="424" t="s">
        <v>573</v>
      </c>
      <c r="D113" s="318">
        <v>1950</v>
      </c>
      <c r="E113" s="311">
        <v>1950</v>
      </c>
      <c r="F113" s="311">
        <v>0</v>
      </c>
      <c r="G113" s="360">
        <v>0</v>
      </c>
      <c r="H113" s="310">
        <v>2600</v>
      </c>
      <c r="I113" s="311">
        <v>2600</v>
      </c>
      <c r="J113" s="311">
        <v>0</v>
      </c>
      <c r="K113" s="312">
        <v>0</v>
      </c>
      <c r="L113" s="318">
        <v>1006</v>
      </c>
      <c r="M113" s="311">
        <v>1006</v>
      </c>
      <c r="N113" s="311">
        <v>0</v>
      </c>
      <c r="O113" s="360">
        <v>0</v>
      </c>
      <c r="P113" s="318">
        <f t="shared" si="13"/>
        <v>3606</v>
      </c>
      <c r="Q113" s="311">
        <f t="shared" si="13"/>
        <v>3606</v>
      </c>
      <c r="R113" s="311">
        <f t="shared" si="13"/>
        <v>0</v>
      </c>
      <c r="S113" s="360">
        <f t="shared" si="13"/>
        <v>0</v>
      </c>
    </row>
    <row r="114" spans="1:19" ht="15" x14ac:dyDescent="0.25">
      <c r="A114" s="307"/>
      <c r="B114" s="420"/>
      <c r="C114" s="424" t="s">
        <v>574</v>
      </c>
      <c r="D114" s="318">
        <v>28409</v>
      </c>
      <c r="E114" s="311">
        <v>0</v>
      </c>
      <c r="F114" s="311">
        <v>28409</v>
      </c>
      <c r="G114" s="360">
        <v>0</v>
      </c>
      <c r="H114" s="310">
        <v>30909</v>
      </c>
      <c r="I114" s="311">
        <v>0</v>
      </c>
      <c r="J114" s="311">
        <v>30909</v>
      </c>
      <c r="K114" s="312">
        <v>0</v>
      </c>
      <c r="L114" s="318">
        <v>8352</v>
      </c>
      <c r="M114" s="311">
        <v>0</v>
      </c>
      <c r="N114" s="311">
        <v>8352</v>
      </c>
      <c r="O114" s="360">
        <v>0</v>
      </c>
      <c r="P114" s="318">
        <f t="shared" si="13"/>
        <v>39261</v>
      </c>
      <c r="Q114" s="311">
        <f t="shared" si="13"/>
        <v>0</v>
      </c>
      <c r="R114" s="311">
        <f t="shared" si="13"/>
        <v>39261</v>
      </c>
      <c r="S114" s="360">
        <f t="shared" si="13"/>
        <v>0</v>
      </c>
    </row>
    <row r="115" spans="1:19" ht="15" x14ac:dyDescent="0.25">
      <c r="A115" s="307"/>
      <c r="B115" s="420"/>
      <c r="C115" s="424" t="s">
        <v>575</v>
      </c>
      <c r="D115" s="318">
        <v>4600</v>
      </c>
      <c r="E115" s="311">
        <v>0</v>
      </c>
      <c r="F115" s="311">
        <v>4600</v>
      </c>
      <c r="G115" s="360">
        <v>0</v>
      </c>
      <c r="H115" s="310">
        <v>4600</v>
      </c>
      <c r="I115" s="311">
        <v>0</v>
      </c>
      <c r="J115" s="311">
        <v>4600</v>
      </c>
      <c r="K115" s="312">
        <v>0</v>
      </c>
      <c r="L115" s="318">
        <v>2020</v>
      </c>
      <c r="M115" s="311">
        <v>0</v>
      </c>
      <c r="N115" s="311">
        <v>2020</v>
      </c>
      <c r="O115" s="360">
        <v>0</v>
      </c>
      <c r="P115" s="318">
        <f t="shared" si="13"/>
        <v>6620</v>
      </c>
      <c r="Q115" s="311">
        <f t="shared" si="13"/>
        <v>0</v>
      </c>
      <c r="R115" s="311">
        <f t="shared" si="13"/>
        <v>6620</v>
      </c>
      <c r="S115" s="360">
        <f t="shared" si="13"/>
        <v>0</v>
      </c>
    </row>
    <row r="116" spans="1:19" ht="15" x14ac:dyDescent="0.25">
      <c r="A116" s="307"/>
      <c r="B116" s="420"/>
      <c r="C116" s="424" t="s">
        <v>576</v>
      </c>
      <c r="D116" s="318">
        <v>4700</v>
      </c>
      <c r="E116" s="311">
        <v>4700</v>
      </c>
      <c r="F116" s="311">
        <v>0</v>
      </c>
      <c r="G116" s="360">
        <v>0</v>
      </c>
      <c r="H116" s="310">
        <v>4700</v>
      </c>
      <c r="I116" s="311">
        <v>4700</v>
      </c>
      <c r="J116" s="311">
        <v>0</v>
      </c>
      <c r="K116" s="312">
        <v>0</v>
      </c>
      <c r="L116" s="318">
        <v>1605</v>
      </c>
      <c r="M116" s="311">
        <v>1605</v>
      </c>
      <c r="N116" s="311">
        <v>0</v>
      </c>
      <c r="O116" s="360">
        <v>0</v>
      </c>
      <c r="P116" s="318">
        <f t="shared" si="13"/>
        <v>6305</v>
      </c>
      <c r="Q116" s="311">
        <f t="shared" si="13"/>
        <v>6305</v>
      </c>
      <c r="R116" s="311">
        <f t="shared" si="13"/>
        <v>0</v>
      </c>
      <c r="S116" s="360">
        <f t="shared" si="13"/>
        <v>0</v>
      </c>
    </row>
    <row r="117" spans="1:19" ht="15" x14ac:dyDescent="0.25">
      <c r="A117" s="307"/>
      <c r="B117" s="420"/>
      <c r="C117" s="424" t="s">
        <v>577</v>
      </c>
      <c r="D117" s="318">
        <v>910</v>
      </c>
      <c r="E117" s="311">
        <v>910</v>
      </c>
      <c r="F117" s="311">
        <v>0</v>
      </c>
      <c r="G117" s="360">
        <v>0</v>
      </c>
      <c r="H117" s="310">
        <v>1164</v>
      </c>
      <c r="I117" s="311">
        <v>1164</v>
      </c>
      <c r="J117" s="311">
        <v>0</v>
      </c>
      <c r="K117" s="312">
        <v>0</v>
      </c>
      <c r="L117" s="318"/>
      <c r="M117" s="311"/>
      <c r="N117" s="311"/>
      <c r="O117" s="360"/>
      <c r="P117" s="318">
        <f t="shared" si="13"/>
        <v>1164</v>
      </c>
      <c r="Q117" s="311">
        <f t="shared" si="13"/>
        <v>1164</v>
      </c>
      <c r="R117" s="311">
        <f t="shared" si="13"/>
        <v>0</v>
      </c>
      <c r="S117" s="360">
        <f t="shared" si="13"/>
        <v>0</v>
      </c>
    </row>
    <row r="118" spans="1:19" ht="15" x14ac:dyDescent="0.25">
      <c r="A118" s="307"/>
      <c r="B118" s="420"/>
      <c r="C118" s="424" t="s">
        <v>938</v>
      </c>
      <c r="D118" s="318"/>
      <c r="E118" s="311"/>
      <c r="F118" s="311"/>
      <c r="G118" s="360"/>
      <c r="H118" s="310">
        <v>2140</v>
      </c>
      <c r="I118" s="311">
        <v>0</v>
      </c>
      <c r="J118" s="311">
        <v>2140</v>
      </c>
      <c r="K118" s="312">
        <v>0</v>
      </c>
      <c r="L118" s="318"/>
      <c r="M118" s="311"/>
      <c r="N118" s="311"/>
      <c r="O118" s="360"/>
      <c r="P118" s="318">
        <f t="shared" si="13"/>
        <v>2140</v>
      </c>
      <c r="Q118" s="311">
        <f t="shared" si="13"/>
        <v>0</v>
      </c>
      <c r="R118" s="311">
        <f t="shared" si="13"/>
        <v>2140</v>
      </c>
      <c r="S118" s="360">
        <f t="shared" si="13"/>
        <v>0</v>
      </c>
    </row>
    <row r="119" spans="1:19" ht="15" x14ac:dyDescent="0.25">
      <c r="A119" s="307"/>
      <c r="B119" s="420"/>
      <c r="C119" s="424" t="s">
        <v>937</v>
      </c>
      <c r="D119" s="318"/>
      <c r="E119" s="311"/>
      <c r="F119" s="311"/>
      <c r="G119" s="360"/>
      <c r="H119" s="310">
        <v>453</v>
      </c>
      <c r="I119" s="311">
        <v>453</v>
      </c>
      <c r="J119" s="311">
        <v>0</v>
      </c>
      <c r="K119" s="312">
        <v>0</v>
      </c>
      <c r="L119" s="318"/>
      <c r="M119" s="311"/>
      <c r="N119" s="311"/>
      <c r="O119" s="360"/>
      <c r="P119" s="318">
        <f t="shared" si="13"/>
        <v>453</v>
      </c>
      <c r="Q119" s="311">
        <f t="shared" si="13"/>
        <v>453</v>
      </c>
      <c r="R119" s="311">
        <f t="shared" si="13"/>
        <v>0</v>
      </c>
      <c r="S119" s="360">
        <f t="shared" si="13"/>
        <v>0</v>
      </c>
    </row>
    <row r="120" spans="1:19" ht="15" x14ac:dyDescent="0.25">
      <c r="A120" s="307"/>
      <c r="B120" s="420"/>
      <c r="C120" s="424" t="s">
        <v>936</v>
      </c>
      <c r="D120" s="318"/>
      <c r="E120" s="311"/>
      <c r="F120" s="311"/>
      <c r="G120" s="360"/>
      <c r="H120" s="310">
        <v>5910</v>
      </c>
      <c r="I120" s="311">
        <v>5910</v>
      </c>
      <c r="J120" s="311">
        <v>0</v>
      </c>
      <c r="K120" s="312">
        <v>0</v>
      </c>
      <c r="L120" s="318"/>
      <c r="M120" s="311"/>
      <c r="N120" s="311"/>
      <c r="O120" s="360"/>
      <c r="P120" s="318">
        <f t="shared" si="13"/>
        <v>5910</v>
      </c>
      <c r="Q120" s="311">
        <f t="shared" si="13"/>
        <v>5910</v>
      </c>
      <c r="R120" s="311">
        <f t="shared" si="13"/>
        <v>0</v>
      </c>
      <c r="S120" s="360">
        <f t="shared" si="13"/>
        <v>0</v>
      </c>
    </row>
    <row r="121" spans="1:19" ht="30" x14ac:dyDescent="0.25">
      <c r="A121" s="307"/>
      <c r="B121" s="420"/>
      <c r="C121" s="424" t="s">
        <v>935</v>
      </c>
      <c r="D121" s="318"/>
      <c r="E121" s="311"/>
      <c r="F121" s="311"/>
      <c r="G121" s="360"/>
      <c r="H121" s="310">
        <v>20169</v>
      </c>
      <c r="I121" s="311">
        <v>20169</v>
      </c>
      <c r="J121" s="311">
        <v>0</v>
      </c>
      <c r="K121" s="312">
        <v>0</v>
      </c>
      <c r="L121" s="318"/>
      <c r="M121" s="311"/>
      <c r="N121" s="311"/>
      <c r="O121" s="360"/>
      <c r="P121" s="318">
        <f t="shared" si="13"/>
        <v>20169</v>
      </c>
      <c r="Q121" s="311">
        <f t="shared" si="13"/>
        <v>20169</v>
      </c>
      <c r="R121" s="311">
        <f t="shared" si="13"/>
        <v>0</v>
      </c>
      <c r="S121" s="360">
        <f t="shared" si="13"/>
        <v>0</v>
      </c>
    </row>
    <row r="122" spans="1:19" ht="15" x14ac:dyDescent="0.25">
      <c r="A122" s="307"/>
      <c r="B122" s="420"/>
      <c r="C122" s="424" t="s">
        <v>947</v>
      </c>
      <c r="D122" s="318"/>
      <c r="E122" s="311"/>
      <c r="F122" s="311"/>
      <c r="G122" s="360"/>
      <c r="H122" s="310">
        <v>3000</v>
      </c>
      <c r="I122" s="311">
        <v>3000</v>
      </c>
      <c r="J122" s="311">
        <v>0</v>
      </c>
      <c r="K122" s="312">
        <v>0</v>
      </c>
      <c r="L122" s="318">
        <v>210</v>
      </c>
      <c r="M122" s="311">
        <v>210</v>
      </c>
      <c r="N122" s="311">
        <v>0</v>
      </c>
      <c r="O122" s="360">
        <v>0</v>
      </c>
      <c r="P122" s="318">
        <f t="shared" si="13"/>
        <v>3210</v>
      </c>
      <c r="Q122" s="311">
        <f t="shared" si="13"/>
        <v>3210</v>
      </c>
      <c r="R122" s="311">
        <f t="shared" si="13"/>
        <v>0</v>
      </c>
      <c r="S122" s="360">
        <f t="shared" si="13"/>
        <v>0</v>
      </c>
    </row>
    <row r="123" spans="1:19" ht="30" x14ac:dyDescent="0.25">
      <c r="A123" s="307"/>
      <c r="B123" s="420"/>
      <c r="C123" s="424" t="s">
        <v>965</v>
      </c>
      <c r="D123" s="318"/>
      <c r="E123" s="311"/>
      <c r="F123" s="311"/>
      <c r="G123" s="360"/>
      <c r="H123" s="310"/>
      <c r="I123" s="311"/>
      <c r="J123" s="311"/>
      <c r="K123" s="312"/>
      <c r="L123" s="318">
        <v>240</v>
      </c>
      <c r="M123" s="311">
        <v>240</v>
      </c>
      <c r="N123" s="311">
        <v>0</v>
      </c>
      <c r="O123" s="360">
        <v>0</v>
      </c>
      <c r="P123" s="318">
        <f t="shared" si="13"/>
        <v>240</v>
      </c>
      <c r="Q123" s="311">
        <f t="shared" si="13"/>
        <v>240</v>
      </c>
      <c r="R123" s="311">
        <f t="shared" si="13"/>
        <v>0</v>
      </c>
      <c r="S123" s="360">
        <f t="shared" si="13"/>
        <v>0</v>
      </c>
    </row>
    <row r="124" spans="1:19" ht="15" x14ac:dyDescent="0.25">
      <c r="A124" s="412"/>
      <c r="B124" s="330"/>
      <c r="C124" s="424"/>
      <c r="D124" s="335"/>
      <c r="E124" s="336"/>
      <c r="F124" s="336"/>
      <c r="G124" s="356"/>
      <c r="H124" s="556"/>
      <c r="I124" s="336"/>
      <c r="J124" s="336"/>
      <c r="K124" s="337"/>
      <c r="L124" s="335"/>
      <c r="M124" s="336"/>
      <c r="N124" s="336"/>
      <c r="O124" s="356"/>
      <c r="P124" s="335"/>
      <c r="Q124" s="336"/>
      <c r="R124" s="336"/>
      <c r="S124" s="356"/>
    </row>
    <row r="125" spans="1:19" ht="15" x14ac:dyDescent="0.25">
      <c r="A125" s="412"/>
      <c r="B125" s="330"/>
      <c r="C125" s="421" t="s">
        <v>32</v>
      </c>
      <c r="D125" s="422">
        <f t="shared" ref="D125:O125" si="14">SUM(D77:D124)</f>
        <v>1568339</v>
      </c>
      <c r="E125" s="353">
        <f t="shared" si="14"/>
        <v>1284242</v>
      </c>
      <c r="F125" s="353">
        <f t="shared" si="14"/>
        <v>284097</v>
      </c>
      <c r="G125" s="423">
        <f t="shared" si="14"/>
        <v>0</v>
      </c>
      <c r="H125" s="580">
        <v>1635825</v>
      </c>
      <c r="I125" s="353">
        <v>1335888</v>
      </c>
      <c r="J125" s="353">
        <v>299937</v>
      </c>
      <c r="K125" s="581">
        <v>0</v>
      </c>
      <c r="L125" s="422">
        <f>SUM(L77:L124)</f>
        <v>121071</v>
      </c>
      <c r="M125" s="353">
        <f t="shared" si="14"/>
        <v>88667</v>
      </c>
      <c r="N125" s="353">
        <f t="shared" si="14"/>
        <v>32404</v>
      </c>
      <c r="O125" s="423">
        <f t="shared" si="14"/>
        <v>0</v>
      </c>
      <c r="P125" s="422">
        <f t="shared" si="13"/>
        <v>1756896</v>
      </c>
      <c r="Q125" s="353">
        <f t="shared" si="13"/>
        <v>1424555</v>
      </c>
      <c r="R125" s="353">
        <f t="shared" si="13"/>
        <v>332341</v>
      </c>
      <c r="S125" s="423">
        <f t="shared" si="13"/>
        <v>0</v>
      </c>
    </row>
    <row r="126" spans="1:19" x14ac:dyDescent="0.25">
      <c r="A126" s="412"/>
      <c r="B126" s="330"/>
      <c r="C126" s="421"/>
      <c r="D126" s="367"/>
      <c r="E126" s="368"/>
      <c r="F126" s="368"/>
      <c r="G126" s="369"/>
      <c r="H126" s="566"/>
      <c r="I126" s="368"/>
      <c r="J126" s="368"/>
      <c r="K126" s="582"/>
      <c r="L126" s="367"/>
      <c r="M126" s="368"/>
      <c r="N126" s="368"/>
      <c r="O126" s="369"/>
      <c r="P126" s="318"/>
      <c r="Q126" s="311"/>
      <c r="R126" s="311"/>
      <c r="S126" s="360"/>
    </row>
    <row r="127" spans="1:19" x14ac:dyDescent="0.25">
      <c r="A127" s="412"/>
      <c r="B127" s="330" t="s">
        <v>7</v>
      </c>
      <c r="C127" s="411" t="s">
        <v>40</v>
      </c>
      <c r="D127" s="367"/>
      <c r="E127" s="368"/>
      <c r="F127" s="368"/>
      <c r="G127" s="369"/>
      <c r="H127" s="566"/>
      <c r="I127" s="368"/>
      <c r="J127" s="368"/>
      <c r="K127" s="582"/>
      <c r="L127" s="367"/>
      <c r="M127" s="368"/>
      <c r="N127" s="368"/>
      <c r="O127" s="369"/>
      <c r="P127" s="318"/>
      <c r="Q127" s="311"/>
      <c r="R127" s="311"/>
      <c r="S127" s="360"/>
    </row>
    <row r="128" spans="1:19" ht="15" x14ac:dyDescent="0.25">
      <c r="A128" s="425"/>
      <c r="B128" s="330"/>
      <c r="C128" s="424" t="s">
        <v>72</v>
      </c>
      <c r="D128" s="318"/>
      <c r="E128" s="311"/>
      <c r="F128" s="311"/>
      <c r="G128" s="360"/>
      <c r="H128" s="310"/>
      <c r="I128" s="311"/>
      <c r="J128" s="311"/>
      <c r="K128" s="312"/>
      <c r="L128" s="318"/>
      <c r="M128" s="311"/>
      <c r="N128" s="311"/>
      <c r="O128" s="360"/>
      <c r="P128" s="318"/>
      <c r="Q128" s="311"/>
      <c r="R128" s="311"/>
      <c r="S128" s="360"/>
    </row>
    <row r="129" spans="1:19" ht="15" x14ac:dyDescent="0.25">
      <c r="A129" s="425"/>
      <c r="B129" s="330"/>
      <c r="C129" s="424" t="s">
        <v>73</v>
      </c>
      <c r="D129" s="318">
        <v>4300</v>
      </c>
      <c r="E129" s="311">
        <v>0</v>
      </c>
      <c r="F129" s="311">
        <v>0</v>
      </c>
      <c r="G129" s="360">
        <v>4300</v>
      </c>
      <c r="H129" s="310">
        <v>4300</v>
      </c>
      <c r="I129" s="311">
        <v>0</v>
      </c>
      <c r="J129" s="311">
        <v>0</v>
      </c>
      <c r="K129" s="312">
        <v>4300</v>
      </c>
      <c r="L129" s="318"/>
      <c r="M129" s="311"/>
      <c r="N129" s="311"/>
      <c r="O129" s="360"/>
      <c r="P129" s="318">
        <f t="shared" si="13"/>
        <v>4300</v>
      </c>
      <c r="Q129" s="311">
        <f t="shared" si="13"/>
        <v>0</v>
      </c>
      <c r="R129" s="311">
        <f t="shared" si="13"/>
        <v>0</v>
      </c>
      <c r="S129" s="360">
        <f t="shared" si="13"/>
        <v>4300</v>
      </c>
    </row>
    <row r="130" spans="1:19" ht="15" x14ac:dyDescent="0.25">
      <c r="A130" s="425"/>
      <c r="B130" s="330"/>
      <c r="C130" s="424" t="s">
        <v>120</v>
      </c>
      <c r="D130" s="318">
        <v>1350</v>
      </c>
      <c r="E130" s="311">
        <v>0</v>
      </c>
      <c r="F130" s="311">
        <v>0</v>
      </c>
      <c r="G130" s="360">
        <v>1350</v>
      </c>
      <c r="H130" s="310">
        <v>1350</v>
      </c>
      <c r="I130" s="311">
        <v>0</v>
      </c>
      <c r="J130" s="311">
        <v>0</v>
      </c>
      <c r="K130" s="312">
        <v>1350</v>
      </c>
      <c r="L130" s="318"/>
      <c r="M130" s="311"/>
      <c r="N130" s="311"/>
      <c r="O130" s="360"/>
      <c r="P130" s="318">
        <f t="shared" si="13"/>
        <v>1350</v>
      </c>
      <c r="Q130" s="311">
        <f t="shared" si="13"/>
        <v>0</v>
      </c>
      <c r="R130" s="311">
        <f t="shared" si="13"/>
        <v>0</v>
      </c>
      <c r="S130" s="360">
        <f t="shared" si="13"/>
        <v>1350</v>
      </c>
    </row>
    <row r="131" spans="1:19" ht="15" x14ac:dyDescent="0.25">
      <c r="A131" s="425"/>
      <c r="B131" s="330"/>
      <c r="C131" s="424" t="s">
        <v>121</v>
      </c>
      <c r="D131" s="318">
        <v>2800</v>
      </c>
      <c r="E131" s="311">
        <v>0</v>
      </c>
      <c r="F131" s="311">
        <v>0</v>
      </c>
      <c r="G131" s="360">
        <v>2800</v>
      </c>
      <c r="H131" s="310">
        <v>2800</v>
      </c>
      <c r="I131" s="311">
        <v>0</v>
      </c>
      <c r="J131" s="311">
        <v>0</v>
      </c>
      <c r="K131" s="312">
        <v>2800</v>
      </c>
      <c r="L131" s="318">
        <v>108</v>
      </c>
      <c r="M131" s="311">
        <v>0</v>
      </c>
      <c r="N131" s="311">
        <v>0</v>
      </c>
      <c r="O131" s="360">
        <v>108</v>
      </c>
      <c r="P131" s="318">
        <f t="shared" si="13"/>
        <v>2908</v>
      </c>
      <c r="Q131" s="311">
        <f t="shared" si="13"/>
        <v>0</v>
      </c>
      <c r="R131" s="311">
        <f t="shared" si="13"/>
        <v>0</v>
      </c>
      <c r="S131" s="360">
        <f t="shared" si="13"/>
        <v>2908</v>
      </c>
    </row>
    <row r="132" spans="1:19" ht="15" x14ac:dyDescent="0.25">
      <c r="A132" s="425"/>
      <c r="B132" s="330"/>
      <c r="C132" s="424" t="s">
        <v>122</v>
      </c>
      <c r="D132" s="318">
        <v>1550</v>
      </c>
      <c r="E132" s="311">
        <v>0</v>
      </c>
      <c r="F132" s="311">
        <v>0</v>
      </c>
      <c r="G132" s="360">
        <v>1550</v>
      </c>
      <c r="H132" s="310">
        <v>1550</v>
      </c>
      <c r="I132" s="311">
        <v>0</v>
      </c>
      <c r="J132" s="311">
        <v>0</v>
      </c>
      <c r="K132" s="312">
        <v>1550</v>
      </c>
      <c r="L132" s="318"/>
      <c r="M132" s="311"/>
      <c r="N132" s="311"/>
      <c r="O132" s="360"/>
      <c r="P132" s="318">
        <f t="shared" si="13"/>
        <v>1550</v>
      </c>
      <c r="Q132" s="311">
        <f t="shared" si="13"/>
        <v>0</v>
      </c>
      <c r="R132" s="311">
        <f t="shared" si="13"/>
        <v>0</v>
      </c>
      <c r="S132" s="360">
        <f t="shared" si="13"/>
        <v>1550</v>
      </c>
    </row>
    <row r="133" spans="1:19" ht="15" x14ac:dyDescent="0.25">
      <c r="A133" s="425"/>
      <c r="B133" s="330"/>
      <c r="C133" s="424" t="s">
        <v>123</v>
      </c>
      <c r="D133" s="318">
        <v>1800</v>
      </c>
      <c r="E133" s="311">
        <v>0</v>
      </c>
      <c r="F133" s="311">
        <v>0</v>
      </c>
      <c r="G133" s="360">
        <v>1800</v>
      </c>
      <c r="H133" s="310">
        <v>1800</v>
      </c>
      <c r="I133" s="311">
        <v>0</v>
      </c>
      <c r="J133" s="311">
        <v>0</v>
      </c>
      <c r="K133" s="312">
        <v>1800</v>
      </c>
      <c r="L133" s="318"/>
      <c r="M133" s="311"/>
      <c r="N133" s="311"/>
      <c r="O133" s="360"/>
      <c r="P133" s="318">
        <f t="shared" si="13"/>
        <v>1800</v>
      </c>
      <c r="Q133" s="311">
        <f t="shared" si="13"/>
        <v>0</v>
      </c>
      <c r="R133" s="311">
        <f t="shared" si="13"/>
        <v>0</v>
      </c>
      <c r="S133" s="360">
        <f t="shared" si="13"/>
        <v>1800</v>
      </c>
    </row>
    <row r="134" spans="1:19" ht="15" x14ac:dyDescent="0.25">
      <c r="A134" s="425"/>
      <c r="B134" s="330"/>
      <c r="C134" s="424" t="s">
        <v>124</v>
      </c>
      <c r="D134" s="318">
        <v>600</v>
      </c>
      <c r="E134" s="311">
        <v>0</v>
      </c>
      <c r="F134" s="311">
        <v>0</v>
      </c>
      <c r="G134" s="360">
        <v>600</v>
      </c>
      <c r="H134" s="310">
        <v>600</v>
      </c>
      <c r="I134" s="311">
        <v>0</v>
      </c>
      <c r="J134" s="311">
        <v>0</v>
      </c>
      <c r="K134" s="312">
        <v>600</v>
      </c>
      <c r="L134" s="318"/>
      <c r="M134" s="311"/>
      <c r="N134" s="311"/>
      <c r="O134" s="360"/>
      <c r="P134" s="318">
        <f t="shared" si="13"/>
        <v>600</v>
      </c>
      <c r="Q134" s="311">
        <f t="shared" si="13"/>
        <v>0</v>
      </c>
      <c r="R134" s="311">
        <f t="shared" si="13"/>
        <v>0</v>
      </c>
      <c r="S134" s="360">
        <f t="shared" si="13"/>
        <v>600</v>
      </c>
    </row>
    <row r="135" spans="1:19" ht="15" x14ac:dyDescent="0.25">
      <c r="A135" s="425"/>
      <c r="B135" s="410"/>
      <c r="C135" s="426" t="s">
        <v>146</v>
      </c>
      <c r="D135" s="318">
        <v>300</v>
      </c>
      <c r="E135" s="311">
        <v>0</v>
      </c>
      <c r="F135" s="311">
        <v>0</v>
      </c>
      <c r="G135" s="360">
        <v>300</v>
      </c>
      <c r="H135" s="310">
        <v>300</v>
      </c>
      <c r="I135" s="311">
        <v>0</v>
      </c>
      <c r="J135" s="311">
        <v>0</v>
      </c>
      <c r="K135" s="312">
        <v>300</v>
      </c>
      <c r="L135" s="318">
        <v>135</v>
      </c>
      <c r="M135" s="311">
        <v>0</v>
      </c>
      <c r="N135" s="311">
        <v>0</v>
      </c>
      <c r="O135" s="360">
        <v>135</v>
      </c>
      <c r="P135" s="318">
        <f t="shared" si="13"/>
        <v>435</v>
      </c>
      <c r="Q135" s="311">
        <f t="shared" si="13"/>
        <v>0</v>
      </c>
      <c r="R135" s="311">
        <f t="shared" si="13"/>
        <v>0</v>
      </c>
      <c r="S135" s="360">
        <f t="shared" si="13"/>
        <v>435</v>
      </c>
    </row>
    <row r="136" spans="1:19" ht="15" x14ac:dyDescent="0.25">
      <c r="A136" s="307"/>
      <c r="B136" s="420"/>
      <c r="C136" s="411" t="s">
        <v>74</v>
      </c>
      <c r="D136" s="318">
        <v>1800</v>
      </c>
      <c r="E136" s="311">
        <v>0</v>
      </c>
      <c r="F136" s="311">
        <v>0</v>
      </c>
      <c r="G136" s="360">
        <v>1800</v>
      </c>
      <c r="H136" s="310">
        <v>1800</v>
      </c>
      <c r="I136" s="311">
        <v>0</v>
      </c>
      <c r="J136" s="311">
        <v>0</v>
      </c>
      <c r="K136" s="312">
        <v>1800</v>
      </c>
      <c r="L136" s="318">
        <v>266</v>
      </c>
      <c r="M136" s="311">
        <v>0</v>
      </c>
      <c r="N136" s="311">
        <v>0</v>
      </c>
      <c r="O136" s="360">
        <v>266</v>
      </c>
      <c r="P136" s="318">
        <f t="shared" si="13"/>
        <v>2066</v>
      </c>
      <c r="Q136" s="311">
        <f t="shared" si="13"/>
        <v>0</v>
      </c>
      <c r="R136" s="311">
        <f t="shared" si="13"/>
        <v>0</v>
      </c>
      <c r="S136" s="360">
        <f t="shared" si="13"/>
        <v>2066</v>
      </c>
    </row>
    <row r="137" spans="1:19" ht="15" x14ac:dyDescent="0.25">
      <c r="A137" s="307"/>
      <c r="B137" s="420"/>
      <c r="C137" s="411" t="s">
        <v>75</v>
      </c>
      <c r="D137" s="318">
        <v>500</v>
      </c>
      <c r="E137" s="311">
        <v>0</v>
      </c>
      <c r="F137" s="311">
        <v>0</v>
      </c>
      <c r="G137" s="360">
        <v>500</v>
      </c>
      <c r="H137" s="310">
        <v>500</v>
      </c>
      <c r="I137" s="311">
        <v>0</v>
      </c>
      <c r="J137" s="311">
        <v>0</v>
      </c>
      <c r="K137" s="312">
        <v>500</v>
      </c>
      <c r="L137" s="318">
        <v>30</v>
      </c>
      <c r="M137" s="311">
        <v>0</v>
      </c>
      <c r="N137" s="311">
        <v>0</v>
      </c>
      <c r="O137" s="360">
        <v>30</v>
      </c>
      <c r="P137" s="318">
        <f t="shared" si="13"/>
        <v>530</v>
      </c>
      <c r="Q137" s="311">
        <f t="shared" si="13"/>
        <v>0</v>
      </c>
      <c r="R137" s="311">
        <f t="shared" si="13"/>
        <v>0</v>
      </c>
      <c r="S137" s="360">
        <f t="shared" si="13"/>
        <v>530</v>
      </c>
    </row>
    <row r="138" spans="1:19" ht="15" x14ac:dyDescent="0.25">
      <c r="A138" s="425"/>
      <c r="B138" s="330"/>
      <c r="C138" s="424"/>
      <c r="D138" s="318"/>
      <c r="E138" s="311"/>
      <c r="F138" s="311"/>
      <c r="G138" s="360"/>
      <c r="H138" s="310"/>
      <c r="I138" s="311"/>
      <c r="J138" s="311"/>
      <c r="K138" s="312"/>
      <c r="L138" s="318"/>
      <c r="M138" s="311"/>
      <c r="N138" s="311"/>
      <c r="O138" s="360"/>
      <c r="P138" s="318"/>
      <c r="Q138" s="311"/>
      <c r="R138" s="311"/>
      <c r="S138" s="360"/>
    </row>
    <row r="139" spans="1:19" ht="15" x14ac:dyDescent="0.25">
      <c r="A139" s="412"/>
      <c r="B139" s="427"/>
      <c r="C139" s="421" t="s">
        <v>33</v>
      </c>
      <c r="D139" s="422">
        <f t="shared" ref="D139:G139" si="15">SUM(D128:D138)</f>
        <v>15000</v>
      </c>
      <c r="E139" s="353">
        <f t="shared" si="15"/>
        <v>0</v>
      </c>
      <c r="F139" s="353">
        <f t="shared" si="15"/>
        <v>0</v>
      </c>
      <c r="G139" s="423">
        <f t="shared" si="15"/>
        <v>15000</v>
      </c>
      <c r="H139" s="580">
        <v>15000</v>
      </c>
      <c r="I139" s="353">
        <v>0</v>
      </c>
      <c r="J139" s="353">
        <v>0</v>
      </c>
      <c r="K139" s="581">
        <v>15000</v>
      </c>
      <c r="L139" s="422">
        <f t="shared" ref="L139:O139" si="16">SUM(L128:L138)</f>
        <v>539</v>
      </c>
      <c r="M139" s="353">
        <f t="shared" si="16"/>
        <v>0</v>
      </c>
      <c r="N139" s="353">
        <f t="shared" si="16"/>
        <v>0</v>
      </c>
      <c r="O139" s="423">
        <f t="shared" si="16"/>
        <v>539</v>
      </c>
      <c r="P139" s="422">
        <f t="shared" si="13"/>
        <v>15539</v>
      </c>
      <c r="Q139" s="353">
        <f t="shared" si="13"/>
        <v>0</v>
      </c>
      <c r="R139" s="353">
        <f t="shared" si="13"/>
        <v>0</v>
      </c>
      <c r="S139" s="423">
        <f t="shared" si="13"/>
        <v>15539</v>
      </c>
    </row>
    <row r="140" spans="1:19" x14ac:dyDescent="0.25">
      <c r="A140" s="412"/>
      <c r="B140" s="330"/>
      <c r="C140" s="421"/>
      <c r="D140" s="367"/>
      <c r="E140" s="368"/>
      <c r="F140" s="368"/>
      <c r="G140" s="369"/>
      <c r="H140" s="566"/>
      <c r="I140" s="368"/>
      <c r="J140" s="368"/>
      <c r="K140" s="582"/>
      <c r="L140" s="367"/>
      <c r="M140" s="368"/>
      <c r="N140" s="368"/>
      <c r="O140" s="369"/>
      <c r="P140" s="318"/>
      <c r="Q140" s="311"/>
      <c r="R140" s="311"/>
      <c r="S140" s="360"/>
    </row>
    <row r="141" spans="1:19" x14ac:dyDescent="0.25">
      <c r="A141" s="412"/>
      <c r="B141" s="330" t="s">
        <v>13</v>
      </c>
      <c r="C141" s="411" t="s">
        <v>41</v>
      </c>
      <c r="D141" s="367"/>
      <c r="E141" s="368"/>
      <c r="F141" s="368"/>
      <c r="G141" s="369"/>
      <c r="H141" s="566"/>
      <c r="I141" s="368"/>
      <c r="J141" s="368"/>
      <c r="K141" s="582"/>
      <c r="L141" s="367"/>
      <c r="M141" s="368"/>
      <c r="N141" s="368"/>
      <c r="O141" s="369"/>
      <c r="P141" s="318"/>
      <c r="Q141" s="311"/>
      <c r="R141" s="311"/>
      <c r="S141" s="360"/>
    </row>
    <row r="142" spans="1:19" x14ac:dyDescent="0.25">
      <c r="A142" s="412"/>
      <c r="B142" s="330"/>
      <c r="C142" s="411" t="s">
        <v>45</v>
      </c>
      <c r="D142" s="367"/>
      <c r="E142" s="368"/>
      <c r="F142" s="368"/>
      <c r="G142" s="369"/>
      <c r="H142" s="566"/>
      <c r="I142" s="368"/>
      <c r="J142" s="368"/>
      <c r="K142" s="582"/>
      <c r="L142" s="367"/>
      <c r="M142" s="368"/>
      <c r="N142" s="368"/>
      <c r="O142" s="369"/>
      <c r="P142" s="318"/>
      <c r="Q142" s="311"/>
      <c r="R142" s="311"/>
      <c r="S142" s="360"/>
    </row>
    <row r="143" spans="1:19" ht="30" x14ac:dyDescent="0.25">
      <c r="A143" s="307"/>
      <c r="B143" s="420"/>
      <c r="C143" s="424" t="s">
        <v>125</v>
      </c>
      <c r="D143" s="318">
        <f>364331+67738+71468-602</f>
        <v>502935</v>
      </c>
      <c r="E143" s="311">
        <v>346513</v>
      </c>
      <c r="F143" s="428">
        <v>156422</v>
      </c>
      <c r="G143" s="545">
        <v>0</v>
      </c>
      <c r="H143" s="583">
        <v>563626</v>
      </c>
      <c r="I143" s="428">
        <v>407204</v>
      </c>
      <c r="J143" s="428">
        <v>156422</v>
      </c>
      <c r="K143" s="584">
        <v>0</v>
      </c>
      <c r="L143" s="318">
        <v>30075</v>
      </c>
      <c r="M143" s="311">
        <v>30075</v>
      </c>
      <c r="N143" s="428">
        <v>0</v>
      </c>
      <c r="O143" s="545">
        <v>0</v>
      </c>
      <c r="P143" s="318">
        <f t="shared" ref="P143:S213" si="17">H143+L143</f>
        <v>593701</v>
      </c>
      <c r="Q143" s="311">
        <f t="shared" si="17"/>
        <v>437279</v>
      </c>
      <c r="R143" s="428">
        <f t="shared" si="17"/>
        <v>156422</v>
      </c>
      <c r="S143" s="545">
        <f t="shared" si="17"/>
        <v>0</v>
      </c>
    </row>
    <row r="144" spans="1:19" ht="30" x14ac:dyDescent="0.25">
      <c r="A144" s="307"/>
      <c r="B144" s="420"/>
      <c r="C144" s="424" t="s">
        <v>126</v>
      </c>
      <c r="D144" s="318">
        <v>1500</v>
      </c>
      <c r="E144" s="311">
        <v>0</v>
      </c>
      <c r="F144" s="311">
        <v>1500</v>
      </c>
      <c r="G144" s="360">
        <v>0</v>
      </c>
      <c r="H144" s="310">
        <v>1500</v>
      </c>
      <c r="I144" s="311">
        <v>0</v>
      </c>
      <c r="J144" s="311">
        <v>1500</v>
      </c>
      <c r="K144" s="312">
        <v>0</v>
      </c>
      <c r="L144" s="318"/>
      <c r="M144" s="311"/>
      <c r="N144" s="311"/>
      <c r="O144" s="360"/>
      <c r="P144" s="318">
        <f t="shared" si="17"/>
        <v>1500</v>
      </c>
      <c r="Q144" s="311">
        <f t="shared" si="17"/>
        <v>0</v>
      </c>
      <c r="R144" s="311">
        <f t="shared" si="17"/>
        <v>1500</v>
      </c>
      <c r="S144" s="360">
        <f t="shared" si="17"/>
        <v>0</v>
      </c>
    </row>
    <row r="145" spans="1:19" ht="15" x14ac:dyDescent="0.25">
      <c r="A145" s="307"/>
      <c r="B145" s="420"/>
      <c r="C145" s="411" t="s">
        <v>140</v>
      </c>
      <c r="D145" s="318">
        <v>1500</v>
      </c>
      <c r="E145" s="311">
        <v>0</v>
      </c>
      <c r="F145" s="311">
        <v>1500</v>
      </c>
      <c r="G145" s="360">
        <v>0</v>
      </c>
      <c r="H145" s="310">
        <v>1250</v>
      </c>
      <c r="I145" s="311">
        <v>-250</v>
      </c>
      <c r="J145" s="311">
        <v>1500</v>
      </c>
      <c r="K145" s="312">
        <v>0</v>
      </c>
      <c r="L145" s="318">
        <v>40</v>
      </c>
      <c r="M145" s="311">
        <v>250</v>
      </c>
      <c r="N145" s="311">
        <v>-210</v>
      </c>
      <c r="O145" s="360">
        <v>0</v>
      </c>
      <c r="P145" s="318">
        <f t="shared" si="17"/>
        <v>1290</v>
      </c>
      <c r="Q145" s="311">
        <f t="shared" si="17"/>
        <v>0</v>
      </c>
      <c r="R145" s="311">
        <f t="shared" si="17"/>
        <v>1290</v>
      </c>
      <c r="S145" s="360">
        <f t="shared" si="17"/>
        <v>0</v>
      </c>
    </row>
    <row r="146" spans="1:19" ht="15" x14ac:dyDescent="0.25">
      <c r="A146" s="307"/>
      <c r="B146" s="420"/>
      <c r="C146" s="411" t="s">
        <v>127</v>
      </c>
      <c r="D146" s="318">
        <v>3800</v>
      </c>
      <c r="E146" s="311">
        <v>0</v>
      </c>
      <c r="F146" s="311">
        <v>3800</v>
      </c>
      <c r="G146" s="360">
        <v>0</v>
      </c>
      <c r="H146" s="310">
        <v>3800</v>
      </c>
      <c r="I146" s="311">
        <v>0</v>
      </c>
      <c r="J146" s="311">
        <v>3800</v>
      </c>
      <c r="K146" s="312">
        <v>0</v>
      </c>
      <c r="L146" s="318"/>
      <c r="M146" s="311"/>
      <c r="N146" s="311"/>
      <c r="O146" s="360"/>
      <c r="P146" s="318">
        <f t="shared" si="17"/>
        <v>3800</v>
      </c>
      <c r="Q146" s="311">
        <f t="shared" si="17"/>
        <v>0</v>
      </c>
      <c r="R146" s="311">
        <f t="shared" si="17"/>
        <v>3800</v>
      </c>
      <c r="S146" s="360">
        <f t="shared" si="17"/>
        <v>0</v>
      </c>
    </row>
    <row r="147" spans="1:19" ht="15" x14ac:dyDescent="0.25">
      <c r="A147" s="307"/>
      <c r="B147" s="420"/>
      <c r="C147" s="424" t="s">
        <v>807</v>
      </c>
      <c r="D147" s="318">
        <v>15643</v>
      </c>
      <c r="E147" s="311">
        <v>15643</v>
      </c>
      <c r="F147" s="311">
        <v>0</v>
      </c>
      <c r="G147" s="360">
        <v>0</v>
      </c>
      <c r="H147" s="310">
        <v>15643</v>
      </c>
      <c r="I147" s="311">
        <v>15643</v>
      </c>
      <c r="J147" s="311">
        <v>0</v>
      </c>
      <c r="K147" s="312">
        <v>0</v>
      </c>
      <c r="L147" s="318"/>
      <c r="M147" s="311"/>
      <c r="N147" s="311"/>
      <c r="O147" s="360"/>
      <c r="P147" s="318">
        <f t="shared" si="17"/>
        <v>15643</v>
      </c>
      <c r="Q147" s="311">
        <f t="shared" si="17"/>
        <v>15643</v>
      </c>
      <c r="R147" s="311">
        <f t="shared" si="17"/>
        <v>0</v>
      </c>
      <c r="S147" s="360">
        <f t="shared" si="17"/>
        <v>0</v>
      </c>
    </row>
    <row r="148" spans="1:19" ht="15" x14ac:dyDescent="0.25">
      <c r="A148" s="307"/>
      <c r="B148" s="420"/>
      <c r="C148" s="424" t="s">
        <v>578</v>
      </c>
      <c r="D148" s="318">
        <v>52</v>
      </c>
      <c r="E148" s="311">
        <v>52</v>
      </c>
      <c r="F148" s="311">
        <v>0</v>
      </c>
      <c r="G148" s="360">
        <v>0</v>
      </c>
      <c r="H148" s="310">
        <v>4188</v>
      </c>
      <c r="I148" s="311">
        <v>4188</v>
      </c>
      <c r="J148" s="311">
        <v>0</v>
      </c>
      <c r="K148" s="312">
        <v>0</v>
      </c>
      <c r="L148" s="318"/>
      <c r="M148" s="311"/>
      <c r="N148" s="311"/>
      <c r="O148" s="360"/>
      <c r="P148" s="318">
        <f t="shared" si="17"/>
        <v>4188</v>
      </c>
      <c r="Q148" s="311">
        <f t="shared" si="17"/>
        <v>4188</v>
      </c>
      <c r="R148" s="311">
        <f t="shared" si="17"/>
        <v>0</v>
      </c>
      <c r="S148" s="360">
        <f t="shared" si="17"/>
        <v>0</v>
      </c>
    </row>
    <row r="149" spans="1:19" ht="15" x14ac:dyDescent="0.25">
      <c r="A149" s="307"/>
      <c r="B149" s="420"/>
      <c r="C149" s="424" t="s">
        <v>579</v>
      </c>
      <c r="D149" s="318">
        <v>1759</v>
      </c>
      <c r="E149" s="311">
        <v>1759</v>
      </c>
      <c r="F149" s="311">
        <v>0</v>
      </c>
      <c r="G149" s="360">
        <v>0</v>
      </c>
      <c r="H149" s="310">
        <v>3710</v>
      </c>
      <c r="I149" s="311">
        <v>3710</v>
      </c>
      <c r="J149" s="311">
        <v>0</v>
      </c>
      <c r="K149" s="312">
        <v>0</v>
      </c>
      <c r="L149" s="318"/>
      <c r="M149" s="311"/>
      <c r="N149" s="311"/>
      <c r="O149" s="360"/>
      <c r="P149" s="318">
        <f t="shared" si="17"/>
        <v>3710</v>
      </c>
      <c r="Q149" s="311">
        <f t="shared" si="17"/>
        <v>3710</v>
      </c>
      <c r="R149" s="311">
        <f t="shared" si="17"/>
        <v>0</v>
      </c>
      <c r="S149" s="360">
        <f t="shared" si="17"/>
        <v>0</v>
      </c>
    </row>
    <row r="150" spans="1:19" ht="15" x14ac:dyDescent="0.25">
      <c r="A150" s="307"/>
      <c r="B150" s="420"/>
      <c r="C150" s="424" t="s">
        <v>934</v>
      </c>
      <c r="D150" s="318"/>
      <c r="E150" s="311"/>
      <c r="F150" s="311"/>
      <c r="G150" s="360"/>
      <c r="H150" s="310">
        <v>1208</v>
      </c>
      <c r="I150" s="311">
        <v>1208</v>
      </c>
      <c r="J150" s="311">
        <v>0</v>
      </c>
      <c r="K150" s="312">
        <v>0</v>
      </c>
      <c r="L150" s="318"/>
      <c r="M150" s="311"/>
      <c r="N150" s="311"/>
      <c r="O150" s="360"/>
      <c r="P150" s="318">
        <f t="shared" si="17"/>
        <v>1208</v>
      </c>
      <c r="Q150" s="311">
        <f t="shared" si="17"/>
        <v>1208</v>
      </c>
      <c r="R150" s="311">
        <f t="shared" si="17"/>
        <v>0</v>
      </c>
      <c r="S150" s="360">
        <f t="shared" si="17"/>
        <v>0</v>
      </c>
    </row>
    <row r="151" spans="1:19" ht="15" x14ac:dyDescent="0.25">
      <c r="A151" s="307"/>
      <c r="B151" s="420"/>
      <c r="C151" s="424" t="s">
        <v>933</v>
      </c>
      <c r="D151" s="318"/>
      <c r="E151" s="311"/>
      <c r="F151" s="311"/>
      <c r="G151" s="360"/>
      <c r="H151" s="310">
        <v>305</v>
      </c>
      <c r="I151" s="311">
        <v>305</v>
      </c>
      <c r="J151" s="311">
        <v>0</v>
      </c>
      <c r="K151" s="312">
        <v>0</v>
      </c>
      <c r="L151" s="318"/>
      <c r="M151" s="311"/>
      <c r="N151" s="311"/>
      <c r="O151" s="360"/>
      <c r="P151" s="318">
        <f t="shared" si="17"/>
        <v>305</v>
      </c>
      <c r="Q151" s="311">
        <f t="shared" si="17"/>
        <v>305</v>
      </c>
      <c r="R151" s="311">
        <f t="shared" si="17"/>
        <v>0</v>
      </c>
      <c r="S151" s="360">
        <f t="shared" si="17"/>
        <v>0</v>
      </c>
    </row>
    <row r="152" spans="1:19" ht="30" x14ac:dyDescent="0.25">
      <c r="A152" s="307"/>
      <c r="B152" s="420"/>
      <c r="C152" s="424" t="s">
        <v>932</v>
      </c>
      <c r="D152" s="318"/>
      <c r="E152" s="311"/>
      <c r="F152" s="311"/>
      <c r="G152" s="360"/>
      <c r="H152" s="310">
        <v>1823</v>
      </c>
      <c r="I152" s="311">
        <v>1823</v>
      </c>
      <c r="J152" s="311">
        <v>0</v>
      </c>
      <c r="K152" s="312">
        <v>0</v>
      </c>
      <c r="L152" s="318"/>
      <c r="M152" s="311"/>
      <c r="N152" s="311"/>
      <c r="O152" s="360"/>
      <c r="P152" s="318">
        <f t="shared" si="17"/>
        <v>1823</v>
      </c>
      <c r="Q152" s="311">
        <f t="shared" si="17"/>
        <v>1823</v>
      </c>
      <c r="R152" s="311">
        <f t="shared" si="17"/>
        <v>0</v>
      </c>
      <c r="S152" s="360">
        <f t="shared" si="17"/>
        <v>0</v>
      </c>
    </row>
    <row r="153" spans="1:19" ht="15" x14ac:dyDescent="0.25">
      <c r="A153" s="307"/>
      <c r="B153" s="420"/>
      <c r="C153" s="424" t="s">
        <v>548</v>
      </c>
      <c r="D153" s="318"/>
      <c r="E153" s="311"/>
      <c r="F153" s="311"/>
      <c r="G153" s="360"/>
      <c r="H153" s="310">
        <v>2936</v>
      </c>
      <c r="I153" s="311">
        <v>2936</v>
      </c>
      <c r="J153" s="311">
        <v>0</v>
      </c>
      <c r="K153" s="312">
        <v>0</v>
      </c>
      <c r="L153" s="318">
        <v>2149</v>
      </c>
      <c r="M153" s="311">
        <v>2149</v>
      </c>
      <c r="N153" s="311">
        <v>0</v>
      </c>
      <c r="O153" s="360">
        <v>0</v>
      </c>
      <c r="P153" s="318">
        <f t="shared" si="17"/>
        <v>5085</v>
      </c>
      <c r="Q153" s="311">
        <f t="shared" si="17"/>
        <v>5085</v>
      </c>
      <c r="R153" s="311">
        <f t="shared" si="17"/>
        <v>0</v>
      </c>
      <c r="S153" s="360">
        <f t="shared" si="17"/>
        <v>0</v>
      </c>
    </row>
    <row r="154" spans="1:19" ht="15" x14ac:dyDescent="0.25">
      <c r="A154" s="307"/>
      <c r="B154" s="420"/>
      <c r="C154" s="424" t="s">
        <v>948</v>
      </c>
      <c r="D154" s="318"/>
      <c r="E154" s="311"/>
      <c r="F154" s="311"/>
      <c r="G154" s="360"/>
      <c r="H154" s="310">
        <v>2950</v>
      </c>
      <c r="I154" s="311">
        <v>2950</v>
      </c>
      <c r="J154" s="311">
        <v>0</v>
      </c>
      <c r="K154" s="312">
        <v>0</v>
      </c>
      <c r="L154" s="318"/>
      <c r="M154" s="311"/>
      <c r="N154" s="311"/>
      <c r="O154" s="360"/>
      <c r="P154" s="318">
        <f t="shared" si="17"/>
        <v>2950</v>
      </c>
      <c r="Q154" s="311">
        <f t="shared" si="17"/>
        <v>2950</v>
      </c>
      <c r="R154" s="311">
        <f t="shared" si="17"/>
        <v>0</v>
      </c>
      <c r="S154" s="360">
        <f t="shared" si="17"/>
        <v>0</v>
      </c>
    </row>
    <row r="155" spans="1:19" ht="30" x14ac:dyDescent="0.25">
      <c r="A155" s="307"/>
      <c r="B155" s="420"/>
      <c r="C155" s="424" t="s">
        <v>949</v>
      </c>
      <c r="D155" s="318"/>
      <c r="E155" s="311"/>
      <c r="F155" s="311"/>
      <c r="G155" s="360"/>
      <c r="H155" s="310">
        <v>2175</v>
      </c>
      <c r="I155" s="311">
        <v>2175</v>
      </c>
      <c r="J155" s="311">
        <v>0</v>
      </c>
      <c r="K155" s="312">
        <v>0</v>
      </c>
      <c r="L155" s="318"/>
      <c r="M155" s="311"/>
      <c r="N155" s="311"/>
      <c r="O155" s="360"/>
      <c r="P155" s="318">
        <f t="shared" si="17"/>
        <v>2175</v>
      </c>
      <c r="Q155" s="311">
        <f t="shared" si="17"/>
        <v>2175</v>
      </c>
      <c r="R155" s="311">
        <f t="shared" si="17"/>
        <v>0</v>
      </c>
      <c r="S155" s="360">
        <f t="shared" si="17"/>
        <v>0</v>
      </c>
    </row>
    <row r="156" spans="1:19" ht="15" x14ac:dyDescent="0.25">
      <c r="A156" s="412"/>
      <c r="B156" s="330"/>
      <c r="C156" s="424"/>
      <c r="D156" s="335"/>
      <c r="E156" s="336"/>
      <c r="F156" s="336"/>
      <c r="G156" s="356"/>
      <c r="H156" s="556"/>
      <c r="I156" s="336"/>
      <c r="J156" s="336"/>
      <c r="K156" s="337"/>
      <c r="L156" s="335"/>
      <c r="M156" s="336"/>
      <c r="N156" s="336"/>
      <c r="O156" s="356"/>
      <c r="P156" s="335"/>
      <c r="Q156" s="336"/>
      <c r="R156" s="336"/>
      <c r="S156" s="356"/>
    </row>
    <row r="157" spans="1:19" ht="15" x14ac:dyDescent="0.25">
      <c r="A157" s="412"/>
      <c r="B157" s="330"/>
      <c r="C157" s="415" t="s">
        <v>20</v>
      </c>
      <c r="D157" s="422">
        <f>SUM(D143:D156)</f>
        <v>527189</v>
      </c>
      <c r="E157" s="353">
        <f>SUM(E143:E156)</f>
        <v>363967</v>
      </c>
      <c r="F157" s="353">
        <f>SUM(F143:F156)</f>
        <v>163222</v>
      </c>
      <c r="G157" s="423">
        <f>SUM(G143:G156)</f>
        <v>0</v>
      </c>
      <c r="H157" s="580">
        <v>605114</v>
      </c>
      <c r="I157" s="353">
        <v>441892</v>
      </c>
      <c r="J157" s="353">
        <v>163222</v>
      </c>
      <c r="K157" s="581">
        <v>0</v>
      </c>
      <c r="L157" s="422">
        <f>SUM(L143:L156)</f>
        <v>32264</v>
      </c>
      <c r="M157" s="353">
        <f>SUM(M143:M156)</f>
        <v>32474</v>
      </c>
      <c r="N157" s="353">
        <f>SUM(N143:N156)</f>
        <v>-210</v>
      </c>
      <c r="O157" s="423">
        <f>SUM(O143:O156)</f>
        <v>0</v>
      </c>
      <c r="P157" s="422">
        <f t="shared" si="17"/>
        <v>637378</v>
      </c>
      <c r="Q157" s="353">
        <f t="shared" si="17"/>
        <v>474366</v>
      </c>
      <c r="R157" s="353">
        <f t="shared" si="17"/>
        <v>163012</v>
      </c>
      <c r="S157" s="423">
        <f t="shared" si="17"/>
        <v>0</v>
      </c>
    </row>
    <row r="158" spans="1:19" x14ac:dyDescent="0.25">
      <c r="A158" s="412"/>
      <c r="B158" s="330"/>
      <c r="C158" s="415"/>
      <c r="D158" s="367"/>
      <c r="E158" s="368"/>
      <c r="F158" s="368"/>
      <c r="G158" s="369"/>
      <c r="H158" s="566"/>
      <c r="I158" s="368"/>
      <c r="J158" s="368"/>
      <c r="K158" s="582"/>
      <c r="L158" s="367"/>
      <c r="M158" s="368"/>
      <c r="N158" s="368"/>
      <c r="O158" s="369"/>
      <c r="P158" s="318"/>
      <c r="Q158" s="311"/>
      <c r="R158" s="311"/>
      <c r="S158" s="360"/>
    </row>
    <row r="159" spans="1:19" x14ac:dyDescent="0.25">
      <c r="A159" s="412"/>
      <c r="B159" s="330"/>
      <c r="C159" s="411" t="s">
        <v>46</v>
      </c>
      <c r="D159" s="367"/>
      <c r="E159" s="368"/>
      <c r="F159" s="368"/>
      <c r="G159" s="369"/>
      <c r="H159" s="566"/>
      <c r="I159" s="368"/>
      <c r="J159" s="368"/>
      <c r="K159" s="582"/>
      <c r="L159" s="367"/>
      <c r="M159" s="368"/>
      <c r="N159" s="368"/>
      <c r="O159" s="369"/>
      <c r="P159" s="318"/>
      <c r="Q159" s="311"/>
      <c r="R159" s="311"/>
      <c r="S159" s="360"/>
    </row>
    <row r="160" spans="1:19" ht="15" x14ac:dyDescent="0.25">
      <c r="A160" s="307"/>
      <c r="B160" s="420"/>
      <c r="C160" s="411" t="s">
        <v>802</v>
      </c>
      <c r="D160" s="318">
        <v>60000</v>
      </c>
      <c r="E160" s="311"/>
      <c r="F160" s="311">
        <v>60000</v>
      </c>
      <c r="G160" s="360"/>
      <c r="H160" s="310">
        <v>60000</v>
      </c>
      <c r="I160" s="311">
        <v>0</v>
      </c>
      <c r="J160" s="311">
        <v>60000</v>
      </c>
      <c r="K160" s="312">
        <v>0</v>
      </c>
      <c r="L160" s="318">
        <v>1000</v>
      </c>
      <c r="M160" s="311">
        <v>0</v>
      </c>
      <c r="N160" s="311">
        <v>1000</v>
      </c>
      <c r="O160" s="360">
        <v>0</v>
      </c>
      <c r="P160" s="318">
        <f t="shared" si="17"/>
        <v>61000</v>
      </c>
      <c r="Q160" s="311">
        <f t="shared" si="17"/>
        <v>0</v>
      </c>
      <c r="R160" s="311">
        <f t="shared" si="17"/>
        <v>61000</v>
      </c>
      <c r="S160" s="360">
        <f t="shared" si="17"/>
        <v>0</v>
      </c>
    </row>
    <row r="161" spans="1:19" ht="15" x14ac:dyDescent="0.25">
      <c r="A161" s="412"/>
      <c r="B161" s="330"/>
      <c r="C161" s="411" t="s">
        <v>803</v>
      </c>
      <c r="D161" s="318">
        <v>1743</v>
      </c>
      <c r="E161" s="311">
        <v>1743</v>
      </c>
      <c r="F161" s="311">
        <v>0</v>
      </c>
      <c r="G161" s="360">
        <v>0</v>
      </c>
      <c r="H161" s="310">
        <v>1743</v>
      </c>
      <c r="I161" s="311">
        <v>1743</v>
      </c>
      <c r="J161" s="311">
        <v>0</v>
      </c>
      <c r="K161" s="312">
        <v>0</v>
      </c>
      <c r="L161" s="318"/>
      <c r="M161" s="311"/>
      <c r="N161" s="311"/>
      <c r="O161" s="360"/>
      <c r="P161" s="318">
        <f t="shared" si="17"/>
        <v>1743</v>
      </c>
      <c r="Q161" s="311">
        <f t="shared" si="17"/>
        <v>1743</v>
      </c>
      <c r="R161" s="311">
        <f t="shared" si="17"/>
        <v>0</v>
      </c>
      <c r="S161" s="360">
        <f t="shared" si="17"/>
        <v>0</v>
      </c>
    </row>
    <row r="162" spans="1:19" ht="15" x14ac:dyDescent="0.25">
      <c r="A162" s="412"/>
      <c r="B162" s="330"/>
      <c r="C162" s="424" t="s">
        <v>804</v>
      </c>
      <c r="D162" s="335">
        <v>7000</v>
      </c>
      <c r="E162" s="336"/>
      <c r="F162" s="336">
        <v>7000</v>
      </c>
      <c r="G162" s="356"/>
      <c r="H162" s="556">
        <v>7000</v>
      </c>
      <c r="I162" s="336">
        <v>0</v>
      </c>
      <c r="J162" s="336">
        <v>7000</v>
      </c>
      <c r="K162" s="337">
        <v>0</v>
      </c>
      <c r="L162" s="335">
        <v>346</v>
      </c>
      <c r="M162" s="336">
        <v>0</v>
      </c>
      <c r="N162" s="336">
        <v>346</v>
      </c>
      <c r="O162" s="356">
        <v>0</v>
      </c>
      <c r="P162" s="335">
        <f t="shared" si="17"/>
        <v>7346</v>
      </c>
      <c r="Q162" s="336">
        <f t="shared" si="17"/>
        <v>0</v>
      </c>
      <c r="R162" s="336">
        <f t="shared" si="17"/>
        <v>7346</v>
      </c>
      <c r="S162" s="356">
        <f t="shared" si="17"/>
        <v>0</v>
      </c>
    </row>
    <row r="163" spans="1:19" ht="15" x14ac:dyDescent="0.25">
      <c r="A163" s="413"/>
      <c r="B163" s="330"/>
      <c r="C163" s="424" t="s">
        <v>805</v>
      </c>
      <c r="D163" s="335">
        <v>1000</v>
      </c>
      <c r="E163" s="336">
        <v>0</v>
      </c>
      <c r="F163" s="336">
        <v>1000</v>
      </c>
      <c r="G163" s="356">
        <v>0</v>
      </c>
      <c r="H163" s="556">
        <v>1200</v>
      </c>
      <c r="I163" s="336">
        <v>0</v>
      </c>
      <c r="J163" s="336">
        <v>1200</v>
      </c>
      <c r="K163" s="337">
        <v>0</v>
      </c>
      <c r="L163" s="335"/>
      <c r="M163" s="336"/>
      <c r="N163" s="336"/>
      <c r="O163" s="356"/>
      <c r="P163" s="335">
        <f t="shared" si="17"/>
        <v>1200</v>
      </c>
      <c r="Q163" s="336">
        <f t="shared" si="17"/>
        <v>0</v>
      </c>
      <c r="R163" s="336">
        <f t="shared" si="17"/>
        <v>1200</v>
      </c>
      <c r="S163" s="356">
        <f t="shared" si="17"/>
        <v>0</v>
      </c>
    </row>
    <row r="164" spans="1:19" ht="15" x14ac:dyDescent="0.25">
      <c r="A164" s="412"/>
      <c r="B164" s="330"/>
      <c r="C164" s="424" t="s">
        <v>806</v>
      </c>
      <c r="D164" s="335">
        <v>600</v>
      </c>
      <c r="E164" s="336">
        <v>0</v>
      </c>
      <c r="F164" s="336">
        <v>600</v>
      </c>
      <c r="G164" s="356">
        <v>0</v>
      </c>
      <c r="H164" s="556">
        <v>800</v>
      </c>
      <c r="I164" s="336">
        <v>0</v>
      </c>
      <c r="J164" s="336">
        <v>800</v>
      </c>
      <c r="K164" s="337">
        <v>0</v>
      </c>
      <c r="L164" s="335"/>
      <c r="M164" s="336"/>
      <c r="N164" s="336"/>
      <c r="O164" s="356"/>
      <c r="P164" s="335">
        <f t="shared" si="17"/>
        <v>800</v>
      </c>
      <c r="Q164" s="336">
        <f t="shared" si="17"/>
        <v>0</v>
      </c>
      <c r="R164" s="336">
        <f t="shared" si="17"/>
        <v>800</v>
      </c>
      <c r="S164" s="356">
        <f t="shared" si="17"/>
        <v>0</v>
      </c>
    </row>
    <row r="165" spans="1:19" ht="15" x14ac:dyDescent="0.25">
      <c r="A165" s="412"/>
      <c r="B165" s="330"/>
      <c r="C165" s="424" t="s">
        <v>808</v>
      </c>
      <c r="D165" s="335">
        <v>1600</v>
      </c>
      <c r="E165" s="336"/>
      <c r="F165" s="336">
        <v>1600</v>
      </c>
      <c r="G165" s="356"/>
      <c r="H165" s="556">
        <v>1600</v>
      </c>
      <c r="I165" s="336">
        <v>0</v>
      </c>
      <c r="J165" s="336">
        <v>1600</v>
      </c>
      <c r="K165" s="337">
        <v>0</v>
      </c>
      <c r="L165" s="335"/>
      <c r="M165" s="336"/>
      <c r="N165" s="336"/>
      <c r="O165" s="356"/>
      <c r="P165" s="335">
        <f t="shared" si="17"/>
        <v>1600</v>
      </c>
      <c r="Q165" s="336">
        <f t="shared" si="17"/>
        <v>0</v>
      </c>
      <c r="R165" s="336">
        <f t="shared" si="17"/>
        <v>1600</v>
      </c>
      <c r="S165" s="356">
        <f t="shared" si="17"/>
        <v>0</v>
      </c>
    </row>
    <row r="166" spans="1:19" ht="15" x14ac:dyDescent="0.25">
      <c r="A166" s="307"/>
      <c r="B166" s="420"/>
      <c r="C166" s="411" t="s">
        <v>809</v>
      </c>
      <c r="D166" s="318">
        <v>1000</v>
      </c>
      <c r="E166" s="311">
        <v>0</v>
      </c>
      <c r="F166" s="311">
        <v>1000</v>
      </c>
      <c r="G166" s="360">
        <v>0</v>
      </c>
      <c r="H166" s="310">
        <v>1000</v>
      </c>
      <c r="I166" s="311">
        <v>0</v>
      </c>
      <c r="J166" s="311">
        <v>1000</v>
      </c>
      <c r="K166" s="312">
        <v>0</v>
      </c>
      <c r="L166" s="318"/>
      <c r="M166" s="311"/>
      <c r="N166" s="311"/>
      <c r="O166" s="360"/>
      <c r="P166" s="318">
        <f t="shared" si="17"/>
        <v>1000</v>
      </c>
      <c r="Q166" s="311">
        <f t="shared" si="17"/>
        <v>0</v>
      </c>
      <c r="R166" s="311">
        <f t="shared" si="17"/>
        <v>1000</v>
      </c>
      <c r="S166" s="360">
        <f t="shared" si="17"/>
        <v>0</v>
      </c>
    </row>
    <row r="167" spans="1:19" ht="15" x14ac:dyDescent="0.25">
      <c r="A167" s="412"/>
      <c r="B167" s="330"/>
      <c r="C167" s="429" t="s">
        <v>810</v>
      </c>
      <c r="D167" s="335">
        <v>576</v>
      </c>
      <c r="E167" s="336">
        <v>576</v>
      </c>
      <c r="F167" s="336">
        <v>0</v>
      </c>
      <c r="G167" s="356">
        <v>0</v>
      </c>
      <c r="H167" s="556">
        <v>576</v>
      </c>
      <c r="I167" s="336">
        <v>576</v>
      </c>
      <c r="J167" s="336">
        <v>0</v>
      </c>
      <c r="K167" s="337">
        <v>0</v>
      </c>
      <c r="L167" s="335">
        <v>50</v>
      </c>
      <c r="M167" s="336">
        <v>50</v>
      </c>
      <c r="N167" s="336">
        <v>0</v>
      </c>
      <c r="O167" s="356">
        <v>0</v>
      </c>
      <c r="P167" s="335">
        <f t="shared" si="17"/>
        <v>626</v>
      </c>
      <c r="Q167" s="336">
        <f t="shared" si="17"/>
        <v>626</v>
      </c>
      <c r="R167" s="336">
        <f t="shared" si="17"/>
        <v>0</v>
      </c>
      <c r="S167" s="356">
        <f t="shared" si="17"/>
        <v>0</v>
      </c>
    </row>
    <row r="168" spans="1:19" ht="30" x14ac:dyDescent="0.25">
      <c r="A168" s="412"/>
      <c r="B168" s="330"/>
      <c r="C168" s="426" t="s">
        <v>811</v>
      </c>
      <c r="D168" s="335">
        <v>6000</v>
      </c>
      <c r="E168" s="336">
        <v>6000</v>
      </c>
      <c r="F168" s="336">
        <v>0</v>
      </c>
      <c r="G168" s="356">
        <v>0</v>
      </c>
      <c r="H168" s="556">
        <v>6000</v>
      </c>
      <c r="I168" s="336">
        <v>6000</v>
      </c>
      <c r="J168" s="336">
        <v>0</v>
      </c>
      <c r="K168" s="337">
        <v>0</v>
      </c>
      <c r="L168" s="335"/>
      <c r="M168" s="336"/>
      <c r="N168" s="336"/>
      <c r="O168" s="356"/>
      <c r="P168" s="335">
        <f t="shared" si="17"/>
        <v>6000</v>
      </c>
      <c r="Q168" s="336">
        <f t="shared" si="17"/>
        <v>6000</v>
      </c>
      <c r="R168" s="336">
        <f t="shared" si="17"/>
        <v>0</v>
      </c>
      <c r="S168" s="356">
        <f t="shared" si="17"/>
        <v>0</v>
      </c>
    </row>
    <row r="169" spans="1:19" s="565" customFormat="1" ht="30" x14ac:dyDescent="0.25">
      <c r="A169" s="412"/>
      <c r="B169" s="330"/>
      <c r="C169" s="426" t="s">
        <v>812</v>
      </c>
      <c r="D169" s="335">
        <v>10000</v>
      </c>
      <c r="E169" s="336">
        <v>10000</v>
      </c>
      <c r="F169" s="336">
        <v>0</v>
      </c>
      <c r="G169" s="356">
        <v>0</v>
      </c>
      <c r="H169" s="556">
        <v>10000</v>
      </c>
      <c r="I169" s="336">
        <v>10000</v>
      </c>
      <c r="J169" s="336">
        <v>0</v>
      </c>
      <c r="K169" s="337">
        <v>0</v>
      </c>
      <c r="L169" s="335"/>
      <c r="M169" s="336"/>
      <c r="N169" s="336"/>
      <c r="O169" s="356"/>
      <c r="P169" s="335">
        <f t="shared" si="17"/>
        <v>10000</v>
      </c>
      <c r="Q169" s="336">
        <f t="shared" si="17"/>
        <v>10000</v>
      </c>
      <c r="R169" s="336">
        <f t="shared" si="17"/>
        <v>0</v>
      </c>
      <c r="S169" s="356">
        <f t="shared" si="17"/>
        <v>0</v>
      </c>
    </row>
    <row r="170" spans="1:19" s="565" customFormat="1" ht="30" x14ac:dyDescent="0.25">
      <c r="A170" s="412"/>
      <c r="B170" s="330"/>
      <c r="C170" s="426" t="s">
        <v>931</v>
      </c>
      <c r="D170" s="335"/>
      <c r="E170" s="336"/>
      <c r="F170" s="336"/>
      <c r="G170" s="356"/>
      <c r="H170" s="556">
        <v>25000</v>
      </c>
      <c r="I170" s="336">
        <v>25000</v>
      </c>
      <c r="J170" s="336">
        <v>0</v>
      </c>
      <c r="K170" s="337">
        <v>0</v>
      </c>
      <c r="L170" s="335"/>
      <c r="M170" s="336"/>
      <c r="N170" s="336"/>
      <c r="O170" s="356"/>
      <c r="P170" s="335">
        <f t="shared" si="17"/>
        <v>25000</v>
      </c>
      <c r="Q170" s="336">
        <f t="shared" si="17"/>
        <v>25000</v>
      </c>
      <c r="R170" s="336">
        <f t="shared" si="17"/>
        <v>0</v>
      </c>
      <c r="S170" s="356">
        <f t="shared" si="17"/>
        <v>0</v>
      </c>
    </row>
    <row r="171" spans="1:19" ht="15" x14ac:dyDescent="0.25">
      <c r="A171" s="412"/>
      <c r="B171" s="330"/>
      <c r="C171" s="426" t="s">
        <v>930</v>
      </c>
      <c r="D171" s="335">
        <v>0</v>
      </c>
      <c r="E171" s="336">
        <v>0</v>
      </c>
      <c r="F171" s="336">
        <v>0</v>
      </c>
      <c r="G171" s="356">
        <v>0</v>
      </c>
      <c r="H171" s="556">
        <v>12000</v>
      </c>
      <c r="I171" s="336">
        <v>12000</v>
      </c>
      <c r="J171" s="336">
        <v>0</v>
      </c>
      <c r="K171" s="337">
        <v>0</v>
      </c>
      <c r="L171" s="335"/>
      <c r="M171" s="336"/>
      <c r="N171" s="336"/>
      <c r="O171" s="356"/>
      <c r="P171" s="335">
        <f t="shared" si="17"/>
        <v>12000</v>
      </c>
      <c r="Q171" s="336">
        <f t="shared" si="17"/>
        <v>12000</v>
      </c>
      <c r="R171" s="336">
        <f t="shared" si="17"/>
        <v>0</v>
      </c>
      <c r="S171" s="356">
        <f t="shared" si="17"/>
        <v>0</v>
      </c>
    </row>
    <row r="172" spans="1:19" ht="15" x14ac:dyDescent="0.25">
      <c r="A172" s="307"/>
      <c r="B172" s="420"/>
      <c r="C172" s="424" t="s">
        <v>950</v>
      </c>
      <c r="D172" s="318"/>
      <c r="E172" s="311"/>
      <c r="F172" s="311"/>
      <c r="G172" s="360"/>
      <c r="H172" s="310">
        <v>15000</v>
      </c>
      <c r="I172" s="311">
        <v>15000</v>
      </c>
      <c r="J172" s="311">
        <v>0</v>
      </c>
      <c r="K172" s="312">
        <v>0</v>
      </c>
      <c r="L172" s="318"/>
      <c r="M172" s="311"/>
      <c r="N172" s="311"/>
      <c r="O172" s="360"/>
      <c r="P172" s="318">
        <f t="shared" si="17"/>
        <v>15000</v>
      </c>
      <c r="Q172" s="311">
        <f t="shared" si="17"/>
        <v>15000</v>
      </c>
      <c r="R172" s="311">
        <f t="shared" si="17"/>
        <v>0</v>
      </c>
      <c r="S172" s="360">
        <f t="shared" si="17"/>
        <v>0</v>
      </c>
    </row>
    <row r="173" spans="1:19" ht="30" x14ac:dyDescent="0.25">
      <c r="A173" s="307"/>
      <c r="B173" s="420"/>
      <c r="C173" s="424" t="s">
        <v>966</v>
      </c>
      <c r="D173" s="318"/>
      <c r="E173" s="311"/>
      <c r="F173" s="311"/>
      <c r="G173" s="360"/>
      <c r="H173" s="310"/>
      <c r="I173" s="311"/>
      <c r="J173" s="311"/>
      <c r="K173" s="312"/>
      <c r="L173" s="318">
        <v>350</v>
      </c>
      <c r="M173" s="311">
        <v>350</v>
      </c>
      <c r="N173" s="311">
        <v>0</v>
      </c>
      <c r="O173" s="360">
        <v>0</v>
      </c>
      <c r="P173" s="318">
        <f t="shared" si="17"/>
        <v>350</v>
      </c>
      <c r="Q173" s="311">
        <f t="shared" si="17"/>
        <v>350</v>
      </c>
      <c r="R173" s="311">
        <f t="shared" si="17"/>
        <v>0</v>
      </c>
      <c r="S173" s="360">
        <f t="shared" si="17"/>
        <v>0</v>
      </c>
    </row>
    <row r="174" spans="1:19" ht="15" x14ac:dyDescent="0.25">
      <c r="A174" s="412"/>
      <c r="B174" s="330"/>
      <c r="C174" s="426"/>
      <c r="D174" s="335"/>
      <c r="E174" s="336"/>
      <c r="F174" s="336"/>
      <c r="G174" s="356"/>
      <c r="H174" s="556"/>
      <c r="I174" s="336"/>
      <c r="J174" s="336"/>
      <c r="K174" s="337"/>
      <c r="L174" s="335"/>
      <c r="M174" s="336"/>
      <c r="N174" s="336"/>
      <c r="O174" s="356"/>
      <c r="P174" s="335"/>
      <c r="Q174" s="336"/>
      <c r="R174" s="336"/>
      <c r="S174" s="356"/>
    </row>
    <row r="175" spans="1:19" ht="15" x14ac:dyDescent="0.25">
      <c r="A175" s="412"/>
      <c r="B175" s="330"/>
      <c r="C175" s="415" t="s">
        <v>20</v>
      </c>
      <c r="D175" s="422">
        <f t="shared" ref="D175:O175" si="18">SUM(D160:D174)</f>
        <v>89519</v>
      </c>
      <c r="E175" s="353">
        <f t="shared" si="18"/>
        <v>18319</v>
      </c>
      <c r="F175" s="353">
        <f t="shared" si="18"/>
        <v>71200</v>
      </c>
      <c r="G175" s="423">
        <f t="shared" si="18"/>
        <v>0</v>
      </c>
      <c r="H175" s="580">
        <v>141919</v>
      </c>
      <c r="I175" s="353">
        <v>70319</v>
      </c>
      <c r="J175" s="353">
        <v>71600</v>
      </c>
      <c r="K175" s="581">
        <v>0</v>
      </c>
      <c r="L175" s="422">
        <f t="shared" si="18"/>
        <v>1746</v>
      </c>
      <c r="M175" s="353">
        <f t="shared" si="18"/>
        <v>400</v>
      </c>
      <c r="N175" s="353">
        <f t="shared" si="18"/>
        <v>1346</v>
      </c>
      <c r="O175" s="423">
        <f t="shared" si="18"/>
        <v>0</v>
      </c>
      <c r="P175" s="422">
        <f t="shared" si="17"/>
        <v>143665</v>
      </c>
      <c r="Q175" s="353">
        <f t="shared" si="17"/>
        <v>70719</v>
      </c>
      <c r="R175" s="353">
        <f t="shared" si="17"/>
        <v>72946</v>
      </c>
      <c r="S175" s="423">
        <f t="shared" si="17"/>
        <v>0</v>
      </c>
    </row>
    <row r="176" spans="1:19" x14ac:dyDescent="0.25">
      <c r="A176" s="412"/>
      <c r="B176" s="330"/>
      <c r="C176" s="421"/>
      <c r="D176" s="367"/>
      <c r="E176" s="368"/>
      <c r="F176" s="368"/>
      <c r="G176" s="369"/>
      <c r="H176" s="566"/>
      <c r="I176" s="368"/>
      <c r="J176" s="368"/>
      <c r="K176" s="582"/>
      <c r="L176" s="367"/>
      <c r="M176" s="368"/>
      <c r="N176" s="368"/>
      <c r="O176" s="369"/>
      <c r="P176" s="318"/>
      <c r="Q176" s="311"/>
      <c r="R176" s="311"/>
      <c r="S176" s="360"/>
    </row>
    <row r="177" spans="1:19" x14ac:dyDescent="0.25">
      <c r="A177" s="307"/>
      <c r="B177" s="427"/>
      <c r="C177" s="411" t="s">
        <v>56</v>
      </c>
      <c r="D177" s="367"/>
      <c r="E177" s="368"/>
      <c r="F177" s="368"/>
      <c r="G177" s="369"/>
      <c r="H177" s="566"/>
      <c r="I177" s="368"/>
      <c r="J177" s="368"/>
      <c r="K177" s="582"/>
      <c r="L177" s="367"/>
      <c r="M177" s="368"/>
      <c r="N177" s="368"/>
      <c r="O177" s="369"/>
      <c r="P177" s="318"/>
      <c r="Q177" s="311"/>
      <c r="R177" s="311"/>
      <c r="S177" s="360"/>
    </row>
    <row r="178" spans="1:19" ht="15" x14ac:dyDescent="0.25">
      <c r="A178" s="307"/>
      <c r="B178" s="427"/>
      <c r="C178" s="411" t="s">
        <v>466</v>
      </c>
      <c r="D178" s="318">
        <v>7000</v>
      </c>
      <c r="E178" s="311">
        <v>7000</v>
      </c>
      <c r="F178" s="311">
        <v>0</v>
      </c>
      <c r="G178" s="360">
        <v>0</v>
      </c>
      <c r="H178" s="310">
        <v>7000</v>
      </c>
      <c r="I178" s="311">
        <v>7000</v>
      </c>
      <c r="J178" s="311">
        <v>0</v>
      </c>
      <c r="K178" s="312">
        <v>0</v>
      </c>
      <c r="L178" s="318"/>
      <c r="M178" s="311"/>
      <c r="N178" s="311"/>
      <c r="O178" s="360"/>
      <c r="P178" s="318">
        <f t="shared" si="17"/>
        <v>7000</v>
      </c>
      <c r="Q178" s="311">
        <f t="shared" si="17"/>
        <v>7000</v>
      </c>
      <c r="R178" s="311">
        <f t="shared" si="17"/>
        <v>0</v>
      </c>
      <c r="S178" s="360">
        <f t="shared" si="17"/>
        <v>0</v>
      </c>
    </row>
    <row r="179" spans="1:19" ht="15" x14ac:dyDescent="0.25">
      <c r="A179" s="307"/>
      <c r="B179" s="427"/>
      <c r="C179" s="424"/>
      <c r="D179" s="335"/>
      <c r="E179" s="336"/>
      <c r="F179" s="336"/>
      <c r="G179" s="356"/>
      <c r="H179" s="556"/>
      <c r="I179" s="336"/>
      <c r="J179" s="336"/>
      <c r="K179" s="337"/>
      <c r="L179" s="335"/>
      <c r="M179" s="336"/>
      <c r="N179" s="336"/>
      <c r="O179" s="356"/>
      <c r="P179" s="335"/>
      <c r="Q179" s="336"/>
      <c r="R179" s="336"/>
      <c r="S179" s="356"/>
    </row>
    <row r="180" spans="1:19" ht="15" x14ac:dyDescent="0.25">
      <c r="A180" s="307"/>
      <c r="B180" s="330"/>
      <c r="C180" s="415" t="s">
        <v>20</v>
      </c>
      <c r="D180" s="422">
        <f>SUM(D178:D179)</f>
        <v>7000</v>
      </c>
      <c r="E180" s="353">
        <f t="shared" ref="E180:G180" si="19">SUM(E178:E179)</f>
        <v>7000</v>
      </c>
      <c r="F180" s="353">
        <f t="shared" si="19"/>
        <v>0</v>
      </c>
      <c r="G180" s="423">
        <f t="shared" si="19"/>
        <v>0</v>
      </c>
      <c r="H180" s="580">
        <v>7000</v>
      </c>
      <c r="I180" s="353">
        <v>7000</v>
      </c>
      <c r="J180" s="353">
        <v>0</v>
      </c>
      <c r="K180" s="581">
        <v>0</v>
      </c>
      <c r="L180" s="422">
        <f>SUM(L178:L179)</f>
        <v>0</v>
      </c>
      <c r="M180" s="353">
        <f t="shared" ref="M180:O180" si="20">SUM(M178:M179)</f>
        <v>0</v>
      </c>
      <c r="N180" s="353">
        <f t="shared" si="20"/>
        <v>0</v>
      </c>
      <c r="O180" s="423">
        <f t="shared" si="20"/>
        <v>0</v>
      </c>
      <c r="P180" s="422">
        <f t="shared" si="17"/>
        <v>7000</v>
      </c>
      <c r="Q180" s="353">
        <f t="shared" si="17"/>
        <v>7000</v>
      </c>
      <c r="R180" s="353">
        <f t="shared" si="17"/>
        <v>0</v>
      </c>
      <c r="S180" s="423">
        <f t="shared" si="17"/>
        <v>0</v>
      </c>
    </row>
    <row r="181" spans="1:19" x14ac:dyDescent="0.25">
      <c r="A181" s="307"/>
      <c r="B181" s="330"/>
      <c r="C181" s="421"/>
      <c r="D181" s="367"/>
      <c r="E181" s="368"/>
      <c r="F181" s="368"/>
      <c r="G181" s="369"/>
      <c r="H181" s="566"/>
      <c r="I181" s="368"/>
      <c r="J181" s="368"/>
      <c r="K181" s="582"/>
      <c r="L181" s="367"/>
      <c r="M181" s="368"/>
      <c r="N181" s="368"/>
      <c r="O181" s="369"/>
      <c r="P181" s="318"/>
      <c r="Q181" s="311"/>
      <c r="R181" s="311"/>
      <c r="S181" s="360"/>
    </row>
    <row r="182" spans="1:19" ht="15" x14ac:dyDescent="0.25">
      <c r="A182" s="307"/>
      <c r="B182" s="427"/>
      <c r="C182" s="411" t="s">
        <v>49</v>
      </c>
      <c r="D182" s="318">
        <v>5000</v>
      </c>
      <c r="E182" s="311">
        <v>5000</v>
      </c>
      <c r="F182" s="311">
        <v>0</v>
      </c>
      <c r="G182" s="360">
        <v>0</v>
      </c>
      <c r="H182" s="310">
        <v>1500</v>
      </c>
      <c r="I182" s="311">
        <v>1500</v>
      </c>
      <c r="J182" s="311">
        <v>0</v>
      </c>
      <c r="K182" s="312">
        <v>0</v>
      </c>
      <c r="L182" s="318">
        <v>-120</v>
      </c>
      <c r="M182" s="311">
        <v>-120</v>
      </c>
      <c r="N182" s="311">
        <v>0</v>
      </c>
      <c r="O182" s="360">
        <v>0</v>
      </c>
      <c r="P182" s="318">
        <f t="shared" si="17"/>
        <v>1380</v>
      </c>
      <c r="Q182" s="311">
        <f t="shared" si="17"/>
        <v>1380</v>
      </c>
      <c r="R182" s="311">
        <f t="shared" si="17"/>
        <v>0</v>
      </c>
      <c r="S182" s="360">
        <f t="shared" si="17"/>
        <v>0</v>
      </c>
    </row>
    <row r="183" spans="1:19" ht="15" x14ac:dyDescent="0.25">
      <c r="A183" s="307"/>
      <c r="B183" s="427"/>
      <c r="C183" s="411"/>
      <c r="D183" s="318"/>
      <c r="E183" s="311"/>
      <c r="F183" s="311"/>
      <c r="G183" s="360"/>
      <c r="H183" s="310"/>
      <c r="I183" s="311"/>
      <c r="J183" s="311"/>
      <c r="K183" s="312"/>
      <c r="L183" s="318"/>
      <c r="M183" s="311"/>
      <c r="N183" s="311"/>
      <c r="O183" s="360"/>
      <c r="P183" s="318"/>
      <c r="Q183" s="311"/>
      <c r="R183" s="311"/>
      <c r="S183" s="360"/>
    </row>
    <row r="184" spans="1:19" ht="15" x14ac:dyDescent="0.25">
      <c r="A184" s="307"/>
      <c r="B184" s="330"/>
      <c r="C184" s="411" t="s">
        <v>929</v>
      </c>
      <c r="D184" s="318">
        <v>66497</v>
      </c>
      <c r="E184" s="311">
        <v>66497</v>
      </c>
      <c r="F184" s="311">
        <v>0</v>
      </c>
      <c r="G184" s="360">
        <v>0</v>
      </c>
      <c r="H184" s="310">
        <v>66497</v>
      </c>
      <c r="I184" s="311">
        <v>66497</v>
      </c>
      <c r="J184" s="311">
        <v>0</v>
      </c>
      <c r="K184" s="312">
        <v>0</v>
      </c>
      <c r="L184" s="318"/>
      <c r="M184" s="311"/>
      <c r="N184" s="311"/>
      <c r="O184" s="360"/>
      <c r="P184" s="318">
        <f t="shared" si="17"/>
        <v>66497</v>
      </c>
      <c r="Q184" s="311">
        <f t="shared" si="17"/>
        <v>66497</v>
      </c>
      <c r="R184" s="311">
        <f t="shared" si="17"/>
        <v>0</v>
      </c>
      <c r="S184" s="360">
        <f t="shared" si="17"/>
        <v>0</v>
      </c>
    </row>
    <row r="185" spans="1:19" ht="15" x14ac:dyDescent="0.25">
      <c r="A185" s="307"/>
      <c r="B185" s="330"/>
      <c r="C185" s="411"/>
      <c r="D185" s="318"/>
      <c r="E185" s="311"/>
      <c r="F185" s="311"/>
      <c r="G185" s="360"/>
      <c r="H185" s="310"/>
      <c r="I185" s="311"/>
      <c r="J185" s="311"/>
      <c r="K185" s="312"/>
      <c r="L185" s="318"/>
      <c r="M185" s="311"/>
      <c r="N185" s="311"/>
      <c r="O185" s="360"/>
      <c r="P185" s="318"/>
      <c r="Q185" s="311"/>
      <c r="R185" s="311"/>
      <c r="S185" s="360"/>
    </row>
    <row r="186" spans="1:19" ht="15" x14ac:dyDescent="0.25">
      <c r="A186" s="307"/>
      <c r="B186" s="330"/>
      <c r="C186" s="411"/>
      <c r="D186" s="318"/>
      <c r="E186" s="311"/>
      <c r="F186" s="311"/>
      <c r="G186" s="360"/>
      <c r="H186" s="310"/>
      <c r="I186" s="311"/>
      <c r="J186" s="311"/>
      <c r="K186" s="312"/>
      <c r="L186" s="318"/>
      <c r="M186" s="311"/>
      <c r="N186" s="311"/>
      <c r="O186" s="360"/>
      <c r="P186" s="318"/>
      <c r="Q186" s="311"/>
      <c r="R186" s="311"/>
      <c r="S186" s="360"/>
    </row>
    <row r="187" spans="1:19" ht="15" x14ac:dyDescent="0.25">
      <c r="A187" s="307"/>
      <c r="B187" s="330"/>
      <c r="C187" s="421" t="s">
        <v>48</v>
      </c>
      <c r="D187" s="422">
        <f t="shared" ref="D187:O187" si="21">D157+D175+D180+D182+D184</f>
        <v>695205</v>
      </c>
      <c r="E187" s="353">
        <f t="shared" si="21"/>
        <v>460783</v>
      </c>
      <c r="F187" s="353">
        <f t="shared" si="21"/>
        <v>234422</v>
      </c>
      <c r="G187" s="423">
        <f t="shared" si="21"/>
        <v>0</v>
      </c>
      <c r="H187" s="580">
        <v>822030</v>
      </c>
      <c r="I187" s="353">
        <v>587208</v>
      </c>
      <c r="J187" s="353">
        <v>234822</v>
      </c>
      <c r="K187" s="581">
        <v>0</v>
      </c>
      <c r="L187" s="422">
        <f t="shared" si="21"/>
        <v>33890</v>
      </c>
      <c r="M187" s="353">
        <f t="shared" si="21"/>
        <v>32754</v>
      </c>
      <c r="N187" s="353">
        <f t="shared" si="21"/>
        <v>1136</v>
      </c>
      <c r="O187" s="423">
        <f t="shared" si="21"/>
        <v>0</v>
      </c>
      <c r="P187" s="422">
        <f t="shared" si="17"/>
        <v>855920</v>
      </c>
      <c r="Q187" s="353">
        <f t="shared" si="17"/>
        <v>619962</v>
      </c>
      <c r="R187" s="353">
        <f t="shared" si="17"/>
        <v>235958</v>
      </c>
      <c r="S187" s="423">
        <f t="shared" si="17"/>
        <v>0</v>
      </c>
    </row>
    <row r="188" spans="1:19" x14ac:dyDescent="0.25">
      <c r="A188" s="412"/>
      <c r="B188" s="330"/>
      <c r="C188" s="421"/>
      <c r="D188" s="367"/>
      <c r="E188" s="368"/>
      <c r="F188" s="368"/>
      <c r="G188" s="369"/>
      <c r="H188" s="566"/>
      <c r="I188" s="368"/>
      <c r="J188" s="368"/>
      <c r="K188" s="582"/>
      <c r="L188" s="367"/>
      <c r="M188" s="368"/>
      <c r="N188" s="368"/>
      <c r="O188" s="369"/>
      <c r="P188" s="318"/>
      <c r="Q188" s="311"/>
      <c r="R188" s="311"/>
      <c r="S188" s="360"/>
    </row>
    <row r="189" spans="1:19" x14ac:dyDescent="0.25">
      <c r="A189" s="412"/>
      <c r="B189" s="330" t="s">
        <v>16</v>
      </c>
      <c r="C189" s="411" t="s">
        <v>42</v>
      </c>
      <c r="D189" s="367"/>
      <c r="E189" s="368"/>
      <c r="F189" s="368"/>
      <c r="G189" s="369"/>
      <c r="H189" s="566"/>
      <c r="I189" s="368"/>
      <c r="J189" s="368"/>
      <c r="K189" s="582"/>
      <c r="L189" s="367"/>
      <c r="M189" s="368"/>
      <c r="N189" s="368"/>
      <c r="O189" s="369"/>
      <c r="P189" s="318"/>
      <c r="Q189" s="311"/>
      <c r="R189" s="311"/>
      <c r="S189" s="360"/>
    </row>
    <row r="190" spans="1:19" ht="15" x14ac:dyDescent="0.25">
      <c r="A190" s="412"/>
      <c r="B190" s="330"/>
      <c r="C190" s="424" t="s">
        <v>797</v>
      </c>
      <c r="D190" s="318">
        <v>10000</v>
      </c>
      <c r="E190" s="311">
        <v>10000</v>
      </c>
      <c r="F190" s="311">
        <v>0</v>
      </c>
      <c r="G190" s="360">
        <v>0</v>
      </c>
      <c r="H190" s="310">
        <v>5000</v>
      </c>
      <c r="I190" s="311">
        <v>5000</v>
      </c>
      <c r="J190" s="311">
        <v>0</v>
      </c>
      <c r="K190" s="312">
        <v>0</v>
      </c>
      <c r="L190" s="318"/>
      <c r="M190" s="311"/>
      <c r="N190" s="311"/>
      <c r="O190" s="360"/>
      <c r="P190" s="318">
        <f t="shared" si="17"/>
        <v>5000</v>
      </c>
      <c r="Q190" s="311">
        <f t="shared" si="17"/>
        <v>5000</v>
      </c>
      <c r="R190" s="311">
        <f t="shared" si="17"/>
        <v>0</v>
      </c>
      <c r="S190" s="360">
        <f t="shared" si="17"/>
        <v>0</v>
      </c>
    </row>
    <row r="191" spans="1:19" s="589" customFormat="1" ht="15" x14ac:dyDescent="0.25">
      <c r="A191" s="430"/>
      <c r="B191" s="419"/>
      <c r="C191" s="424" t="s">
        <v>798</v>
      </c>
      <c r="D191" s="318">
        <v>6400</v>
      </c>
      <c r="E191" s="311">
        <v>0</v>
      </c>
      <c r="F191" s="311">
        <v>6400</v>
      </c>
      <c r="G191" s="360">
        <v>0</v>
      </c>
      <c r="H191" s="310">
        <v>6400</v>
      </c>
      <c r="I191" s="311">
        <v>0</v>
      </c>
      <c r="J191" s="311">
        <v>6400</v>
      </c>
      <c r="K191" s="312">
        <v>0</v>
      </c>
      <c r="L191" s="318"/>
      <c r="M191" s="311"/>
      <c r="N191" s="311"/>
      <c r="O191" s="360"/>
      <c r="P191" s="318">
        <f t="shared" si="17"/>
        <v>6400</v>
      </c>
      <c r="Q191" s="311">
        <f t="shared" si="17"/>
        <v>0</v>
      </c>
      <c r="R191" s="311">
        <f t="shared" si="17"/>
        <v>6400</v>
      </c>
      <c r="S191" s="360">
        <f t="shared" si="17"/>
        <v>0</v>
      </c>
    </row>
    <row r="192" spans="1:19" s="589" customFormat="1" ht="15" x14ac:dyDescent="0.25">
      <c r="A192" s="431"/>
      <c r="B192" s="432"/>
      <c r="C192" s="426" t="s">
        <v>799</v>
      </c>
      <c r="D192" s="318">
        <v>50000</v>
      </c>
      <c r="E192" s="311">
        <v>50000</v>
      </c>
      <c r="F192" s="311">
        <v>0</v>
      </c>
      <c r="G192" s="360">
        <v>0</v>
      </c>
      <c r="H192" s="310">
        <v>47500</v>
      </c>
      <c r="I192" s="311">
        <v>47500</v>
      </c>
      <c r="J192" s="311">
        <v>0</v>
      </c>
      <c r="K192" s="312">
        <v>0</v>
      </c>
      <c r="L192" s="318">
        <v>345</v>
      </c>
      <c r="M192" s="311">
        <v>345</v>
      </c>
      <c r="N192" s="311">
        <v>0</v>
      </c>
      <c r="O192" s="360">
        <v>0</v>
      </c>
      <c r="P192" s="318">
        <f t="shared" si="17"/>
        <v>47845</v>
      </c>
      <c r="Q192" s="311">
        <f t="shared" si="17"/>
        <v>47845</v>
      </c>
      <c r="R192" s="311">
        <f t="shared" si="17"/>
        <v>0</v>
      </c>
      <c r="S192" s="360">
        <f t="shared" si="17"/>
        <v>0</v>
      </c>
    </row>
    <row r="193" spans="1:19" s="589" customFormat="1" ht="15" x14ac:dyDescent="0.25">
      <c r="A193" s="431"/>
      <c r="B193" s="432"/>
      <c r="C193" s="426" t="s">
        <v>800</v>
      </c>
      <c r="D193" s="318">
        <v>600</v>
      </c>
      <c r="E193" s="311">
        <v>600</v>
      </c>
      <c r="F193" s="311">
        <v>0</v>
      </c>
      <c r="G193" s="360">
        <v>0</v>
      </c>
      <c r="H193" s="310">
        <v>600</v>
      </c>
      <c r="I193" s="311">
        <v>600</v>
      </c>
      <c r="J193" s="311">
        <v>0</v>
      </c>
      <c r="K193" s="312">
        <v>0</v>
      </c>
      <c r="L193" s="318"/>
      <c r="M193" s="311"/>
      <c r="N193" s="311"/>
      <c r="O193" s="360"/>
      <c r="P193" s="318">
        <f t="shared" si="17"/>
        <v>600</v>
      </c>
      <c r="Q193" s="311">
        <f t="shared" si="17"/>
        <v>600</v>
      </c>
      <c r="R193" s="311">
        <f t="shared" si="17"/>
        <v>0</v>
      </c>
      <c r="S193" s="360">
        <f t="shared" si="17"/>
        <v>0</v>
      </c>
    </row>
    <row r="194" spans="1:19" ht="15" x14ac:dyDescent="0.25">
      <c r="A194" s="412"/>
      <c r="B194" s="330"/>
      <c r="C194" s="426" t="s">
        <v>801</v>
      </c>
      <c r="D194" s="335">
        <v>2000</v>
      </c>
      <c r="E194" s="336">
        <v>2000</v>
      </c>
      <c r="F194" s="336">
        <v>0</v>
      </c>
      <c r="G194" s="356">
        <v>0</v>
      </c>
      <c r="H194" s="556">
        <v>2000</v>
      </c>
      <c r="I194" s="336">
        <v>2000</v>
      </c>
      <c r="J194" s="336">
        <v>0</v>
      </c>
      <c r="K194" s="337">
        <v>0</v>
      </c>
      <c r="L194" s="335"/>
      <c r="M194" s="336"/>
      <c r="N194" s="336"/>
      <c r="O194" s="356"/>
      <c r="P194" s="335">
        <f t="shared" si="17"/>
        <v>2000</v>
      </c>
      <c r="Q194" s="336">
        <f t="shared" si="17"/>
        <v>2000</v>
      </c>
      <c r="R194" s="336">
        <f t="shared" si="17"/>
        <v>0</v>
      </c>
      <c r="S194" s="356">
        <f t="shared" si="17"/>
        <v>0</v>
      </c>
    </row>
    <row r="195" spans="1:19" ht="30" x14ac:dyDescent="0.25">
      <c r="A195" s="412"/>
      <c r="B195" s="330"/>
      <c r="C195" s="426" t="s">
        <v>928</v>
      </c>
      <c r="D195" s="335"/>
      <c r="E195" s="336"/>
      <c r="F195" s="336"/>
      <c r="G195" s="356"/>
      <c r="H195" s="556">
        <v>4433</v>
      </c>
      <c r="I195" s="336">
        <v>4433</v>
      </c>
      <c r="J195" s="336">
        <v>0</v>
      </c>
      <c r="K195" s="337">
        <v>0</v>
      </c>
      <c r="L195" s="335"/>
      <c r="M195" s="336"/>
      <c r="N195" s="336"/>
      <c r="O195" s="356"/>
      <c r="P195" s="335">
        <f t="shared" si="17"/>
        <v>4433</v>
      </c>
      <c r="Q195" s="336">
        <f t="shared" si="17"/>
        <v>4433</v>
      </c>
      <c r="R195" s="336">
        <f t="shared" si="17"/>
        <v>0</v>
      </c>
      <c r="S195" s="356">
        <f t="shared" si="17"/>
        <v>0</v>
      </c>
    </row>
    <row r="196" spans="1:19" ht="15" x14ac:dyDescent="0.25">
      <c r="A196" s="412"/>
      <c r="B196" s="330"/>
      <c r="C196" s="426" t="s">
        <v>927</v>
      </c>
      <c r="D196" s="335"/>
      <c r="E196" s="336"/>
      <c r="F196" s="336"/>
      <c r="G196" s="356"/>
      <c r="H196" s="556">
        <v>1876</v>
      </c>
      <c r="I196" s="336">
        <v>1876</v>
      </c>
      <c r="J196" s="336">
        <v>0</v>
      </c>
      <c r="K196" s="337">
        <v>0</v>
      </c>
      <c r="L196" s="335">
        <v>1428</v>
      </c>
      <c r="M196" s="336">
        <v>1428</v>
      </c>
      <c r="N196" s="336">
        <v>0</v>
      </c>
      <c r="O196" s="356">
        <v>0</v>
      </c>
      <c r="P196" s="335">
        <f t="shared" si="17"/>
        <v>3304</v>
      </c>
      <c r="Q196" s="336">
        <f t="shared" si="17"/>
        <v>3304</v>
      </c>
      <c r="R196" s="336">
        <f t="shared" si="17"/>
        <v>0</v>
      </c>
      <c r="S196" s="356">
        <f t="shared" si="17"/>
        <v>0</v>
      </c>
    </row>
    <row r="197" spans="1:19" ht="30" x14ac:dyDescent="0.25">
      <c r="A197" s="412"/>
      <c r="B197" s="330"/>
      <c r="C197" s="426" t="s">
        <v>926</v>
      </c>
      <c r="D197" s="335"/>
      <c r="E197" s="336"/>
      <c r="F197" s="336"/>
      <c r="G197" s="356"/>
      <c r="H197" s="556">
        <v>5652</v>
      </c>
      <c r="I197" s="336">
        <v>5652</v>
      </c>
      <c r="J197" s="336">
        <v>0</v>
      </c>
      <c r="K197" s="337">
        <v>0</v>
      </c>
      <c r="L197" s="335"/>
      <c r="M197" s="336"/>
      <c r="N197" s="336"/>
      <c r="O197" s="356"/>
      <c r="P197" s="335">
        <f t="shared" si="17"/>
        <v>5652</v>
      </c>
      <c r="Q197" s="336">
        <f t="shared" si="17"/>
        <v>5652</v>
      </c>
      <c r="R197" s="336">
        <f t="shared" si="17"/>
        <v>0</v>
      </c>
      <c r="S197" s="356">
        <f t="shared" si="17"/>
        <v>0</v>
      </c>
    </row>
    <row r="198" spans="1:19" ht="15" x14ac:dyDescent="0.25">
      <c r="A198" s="412"/>
      <c r="B198" s="330"/>
      <c r="C198" s="426" t="s">
        <v>925</v>
      </c>
      <c r="D198" s="335"/>
      <c r="E198" s="336"/>
      <c r="F198" s="336"/>
      <c r="G198" s="356"/>
      <c r="H198" s="556">
        <v>2852</v>
      </c>
      <c r="I198" s="336">
        <v>2852</v>
      </c>
      <c r="J198" s="336">
        <v>0</v>
      </c>
      <c r="K198" s="337">
        <v>0</v>
      </c>
      <c r="L198" s="335"/>
      <c r="M198" s="336"/>
      <c r="N198" s="336"/>
      <c r="O198" s="356"/>
      <c r="P198" s="335">
        <f t="shared" si="17"/>
        <v>2852</v>
      </c>
      <c r="Q198" s="336">
        <f t="shared" si="17"/>
        <v>2852</v>
      </c>
      <c r="R198" s="336">
        <f t="shared" si="17"/>
        <v>0</v>
      </c>
      <c r="S198" s="356">
        <f t="shared" si="17"/>
        <v>0</v>
      </c>
    </row>
    <row r="199" spans="1:19" ht="15" x14ac:dyDescent="0.25">
      <c r="A199" s="412"/>
      <c r="B199" s="330"/>
      <c r="C199" s="426" t="s">
        <v>924</v>
      </c>
      <c r="D199" s="335"/>
      <c r="E199" s="336"/>
      <c r="F199" s="336"/>
      <c r="G199" s="356"/>
      <c r="H199" s="556">
        <v>3611</v>
      </c>
      <c r="I199" s="336">
        <v>3611</v>
      </c>
      <c r="J199" s="336">
        <v>0</v>
      </c>
      <c r="K199" s="337">
        <v>0</v>
      </c>
      <c r="L199" s="335"/>
      <c r="M199" s="336"/>
      <c r="N199" s="336"/>
      <c r="O199" s="356"/>
      <c r="P199" s="335">
        <f t="shared" si="17"/>
        <v>3611</v>
      </c>
      <c r="Q199" s="336">
        <f t="shared" si="17"/>
        <v>3611</v>
      </c>
      <c r="R199" s="336">
        <f t="shared" si="17"/>
        <v>0</v>
      </c>
      <c r="S199" s="356">
        <f t="shared" si="17"/>
        <v>0</v>
      </c>
    </row>
    <row r="200" spans="1:19" ht="15" x14ac:dyDescent="0.25">
      <c r="A200" s="412"/>
      <c r="B200" s="330"/>
      <c r="C200" s="426" t="s">
        <v>923</v>
      </c>
      <c r="D200" s="335"/>
      <c r="E200" s="336"/>
      <c r="F200" s="336"/>
      <c r="G200" s="356"/>
      <c r="H200" s="556">
        <v>6495</v>
      </c>
      <c r="I200" s="336">
        <v>6495</v>
      </c>
      <c r="J200" s="336">
        <v>0</v>
      </c>
      <c r="K200" s="337">
        <v>0</v>
      </c>
      <c r="L200" s="335"/>
      <c r="M200" s="336"/>
      <c r="N200" s="336"/>
      <c r="O200" s="356"/>
      <c r="P200" s="335">
        <f t="shared" si="17"/>
        <v>6495</v>
      </c>
      <c r="Q200" s="336">
        <f t="shared" si="17"/>
        <v>6495</v>
      </c>
      <c r="R200" s="336">
        <f t="shared" si="17"/>
        <v>0</v>
      </c>
      <c r="S200" s="356">
        <f t="shared" si="17"/>
        <v>0</v>
      </c>
    </row>
    <row r="201" spans="1:19" ht="30" x14ac:dyDescent="0.25">
      <c r="A201" s="412"/>
      <c r="B201" s="330"/>
      <c r="C201" s="426" t="s">
        <v>922</v>
      </c>
      <c r="D201" s="335"/>
      <c r="E201" s="336"/>
      <c r="F201" s="336"/>
      <c r="G201" s="356"/>
      <c r="H201" s="556">
        <v>1175</v>
      </c>
      <c r="I201" s="336">
        <v>1175</v>
      </c>
      <c r="J201" s="336">
        <v>0</v>
      </c>
      <c r="K201" s="337">
        <v>0</v>
      </c>
      <c r="L201" s="335">
        <v>2055</v>
      </c>
      <c r="M201" s="336">
        <v>2055</v>
      </c>
      <c r="N201" s="336">
        <v>0</v>
      </c>
      <c r="O201" s="356">
        <v>0</v>
      </c>
      <c r="P201" s="335">
        <f t="shared" si="17"/>
        <v>3230</v>
      </c>
      <c r="Q201" s="336">
        <f t="shared" si="17"/>
        <v>3230</v>
      </c>
      <c r="R201" s="336">
        <f t="shared" si="17"/>
        <v>0</v>
      </c>
      <c r="S201" s="356">
        <f t="shared" si="17"/>
        <v>0</v>
      </c>
    </row>
    <row r="202" spans="1:19" ht="15" x14ac:dyDescent="0.25">
      <c r="A202" s="412"/>
      <c r="B202" s="330"/>
      <c r="C202" s="426" t="s">
        <v>921</v>
      </c>
      <c r="D202" s="335"/>
      <c r="E202" s="336"/>
      <c r="F202" s="336"/>
      <c r="G202" s="356"/>
      <c r="H202" s="556">
        <v>762</v>
      </c>
      <c r="I202" s="336">
        <v>762</v>
      </c>
      <c r="J202" s="336">
        <v>0</v>
      </c>
      <c r="K202" s="337">
        <v>0</v>
      </c>
      <c r="L202" s="335">
        <v>1868</v>
      </c>
      <c r="M202" s="336">
        <v>1868</v>
      </c>
      <c r="N202" s="336">
        <v>0</v>
      </c>
      <c r="O202" s="356">
        <v>0</v>
      </c>
      <c r="P202" s="335">
        <f t="shared" si="17"/>
        <v>2630</v>
      </c>
      <c r="Q202" s="336">
        <f t="shared" si="17"/>
        <v>2630</v>
      </c>
      <c r="R202" s="336">
        <f t="shared" si="17"/>
        <v>0</v>
      </c>
      <c r="S202" s="356">
        <f t="shared" si="17"/>
        <v>0</v>
      </c>
    </row>
    <row r="203" spans="1:19" ht="15" x14ac:dyDescent="0.25">
      <c r="A203" s="412"/>
      <c r="B203" s="330"/>
      <c r="C203" s="426" t="s">
        <v>951</v>
      </c>
      <c r="D203" s="335"/>
      <c r="E203" s="336"/>
      <c r="F203" s="336"/>
      <c r="G203" s="356"/>
      <c r="H203" s="556">
        <v>2321</v>
      </c>
      <c r="I203" s="336">
        <v>2321</v>
      </c>
      <c r="J203" s="336">
        <v>0</v>
      </c>
      <c r="K203" s="337">
        <v>0</v>
      </c>
      <c r="L203" s="335"/>
      <c r="M203" s="336"/>
      <c r="N203" s="336"/>
      <c r="O203" s="356"/>
      <c r="P203" s="335">
        <f t="shared" si="17"/>
        <v>2321</v>
      </c>
      <c r="Q203" s="336">
        <f t="shared" si="17"/>
        <v>2321</v>
      </c>
      <c r="R203" s="336">
        <f t="shared" si="17"/>
        <v>0</v>
      </c>
      <c r="S203" s="356">
        <f t="shared" si="17"/>
        <v>0</v>
      </c>
    </row>
    <row r="204" spans="1:19" ht="15" x14ac:dyDescent="0.25">
      <c r="A204" s="412"/>
      <c r="B204" s="330"/>
      <c r="C204" s="426" t="s">
        <v>952</v>
      </c>
      <c r="D204" s="335"/>
      <c r="E204" s="336"/>
      <c r="F204" s="336"/>
      <c r="G204" s="356"/>
      <c r="H204" s="556">
        <v>40970</v>
      </c>
      <c r="I204" s="336">
        <v>40970</v>
      </c>
      <c r="J204" s="336">
        <v>0</v>
      </c>
      <c r="K204" s="337">
        <v>0</v>
      </c>
      <c r="L204" s="335"/>
      <c r="M204" s="336"/>
      <c r="N204" s="336"/>
      <c r="O204" s="356"/>
      <c r="P204" s="335">
        <f t="shared" si="17"/>
        <v>40970</v>
      </c>
      <c r="Q204" s="336">
        <f t="shared" si="17"/>
        <v>40970</v>
      </c>
      <c r="R204" s="336">
        <f t="shared" si="17"/>
        <v>0</v>
      </c>
      <c r="S204" s="356">
        <f t="shared" si="17"/>
        <v>0</v>
      </c>
    </row>
    <row r="205" spans="1:19" ht="15" x14ac:dyDescent="0.25">
      <c r="A205" s="412"/>
      <c r="B205" s="330"/>
      <c r="C205" s="426" t="s">
        <v>953</v>
      </c>
      <c r="D205" s="335"/>
      <c r="E205" s="336"/>
      <c r="F205" s="336"/>
      <c r="G205" s="356"/>
      <c r="H205" s="556">
        <v>1143</v>
      </c>
      <c r="I205" s="336">
        <v>1143</v>
      </c>
      <c r="J205" s="336">
        <v>0</v>
      </c>
      <c r="K205" s="337">
        <v>0</v>
      </c>
      <c r="L205" s="335"/>
      <c r="M205" s="336"/>
      <c r="N205" s="336"/>
      <c r="O205" s="356"/>
      <c r="P205" s="335">
        <f t="shared" si="17"/>
        <v>1143</v>
      </c>
      <c r="Q205" s="336">
        <f t="shared" si="17"/>
        <v>1143</v>
      </c>
      <c r="R205" s="336">
        <f t="shared" si="17"/>
        <v>0</v>
      </c>
      <c r="S205" s="356">
        <f t="shared" si="17"/>
        <v>0</v>
      </c>
    </row>
    <row r="206" spans="1:19" ht="15" x14ac:dyDescent="0.25">
      <c r="A206" s="412"/>
      <c r="B206" s="330"/>
      <c r="C206" s="426" t="s">
        <v>967</v>
      </c>
      <c r="D206" s="335"/>
      <c r="E206" s="336"/>
      <c r="F206" s="336"/>
      <c r="G206" s="356"/>
      <c r="H206" s="556"/>
      <c r="I206" s="336"/>
      <c r="J206" s="336"/>
      <c r="K206" s="337"/>
      <c r="L206" s="335">
        <v>606</v>
      </c>
      <c r="M206" s="336">
        <v>606</v>
      </c>
      <c r="N206" s="336">
        <v>0</v>
      </c>
      <c r="O206" s="356">
        <v>0</v>
      </c>
      <c r="P206" s="335">
        <f t="shared" si="17"/>
        <v>606</v>
      </c>
      <c r="Q206" s="336">
        <f t="shared" si="17"/>
        <v>606</v>
      </c>
      <c r="R206" s="336">
        <f t="shared" si="17"/>
        <v>0</v>
      </c>
      <c r="S206" s="356">
        <f t="shared" si="17"/>
        <v>0</v>
      </c>
    </row>
    <row r="207" spans="1:19" ht="15" x14ac:dyDescent="0.25">
      <c r="A207" s="412"/>
      <c r="B207" s="330"/>
      <c r="C207" s="426" t="s">
        <v>968</v>
      </c>
      <c r="D207" s="335"/>
      <c r="E207" s="336"/>
      <c r="F207" s="336"/>
      <c r="G207" s="356"/>
      <c r="H207" s="556"/>
      <c r="I207" s="336"/>
      <c r="J207" s="336"/>
      <c r="K207" s="337"/>
      <c r="L207" s="335">
        <v>1973</v>
      </c>
      <c r="M207" s="336">
        <v>1973</v>
      </c>
      <c r="N207" s="336">
        <v>0</v>
      </c>
      <c r="O207" s="356">
        <v>0</v>
      </c>
      <c r="P207" s="335">
        <f t="shared" si="17"/>
        <v>1973</v>
      </c>
      <c r="Q207" s="336">
        <f t="shared" si="17"/>
        <v>1973</v>
      </c>
      <c r="R207" s="336">
        <f t="shared" si="17"/>
        <v>0</v>
      </c>
      <c r="S207" s="356">
        <f t="shared" si="17"/>
        <v>0</v>
      </c>
    </row>
    <row r="208" spans="1:19" ht="15" x14ac:dyDescent="0.25">
      <c r="A208" s="412"/>
      <c r="B208" s="330"/>
      <c r="C208" s="426"/>
      <c r="D208" s="335"/>
      <c r="E208" s="336"/>
      <c r="F208" s="336"/>
      <c r="G208" s="356"/>
      <c r="H208" s="556"/>
      <c r="I208" s="336"/>
      <c r="J208" s="336"/>
      <c r="K208" s="337"/>
      <c r="L208" s="335"/>
      <c r="M208" s="336"/>
      <c r="N208" s="336"/>
      <c r="O208" s="356"/>
      <c r="P208" s="335"/>
      <c r="Q208" s="336"/>
      <c r="R208" s="336"/>
      <c r="S208" s="356"/>
    </row>
    <row r="209" spans="1:19" ht="15" x14ac:dyDescent="0.25">
      <c r="A209" s="412"/>
      <c r="B209" s="330"/>
      <c r="C209" s="421" t="s">
        <v>34</v>
      </c>
      <c r="D209" s="422">
        <f>SUM(D190:D194)</f>
        <v>69000</v>
      </c>
      <c r="E209" s="353">
        <f>SUM(E190:E194)</f>
        <v>62600</v>
      </c>
      <c r="F209" s="353">
        <f>SUM(F190:F194)</f>
        <v>6400</v>
      </c>
      <c r="G209" s="423">
        <f>SUM(G190:G194)</f>
        <v>0</v>
      </c>
      <c r="H209" s="580">
        <v>132790</v>
      </c>
      <c r="I209" s="353">
        <v>126390</v>
      </c>
      <c r="J209" s="353">
        <v>6400</v>
      </c>
      <c r="K209" s="581">
        <v>0</v>
      </c>
      <c r="L209" s="422">
        <f>SUM(L190:L208)</f>
        <v>8275</v>
      </c>
      <c r="M209" s="353">
        <f>SUM(M190:M208)</f>
        <v>8275</v>
      </c>
      <c r="N209" s="353">
        <f>SUM(N190:N208)</f>
        <v>0</v>
      </c>
      <c r="O209" s="423">
        <f>SUM(O190:O208)</f>
        <v>0</v>
      </c>
      <c r="P209" s="422">
        <f t="shared" si="17"/>
        <v>141065</v>
      </c>
      <c r="Q209" s="353">
        <f t="shared" si="17"/>
        <v>134665</v>
      </c>
      <c r="R209" s="353">
        <f t="shared" si="17"/>
        <v>6400</v>
      </c>
      <c r="S209" s="423">
        <f t="shared" si="17"/>
        <v>0</v>
      </c>
    </row>
    <row r="210" spans="1:19" x14ac:dyDescent="0.25">
      <c r="A210" s="412"/>
      <c r="B210" s="330"/>
      <c r="C210" s="421"/>
      <c r="D210" s="367"/>
      <c r="E210" s="368"/>
      <c r="F210" s="368"/>
      <c r="G210" s="369"/>
      <c r="H210" s="566"/>
      <c r="I210" s="368"/>
      <c r="J210" s="368"/>
      <c r="K210" s="582"/>
      <c r="L210" s="367"/>
      <c r="M210" s="368"/>
      <c r="N210" s="368"/>
      <c r="O210" s="369"/>
      <c r="P210" s="318"/>
      <c r="Q210" s="311"/>
      <c r="R210" s="311"/>
      <c r="S210" s="360"/>
    </row>
    <row r="211" spans="1:19" x14ac:dyDescent="0.25">
      <c r="A211" s="412"/>
      <c r="B211" s="330" t="s">
        <v>18</v>
      </c>
      <c r="C211" s="411" t="s">
        <v>17</v>
      </c>
      <c r="D211" s="367"/>
      <c r="E211" s="368"/>
      <c r="F211" s="368"/>
      <c r="G211" s="369"/>
      <c r="H211" s="566"/>
      <c r="I211" s="368"/>
      <c r="J211" s="368"/>
      <c r="K211" s="582"/>
      <c r="L211" s="367"/>
      <c r="M211" s="368"/>
      <c r="N211" s="368"/>
      <c r="O211" s="369"/>
      <c r="P211" s="318"/>
      <c r="Q211" s="311"/>
      <c r="R211" s="311"/>
      <c r="S211" s="360"/>
    </row>
    <row r="212" spans="1:19" ht="15" x14ac:dyDescent="0.25">
      <c r="A212" s="412"/>
      <c r="B212" s="330"/>
      <c r="C212" s="426" t="s">
        <v>969</v>
      </c>
      <c r="D212" s="318">
        <f>96628+27050+56892</f>
        <v>180570</v>
      </c>
      <c r="E212" s="311">
        <f>D212</f>
        <v>180570</v>
      </c>
      <c r="F212" s="311">
        <v>0</v>
      </c>
      <c r="G212" s="360">
        <v>0</v>
      </c>
      <c r="H212" s="310">
        <v>180570</v>
      </c>
      <c r="I212" s="311">
        <v>180570</v>
      </c>
      <c r="J212" s="311">
        <v>0</v>
      </c>
      <c r="K212" s="312">
        <v>0</v>
      </c>
      <c r="L212" s="318"/>
      <c r="M212" s="311"/>
      <c r="N212" s="311"/>
      <c r="O212" s="360"/>
      <c r="P212" s="318">
        <f t="shared" si="17"/>
        <v>180570</v>
      </c>
      <c r="Q212" s="311">
        <f t="shared" si="17"/>
        <v>180570</v>
      </c>
      <c r="R212" s="311">
        <f t="shared" si="17"/>
        <v>0</v>
      </c>
      <c r="S212" s="360">
        <f t="shared" si="17"/>
        <v>0</v>
      </c>
    </row>
    <row r="213" spans="1:19" ht="15" x14ac:dyDescent="0.25">
      <c r="A213" s="412"/>
      <c r="B213" s="330"/>
      <c r="C213" s="426" t="s">
        <v>580</v>
      </c>
      <c r="D213" s="318">
        <v>5300</v>
      </c>
      <c r="E213" s="311">
        <v>5300</v>
      </c>
      <c r="F213" s="311">
        <v>0</v>
      </c>
      <c r="G213" s="360">
        <v>0</v>
      </c>
      <c r="H213" s="310">
        <v>4750</v>
      </c>
      <c r="I213" s="311">
        <v>4750</v>
      </c>
      <c r="J213" s="311">
        <v>0</v>
      </c>
      <c r="K213" s="312">
        <v>0</v>
      </c>
      <c r="L213" s="318"/>
      <c r="M213" s="311"/>
      <c r="N213" s="311"/>
      <c r="O213" s="360"/>
      <c r="P213" s="318">
        <f t="shared" si="17"/>
        <v>4750</v>
      </c>
      <c r="Q213" s="311">
        <f t="shared" si="17"/>
        <v>4750</v>
      </c>
      <c r="R213" s="311">
        <f t="shared" si="17"/>
        <v>0</v>
      </c>
      <c r="S213" s="360">
        <f t="shared" si="17"/>
        <v>0</v>
      </c>
    </row>
    <row r="214" spans="1:19" ht="15" x14ac:dyDescent="0.25">
      <c r="A214" s="412"/>
      <c r="B214" s="330"/>
      <c r="C214" s="426" t="s">
        <v>581</v>
      </c>
      <c r="D214" s="318">
        <v>13275</v>
      </c>
      <c r="E214" s="311">
        <v>13275</v>
      </c>
      <c r="F214" s="311">
        <v>0</v>
      </c>
      <c r="G214" s="360">
        <v>0</v>
      </c>
      <c r="H214" s="310">
        <v>13275</v>
      </c>
      <c r="I214" s="311">
        <v>13275</v>
      </c>
      <c r="J214" s="311">
        <v>0</v>
      </c>
      <c r="K214" s="312">
        <v>0</v>
      </c>
      <c r="L214" s="318"/>
      <c r="M214" s="311"/>
      <c r="N214" s="311"/>
      <c r="O214" s="360"/>
      <c r="P214" s="318">
        <f t="shared" ref="P214:S242" si="22">H214+L214</f>
        <v>13275</v>
      </c>
      <c r="Q214" s="311">
        <f t="shared" si="22"/>
        <v>13275</v>
      </c>
      <c r="R214" s="311">
        <f t="shared" si="22"/>
        <v>0</v>
      </c>
      <c r="S214" s="360">
        <f t="shared" si="22"/>
        <v>0</v>
      </c>
    </row>
    <row r="215" spans="1:19" s="589" customFormat="1" ht="30" x14ac:dyDescent="0.25">
      <c r="A215" s="430"/>
      <c r="B215" s="419"/>
      <c r="C215" s="426" t="s">
        <v>582</v>
      </c>
      <c r="D215" s="318">
        <v>7309</v>
      </c>
      <c r="E215" s="311">
        <v>7309</v>
      </c>
      <c r="F215" s="311">
        <v>0</v>
      </c>
      <c r="G215" s="360">
        <v>0</v>
      </c>
      <c r="H215" s="310">
        <v>7309</v>
      </c>
      <c r="I215" s="311">
        <v>7309</v>
      </c>
      <c r="J215" s="311">
        <v>0</v>
      </c>
      <c r="K215" s="312">
        <v>0</v>
      </c>
      <c r="L215" s="318"/>
      <c r="M215" s="311"/>
      <c r="N215" s="311"/>
      <c r="O215" s="360"/>
      <c r="P215" s="318">
        <f t="shared" si="22"/>
        <v>7309</v>
      </c>
      <c r="Q215" s="311">
        <f t="shared" si="22"/>
        <v>7309</v>
      </c>
      <c r="R215" s="311">
        <f t="shared" si="22"/>
        <v>0</v>
      </c>
      <c r="S215" s="360">
        <f t="shared" si="22"/>
        <v>0</v>
      </c>
    </row>
    <row r="216" spans="1:19" s="589" customFormat="1" ht="30" x14ac:dyDescent="0.25">
      <c r="A216" s="430"/>
      <c r="B216" s="419"/>
      <c r="C216" s="426" t="s">
        <v>920</v>
      </c>
      <c r="D216" s="318"/>
      <c r="E216" s="311"/>
      <c r="F216" s="311"/>
      <c r="G216" s="360"/>
      <c r="H216" s="310">
        <v>3682</v>
      </c>
      <c r="I216" s="311">
        <v>0</v>
      </c>
      <c r="J216" s="311">
        <v>3682</v>
      </c>
      <c r="K216" s="312">
        <v>0</v>
      </c>
      <c r="L216" s="318"/>
      <c r="M216" s="311"/>
      <c r="N216" s="311"/>
      <c r="O216" s="360"/>
      <c r="P216" s="318">
        <f t="shared" si="22"/>
        <v>3682</v>
      </c>
      <c r="Q216" s="311">
        <f t="shared" si="22"/>
        <v>0</v>
      </c>
      <c r="R216" s="311">
        <f t="shared" si="22"/>
        <v>3682</v>
      </c>
      <c r="S216" s="360">
        <f t="shared" si="22"/>
        <v>0</v>
      </c>
    </row>
    <row r="217" spans="1:19" s="589" customFormat="1" ht="15" x14ac:dyDescent="0.25">
      <c r="A217" s="430"/>
      <c r="B217" s="419"/>
      <c r="C217" s="426" t="s">
        <v>954</v>
      </c>
      <c r="D217" s="318"/>
      <c r="E217" s="311"/>
      <c r="F217" s="311"/>
      <c r="G217" s="360"/>
      <c r="H217" s="310">
        <v>3847</v>
      </c>
      <c r="I217" s="311">
        <v>3847</v>
      </c>
      <c r="J217" s="311">
        <v>0</v>
      </c>
      <c r="K217" s="312">
        <v>0</v>
      </c>
      <c r="L217" s="318">
        <v>447</v>
      </c>
      <c r="M217" s="311">
        <v>447</v>
      </c>
      <c r="N217" s="311">
        <v>0</v>
      </c>
      <c r="O217" s="360">
        <v>0</v>
      </c>
      <c r="P217" s="318">
        <f t="shared" si="22"/>
        <v>4294</v>
      </c>
      <c r="Q217" s="311">
        <f t="shared" si="22"/>
        <v>4294</v>
      </c>
      <c r="R217" s="311">
        <f t="shared" si="22"/>
        <v>0</v>
      </c>
      <c r="S217" s="360">
        <f t="shared" si="22"/>
        <v>0</v>
      </c>
    </row>
    <row r="218" spans="1:19" ht="15" x14ac:dyDescent="0.25">
      <c r="A218" s="412"/>
      <c r="B218" s="330"/>
      <c r="C218" s="426"/>
      <c r="D218" s="318"/>
      <c r="E218" s="311"/>
      <c r="F218" s="311"/>
      <c r="G218" s="360"/>
      <c r="H218" s="310"/>
      <c r="I218" s="311"/>
      <c r="J218" s="311"/>
      <c r="K218" s="312"/>
      <c r="L218" s="318"/>
      <c r="M218" s="311"/>
      <c r="N218" s="311"/>
      <c r="O218" s="360"/>
      <c r="P218" s="318"/>
      <c r="Q218" s="311"/>
      <c r="R218" s="311"/>
      <c r="S218" s="360"/>
    </row>
    <row r="219" spans="1:19" ht="15" x14ac:dyDescent="0.25">
      <c r="A219" s="412"/>
      <c r="B219" s="330"/>
      <c r="C219" s="421" t="s">
        <v>35</v>
      </c>
      <c r="D219" s="422">
        <f t="shared" ref="D219:O219" si="23">SUM(D212:D218)</f>
        <v>206454</v>
      </c>
      <c r="E219" s="353">
        <f t="shared" si="23"/>
        <v>206454</v>
      </c>
      <c r="F219" s="353">
        <f t="shared" si="23"/>
        <v>0</v>
      </c>
      <c r="G219" s="423">
        <f t="shared" si="23"/>
        <v>0</v>
      </c>
      <c r="H219" s="580">
        <v>213433</v>
      </c>
      <c r="I219" s="353">
        <v>209751</v>
      </c>
      <c r="J219" s="353">
        <v>3682</v>
      </c>
      <c r="K219" s="581">
        <v>0</v>
      </c>
      <c r="L219" s="422">
        <f t="shared" si="23"/>
        <v>447</v>
      </c>
      <c r="M219" s="353">
        <f t="shared" si="23"/>
        <v>447</v>
      </c>
      <c r="N219" s="353">
        <f t="shared" si="23"/>
        <v>0</v>
      </c>
      <c r="O219" s="423">
        <f t="shared" si="23"/>
        <v>0</v>
      </c>
      <c r="P219" s="422">
        <f t="shared" si="22"/>
        <v>213880</v>
      </c>
      <c r="Q219" s="353">
        <f t="shared" si="22"/>
        <v>210198</v>
      </c>
      <c r="R219" s="353">
        <f t="shared" si="22"/>
        <v>3682</v>
      </c>
      <c r="S219" s="423">
        <f t="shared" si="22"/>
        <v>0</v>
      </c>
    </row>
    <row r="220" spans="1:19" ht="15" x14ac:dyDescent="0.25">
      <c r="A220" s="412"/>
      <c r="B220" s="427"/>
      <c r="C220" s="421"/>
      <c r="D220" s="318"/>
      <c r="E220" s="311"/>
      <c r="F220" s="311"/>
      <c r="G220" s="360"/>
      <c r="H220" s="310"/>
      <c r="I220" s="311"/>
      <c r="J220" s="311"/>
      <c r="K220" s="312"/>
      <c r="L220" s="318"/>
      <c r="M220" s="311"/>
      <c r="N220" s="311"/>
      <c r="O220" s="360"/>
      <c r="P220" s="318"/>
      <c r="Q220" s="311"/>
      <c r="R220" s="311"/>
      <c r="S220" s="360"/>
    </row>
    <row r="221" spans="1:19" ht="15" x14ac:dyDescent="0.25">
      <c r="A221" s="412"/>
      <c r="B221" s="330" t="s">
        <v>25</v>
      </c>
      <c r="C221" s="411" t="s">
        <v>43</v>
      </c>
      <c r="D221" s="318"/>
      <c r="E221" s="311"/>
      <c r="F221" s="311"/>
      <c r="G221" s="360"/>
      <c r="H221" s="310"/>
      <c r="I221" s="311"/>
      <c r="J221" s="311"/>
      <c r="K221" s="312"/>
      <c r="L221" s="318"/>
      <c r="M221" s="311"/>
      <c r="N221" s="311"/>
      <c r="O221" s="360"/>
      <c r="P221" s="318"/>
      <c r="Q221" s="311"/>
      <c r="R221" s="311"/>
      <c r="S221" s="360"/>
    </row>
    <row r="222" spans="1:19" ht="15" x14ac:dyDescent="0.25">
      <c r="A222" s="307"/>
      <c r="B222" s="330"/>
      <c r="C222" s="415"/>
      <c r="D222" s="323"/>
      <c r="E222" s="324"/>
      <c r="F222" s="324"/>
      <c r="G222" s="357"/>
      <c r="H222" s="540"/>
      <c r="I222" s="324"/>
      <c r="J222" s="324"/>
      <c r="K222" s="325"/>
      <c r="L222" s="323"/>
      <c r="M222" s="324"/>
      <c r="N222" s="324"/>
      <c r="O222" s="357"/>
      <c r="P222" s="323"/>
      <c r="Q222" s="324"/>
      <c r="R222" s="324"/>
      <c r="S222" s="357"/>
    </row>
    <row r="223" spans="1:19" ht="15" x14ac:dyDescent="0.25">
      <c r="A223" s="313"/>
      <c r="B223" s="433"/>
      <c r="C223" s="411" t="s">
        <v>919</v>
      </c>
      <c r="D223" s="318"/>
      <c r="E223" s="311"/>
      <c r="F223" s="311"/>
      <c r="G223" s="360"/>
      <c r="H223" s="310"/>
      <c r="I223" s="311"/>
      <c r="J223" s="311"/>
      <c r="K223" s="312"/>
      <c r="L223" s="318"/>
      <c r="M223" s="311"/>
      <c r="N223" s="311"/>
      <c r="O223" s="360"/>
      <c r="P223" s="318"/>
      <c r="Q223" s="311"/>
      <c r="R223" s="311"/>
      <c r="S223" s="360"/>
    </row>
    <row r="224" spans="1:19" ht="15" x14ac:dyDescent="0.25">
      <c r="A224" s="307"/>
      <c r="B224" s="420"/>
      <c r="C224" s="411" t="s">
        <v>918</v>
      </c>
      <c r="D224" s="318">
        <v>6000</v>
      </c>
      <c r="E224" s="311">
        <v>0</v>
      </c>
      <c r="F224" s="311">
        <v>6000</v>
      </c>
      <c r="G224" s="360">
        <v>0</v>
      </c>
      <c r="H224" s="310">
        <v>6000</v>
      </c>
      <c r="I224" s="311">
        <v>0</v>
      </c>
      <c r="J224" s="311">
        <v>6000</v>
      </c>
      <c r="K224" s="312">
        <v>0</v>
      </c>
      <c r="L224" s="318"/>
      <c r="M224" s="311"/>
      <c r="N224" s="311"/>
      <c r="O224" s="360"/>
      <c r="P224" s="318">
        <f t="shared" si="22"/>
        <v>6000</v>
      </c>
      <c r="Q224" s="311">
        <f t="shared" si="22"/>
        <v>0</v>
      </c>
      <c r="R224" s="311">
        <f t="shared" si="22"/>
        <v>6000</v>
      </c>
      <c r="S224" s="360">
        <f t="shared" si="22"/>
        <v>0</v>
      </c>
    </row>
    <row r="225" spans="1:19" ht="15" x14ac:dyDescent="0.25">
      <c r="A225" s="307"/>
      <c r="B225" s="433"/>
      <c r="C225" s="426"/>
      <c r="D225" s="318"/>
      <c r="E225" s="311"/>
      <c r="F225" s="311"/>
      <c r="G225" s="360"/>
      <c r="H225" s="310"/>
      <c r="I225" s="311"/>
      <c r="J225" s="311"/>
      <c r="K225" s="312"/>
      <c r="L225" s="318"/>
      <c r="M225" s="311"/>
      <c r="N225" s="311"/>
      <c r="O225" s="360"/>
      <c r="P225" s="318"/>
      <c r="Q225" s="311"/>
      <c r="R225" s="311"/>
      <c r="S225" s="360"/>
    </row>
    <row r="226" spans="1:19" ht="15" x14ac:dyDescent="0.25">
      <c r="A226" s="307"/>
      <c r="B226" s="433"/>
      <c r="C226" s="415" t="s">
        <v>20</v>
      </c>
      <c r="D226" s="422">
        <f t="shared" ref="D226:O226" si="24">SUM(D224:D225)</f>
        <v>6000</v>
      </c>
      <c r="E226" s="353">
        <f t="shared" si="24"/>
        <v>0</v>
      </c>
      <c r="F226" s="353">
        <f t="shared" si="24"/>
        <v>6000</v>
      </c>
      <c r="G226" s="423">
        <f t="shared" si="24"/>
        <v>0</v>
      </c>
      <c r="H226" s="580">
        <v>6000</v>
      </c>
      <c r="I226" s="353">
        <v>0</v>
      </c>
      <c r="J226" s="353">
        <v>6000</v>
      </c>
      <c r="K226" s="581">
        <v>0</v>
      </c>
      <c r="L226" s="422">
        <f t="shared" si="24"/>
        <v>0</v>
      </c>
      <c r="M226" s="353">
        <f t="shared" si="24"/>
        <v>0</v>
      </c>
      <c r="N226" s="353">
        <f t="shared" si="24"/>
        <v>0</v>
      </c>
      <c r="O226" s="423">
        <f t="shared" si="24"/>
        <v>0</v>
      </c>
      <c r="P226" s="422">
        <f t="shared" si="22"/>
        <v>6000</v>
      </c>
      <c r="Q226" s="353">
        <f t="shared" si="22"/>
        <v>0</v>
      </c>
      <c r="R226" s="353">
        <f t="shared" si="22"/>
        <v>6000</v>
      </c>
      <c r="S226" s="423">
        <f t="shared" si="22"/>
        <v>0</v>
      </c>
    </row>
    <row r="227" spans="1:19" ht="15" x14ac:dyDescent="0.25">
      <c r="A227" s="307"/>
      <c r="B227" s="433"/>
      <c r="C227" s="415"/>
      <c r="D227" s="323"/>
      <c r="E227" s="324"/>
      <c r="F227" s="324"/>
      <c r="G227" s="357"/>
      <c r="H227" s="540"/>
      <c r="I227" s="324"/>
      <c r="J227" s="324"/>
      <c r="K227" s="325"/>
      <c r="L227" s="323"/>
      <c r="M227" s="324"/>
      <c r="N227" s="324"/>
      <c r="O227" s="357"/>
      <c r="P227" s="318"/>
      <c r="Q227" s="311"/>
      <c r="R227" s="311"/>
      <c r="S227" s="360"/>
    </row>
    <row r="228" spans="1:19" ht="15" x14ac:dyDescent="0.25">
      <c r="A228" s="307"/>
      <c r="B228" s="433"/>
      <c r="C228" s="415"/>
      <c r="D228" s="323"/>
      <c r="E228" s="324"/>
      <c r="F228" s="324"/>
      <c r="G228" s="357"/>
      <c r="H228" s="540"/>
      <c r="I228" s="324"/>
      <c r="J228" s="324"/>
      <c r="K228" s="325"/>
      <c r="L228" s="323"/>
      <c r="M228" s="324"/>
      <c r="N228" s="324"/>
      <c r="O228" s="357"/>
      <c r="P228" s="318"/>
      <c r="Q228" s="311"/>
      <c r="R228" s="311"/>
      <c r="S228" s="360"/>
    </row>
    <row r="229" spans="1:19" ht="15" x14ac:dyDescent="0.25">
      <c r="A229" s="307"/>
      <c r="B229" s="433"/>
      <c r="C229" s="421" t="s">
        <v>36</v>
      </c>
      <c r="D229" s="422">
        <f>D226</f>
        <v>6000</v>
      </c>
      <c r="E229" s="353">
        <f t="shared" ref="E229:G229" si="25">E226</f>
        <v>0</v>
      </c>
      <c r="F229" s="353">
        <f t="shared" si="25"/>
        <v>6000</v>
      </c>
      <c r="G229" s="423">
        <f t="shared" si="25"/>
        <v>0</v>
      </c>
      <c r="H229" s="580">
        <v>6000</v>
      </c>
      <c r="I229" s="353">
        <v>0</v>
      </c>
      <c r="J229" s="353">
        <v>6000</v>
      </c>
      <c r="K229" s="581">
        <v>0</v>
      </c>
      <c r="L229" s="422">
        <f>L226</f>
        <v>0</v>
      </c>
      <c r="M229" s="353">
        <f t="shared" ref="M229:O229" si="26">M226</f>
        <v>0</v>
      </c>
      <c r="N229" s="353">
        <f t="shared" si="26"/>
        <v>0</v>
      </c>
      <c r="O229" s="423">
        <f t="shared" si="26"/>
        <v>0</v>
      </c>
      <c r="P229" s="422">
        <f t="shared" si="22"/>
        <v>6000</v>
      </c>
      <c r="Q229" s="353">
        <f t="shared" si="22"/>
        <v>0</v>
      </c>
      <c r="R229" s="353">
        <f t="shared" si="22"/>
        <v>6000</v>
      </c>
      <c r="S229" s="423">
        <f t="shared" si="22"/>
        <v>0</v>
      </c>
    </row>
    <row r="230" spans="1:19" ht="15" x14ac:dyDescent="0.25">
      <c r="A230" s="307"/>
      <c r="B230" s="330"/>
      <c r="C230" s="421"/>
      <c r="D230" s="422"/>
      <c r="E230" s="353"/>
      <c r="F230" s="353"/>
      <c r="G230" s="423"/>
      <c r="H230" s="580"/>
      <c r="I230" s="353"/>
      <c r="J230" s="353"/>
      <c r="K230" s="581"/>
      <c r="L230" s="422"/>
      <c r="M230" s="353"/>
      <c r="N230" s="353"/>
      <c r="O230" s="423"/>
      <c r="P230" s="318"/>
      <c r="Q230" s="311"/>
      <c r="R230" s="311"/>
      <c r="S230" s="360"/>
    </row>
    <row r="231" spans="1:19" ht="15" x14ac:dyDescent="0.25">
      <c r="A231" s="307"/>
      <c r="B231" s="330"/>
      <c r="C231" s="322" t="s">
        <v>9</v>
      </c>
      <c r="D231" s="315">
        <f>D65+D74+D125+D139+D187+D209+D219+D229</f>
        <v>2743586</v>
      </c>
      <c r="E231" s="316">
        <f>E65+E74+E125+E139+E187+E209+E219+E229</f>
        <v>2180507</v>
      </c>
      <c r="F231" s="316">
        <f>F65+F74+F125+F139+F187+F209+F219+F229</f>
        <v>548079</v>
      </c>
      <c r="G231" s="371">
        <f>G65+G74+G125+G139+G187+G209+G219+G229</f>
        <v>15000</v>
      </c>
      <c r="H231" s="552">
        <v>3000016</v>
      </c>
      <c r="I231" s="316">
        <v>2417015</v>
      </c>
      <c r="J231" s="316">
        <v>568001</v>
      </c>
      <c r="K231" s="317">
        <v>15000</v>
      </c>
      <c r="L231" s="315">
        <f>L65+L74+L125+L139+L187+L209+L219+L229</f>
        <v>168880</v>
      </c>
      <c r="M231" s="316">
        <f>M65+M74+M125+M139+M187+M209+M219+M229</f>
        <v>134801</v>
      </c>
      <c r="N231" s="316">
        <f>N65+N74+N125+N139+N187+N209+N219+N229</f>
        <v>33540</v>
      </c>
      <c r="O231" s="371">
        <f>O65+O74+O125+O139+O187+O209+O219+O229</f>
        <v>539</v>
      </c>
      <c r="P231" s="315">
        <f t="shared" si="22"/>
        <v>3168896</v>
      </c>
      <c r="Q231" s="316">
        <f t="shared" si="22"/>
        <v>2551816</v>
      </c>
      <c r="R231" s="316">
        <f t="shared" si="22"/>
        <v>601541</v>
      </c>
      <c r="S231" s="371">
        <f t="shared" si="22"/>
        <v>15539</v>
      </c>
    </row>
    <row r="232" spans="1:19" x14ac:dyDescent="0.25">
      <c r="A232" s="307"/>
      <c r="B232" s="434"/>
      <c r="C232" s="435"/>
      <c r="D232" s="367"/>
      <c r="E232" s="368"/>
      <c r="F232" s="368"/>
      <c r="G232" s="369"/>
      <c r="H232" s="566"/>
      <c r="I232" s="368"/>
      <c r="J232" s="368"/>
      <c r="K232" s="582"/>
      <c r="L232" s="367"/>
      <c r="M232" s="368"/>
      <c r="N232" s="368"/>
      <c r="O232" s="369"/>
      <c r="P232" s="318"/>
      <c r="Q232" s="311"/>
      <c r="R232" s="311"/>
      <c r="S232" s="360"/>
    </row>
    <row r="233" spans="1:19" x14ac:dyDescent="0.25">
      <c r="A233" s="307"/>
      <c r="B233" s="330" t="s">
        <v>55</v>
      </c>
      <c r="C233" s="411" t="s">
        <v>68</v>
      </c>
      <c r="D233" s="367"/>
      <c r="E233" s="368"/>
      <c r="F233" s="368"/>
      <c r="G233" s="369"/>
      <c r="H233" s="566"/>
      <c r="I233" s="368"/>
      <c r="J233" s="368"/>
      <c r="K233" s="582"/>
      <c r="L233" s="367"/>
      <c r="M233" s="368"/>
      <c r="N233" s="368"/>
      <c r="O233" s="369"/>
      <c r="P233" s="318"/>
      <c r="Q233" s="311"/>
      <c r="R233" s="311"/>
      <c r="S233" s="360"/>
    </row>
    <row r="234" spans="1:19" x14ac:dyDescent="0.25">
      <c r="A234" s="307"/>
      <c r="B234" s="427"/>
      <c r="C234" s="411" t="s">
        <v>69</v>
      </c>
      <c r="D234" s="367"/>
      <c r="E234" s="368"/>
      <c r="F234" s="368"/>
      <c r="G234" s="369"/>
      <c r="H234" s="566"/>
      <c r="I234" s="368"/>
      <c r="J234" s="368"/>
      <c r="K234" s="582"/>
      <c r="L234" s="367"/>
      <c r="M234" s="368"/>
      <c r="N234" s="368"/>
      <c r="O234" s="369"/>
      <c r="P234" s="318"/>
      <c r="Q234" s="311"/>
      <c r="R234" s="311"/>
      <c r="S234" s="360"/>
    </row>
    <row r="235" spans="1:19" ht="15" x14ac:dyDescent="0.25">
      <c r="A235" s="307"/>
      <c r="B235" s="330"/>
      <c r="C235" s="309" t="s">
        <v>65</v>
      </c>
      <c r="D235" s="318">
        <v>0</v>
      </c>
      <c r="E235" s="311">
        <v>0</v>
      </c>
      <c r="F235" s="311">
        <v>0</v>
      </c>
      <c r="G235" s="360">
        <v>0</v>
      </c>
      <c r="H235" s="310">
        <v>0</v>
      </c>
      <c r="I235" s="311">
        <v>0</v>
      </c>
      <c r="J235" s="311">
        <v>0</v>
      </c>
      <c r="K235" s="312">
        <v>0</v>
      </c>
      <c r="L235" s="318"/>
      <c r="M235" s="311"/>
      <c r="N235" s="311"/>
      <c r="O235" s="360"/>
      <c r="P235" s="318">
        <f t="shared" si="22"/>
        <v>0</v>
      </c>
      <c r="Q235" s="311">
        <f t="shared" si="22"/>
        <v>0</v>
      </c>
      <c r="R235" s="311">
        <f t="shared" si="22"/>
        <v>0</v>
      </c>
      <c r="S235" s="360">
        <f t="shared" si="22"/>
        <v>0</v>
      </c>
    </row>
    <row r="236" spans="1:19" ht="15" x14ac:dyDescent="0.25">
      <c r="A236" s="307"/>
      <c r="B236" s="330"/>
      <c r="C236" s="309" t="s">
        <v>66</v>
      </c>
      <c r="D236" s="318">
        <v>26389</v>
      </c>
      <c r="E236" s="311">
        <v>26389</v>
      </c>
      <c r="F236" s="311">
        <v>0</v>
      </c>
      <c r="G236" s="360">
        <v>0</v>
      </c>
      <c r="H236" s="310">
        <v>26389</v>
      </c>
      <c r="I236" s="311">
        <v>26389</v>
      </c>
      <c r="J236" s="311">
        <v>0</v>
      </c>
      <c r="K236" s="312">
        <v>0</v>
      </c>
      <c r="L236" s="318"/>
      <c r="M236" s="311"/>
      <c r="N236" s="311"/>
      <c r="O236" s="360"/>
      <c r="P236" s="318">
        <f t="shared" si="22"/>
        <v>26389</v>
      </c>
      <c r="Q236" s="311">
        <f t="shared" si="22"/>
        <v>26389</v>
      </c>
      <c r="R236" s="311">
        <f t="shared" si="22"/>
        <v>0</v>
      </c>
      <c r="S236" s="360">
        <f t="shared" si="22"/>
        <v>0</v>
      </c>
    </row>
    <row r="237" spans="1:19" ht="15" x14ac:dyDescent="0.25">
      <c r="A237" s="307"/>
      <c r="B237" s="420"/>
      <c r="C237" s="411" t="s">
        <v>67</v>
      </c>
      <c r="D237" s="318">
        <v>0</v>
      </c>
      <c r="E237" s="311">
        <v>0</v>
      </c>
      <c r="F237" s="311">
        <v>0</v>
      </c>
      <c r="G237" s="360">
        <v>0</v>
      </c>
      <c r="H237" s="310">
        <v>0</v>
      </c>
      <c r="I237" s="311">
        <v>0</v>
      </c>
      <c r="J237" s="311">
        <v>0</v>
      </c>
      <c r="K237" s="312">
        <v>0</v>
      </c>
      <c r="L237" s="318"/>
      <c r="M237" s="311"/>
      <c r="N237" s="311"/>
      <c r="O237" s="360"/>
      <c r="P237" s="318">
        <f t="shared" si="22"/>
        <v>0</v>
      </c>
      <c r="Q237" s="311">
        <f t="shared" si="22"/>
        <v>0</v>
      </c>
      <c r="R237" s="311">
        <f t="shared" si="22"/>
        <v>0</v>
      </c>
      <c r="S237" s="360">
        <f t="shared" si="22"/>
        <v>0</v>
      </c>
    </row>
    <row r="238" spans="1:19" ht="15" x14ac:dyDescent="0.25">
      <c r="A238" s="307"/>
      <c r="B238" s="330"/>
      <c r="C238" s="421" t="s">
        <v>20</v>
      </c>
      <c r="D238" s="416">
        <f t="shared" ref="D238:G238" si="27">SUM(D235:D237)</f>
        <v>26389</v>
      </c>
      <c r="E238" s="417">
        <f t="shared" si="27"/>
        <v>26389</v>
      </c>
      <c r="F238" s="417">
        <f t="shared" si="27"/>
        <v>0</v>
      </c>
      <c r="G238" s="418">
        <f t="shared" si="27"/>
        <v>0</v>
      </c>
      <c r="H238" s="578">
        <v>26389</v>
      </c>
      <c r="I238" s="417">
        <v>26389</v>
      </c>
      <c r="J238" s="417">
        <v>0</v>
      </c>
      <c r="K238" s="579">
        <v>0</v>
      </c>
      <c r="L238" s="416">
        <f t="shared" ref="L238:O238" si="28">SUM(L235:L237)</f>
        <v>0</v>
      </c>
      <c r="M238" s="417">
        <f t="shared" si="28"/>
        <v>0</v>
      </c>
      <c r="N238" s="417">
        <f t="shared" si="28"/>
        <v>0</v>
      </c>
      <c r="O238" s="418">
        <f t="shared" si="28"/>
        <v>0</v>
      </c>
      <c r="P238" s="416">
        <f t="shared" si="22"/>
        <v>26389</v>
      </c>
      <c r="Q238" s="417">
        <f t="shared" si="22"/>
        <v>26389</v>
      </c>
      <c r="R238" s="417">
        <f t="shared" si="22"/>
        <v>0</v>
      </c>
      <c r="S238" s="418">
        <f t="shared" si="22"/>
        <v>0</v>
      </c>
    </row>
    <row r="239" spans="1:19" ht="15" x14ac:dyDescent="0.25">
      <c r="A239" s="307"/>
      <c r="B239" s="330"/>
      <c r="C239" s="421"/>
      <c r="D239" s="416"/>
      <c r="E239" s="417"/>
      <c r="F239" s="417"/>
      <c r="G239" s="418"/>
      <c r="H239" s="578"/>
      <c r="I239" s="417"/>
      <c r="J239" s="417"/>
      <c r="K239" s="579"/>
      <c r="L239" s="416"/>
      <c r="M239" s="417"/>
      <c r="N239" s="417"/>
      <c r="O239" s="418"/>
      <c r="P239" s="585"/>
      <c r="Q239" s="586"/>
      <c r="R239" s="586"/>
      <c r="S239" s="587"/>
    </row>
    <row r="240" spans="1:19" ht="15" x14ac:dyDescent="0.25">
      <c r="A240" s="307"/>
      <c r="B240" s="330"/>
      <c r="C240" s="309" t="s">
        <v>70</v>
      </c>
      <c r="D240" s="318">
        <v>64586</v>
      </c>
      <c r="E240" s="311">
        <v>64586</v>
      </c>
      <c r="F240" s="311">
        <v>0</v>
      </c>
      <c r="G240" s="360">
        <v>0</v>
      </c>
      <c r="H240" s="310">
        <v>66018</v>
      </c>
      <c r="I240" s="311">
        <v>66018</v>
      </c>
      <c r="J240" s="311">
        <v>0</v>
      </c>
      <c r="K240" s="312">
        <v>0</v>
      </c>
      <c r="L240" s="318">
        <v>580</v>
      </c>
      <c r="M240" s="311">
        <v>580</v>
      </c>
      <c r="N240" s="311">
        <v>0</v>
      </c>
      <c r="O240" s="360">
        <v>0</v>
      </c>
      <c r="P240" s="318">
        <f t="shared" si="22"/>
        <v>66598</v>
      </c>
      <c r="Q240" s="311">
        <f t="shared" si="22"/>
        <v>66598</v>
      </c>
      <c r="R240" s="311">
        <f t="shared" si="22"/>
        <v>0</v>
      </c>
      <c r="S240" s="360">
        <f t="shared" si="22"/>
        <v>0</v>
      </c>
    </row>
    <row r="241" spans="1:19" ht="15" x14ac:dyDescent="0.25">
      <c r="A241" s="307"/>
      <c r="B241" s="436"/>
      <c r="C241" s="411"/>
      <c r="D241" s="318"/>
      <c r="E241" s="311"/>
      <c r="F241" s="311"/>
      <c r="G241" s="360"/>
      <c r="H241" s="310"/>
      <c r="I241" s="311"/>
      <c r="J241" s="311"/>
      <c r="K241" s="312"/>
      <c r="L241" s="318"/>
      <c r="M241" s="311"/>
      <c r="N241" s="311"/>
      <c r="O241" s="360"/>
      <c r="P241" s="318"/>
      <c r="Q241" s="311"/>
      <c r="R241" s="311"/>
      <c r="S241" s="360"/>
    </row>
    <row r="242" spans="1:19" ht="15.75" thickBot="1" x14ac:dyDescent="0.3">
      <c r="A242" s="295"/>
      <c r="B242" s="437"/>
      <c r="C242" s="438" t="s">
        <v>14</v>
      </c>
      <c r="D242" s="387">
        <f>SUM(D55,D238,D231)+D240</f>
        <v>4358800</v>
      </c>
      <c r="E242" s="388">
        <f>SUM(E55,E238,E231)+E240</f>
        <v>3795721</v>
      </c>
      <c r="F242" s="388">
        <f>SUM(F55,F238,F231)+F240</f>
        <v>548079</v>
      </c>
      <c r="G242" s="439">
        <f>SUM(G55,G238,G231)+G240</f>
        <v>15000</v>
      </c>
      <c r="H242" s="573">
        <v>4621110</v>
      </c>
      <c r="I242" s="388">
        <v>4038109</v>
      </c>
      <c r="J242" s="388">
        <v>568001</v>
      </c>
      <c r="K242" s="572">
        <v>15000</v>
      </c>
      <c r="L242" s="387">
        <f>SUM(L55,L238,L231)+L240</f>
        <v>206327</v>
      </c>
      <c r="M242" s="388">
        <f>SUM(M55,M238,M231)+M240</f>
        <v>172248</v>
      </c>
      <c r="N242" s="388">
        <f>SUM(N55,N238,N231)+N240</f>
        <v>33540</v>
      </c>
      <c r="O242" s="439">
        <f>SUM(O55,O238,O231)+O240</f>
        <v>539</v>
      </c>
      <c r="P242" s="387">
        <f t="shared" si="22"/>
        <v>4827437</v>
      </c>
      <c r="Q242" s="388">
        <f t="shared" si="22"/>
        <v>4210357</v>
      </c>
      <c r="R242" s="388">
        <f t="shared" si="22"/>
        <v>601541</v>
      </c>
      <c r="S242" s="439">
        <f t="shared" si="22"/>
        <v>15539</v>
      </c>
    </row>
    <row r="243" spans="1:19" x14ac:dyDescent="0.25">
      <c r="A243" s="15"/>
      <c r="B243" s="390"/>
      <c r="C243" s="440"/>
      <c r="D243" s="391"/>
      <c r="E243"/>
      <c r="F243"/>
      <c r="G243"/>
      <c r="H243"/>
      <c r="I243"/>
      <c r="J243"/>
      <c r="K243"/>
      <c r="L243"/>
    </row>
    <row r="244" spans="1:19" x14ac:dyDescent="0.25">
      <c r="A244" s="15"/>
      <c r="B244" s="15"/>
      <c r="C244" s="441"/>
      <c r="E244"/>
      <c r="F244"/>
      <c r="G244"/>
      <c r="H244"/>
      <c r="I244"/>
      <c r="J244"/>
      <c r="K244"/>
      <c r="L244"/>
    </row>
    <row r="245" spans="1:19" x14ac:dyDescent="0.25">
      <c r="A245" s="15"/>
      <c r="B245" s="15"/>
      <c r="C245" s="15"/>
      <c r="D245" s="442"/>
      <c r="E245"/>
      <c r="F245"/>
      <c r="G245"/>
      <c r="H245"/>
      <c r="I245"/>
      <c r="J245"/>
      <c r="K245"/>
      <c r="L245"/>
    </row>
    <row r="246" spans="1:19" x14ac:dyDescent="0.25">
      <c r="A246" s="15"/>
      <c r="B246" s="15"/>
      <c r="C246" s="15"/>
      <c r="E246"/>
      <c r="F246"/>
      <c r="G246"/>
      <c r="H246"/>
      <c r="I246"/>
      <c r="J246"/>
      <c r="K246"/>
      <c r="L246"/>
    </row>
    <row r="247" spans="1:19" x14ac:dyDescent="0.25">
      <c r="A247" s="15"/>
      <c r="B247" s="15"/>
      <c r="C247" s="15"/>
      <c r="E247"/>
      <c r="F247"/>
      <c r="G247"/>
      <c r="H247"/>
      <c r="I247"/>
      <c r="J247"/>
      <c r="K247"/>
      <c r="L247"/>
    </row>
    <row r="248" spans="1:19" x14ac:dyDescent="0.25">
      <c r="A248" s="15"/>
      <c r="B248" s="15"/>
      <c r="C248" s="15"/>
      <c r="E248"/>
      <c r="F248"/>
      <c r="G248"/>
      <c r="H248"/>
      <c r="I248"/>
      <c r="J248"/>
      <c r="K248"/>
      <c r="L248"/>
    </row>
    <row r="249" spans="1:19" x14ac:dyDescent="0.25">
      <c r="A249" s="16"/>
      <c r="B249" s="16"/>
      <c r="C249" s="16"/>
      <c r="E249"/>
      <c r="F249"/>
      <c r="G249"/>
      <c r="H249"/>
      <c r="I249"/>
      <c r="J249"/>
      <c r="K249"/>
      <c r="L249"/>
    </row>
    <row r="250" spans="1:19" x14ac:dyDescent="0.25">
      <c r="A250" s="16"/>
      <c r="B250" s="16"/>
      <c r="C250" s="16"/>
      <c r="E250"/>
      <c r="F250"/>
      <c r="G250"/>
      <c r="H250"/>
      <c r="I250"/>
      <c r="J250"/>
      <c r="K250"/>
      <c r="L250"/>
    </row>
    <row r="251" spans="1:19" x14ac:dyDescent="0.25">
      <c r="A251" s="16"/>
      <c r="B251" s="16"/>
      <c r="C251" s="16"/>
      <c r="E251"/>
      <c r="F251"/>
      <c r="G251"/>
      <c r="H251"/>
      <c r="I251"/>
      <c r="J251"/>
      <c r="K251"/>
      <c r="L251"/>
    </row>
    <row r="252" spans="1:19" x14ac:dyDescent="0.25">
      <c r="A252" s="16"/>
      <c r="B252" s="16"/>
      <c r="C252" s="16"/>
      <c r="E252"/>
      <c r="F252"/>
      <c r="G252"/>
      <c r="H252"/>
      <c r="I252"/>
      <c r="J252"/>
      <c r="K252"/>
      <c r="L252"/>
    </row>
    <row r="253" spans="1:19" x14ac:dyDescent="0.25">
      <c r="A253" s="16"/>
      <c r="B253" s="16"/>
      <c r="C253" s="16"/>
      <c r="E253"/>
      <c r="F253"/>
      <c r="G253"/>
      <c r="H253"/>
      <c r="I253"/>
      <c r="J253"/>
      <c r="K253"/>
      <c r="L253"/>
    </row>
    <row r="254" spans="1:19" x14ac:dyDescent="0.25">
      <c r="A254" s="16"/>
      <c r="B254" s="16"/>
      <c r="C254" s="16"/>
      <c r="E254"/>
      <c r="F254"/>
      <c r="G254"/>
      <c r="H254"/>
      <c r="I254"/>
      <c r="J254"/>
      <c r="K254"/>
      <c r="L254"/>
    </row>
    <row r="255" spans="1:19" x14ac:dyDescent="0.25">
      <c r="A255" s="16"/>
      <c r="B255" s="16"/>
      <c r="C255" s="16"/>
      <c r="E255"/>
      <c r="F255"/>
      <c r="G255"/>
      <c r="H255"/>
      <c r="I255"/>
      <c r="J255"/>
      <c r="K255"/>
      <c r="L255"/>
    </row>
    <row r="256" spans="1:19" x14ac:dyDescent="0.25">
      <c r="A256" s="16"/>
      <c r="B256" s="16"/>
      <c r="C256" s="16"/>
      <c r="E256"/>
      <c r="F256"/>
      <c r="G256"/>
      <c r="H256"/>
      <c r="I256"/>
      <c r="J256"/>
      <c r="K256"/>
      <c r="L256"/>
    </row>
    <row r="257" spans="1:12" x14ac:dyDescent="0.25">
      <c r="A257" s="16"/>
      <c r="B257" s="16"/>
      <c r="C257" s="16"/>
      <c r="E257"/>
      <c r="F257"/>
      <c r="G257"/>
      <c r="H257"/>
      <c r="I257"/>
      <c r="J257"/>
      <c r="K257"/>
      <c r="L257"/>
    </row>
    <row r="258" spans="1:12" x14ac:dyDescent="0.25">
      <c r="A258" s="16"/>
      <c r="B258" s="16"/>
      <c r="C258" s="16"/>
      <c r="E258"/>
      <c r="F258"/>
      <c r="G258"/>
      <c r="H258"/>
      <c r="I258"/>
      <c r="J258"/>
      <c r="K258"/>
      <c r="L258"/>
    </row>
    <row r="259" spans="1:12" x14ac:dyDescent="0.25">
      <c r="A259" s="16"/>
      <c r="B259" s="16"/>
      <c r="C259" s="16"/>
      <c r="E259"/>
      <c r="F259"/>
      <c r="G259"/>
      <c r="H259"/>
      <c r="I259"/>
      <c r="J259"/>
      <c r="K259"/>
      <c r="L259"/>
    </row>
    <row r="260" spans="1:12" x14ac:dyDescent="0.25">
      <c r="A260" s="16"/>
      <c r="B260" s="16"/>
      <c r="C260" s="16"/>
      <c r="E260"/>
      <c r="F260"/>
      <c r="G260"/>
      <c r="H260"/>
      <c r="I260"/>
      <c r="J260"/>
      <c r="K260"/>
      <c r="L260"/>
    </row>
    <row r="261" spans="1:12" x14ac:dyDescent="0.25">
      <c r="A261" s="16"/>
      <c r="B261" s="16"/>
      <c r="C261" s="16"/>
      <c r="E261"/>
      <c r="F261"/>
      <c r="G261"/>
      <c r="H261"/>
      <c r="I261"/>
      <c r="J261"/>
      <c r="K261"/>
      <c r="L261"/>
    </row>
    <row r="262" spans="1:12" x14ac:dyDescent="0.25">
      <c r="A262" s="16"/>
      <c r="B262" s="16"/>
      <c r="C262" s="16"/>
      <c r="E262"/>
      <c r="F262"/>
      <c r="G262"/>
      <c r="H262"/>
      <c r="I262"/>
      <c r="J262"/>
      <c r="K262"/>
      <c r="L262"/>
    </row>
    <row r="263" spans="1:12" x14ac:dyDescent="0.25">
      <c r="A263" s="16"/>
      <c r="B263" s="16"/>
      <c r="C263" s="16"/>
      <c r="E263"/>
      <c r="F263"/>
      <c r="G263"/>
      <c r="H263"/>
      <c r="I263"/>
      <c r="J263"/>
      <c r="K263"/>
      <c r="L263"/>
    </row>
    <row r="264" spans="1:12" x14ac:dyDescent="0.25">
      <c r="A264" s="16"/>
      <c r="B264" s="16"/>
      <c r="C264" s="16"/>
      <c r="E264"/>
      <c r="F264"/>
      <c r="G264"/>
      <c r="H264"/>
      <c r="I264"/>
      <c r="J264"/>
      <c r="K264"/>
      <c r="L264"/>
    </row>
    <row r="265" spans="1:12" x14ac:dyDescent="0.25">
      <c r="A265" s="16"/>
      <c r="B265" s="16"/>
      <c r="C265" s="16"/>
      <c r="E265"/>
      <c r="F265"/>
      <c r="G265"/>
      <c r="H265"/>
      <c r="I265"/>
      <c r="J265"/>
      <c r="K265"/>
      <c r="L265"/>
    </row>
    <row r="266" spans="1:12" x14ac:dyDescent="0.25">
      <c r="A266" s="16"/>
      <c r="B266" s="16"/>
      <c r="C266" s="16"/>
      <c r="E266"/>
      <c r="F266"/>
      <c r="G266"/>
      <c r="H266"/>
      <c r="I266"/>
      <c r="J266"/>
      <c r="K266"/>
      <c r="L266"/>
    </row>
    <row r="267" spans="1:12" x14ac:dyDescent="0.25">
      <c r="A267" s="16"/>
      <c r="B267" s="16"/>
      <c r="C267" s="16"/>
      <c r="E267"/>
      <c r="F267"/>
      <c r="G267"/>
      <c r="H267"/>
      <c r="I267"/>
      <c r="J267"/>
      <c r="K267"/>
      <c r="L267"/>
    </row>
    <row r="268" spans="1:12" x14ac:dyDescent="0.25">
      <c r="A268" s="16"/>
      <c r="B268" s="16"/>
      <c r="C268" s="16"/>
      <c r="E268"/>
      <c r="F268"/>
      <c r="G268"/>
      <c r="H268"/>
      <c r="I268"/>
      <c r="J268"/>
      <c r="K268"/>
      <c r="L268"/>
    </row>
    <row r="269" spans="1:12" x14ac:dyDescent="0.25">
      <c r="A269" s="16"/>
      <c r="B269" s="16"/>
      <c r="C269" s="16"/>
      <c r="D269"/>
      <c r="E269"/>
      <c r="F269"/>
      <c r="G269"/>
      <c r="H269"/>
      <c r="I269"/>
      <c r="J269"/>
      <c r="K269"/>
      <c r="L269"/>
    </row>
    <row r="270" spans="1:12" x14ac:dyDescent="0.25">
      <c r="A270" s="16"/>
      <c r="B270" s="16"/>
      <c r="C270" s="16"/>
      <c r="D270"/>
      <c r="E270"/>
      <c r="F270"/>
      <c r="G270"/>
      <c r="H270"/>
      <c r="I270"/>
      <c r="J270"/>
      <c r="K270"/>
      <c r="L270"/>
    </row>
    <row r="271" spans="1:12" x14ac:dyDescent="0.25">
      <c r="A271" s="16"/>
      <c r="B271" s="16"/>
      <c r="C271" s="16"/>
      <c r="D271"/>
      <c r="E271"/>
      <c r="F271"/>
      <c r="G271"/>
      <c r="H271"/>
      <c r="I271"/>
      <c r="J271"/>
      <c r="K271"/>
      <c r="L271"/>
    </row>
    <row r="272" spans="1:12" x14ac:dyDescent="0.25">
      <c r="A272" s="16"/>
      <c r="B272" s="16"/>
      <c r="C272" s="16"/>
      <c r="D272"/>
      <c r="E272"/>
      <c r="F272"/>
      <c r="G272"/>
      <c r="H272"/>
      <c r="I272"/>
      <c r="J272"/>
      <c r="K272"/>
      <c r="L272"/>
    </row>
    <row r="273" spans="1:12" x14ac:dyDescent="0.25">
      <c r="A273" s="16"/>
      <c r="B273" s="16"/>
      <c r="C273" s="16"/>
      <c r="D273"/>
      <c r="E273"/>
      <c r="F273"/>
      <c r="G273"/>
      <c r="H273"/>
      <c r="I273"/>
      <c r="J273"/>
      <c r="K273"/>
      <c r="L273"/>
    </row>
    <row r="274" spans="1:12" x14ac:dyDescent="0.25">
      <c r="A274" s="16"/>
      <c r="B274" s="16"/>
      <c r="C274" s="16"/>
      <c r="D274"/>
      <c r="E274"/>
      <c r="F274"/>
      <c r="G274"/>
      <c r="H274"/>
      <c r="I274"/>
      <c r="J274"/>
      <c r="K274"/>
      <c r="L274"/>
    </row>
    <row r="275" spans="1:12" x14ac:dyDescent="0.25">
      <c r="A275" s="16"/>
      <c r="B275" s="16"/>
      <c r="C275" s="16"/>
      <c r="D275"/>
      <c r="E275"/>
      <c r="F275"/>
      <c r="G275"/>
      <c r="H275"/>
      <c r="I275"/>
      <c r="J275"/>
      <c r="K275"/>
      <c r="L275"/>
    </row>
    <row r="276" spans="1:12" x14ac:dyDescent="0.25">
      <c r="A276" s="16"/>
      <c r="B276" s="16"/>
      <c r="C276" s="16"/>
      <c r="D276"/>
      <c r="E276"/>
      <c r="F276"/>
      <c r="G276"/>
      <c r="H276"/>
      <c r="I276"/>
      <c r="J276"/>
      <c r="K276"/>
      <c r="L276"/>
    </row>
    <row r="277" spans="1:12" x14ac:dyDescent="0.25">
      <c r="A277" s="16"/>
      <c r="B277" s="16"/>
      <c r="C277" s="16"/>
      <c r="D277"/>
      <c r="E277"/>
      <c r="F277"/>
      <c r="G277"/>
      <c r="H277"/>
      <c r="I277"/>
      <c r="J277"/>
      <c r="K277"/>
      <c r="L277"/>
    </row>
    <row r="278" spans="1:12" x14ac:dyDescent="0.25">
      <c r="A278" s="16"/>
      <c r="B278" s="16"/>
      <c r="C278" s="16"/>
      <c r="D278"/>
      <c r="E278"/>
      <c r="F278"/>
      <c r="G278"/>
      <c r="H278"/>
      <c r="I278"/>
      <c r="J278"/>
      <c r="K278"/>
      <c r="L278"/>
    </row>
    <row r="279" spans="1:12" x14ac:dyDescent="0.25">
      <c r="A279" s="16"/>
      <c r="B279" s="16"/>
      <c r="C279" s="16"/>
      <c r="D279"/>
      <c r="E279"/>
      <c r="F279"/>
      <c r="G279"/>
      <c r="H279"/>
      <c r="I279"/>
      <c r="J279"/>
      <c r="K279"/>
      <c r="L279"/>
    </row>
    <row r="280" spans="1:12" x14ac:dyDescent="0.25">
      <c r="A280" s="16"/>
      <c r="B280" s="16"/>
      <c r="C280" s="16"/>
      <c r="D280"/>
      <c r="E280"/>
      <c r="F280"/>
      <c r="G280"/>
      <c r="H280"/>
      <c r="I280"/>
      <c r="J280"/>
      <c r="K280"/>
      <c r="L280"/>
    </row>
    <row r="281" spans="1:12" x14ac:dyDescent="0.25">
      <c r="A281" s="16"/>
      <c r="B281" s="16"/>
      <c r="C281" s="16"/>
      <c r="D281"/>
      <c r="E281"/>
      <c r="F281"/>
      <c r="G281"/>
      <c r="H281"/>
      <c r="I281"/>
      <c r="J281"/>
      <c r="K281"/>
      <c r="L281"/>
    </row>
    <row r="282" spans="1:12" x14ac:dyDescent="0.25">
      <c r="A282" s="16"/>
      <c r="B282" s="16"/>
      <c r="C282" s="16"/>
      <c r="D282"/>
      <c r="E282"/>
      <c r="F282"/>
      <c r="G282"/>
      <c r="H282"/>
      <c r="I282"/>
      <c r="J282"/>
      <c r="K282"/>
      <c r="L282"/>
    </row>
    <row r="283" spans="1:12" x14ac:dyDescent="0.25">
      <c r="A283" s="16"/>
      <c r="B283" s="16"/>
      <c r="C283" s="16"/>
      <c r="D283"/>
      <c r="E283"/>
      <c r="F283"/>
      <c r="G283"/>
      <c r="H283"/>
      <c r="I283"/>
      <c r="J283"/>
      <c r="K283"/>
      <c r="L283"/>
    </row>
    <row r="284" spans="1:12" x14ac:dyDescent="0.25">
      <c r="A284" s="16"/>
      <c r="B284" s="16"/>
      <c r="C284" s="16"/>
      <c r="D284"/>
      <c r="E284"/>
      <c r="F284"/>
      <c r="G284"/>
      <c r="H284"/>
      <c r="I284"/>
      <c r="J284"/>
      <c r="K284"/>
      <c r="L284"/>
    </row>
    <row r="285" spans="1:12" x14ac:dyDescent="0.25">
      <c r="A285" s="16"/>
      <c r="B285" s="16"/>
      <c r="C285" s="16"/>
      <c r="D285"/>
      <c r="E285"/>
      <c r="F285"/>
      <c r="G285"/>
      <c r="H285"/>
      <c r="I285"/>
      <c r="J285"/>
      <c r="K285"/>
      <c r="L285"/>
    </row>
    <row r="286" spans="1:12" x14ac:dyDescent="0.25">
      <c r="A286" s="16"/>
      <c r="B286" s="16"/>
      <c r="C286" s="16"/>
      <c r="D286"/>
      <c r="E286"/>
      <c r="F286"/>
      <c r="G286"/>
      <c r="H286"/>
      <c r="I286"/>
      <c r="J286"/>
      <c r="K286"/>
      <c r="L286"/>
    </row>
    <row r="287" spans="1:12" x14ac:dyDescent="0.25">
      <c r="A287" s="16"/>
      <c r="B287" s="16"/>
      <c r="C287" s="16"/>
      <c r="D287"/>
      <c r="E287"/>
      <c r="F287"/>
      <c r="G287"/>
      <c r="H287"/>
      <c r="I287"/>
      <c r="J287"/>
      <c r="K287"/>
      <c r="L287"/>
    </row>
    <row r="288" spans="1:12" x14ac:dyDescent="0.25">
      <c r="A288" s="16"/>
      <c r="B288" s="16"/>
      <c r="C288" s="16"/>
      <c r="D288"/>
      <c r="E288"/>
      <c r="F288"/>
      <c r="G288"/>
      <c r="H288"/>
      <c r="I288"/>
      <c r="J288"/>
      <c r="K288"/>
      <c r="L288"/>
    </row>
    <row r="289" spans="1:12" x14ac:dyDescent="0.25">
      <c r="A289" s="16"/>
      <c r="B289" s="16"/>
      <c r="C289" s="16"/>
      <c r="D289"/>
      <c r="E289"/>
      <c r="F289"/>
      <c r="G289"/>
      <c r="H289"/>
      <c r="I289"/>
      <c r="J289"/>
      <c r="K289"/>
      <c r="L289"/>
    </row>
    <row r="290" spans="1:12" x14ac:dyDescent="0.25">
      <c r="A290" s="16"/>
      <c r="B290" s="16"/>
      <c r="C290" s="16"/>
      <c r="D290"/>
      <c r="E290"/>
      <c r="F290"/>
      <c r="G290"/>
      <c r="H290"/>
      <c r="I290"/>
      <c r="J290"/>
      <c r="K290"/>
      <c r="L290"/>
    </row>
    <row r="291" spans="1:12" x14ac:dyDescent="0.25">
      <c r="A291" s="16"/>
      <c r="B291" s="16"/>
      <c r="C291" s="16"/>
      <c r="D291"/>
      <c r="E291"/>
      <c r="F291"/>
      <c r="G291"/>
      <c r="H291"/>
      <c r="I291"/>
      <c r="J291"/>
      <c r="K291"/>
      <c r="L291"/>
    </row>
    <row r="292" spans="1:12" x14ac:dyDescent="0.25">
      <c r="A292" s="16"/>
      <c r="B292" s="16"/>
      <c r="C292" s="16"/>
      <c r="D292"/>
      <c r="E292"/>
      <c r="F292"/>
      <c r="G292"/>
      <c r="H292"/>
      <c r="I292"/>
      <c r="J292"/>
      <c r="K292"/>
      <c r="L292"/>
    </row>
    <row r="293" spans="1:12" x14ac:dyDescent="0.25">
      <c r="A293" s="16"/>
      <c r="B293" s="16"/>
      <c r="C293" s="16"/>
      <c r="D293"/>
      <c r="E293"/>
      <c r="F293"/>
      <c r="G293"/>
      <c r="H293"/>
      <c r="I293"/>
      <c r="J293"/>
      <c r="K293"/>
      <c r="L293"/>
    </row>
    <row r="294" spans="1:12" ht="15" x14ac:dyDescent="0.25">
      <c r="A294" s="15"/>
      <c r="B294" s="15"/>
      <c r="C294" s="15"/>
      <c r="D294"/>
      <c r="E294"/>
      <c r="F294"/>
      <c r="G294"/>
      <c r="H294"/>
      <c r="I294"/>
      <c r="J294"/>
      <c r="K294"/>
      <c r="L294"/>
    </row>
    <row r="295" spans="1:12" ht="15" x14ac:dyDescent="0.25">
      <c r="A295" s="15"/>
      <c r="B295" s="15"/>
      <c r="C295" s="15"/>
      <c r="D295"/>
      <c r="E295"/>
      <c r="F295"/>
      <c r="G295"/>
      <c r="H295"/>
      <c r="I295"/>
      <c r="J295"/>
      <c r="K295"/>
      <c r="L295"/>
    </row>
    <row r="296" spans="1:12" ht="15" x14ac:dyDescent="0.25">
      <c r="A296" s="15"/>
      <c r="B296" s="15"/>
      <c r="C296" s="15"/>
      <c r="D296"/>
      <c r="E296"/>
      <c r="F296"/>
      <c r="G296"/>
      <c r="H296"/>
      <c r="I296"/>
      <c r="J296"/>
      <c r="K296"/>
      <c r="L296"/>
    </row>
  </sheetData>
  <mergeCells count="6">
    <mergeCell ref="B4:S4"/>
    <mergeCell ref="B6:S6"/>
    <mergeCell ref="D8:G8"/>
    <mergeCell ref="H8:K8"/>
    <mergeCell ref="L8:O8"/>
    <mergeCell ref="P8:S8"/>
  </mergeCells>
  <pageMargins left="0.39370078740157483" right="0.39370078740157483" top="0.78740157480314965" bottom="0.78740157480314965" header="0.51181102362204722" footer="0.51181102362204722"/>
  <pageSetup paperSize="9" scale="59" fitToHeight="0" orientation="landscape" r:id="rId1"/>
  <rowBreaks count="1" manualBreakCount="1">
    <brk id="44"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9F178-4CE4-401D-9AA1-86C17D506320}">
  <sheetPr>
    <pageSetUpPr fitToPage="1"/>
  </sheetPr>
  <dimension ref="A1:S14"/>
  <sheetViews>
    <sheetView view="pageBreakPreview" topLeftCell="C1" zoomScale="115" zoomScaleNormal="100" zoomScaleSheetLayoutView="115" workbookViewId="0">
      <selection activeCell="S2" sqref="S2"/>
    </sheetView>
  </sheetViews>
  <sheetFormatPr defaultColWidth="9.140625" defaultRowHeight="16.5" x14ac:dyDescent="0.25"/>
  <cols>
    <col min="1" max="1" width="16.5703125" style="454" customWidth="1"/>
    <col min="2" max="3" width="9.7109375" style="24" customWidth="1"/>
    <col min="4" max="4" width="8.28515625" style="24" bestFit="1" customWidth="1"/>
    <col min="5" max="5" width="6.85546875" style="24" bestFit="1" customWidth="1"/>
    <col min="6" max="6" width="8.28515625" style="24" bestFit="1" customWidth="1"/>
    <col min="7" max="7" width="8.28515625" style="24" customWidth="1"/>
    <col min="8" max="8" width="8.28515625" style="24" bestFit="1" customWidth="1"/>
    <col min="9" max="9" width="8.28515625" style="24" customWidth="1"/>
    <col min="10" max="11" width="11.140625" style="24" customWidth="1"/>
    <col min="12" max="13" width="10.85546875" style="24" customWidth="1"/>
    <col min="14" max="15" width="9.42578125" style="455" customWidth="1"/>
    <col min="16" max="17" width="10.85546875" style="455" customWidth="1"/>
    <col min="18" max="18" width="12.42578125" style="24" customWidth="1"/>
    <col min="19" max="16384" width="9.140625" style="24"/>
  </cols>
  <sheetData>
    <row r="1" spans="1:19" x14ac:dyDescent="0.25">
      <c r="A1" s="443"/>
      <c r="B1" s="444"/>
      <c r="C1" s="444"/>
      <c r="D1" s="444"/>
      <c r="E1" s="444"/>
      <c r="F1" s="444"/>
      <c r="G1" s="444"/>
      <c r="H1" s="444"/>
      <c r="I1" s="444"/>
      <c r="J1" s="444"/>
      <c r="K1" s="444"/>
      <c r="L1" s="444"/>
      <c r="M1" s="444"/>
      <c r="N1" s="445"/>
      <c r="O1" s="445"/>
      <c r="P1" s="445"/>
      <c r="Q1" s="445"/>
      <c r="R1" s="4"/>
      <c r="S1" s="4" t="s">
        <v>839</v>
      </c>
    </row>
    <row r="2" spans="1:19" x14ac:dyDescent="0.25">
      <c r="A2" s="443"/>
      <c r="B2" s="444"/>
      <c r="C2" s="444"/>
      <c r="D2" s="444"/>
      <c r="E2" s="444"/>
      <c r="F2" s="444"/>
      <c r="G2" s="444"/>
      <c r="H2" s="444"/>
      <c r="I2" s="444"/>
      <c r="J2" s="444"/>
      <c r="K2" s="444"/>
      <c r="L2" s="444"/>
      <c r="M2" s="444"/>
      <c r="N2" s="445"/>
      <c r="O2" s="445"/>
      <c r="P2" s="445"/>
      <c r="Q2" s="445"/>
      <c r="R2" s="4"/>
      <c r="S2" s="113" t="s">
        <v>970</v>
      </c>
    </row>
    <row r="3" spans="1:19" ht="16.5" customHeight="1" x14ac:dyDescent="0.25">
      <c r="A3" s="598" t="s">
        <v>185</v>
      </c>
      <c r="B3" s="598"/>
      <c r="C3" s="598"/>
      <c r="D3" s="598"/>
      <c r="E3" s="598"/>
      <c r="F3" s="598"/>
      <c r="G3" s="598"/>
      <c r="H3" s="598"/>
      <c r="I3" s="598"/>
      <c r="J3" s="598"/>
      <c r="K3" s="598"/>
      <c r="L3" s="598"/>
      <c r="M3" s="598"/>
      <c r="N3" s="598"/>
      <c r="O3" s="598"/>
      <c r="P3" s="598"/>
      <c r="Q3" s="598"/>
      <c r="R3" s="598"/>
    </row>
    <row r="4" spans="1:19" s="25" customFormat="1" ht="19.5" customHeight="1" x14ac:dyDescent="0.3">
      <c r="A4" s="598" t="s">
        <v>285</v>
      </c>
      <c r="B4" s="598"/>
      <c r="C4" s="598"/>
      <c r="D4" s="598"/>
      <c r="E4" s="598"/>
      <c r="F4" s="598"/>
      <c r="G4" s="598"/>
      <c r="H4" s="598"/>
      <c r="I4" s="598"/>
      <c r="J4" s="598"/>
      <c r="K4" s="598"/>
      <c r="L4" s="598"/>
      <c r="M4" s="598"/>
      <c r="N4" s="598"/>
      <c r="O4" s="598"/>
      <c r="P4" s="598"/>
      <c r="Q4" s="598"/>
      <c r="R4" s="598"/>
    </row>
    <row r="5" spans="1:19" s="25" customFormat="1" ht="19.5" x14ac:dyDescent="0.3">
      <c r="B5" s="446"/>
      <c r="C5" s="446"/>
      <c r="D5" s="446"/>
      <c r="E5" s="446"/>
      <c r="F5" s="446"/>
      <c r="G5" s="446"/>
      <c r="H5" s="446"/>
      <c r="I5" s="446"/>
      <c r="J5" s="446"/>
      <c r="K5" s="446"/>
      <c r="L5" s="446"/>
      <c r="M5" s="446"/>
      <c r="N5" s="447"/>
      <c r="O5" s="447"/>
      <c r="P5" s="447"/>
      <c r="Q5" s="1"/>
      <c r="R5" s="1"/>
    </row>
    <row r="6" spans="1:19" s="26" customFormat="1" ht="39.75" customHeight="1" x14ac:dyDescent="0.2">
      <c r="A6" s="448"/>
      <c r="B6" s="599" t="s">
        <v>19</v>
      </c>
      <c r="C6" s="600"/>
      <c r="D6" s="599" t="s">
        <v>186</v>
      </c>
      <c r="E6" s="600"/>
      <c r="F6" s="599" t="s">
        <v>23</v>
      </c>
      <c r="G6" s="600"/>
      <c r="H6" s="599" t="s">
        <v>40</v>
      </c>
      <c r="I6" s="600"/>
      <c r="J6" s="599" t="s">
        <v>41</v>
      </c>
      <c r="K6" s="600"/>
      <c r="L6" s="599" t="s">
        <v>42</v>
      </c>
      <c r="M6" s="600"/>
      <c r="N6" s="599" t="s">
        <v>17</v>
      </c>
      <c r="O6" s="600"/>
      <c r="P6" s="599" t="s">
        <v>43</v>
      </c>
      <c r="Q6" s="600"/>
      <c r="R6" s="596" t="s">
        <v>187</v>
      </c>
      <c r="S6" s="597"/>
    </row>
    <row r="7" spans="1:19" s="26" customFormat="1" ht="30.75" customHeight="1" x14ac:dyDescent="0.2">
      <c r="A7" s="448"/>
      <c r="B7" s="449" t="s">
        <v>188</v>
      </c>
      <c r="C7" s="449" t="s">
        <v>939</v>
      </c>
      <c r="D7" s="449" t="s">
        <v>188</v>
      </c>
      <c r="E7" s="449" t="s">
        <v>939</v>
      </c>
      <c r="F7" s="449" t="s">
        <v>188</v>
      </c>
      <c r="G7" s="449" t="s">
        <v>939</v>
      </c>
      <c r="H7" s="449" t="s">
        <v>188</v>
      </c>
      <c r="I7" s="449" t="s">
        <v>939</v>
      </c>
      <c r="J7" s="449" t="s">
        <v>188</v>
      </c>
      <c r="K7" s="449" t="s">
        <v>939</v>
      </c>
      <c r="L7" s="449" t="s">
        <v>188</v>
      </c>
      <c r="M7" s="449" t="s">
        <v>939</v>
      </c>
      <c r="N7" s="449" t="s">
        <v>188</v>
      </c>
      <c r="O7" s="449" t="s">
        <v>939</v>
      </c>
      <c r="P7" s="449" t="s">
        <v>188</v>
      </c>
      <c r="Q7" s="449" t="s">
        <v>939</v>
      </c>
      <c r="R7" s="449" t="s">
        <v>188</v>
      </c>
      <c r="S7" s="449" t="s">
        <v>188</v>
      </c>
    </row>
    <row r="8" spans="1:19" ht="23.25" customHeight="1" x14ac:dyDescent="0.25">
      <c r="A8" s="450" t="s">
        <v>189</v>
      </c>
      <c r="B8" s="451">
        <v>456183.16321428568</v>
      </c>
      <c r="C8" s="451">
        <v>400938</v>
      </c>
      <c r="D8" s="451">
        <v>53385</v>
      </c>
      <c r="E8" s="451">
        <v>56238</v>
      </c>
      <c r="F8" s="451">
        <v>72378</v>
      </c>
      <c r="G8" s="451">
        <f>72378-6000</f>
        <v>66378</v>
      </c>
      <c r="H8" s="451">
        <v>0</v>
      </c>
      <c r="I8" s="451">
        <v>0</v>
      </c>
      <c r="J8" s="451">
        <v>0</v>
      </c>
      <c r="K8" s="451">
        <v>0</v>
      </c>
      <c r="L8" s="451">
        <v>6000</v>
      </c>
      <c r="M8" s="451">
        <v>17039</v>
      </c>
      <c r="N8" s="451">
        <v>0</v>
      </c>
      <c r="O8" s="451">
        <v>0</v>
      </c>
      <c r="P8" s="451">
        <v>0</v>
      </c>
      <c r="Q8" s="451">
        <v>0</v>
      </c>
      <c r="R8" s="451">
        <f t="shared" ref="R8:S13" si="0">B8+D8+F8+H8+J8+L8+N8+P8</f>
        <v>587946.16321428563</v>
      </c>
      <c r="S8" s="451">
        <f t="shared" si="0"/>
        <v>540593</v>
      </c>
    </row>
    <row r="9" spans="1:19" ht="39" x14ac:dyDescent="0.25">
      <c r="A9" s="450" t="s">
        <v>940</v>
      </c>
      <c r="B9" s="451">
        <v>0</v>
      </c>
      <c r="C9" s="451">
        <v>13459</v>
      </c>
      <c r="D9" s="451">
        <v>0</v>
      </c>
      <c r="E9" s="451">
        <v>2004</v>
      </c>
      <c r="F9" s="451">
        <v>0</v>
      </c>
      <c r="G9" s="451">
        <v>4292</v>
      </c>
      <c r="H9" s="451">
        <v>0</v>
      </c>
      <c r="I9" s="451">
        <v>0</v>
      </c>
      <c r="J9" s="451">
        <v>0</v>
      </c>
      <c r="K9" s="451">
        <v>0</v>
      </c>
      <c r="L9" s="451">
        <v>0</v>
      </c>
      <c r="M9" s="451">
        <v>0</v>
      </c>
      <c r="N9" s="451">
        <v>0</v>
      </c>
      <c r="O9" s="451">
        <v>0</v>
      </c>
      <c r="P9" s="451">
        <v>0</v>
      </c>
      <c r="Q9" s="451">
        <v>0</v>
      </c>
      <c r="R9" s="451">
        <f t="shared" si="0"/>
        <v>0</v>
      </c>
      <c r="S9" s="451">
        <f t="shared" si="0"/>
        <v>19755</v>
      </c>
    </row>
    <row r="10" spans="1:19" x14ac:dyDescent="0.25">
      <c r="A10" s="450" t="s">
        <v>971</v>
      </c>
      <c r="B10" s="451">
        <v>0</v>
      </c>
      <c r="C10" s="451">
        <v>14335</v>
      </c>
      <c r="D10" s="451">
        <v>0</v>
      </c>
      <c r="E10" s="451">
        <v>2108</v>
      </c>
      <c r="F10" s="451">
        <v>0</v>
      </c>
      <c r="G10" s="451">
        <v>4064</v>
      </c>
      <c r="H10" s="451">
        <v>0</v>
      </c>
      <c r="I10" s="451">
        <v>0</v>
      </c>
      <c r="J10" s="451">
        <v>0</v>
      </c>
      <c r="K10" s="451">
        <v>0</v>
      </c>
      <c r="L10" s="451">
        <v>0</v>
      </c>
      <c r="M10" s="451">
        <v>0</v>
      </c>
      <c r="N10" s="451">
        <v>0</v>
      </c>
      <c r="O10" s="451">
        <v>0</v>
      </c>
      <c r="P10" s="451">
        <v>0</v>
      </c>
      <c r="Q10" s="451">
        <v>0</v>
      </c>
      <c r="R10" s="451">
        <f t="shared" si="0"/>
        <v>0</v>
      </c>
      <c r="S10" s="451">
        <f t="shared" si="0"/>
        <v>20507</v>
      </c>
    </row>
    <row r="11" spans="1:19" ht="26.25" x14ac:dyDescent="0.25">
      <c r="A11" s="450" t="s">
        <v>190</v>
      </c>
      <c r="B11" s="451">
        <v>39400</v>
      </c>
      <c r="C11" s="451">
        <v>39400</v>
      </c>
      <c r="D11" s="451">
        <v>5400</v>
      </c>
      <c r="E11" s="451">
        <v>5400</v>
      </c>
      <c r="F11" s="451">
        <v>3600</v>
      </c>
      <c r="G11" s="451">
        <v>3600</v>
      </c>
      <c r="H11" s="451">
        <v>0</v>
      </c>
      <c r="I11" s="451">
        <v>0</v>
      </c>
      <c r="J11" s="451">
        <v>0</v>
      </c>
      <c r="K11" s="451">
        <v>0</v>
      </c>
      <c r="L11" s="451">
        <v>600</v>
      </c>
      <c r="M11" s="451">
        <v>600</v>
      </c>
      <c r="N11" s="451">
        <v>0</v>
      </c>
      <c r="O11" s="451">
        <v>0</v>
      </c>
      <c r="P11" s="451">
        <v>0</v>
      </c>
      <c r="Q11" s="451">
        <v>0</v>
      </c>
      <c r="R11" s="451">
        <f t="shared" si="0"/>
        <v>49000</v>
      </c>
      <c r="S11" s="451">
        <f t="shared" si="0"/>
        <v>49000</v>
      </c>
    </row>
    <row r="12" spans="1:19" ht="26.25" x14ac:dyDescent="0.25">
      <c r="A12" s="450" t="s">
        <v>191</v>
      </c>
      <c r="B12" s="451">
        <v>10493</v>
      </c>
      <c r="C12" s="451">
        <v>10493</v>
      </c>
      <c r="D12" s="451">
        <v>1459</v>
      </c>
      <c r="E12" s="451">
        <v>1459</v>
      </c>
      <c r="F12" s="451">
        <v>240</v>
      </c>
      <c r="G12" s="451">
        <v>240</v>
      </c>
      <c r="H12" s="451">
        <v>0</v>
      </c>
      <c r="I12" s="451">
        <v>0</v>
      </c>
      <c r="J12" s="451">
        <v>0</v>
      </c>
      <c r="K12" s="451">
        <v>0</v>
      </c>
      <c r="L12" s="451">
        <v>0</v>
      </c>
      <c r="M12" s="451">
        <v>0</v>
      </c>
      <c r="N12" s="451">
        <v>0</v>
      </c>
      <c r="O12" s="451">
        <v>0</v>
      </c>
      <c r="P12" s="451">
        <v>0</v>
      </c>
      <c r="Q12" s="451">
        <v>0</v>
      </c>
      <c r="R12" s="451">
        <f t="shared" si="0"/>
        <v>12192</v>
      </c>
      <c r="S12" s="451">
        <f t="shared" si="0"/>
        <v>12192</v>
      </c>
    </row>
    <row r="13" spans="1:19" ht="26.25" x14ac:dyDescent="0.25">
      <c r="A13" s="450" t="s">
        <v>192</v>
      </c>
      <c r="B13" s="451">
        <v>9987</v>
      </c>
      <c r="C13" s="451">
        <v>9987</v>
      </c>
      <c r="D13" s="451">
        <v>1406</v>
      </c>
      <c r="E13" s="451">
        <v>1406</v>
      </c>
      <c r="F13" s="451">
        <v>32</v>
      </c>
      <c r="G13" s="451">
        <v>32</v>
      </c>
      <c r="H13" s="451">
        <v>0</v>
      </c>
      <c r="I13" s="451">
        <v>0</v>
      </c>
      <c r="J13" s="451">
        <v>0</v>
      </c>
      <c r="K13" s="451">
        <v>0</v>
      </c>
      <c r="L13" s="451">
        <v>0</v>
      </c>
      <c r="M13" s="451">
        <v>0</v>
      </c>
      <c r="N13" s="451">
        <v>0</v>
      </c>
      <c r="O13" s="451">
        <v>0</v>
      </c>
      <c r="P13" s="451">
        <v>0</v>
      </c>
      <c r="Q13" s="451">
        <v>0</v>
      </c>
      <c r="R13" s="451">
        <f t="shared" si="0"/>
        <v>11425</v>
      </c>
      <c r="S13" s="451">
        <f t="shared" si="0"/>
        <v>11425</v>
      </c>
    </row>
    <row r="14" spans="1:19" s="27" customFormat="1" ht="24.75" customHeight="1" x14ac:dyDescent="0.3">
      <c r="A14" s="452" t="s">
        <v>20</v>
      </c>
      <c r="B14" s="453">
        <f t="shared" ref="B14:S14" si="1">SUM(B8:B13)</f>
        <v>516063.16321428568</v>
      </c>
      <c r="C14" s="453">
        <f t="shared" si="1"/>
        <v>488612</v>
      </c>
      <c r="D14" s="453">
        <f t="shared" si="1"/>
        <v>61650</v>
      </c>
      <c r="E14" s="453">
        <f t="shared" si="1"/>
        <v>68615</v>
      </c>
      <c r="F14" s="453">
        <f t="shared" si="1"/>
        <v>76250</v>
      </c>
      <c r="G14" s="453">
        <f t="shared" si="1"/>
        <v>78606</v>
      </c>
      <c r="H14" s="453">
        <f t="shared" si="1"/>
        <v>0</v>
      </c>
      <c r="I14" s="453">
        <f t="shared" si="1"/>
        <v>0</v>
      </c>
      <c r="J14" s="453">
        <f t="shared" si="1"/>
        <v>0</v>
      </c>
      <c r="K14" s="453">
        <f t="shared" si="1"/>
        <v>0</v>
      </c>
      <c r="L14" s="453">
        <f t="shared" si="1"/>
        <v>6600</v>
      </c>
      <c r="M14" s="453">
        <f t="shared" si="1"/>
        <v>17639</v>
      </c>
      <c r="N14" s="453">
        <f t="shared" si="1"/>
        <v>0</v>
      </c>
      <c r="O14" s="453">
        <f t="shared" si="1"/>
        <v>0</v>
      </c>
      <c r="P14" s="453">
        <f t="shared" si="1"/>
        <v>0</v>
      </c>
      <c r="Q14" s="453">
        <f t="shared" si="1"/>
        <v>0</v>
      </c>
      <c r="R14" s="453">
        <f t="shared" si="1"/>
        <v>660563.16321428563</v>
      </c>
      <c r="S14" s="453">
        <f t="shared" si="1"/>
        <v>653472</v>
      </c>
    </row>
  </sheetData>
  <mergeCells count="11">
    <mergeCell ref="R6:S6"/>
    <mergeCell ref="A3:R3"/>
    <mergeCell ref="A4:R4"/>
    <mergeCell ref="B6:C6"/>
    <mergeCell ref="D6:E6"/>
    <mergeCell ref="F6:G6"/>
    <mergeCell ref="H6:I6"/>
    <mergeCell ref="J6:K6"/>
    <mergeCell ref="L6:M6"/>
    <mergeCell ref="N6:O6"/>
    <mergeCell ref="P6:Q6"/>
  </mergeCells>
  <printOptions horizontalCentered="1"/>
  <pageMargins left="0.19685039370078741" right="0.19685039370078741" top="0.39370078740157483" bottom="0.39370078740157483" header="0.51181102362204722" footer="0.51181102362204722"/>
  <pageSetup paperSize="9" scale="7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C9B65-5839-457A-ACEC-66E816E731AF}">
  <sheetPr>
    <pageSetUpPr fitToPage="1"/>
  </sheetPr>
  <dimension ref="A1:F22"/>
  <sheetViews>
    <sheetView workbookViewId="0">
      <selection activeCell="F1" sqref="F1"/>
    </sheetView>
  </sheetViews>
  <sheetFormatPr defaultRowHeight="12.75" x14ac:dyDescent="0.2"/>
  <cols>
    <col min="1" max="1" width="60.28515625" style="2" bestFit="1" customWidth="1"/>
    <col min="2" max="2" width="11.85546875" style="2" customWidth="1"/>
    <col min="3" max="3" width="12.28515625" style="2" customWidth="1"/>
    <col min="4" max="4" width="10.85546875" style="2" bestFit="1" customWidth="1"/>
    <col min="5" max="5" width="18.28515625" style="2" bestFit="1" customWidth="1"/>
    <col min="6" max="6" width="13.28515625" style="2" customWidth="1"/>
    <col min="7" max="256" width="9.140625" style="2"/>
    <col min="257" max="257" width="64.28515625" style="2" bestFit="1" customWidth="1"/>
    <col min="258" max="258" width="11.85546875" style="2" customWidth="1"/>
    <col min="259" max="259" width="12.28515625" style="2" customWidth="1"/>
    <col min="260" max="260" width="10.85546875" style="2" bestFit="1" customWidth="1"/>
    <col min="261" max="261" width="18.28515625" style="2" bestFit="1" customWidth="1"/>
    <col min="262" max="262" width="13.28515625" style="2" customWidth="1"/>
    <col min="263" max="512" width="9.140625" style="2"/>
    <col min="513" max="513" width="64.28515625" style="2" bestFit="1" customWidth="1"/>
    <col min="514" max="514" width="11.85546875" style="2" customWidth="1"/>
    <col min="515" max="515" width="12.28515625" style="2" customWidth="1"/>
    <col min="516" max="516" width="10.85546875" style="2" bestFit="1" customWidth="1"/>
    <col min="517" max="517" width="18.28515625" style="2" bestFit="1" customWidth="1"/>
    <col min="518" max="518" width="13.28515625" style="2" customWidth="1"/>
    <col min="519" max="768" width="9.140625" style="2"/>
    <col min="769" max="769" width="64.28515625" style="2" bestFit="1" customWidth="1"/>
    <col min="770" max="770" width="11.85546875" style="2" customWidth="1"/>
    <col min="771" max="771" width="12.28515625" style="2" customWidth="1"/>
    <col min="772" max="772" width="10.85546875" style="2" bestFit="1" customWidth="1"/>
    <col min="773" max="773" width="18.28515625" style="2" bestFit="1" customWidth="1"/>
    <col min="774" max="774" width="13.28515625" style="2" customWidth="1"/>
    <col min="775" max="1024" width="9.140625" style="2"/>
    <col min="1025" max="1025" width="64.28515625" style="2" bestFit="1" customWidth="1"/>
    <col min="1026" max="1026" width="11.85546875" style="2" customWidth="1"/>
    <col min="1027" max="1027" width="12.28515625" style="2" customWidth="1"/>
    <col min="1028" max="1028" width="10.85546875" style="2" bestFit="1" customWidth="1"/>
    <col min="1029" max="1029" width="18.28515625" style="2" bestFit="1" customWidth="1"/>
    <col min="1030" max="1030" width="13.28515625" style="2" customWidth="1"/>
    <col min="1031" max="1280" width="9.140625" style="2"/>
    <col min="1281" max="1281" width="64.28515625" style="2" bestFit="1" customWidth="1"/>
    <col min="1282" max="1282" width="11.85546875" style="2" customWidth="1"/>
    <col min="1283" max="1283" width="12.28515625" style="2" customWidth="1"/>
    <col min="1284" max="1284" width="10.85546875" style="2" bestFit="1" customWidth="1"/>
    <col min="1285" max="1285" width="18.28515625" style="2" bestFit="1" customWidth="1"/>
    <col min="1286" max="1286" width="13.28515625" style="2" customWidth="1"/>
    <col min="1287" max="1536" width="9.140625" style="2"/>
    <col min="1537" max="1537" width="64.28515625" style="2" bestFit="1" customWidth="1"/>
    <col min="1538" max="1538" width="11.85546875" style="2" customWidth="1"/>
    <col min="1539" max="1539" width="12.28515625" style="2" customWidth="1"/>
    <col min="1540" max="1540" width="10.85546875" style="2" bestFit="1" customWidth="1"/>
    <col min="1541" max="1541" width="18.28515625" style="2" bestFit="1" customWidth="1"/>
    <col min="1542" max="1542" width="13.28515625" style="2" customWidth="1"/>
    <col min="1543" max="1792" width="9.140625" style="2"/>
    <col min="1793" max="1793" width="64.28515625" style="2" bestFit="1" customWidth="1"/>
    <col min="1794" max="1794" width="11.85546875" style="2" customWidth="1"/>
    <col min="1795" max="1795" width="12.28515625" style="2" customWidth="1"/>
    <col min="1796" max="1796" width="10.85546875" style="2" bestFit="1" customWidth="1"/>
    <col min="1797" max="1797" width="18.28515625" style="2" bestFit="1" customWidth="1"/>
    <col min="1798" max="1798" width="13.28515625" style="2" customWidth="1"/>
    <col min="1799" max="2048" width="9.140625" style="2"/>
    <col min="2049" max="2049" width="64.28515625" style="2" bestFit="1" customWidth="1"/>
    <col min="2050" max="2050" width="11.85546875" style="2" customWidth="1"/>
    <col min="2051" max="2051" width="12.28515625" style="2" customWidth="1"/>
    <col min="2052" max="2052" width="10.85546875" style="2" bestFit="1" customWidth="1"/>
    <col min="2053" max="2053" width="18.28515625" style="2" bestFit="1" customWidth="1"/>
    <col min="2054" max="2054" width="13.28515625" style="2" customWidth="1"/>
    <col min="2055" max="2304" width="9.140625" style="2"/>
    <col min="2305" max="2305" width="64.28515625" style="2" bestFit="1" customWidth="1"/>
    <col min="2306" max="2306" width="11.85546875" style="2" customWidth="1"/>
    <col min="2307" max="2307" width="12.28515625" style="2" customWidth="1"/>
    <col min="2308" max="2308" width="10.85546875" style="2" bestFit="1" customWidth="1"/>
    <col min="2309" max="2309" width="18.28515625" style="2" bestFit="1" customWidth="1"/>
    <col min="2310" max="2310" width="13.28515625" style="2" customWidth="1"/>
    <col min="2311" max="2560" width="9.140625" style="2"/>
    <col min="2561" max="2561" width="64.28515625" style="2" bestFit="1" customWidth="1"/>
    <col min="2562" max="2562" width="11.85546875" style="2" customWidth="1"/>
    <col min="2563" max="2563" width="12.28515625" style="2" customWidth="1"/>
    <col min="2564" max="2564" width="10.85546875" style="2" bestFit="1" customWidth="1"/>
    <col min="2565" max="2565" width="18.28515625" style="2" bestFit="1" customWidth="1"/>
    <col min="2566" max="2566" width="13.28515625" style="2" customWidth="1"/>
    <col min="2567" max="2816" width="9.140625" style="2"/>
    <col min="2817" max="2817" width="64.28515625" style="2" bestFit="1" customWidth="1"/>
    <col min="2818" max="2818" width="11.85546875" style="2" customWidth="1"/>
    <col min="2819" max="2819" width="12.28515625" style="2" customWidth="1"/>
    <col min="2820" max="2820" width="10.85546875" style="2" bestFit="1" customWidth="1"/>
    <col min="2821" max="2821" width="18.28515625" style="2" bestFit="1" customWidth="1"/>
    <col min="2822" max="2822" width="13.28515625" style="2" customWidth="1"/>
    <col min="2823" max="3072" width="9.140625" style="2"/>
    <col min="3073" max="3073" width="64.28515625" style="2" bestFit="1" customWidth="1"/>
    <col min="3074" max="3074" width="11.85546875" style="2" customWidth="1"/>
    <col min="3075" max="3075" width="12.28515625" style="2" customWidth="1"/>
    <col min="3076" max="3076" width="10.85546875" style="2" bestFit="1" customWidth="1"/>
    <col min="3077" max="3077" width="18.28515625" style="2" bestFit="1" customWidth="1"/>
    <col min="3078" max="3078" width="13.28515625" style="2" customWidth="1"/>
    <col min="3079" max="3328" width="9.140625" style="2"/>
    <col min="3329" max="3329" width="64.28515625" style="2" bestFit="1" customWidth="1"/>
    <col min="3330" max="3330" width="11.85546875" style="2" customWidth="1"/>
    <col min="3331" max="3331" width="12.28515625" style="2" customWidth="1"/>
    <col min="3332" max="3332" width="10.85546875" style="2" bestFit="1" customWidth="1"/>
    <col min="3333" max="3333" width="18.28515625" style="2" bestFit="1" customWidth="1"/>
    <col min="3334" max="3334" width="13.28515625" style="2" customWidth="1"/>
    <col min="3335" max="3584" width="9.140625" style="2"/>
    <col min="3585" max="3585" width="64.28515625" style="2" bestFit="1" customWidth="1"/>
    <col min="3586" max="3586" width="11.85546875" style="2" customWidth="1"/>
    <col min="3587" max="3587" width="12.28515625" style="2" customWidth="1"/>
    <col min="3588" max="3588" width="10.85546875" style="2" bestFit="1" customWidth="1"/>
    <col min="3589" max="3589" width="18.28515625" style="2" bestFit="1" customWidth="1"/>
    <col min="3590" max="3590" width="13.28515625" style="2" customWidth="1"/>
    <col min="3591" max="3840" width="9.140625" style="2"/>
    <col min="3841" max="3841" width="64.28515625" style="2" bestFit="1" customWidth="1"/>
    <col min="3842" max="3842" width="11.85546875" style="2" customWidth="1"/>
    <col min="3843" max="3843" width="12.28515625" style="2" customWidth="1"/>
    <col min="3844" max="3844" width="10.85546875" style="2" bestFit="1" customWidth="1"/>
    <col min="3845" max="3845" width="18.28515625" style="2" bestFit="1" customWidth="1"/>
    <col min="3846" max="3846" width="13.28515625" style="2" customWidth="1"/>
    <col min="3847" max="4096" width="9.140625" style="2"/>
    <col min="4097" max="4097" width="64.28515625" style="2" bestFit="1" customWidth="1"/>
    <col min="4098" max="4098" width="11.85546875" style="2" customWidth="1"/>
    <col min="4099" max="4099" width="12.28515625" style="2" customWidth="1"/>
    <col min="4100" max="4100" width="10.85546875" style="2" bestFit="1" customWidth="1"/>
    <col min="4101" max="4101" width="18.28515625" style="2" bestFit="1" customWidth="1"/>
    <col min="4102" max="4102" width="13.28515625" style="2" customWidth="1"/>
    <col min="4103" max="4352" width="9.140625" style="2"/>
    <col min="4353" max="4353" width="64.28515625" style="2" bestFit="1" customWidth="1"/>
    <col min="4354" max="4354" width="11.85546875" style="2" customWidth="1"/>
    <col min="4355" max="4355" width="12.28515625" style="2" customWidth="1"/>
    <col min="4356" max="4356" width="10.85546875" style="2" bestFit="1" customWidth="1"/>
    <col min="4357" max="4357" width="18.28515625" style="2" bestFit="1" customWidth="1"/>
    <col min="4358" max="4358" width="13.28515625" style="2" customWidth="1"/>
    <col min="4359" max="4608" width="9.140625" style="2"/>
    <col min="4609" max="4609" width="64.28515625" style="2" bestFit="1" customWidth="1"/>
    <col min="4610" max="4610" width="11.85546875" style="2" customWidth="1"/>
    <col min="4611" max="4611" width="12.28515625" style="2" customWidth="1"/>
    <col min="4612" max="4612" width="10.85546875" style="2" bestFit="1" customWidth="1"/>
    <col min="4613" max="4613" width="18.28515625" style="2" bestFit="1" customWidth="1"/>
    <col min="4614" max="4614" width="13.28515625" style="2" customWidth="1"/>
    <col min="4615" max="4864" width="9.140625" style="2"/>
    <col min="4865" max="4865" width="64.28515625" style="2" bestFit="1" customWidth="1"/>
    <col min="4866" max="4866" width="11.85546875" style="2" customWidth="1"/>
    <col min="4867" max="4867" width="12.28515625" style="2" customWidth="1"/>
    <col min="4868" max="4868" width="10.85546875" style="2" bestFit="1" customWidth="1"/>
    <col min="4869" max="4869" width="18.28515625" style="2" bestFit="1" customWidth="1"/>
    <col min="4870" max="4870" width="13.28515625" style="2" customWidth="1"/>
    <col min="4871" max="5120" width="9.140625" style="2"/>
    <col min="5121" max="5121" width="64.28515625" style="2" bestFit="1" customWidth="1"/>
    <col min="5122" max="5122" width="11.85546875" style="2" customWidth="1"/>
    <col min="5123" max="5123" width="12.28515625" style="2" customWidth="1"/>
    <col min="5124" max="5124" width="10.85546875" style="2" bestFit="1" customWidth="1"/>
    <col min="5125" max="5125" width="18.28515625" style="2" bestFit="1" customWidth="1"/>
    <col min="5126" max="5126" width="13.28515625" style="2" customWidth="1"/>
    <col min="5127" max="5376" width="9.140625" style="2"/>
    <col min="5377" max="5377" width="64.28515625" style="2" bestFit="1" customWidth="1"/>
    <col min="5378" max="5378" width="11.85546875" style="2" customWidth="1"/>
    <col min="5379" max="5379" width="12.28515625" style="2" customWidth="1"/>
    <col min="5380" max="5380" width="10.85546875" style="2" bestFit="1" customWidth="1"/>
    <col min="5381" max="5381" width="18.28515625" style="2" bestFit="1" customWidth="1"/>
    <col min="5382" max="5382" width="13.28515625" style="2" customWidth="1"/>
    <col min="5383" max="5632" width="9.140625" style="2"/>
    <col min="5633" max="5633" width="64.28515625" style="2" bestFit="1" customWidth="1"/>
    <col min="5634" max="5634" width="11.85546875" style="2" customWidth="1"/>
    <col min="5635" max="5635" width="12.28515625" style="2" customWidth="1"/>
    <col min="5636" max="5636" width="10.85546875" style="2" bestFit="1" customWidth="1"/>
    <col min="5637" max="5637" width="18.28515625" style="2" bestFit="1" customWidth="1"/>
    <col min="5638" max="5638" width="13.28515625" style="2" customWidth="1"/>
    <col min="5639" max="5888" width="9.140625" style="2"/>
    <col min="5889" max="5889" width="64.28515625" style="2" bestFit="1" customWidth="1"/>
    <col min="5890" max="5890" width="11.85546875" style="2" customWidth="1"/>
    <col min="5891" max="5891" width="12.28515625" style="2" customWidth="1"/>
    <col min="5892" max="5892" width="10.85546875" style="2" bestFit="1" customWidth="1"/>
    <col min="5893" max="5893" width="18.28515625" style="2" bestFit="1" customWidth="1"/>
    <col min="5894" max="5894" width="13.28515625" style="2" customWidth="1"/>
    <col min="5895" max="6144" width="9.140625" style="2"/>
    <col min="6145" max="6145" width="64.28515625" style="2" bestFit="1" customWidth="1"/>
    <col min="6146" max="6146" width="11.85546875" style="2" customWidth="1"/>
    <col min="6147" max="6147" width="12.28515625" style="2" customWidth="1"/>
    <col min="6148" max="6148" width="10.85546875" style="2" bestFit="1" customWidth="1"/>
    <col min="6149" max="6149" width="18.28515625" style="2" bestFit="1" customWidth="1"/>
    <col min="6150" max="6150" width="13.28515625" style="2" customWidth="1"/>
    <col min="6151" max="6400" width="9.140625" style="2"/>
    <col min="6401" max="6401" width="64.28515625" style="2" bestFit="1" customWidth="1"/>
    <col min="6402" max="6402" width="11.85546875" style="2" customWidth="1"/>
    <col min="6403" max="6403" width="12.28515625" style="2" customWidth="1"/>
    <col min="6404" max="6404" width="10.85546875" style="2" bestFit="1" customWidth="1"/>
    <col min="6405" max="6405" width="18.28515625" style="2" bestFit="1" customWidth="1"/>
    <col min="6406" max="6406" width="13.28515625" style="2" customWidth="1"/>
    <col min="6407" max="6656" width="9.140625" style="2"/>
    <col min="6657" max="6657" width="64.28515625" style="2" bestFit="1" customWidth="1"/>
    <col min="6658" max="6658" width="11.85546875" style="2" customWidth="1"/>
    <col min="6659" max="6659" width="12.28515625" style="2" customWidth="1"/>
    <col min="6660" max="6660" width="10.85546875" style="2" bestFit="1" customWidth="1"/>
    <col min="6661" max="6661" width="18.28515625" style="2" bestFit="1" customWidth="1"/>
    <col min="6662" max="6662" width="13.28515625" style="2" customWidth="1"/>
    <col min="6663" max="6912" width="9.140625" style="2"/>
    <col min="6913" max="6913" width="64.28515625" style="2" bestFit="1" customWidth="1"/>
    <col min="6914" max="6914" width="11.85546875" style="2" customWidth="1"/>
    <col min="6915" max="6915" width="12.28515625" style="2" customWidth="1"/>
    <col min="6916" max="6916" width="10.85546875" style="2" bestFit="1" customWidth="1"/>
    <col min="6917" max="6917" width="18.28515625" style="2" bestFit="1" customWidth="1"/>
    <col min="6918" max="6918" width="13.28515625" style="2" customWidth="1"/>
    <col min="6919" max="7168" width="9.140625" style="2"/>
    <col min="7169" max="7169" width="64.28515625" style="2" bestFit="1" customWidth="1"/>
    <col min="7170" max="7170" width="11.85546875" style="2" customWidth="1"/>
    <col min="7171" max="7171" width="12.28515625" style="2" customWidth="1"/>
    <col min="7172" max="7172" width="10.85546875" style="2" bestFit="1" customWidth="1"/>
    <col min="7173" max="7173" width="18.28515625" style="2" bestFit="1" customWidth="1"/>
    <col min="7174" max="7174" width="13.28515625" style="2" customWidth="1"/>
    <col min="7175" max="7424" width="9.140625" style="2"/>
    <col min="7425" max="7425" width="64.28515625" style="2" bestFit="1" customWidth="1"/>
    <col min="7426" max="7426" width="11.85546875" style="2" customWidth="1"/>
    <col min="7427" max="7427" width="12.28515625" style="2" customWidth="1"/>
    <col min="7428" max="7428" width="10.85546875" style="2" bestFit="1" customWidth="1"/>
    <col min="7429" max="7429" width="18.28515625" style="2" bestFit="1" customWidth="1"/>
    <col min="7430" max="7430" width="13.28515625" style="2" customWidth="1"/>
    <col min="7431" max="7680" width="9.140625" style="2"/>
    <col min="7681" max="7681" width="64.28515625" style="2" bestFit="1" customWidth="1"/>
    <col min="7682" max="7682" width="11.85546875" style="2" customWidth="1"/>
    <col min="7683" max="7683" width="12.28515625" style="2" customWidth="1"/>
    <col min="7684" max="7684" width="10.85546875" style="2" bestFit="1" customWidth="1"/>
    <col min="7685" max="7685" width="18.28515625" style="2" bestFit="1" customWidth="1"/>
    <col min="7686" max="7686" width="13.28515625" style="2" customWidth="1"/>
    <col min="7687" max="7936" width="9.140625" style="2"/>
    <col min="7937" max="7937" width="64.28515625" style="2" bestFit="1" customWidth="1"/>
    <col min="7938" max="7938" width="11.85546875" style="2" customWidth="1"/>
    <col min="7939" max="7939" width="12.28515625" style="2" customWidth="1"/>
    <col min="7940" max="7940" width="10.85546875" style="2" bestFit="1" customWidth="1"/>
    <col min="7941" max="7941" width="18.28515625" style="2" bestFit="1" customWidth="1"/>
    <col min="7942" max="7942" width="13.28515625" style="2" customWidth="1"/>
    <col min="7943" max="8192" width="9.140625" style="2"/>
    <col min="8193" max="8193" width="64.28515625" style="2" bestFit="1" customWidth="1"/>
    <col min="8194" max="8194" width="11.85546875" style="2" customWidth="1"/>
    <col min="8195" max="8195" width="12.28515625" style="2" customWidth="1"/>
    <col min="8196" max="8196" width="10.85546875" style="2" bestFit="1" customWidth="1"/>
    <col min="8197" max="8197" width="18.28515625" style="2" bestFit="1" customWidth="1"/>
    <col min="8198" max="8198" width="13.28515625" style="2" customWidth="1"/>
    <col min="8199" max="8448" width="9.140625" style="2"/>
    <col min="8449" max="8449" width="64.28515625" style="2" bestFit="1" customWidth="1"/>
    <col min="8450" max="8450" width="11.85546875" style="2" customWidth="1"/>
    <col min="8451" max="8451" width="12.28515625" style="2" customWidth="1"/>
    <col min="8452" max="8452" width="10.85546875" style="2" bestFit="1" customWidth="1"/>
    <col min="8453" max="8453" width="18.28515625" style="2" bestFit="1" customWidth="1"/>
    <col min="8454" max="8454" width="13.28515625" style="2" customWidth="1"/>
    <col min="8455" max="8704" width="9.140625" style="2"/>
    <col min="8705" max="8705" width="64.28515625" style="2" bestFit="1" customWidth="1"/>
    <col min="8706" max="8706" width="11.85546875" style="2" customWidth="1"/>
    <col min="8707" max="8707" width="12.28515625" style="2" customWidth="1"/>
    <col min="8708" max="8708" width="10.85546875" style="2" bestFit="1" customWidth="1"/>
    <col min="8709" max="8709" width="18.28515625" style="2" bestFit="1" customWidth="1"/>
    <col min="8710" max="8710" width="13.28515625" style="2" customWidth="1"/>
    <col min="8711" max="8960" width="9.140625" style="2"/>
    <col min="8961" max="8961" width="64.28515625" style="2" bestFit="1" customWidth="1"/>
    <col min="8962" max="8962" width="11.85546875" style="2" customWidth="1"/>
    <col min="8963" max="8963" width="12.28515625" style="2" customWidth="1"/>
    <col min="8964" max="8964" width="10.85546875" style="2" bestFit="1" customWidth="1"/>
    <col min="8965" max="8965" width="18.28515625" style="2" bestFit="1" customWidth="1"/>
    <col min="8966" max="8966" width="13.28515625" style="2" customWidth="1"/>
    <col min="8967" max="9216" width="9.140625" style="2"/>
    <col min="9217" max="9217" width="64.28515625" style="2" bestFit="1" customWidth="1"/>
    <col min="9218" max="9218" width="11.85546875" style="2" customWidth="1"/>
    <col min="9219" max="9219" width="12.28515625" style="2" customWidth="1"/>
    <col min="9220" max="9220" width="10.85546875" style="2" bestFit="1" customWidth="1"/>
    <col min="9221" max="9221" width="18.28515625" style="2" bestFit="1" customWidth="1"/>
    <col min="9222" max="9222" width="13.28515625" style="2" customWidth="1"/>
    <col min="9223" max="9472" width="9.140625" style="2"/>
    <col min="9473" max="9473" width="64.28515625" style="2" bestFit="1" customWidth="1"/>
    <col min="9474" max="9474" width="11.85546875" style="2" customWidth="1"/>
    <col min="9475" max="9475" width="12.28515625" style="2" customWidth="1"/>
    <col min="9476" max="9476" width="10.85546875" style="2" bestFit="1" customWidth="1"/>
    <col min="9477" max="9477" width="18.28515625" style="2" bestFit="1" customWidth="1"/>
    <col min="9478" max="9478" width="13.28515625" style="2" customWidth="1"/>
    <col min="9479" max="9728" width="9.140625" style="2"/>
    <col min="9729" max="9729" width="64.28515625" style="2" bestFit="1" customWidth="1"/>
    <col min="9730" max="9730" width="11.85546875" style="2" customWidth="1"/>
    <col min="9731" max="9731" width="12.28515625" style="2" customWidth="1"/>
    <col min="9732" max="9732" width="10.85546875" style="2" bestFit="1" customWidth="1"/>
    <col min="9733" max="9733" width="18.28515625" style="2" bestFit="1" customWidth="1"/>
    <col min="9734" max="9734" width="13.28515625" style="2" customWidth="1"/>
    <col min="9735" max="9984" width="9.140625" style="2"/>
    <col min="9985" max="9985" width="64.28515625" style="2" bestFit="1" customWidth="1"/>
    <col min="9986" max="9986" width="11.85546875" style="2" customWidth="1"/>
    <col min="9987" max="9987" width="12.28515625" style="2" customWidth="1"/>
    <col min="9988" max="9988" width="10.85546875" style="2" bestFit="1" customWidth="1"/>
    <col min="9989" max="9989" width="18.28515625" style="2" bestFit="1" customWidth="1"/>
    <col min="9990" max="9990" width="13.28515625" style="2" customWidth="1"/>
    <col min="9991" max="10240" width="9.140625" style="2"/>
    <col min="10241" max="10241" width="64.28515625" style="2" bestFit="1" customWidth="1"/>
    <col min="10242" max="10242" width="11.85546875" style="2" customWidth="1"/>
    <col min="10243" max="10243" width="12.28515625" style="2" customWidth="1"/>
    <col min="10244" max="10244" width="10.85546875" style="2" bestFit="1" customWidth="1"/>
    <col min="10245" max="10245" width="18.28515625" style="2" bestFit="1" customWidth="1"/>
    <col min="10246" max="10246" width="13.28515625" style="2" customWidth="1"/>
    <col min="10247" max="10496" width="9.140625" style="2"/>
    <col min="10497" max="10497" width="64.28515625" style="2" bestFit="1" customWidth="1"/>
    <col min="10498" max="10498" width="11.85546875" style="2" customWidth="1"/>
    <col min="10499" max="10499" width="12.28515625" style="2" customWidth="1"/>
    <col min="10500" max="10500" width="10.85546875" style="2" bestFit="1" customWidth="1"/>
    <col min="10501" max="10501" width="18.28515625" style="2" bestFit="1" customWidth="1"/>
    <col min="10502" max="10502" width="13.28515625" style="2" customWidth="1"/>
    <col min="10503" max="10752" width="9.140625" style="2"/>
    <col min="10753" max="10753" width="64.28515625" style="2" bestFit="1" customWidth="1"/>
    <col min="10754" max="10754" width="11.85546875" style="2" customWidth="1"/>
    <col min="10755" max="10755" width="12.28515625" style="2" customWidth="1"/>
    <col min="10756" max="10756" width="10.85546875" style="2" bestFit="1" customWidth="1"/>
    <col min="10757" max="10757" width="18.28515625" style="2" bestFit="1" customWidth="1"/>
    <col min="10758" max="10758" width="13.28515625" style="2" customWidth="1"/>
    <col min="10759" max="11008" width="9.140625" style="2"/>
    <col min="11009" max="11009" width="64.28515625" style="2" bestFit="1" customWidth="1"/>
    <col min="11010" max="11010" width="11.85546875" style="2" customWidth="1"/>
    <col min="11011" max="11011" width="12.28515625" style="2" customWidth="1"/>
    <col min="11012" max="11012" width="10.85546875" style="2" bestFit="1" customWidth="1"/>
    <col min="11013" max="11013" width="18.28515625" style="2" bestFit="1" customWidth="1"/>
    <col min="11014" max="11014" width="13.28515625" style="2" customWidth="1"/>
    <col min="11015" max="11264" width="9.140625" style="2"/>
    <col min="11265" max="11265" width="64.28515625" style="2" bestFit="1" customWidth="1"/>
    <col min="11266" max="11266" width="11.85546875" style="2" customWidth="1"/>
    <col min="11267" max="11267" width="12.28515625" style="2" customWidth="1"/>
    <col min="11268" max="11268" width="10.85546875" style="2" bestFit="1" customWidth="1"/>
    <col min="11269" max="11269" width="18.28515625" style="2" bestFit="1" customWidth="1"/>
    <col min="11270" max="11270" width="13.28515625" style="2" customWidth="1"/>
    <col min="11271" max="11520" width="9.140625" style="2"/>
    <col min="11521" max="11521" width="64.28515625" style="2" bestFit="1" customWidth="1"/>
    <col min="11522" max="11522" width="11.85546875" style="2" customWidth="1"/>
    <col min="11523" max="11523" width="12.28515625" style="2" customWidth="1"/>
    <col min="11524" max="11524" width="10.85546875" style="2" bestFit="1" customWidth="1"/>
    <col min="11525" max="11525" width="18.28515625" style="2" bestFit="1" customWidth="1"/>
    <col min="11526" max="11526" width="13.28515625" style="2" customWidth="1"/>
    <col min="11527" max="11776" width="9.140625" style="2"/>
    <col min="11777" max="11777" width="64.28515625" style="2" bestFit="1" customWidth="1"/>
    <col min="11778" max="11778" width="11.85546875" style="2" customWidth="1"/>
    <col min="11779" max="11779" width="12.28515625" style="2" customWidth="1"/>
    <col min="11780" max="11780" width="10.85546875" style="2" bestFit="1" customWidth="1"/>
    <col min="11781" max="11781" width="18.28515625" style="2" bestFit="1" customWidth="1"/>
    <col min="11782" max="11782" width="13.28515625" style="2" customWidth="1"/>
    <col min="11783" max="12032" width="9.140625" style="2"/>
    <col min="12033" max="12033" width="64.28515625" style="2" bestFit="1" customWidth="1"/>
    <col min="12034" max="12034" width="11.85546875" style="2" customWidth="1"/>
    <col min="12035" max="12035" width="12.28515625" style="2" customWidth="1"/>
    <col min="12036" max="12036" width="10.85546875" style="2" bestFit="1" customWidth="1"/>
    <col min="12037" max="12037" width="18.28515625" style="2" bestFit="1" customWidth="1"/>
    <col min="12038" max="12038" width="13.28515625" style="2" customWidth="1"/>
    <col min="12039" max="12288" width="9.140625" style="2"/>
    <col min="12289" max="12289" width="64.28515625" style="2" bestFit="1" customWidth="1"/>
    <col min="12290" max="12290" width="11.85546875" style="2" customWidth="1"/>
    <col min="12291" max="12291" width="12.28515625" style="2" customWidth="1"/>
    <col min="12292" max="12292" width="10.85546875" style="2" bestFit="1" customWidth="1"/>
    <col min="12293" max="12293" width="18.28515625" style="2" bestFit="1" customWidth="1"/>
    <col min="12294" max="12294" width="13.28515625" style="2" customWidth="1"/>
    <col min="12295" max="12544" width="9.140625" style="2"/>
    <col min="12545" max="12545" width="64.28515625" style="2" bestFit="1" customWidth="1"/>
    <col min="12546" max="12546" width="11.85546875" style="2" customWidth="1"/>
    <col min="12547" max="12547" width="12.28515625" style="2" customWidth="1"/>
    <col min="12548" max="12548" width="10.85546875" style="2" bestFit="1" customWidth="1"/>
    <col min="12549" max="12549" width="18.28515625" style="2" bestFit="1" customWidth="1"/>
    <col min="12550" max="12550" width="13.28515625" style="2" customWidth="1"/>
    <col min="12551" max="12800" width="9.140625" style="2"/>
    <col min="12801" max="12801" width="64.28515625" style="2" bestFit="1" customWidth="1"/>
    <col min="12802" max="12802" width="11.85546875" style="2" customWidth="1"/>
    <col min="12803" max="12803" width="12.28515625" style="2" customWidth="1"/>
    <col min="12804" max="12804" width="10.85546875" style="2" bestFit="1" customWidth="1"/>
    <col min="12805" max="12805" width="18.28515625" style="2" bestFit="1" customWidth="1"/>
    <col min="12806" max="12806" width="13.28515625" style="2" customWidth="1"/>
    <col min="12807" max="13056" width="9.140625" style="2"/>
    <col min="13057" max="13057" width="64.28515625" style="2" bestFit="1" customWidth="1"/>
    <col min="13058" max="13058" width="11.85546875" style="2" customWidth="1"/>
    <col min="13059" max="13059" width="12.28515625" style="2" customWidth="1"/>
    <col min="13060" max="13060" width="10.85546875" style="2" bestFit="1" customWidth="1"/>
    <col min="13061" max="13061" width="18.28515625" style="2" bestFit="1" customWidth="1"/>
    <col min="13062" max="13062" width="13.28515625" style="2" customWidth="1"/>
    <col min="13063" max="13312" width="9.140625" style="2"/>
    <col min="13313" max="13313" width="64.28515625" style="2" bestFit="1" customWidth="1"/>
    <col min="13314" max="13314" width="11.85546875" style="2" customWidth="1"/>
    <col min="13315" max="13315" width="12.28515625" style="2" customWidth="1"/>
    <col min="13316" max="13316" width="10.85546875" style="2" bestFit="1" customWidth="1"/>
    <col min="13317" max="13317" width="18.28515625" style="2" bestFit="1" customWidth="1"/>
    <col min="13318" max="13318" width="13.28515625" style="2" customWidth="1"/>
    <col min="13319" max="13568" width="9.140625" style="2"/>
    <col min="13569" max="13569" width="64.28515625" style="2" bestFit="1" customWidth="1"/>
    <col min="13570" max="13570" width="11.85546875" style="2" customWidth="1"/>
    <col min="13571" max="13571" width="12.28515625" style="2" customWidth="1"/>
    <col min="13572" max="13572" width="10.85546875" style="2" bestFit="1" customWidth="1"/>
    <col min="13573" max="13573" width="18.28515625" style="2" bestFit="1" customWidth="1"/>
    <col min="13574" max="13574" width="13.28515625" style="2" customWidth="1"/>
    <col min="13575" max="13824" width="9.140625" style="2"/>
    <col min="13825" max="13825" width="64.28515625" style="2" bestFit="1" customWidth="1"/>
    <col min="13826" max="13826" width="11.85546875" style="2" customWidth="1"/>
    <col min="13827" max="13827" width="12.28515625" style="2" customWidth="1"/>
    <col min="13828" max="13828" width="10.85546875" style="2" bestFit="1" customWidth="1"/>
    <col min="13829" max="13829" width="18.28515625" style="2" bestFit="1" customWidth="1"/>
    <col min="13830" max="13830" width="13.28515625" style="2" customWidth="1"/>
    <col min="13831" max="14080" width="9.140625" style="2"/>
    <col min="14081" max="14081" width="64.28515625" style="2" bestFit="1" customWidth="1"/>
    <col min="14082" max="14082" width="11.85546875" style="2" customWidth="1"/>
    <col min="14083" max="14083" width="12.28515625" style="2" customWidth="1"/>
    <col min="14084" max="14084" width="10.85546875" style="2" bestFit="1" customWidth="1"/>
    <col min="14085" max="14085" width="18.28515625" style="2" bestFit="1" customWidth="1"/>
    <col min="14086" max="14086" width="13.28515625" style="2" customWidth="1"/>
    <col min="14087" max="14336" width="9.140625" style="2"/>
    <col min="14337" max="14337" width="64.28515625" style="2" bestFit="1" customWidth="1"/>
    <col min="14338" max="14338" width="11.85546875" style="2" customWidth="1"/>
    <col min="14339" max="14339" width="12.28515625" style="2" customWidth="1"/>
    <col min="14340" max="14340" width="10.85546875" style="2" bestFit="1" customWidth="1"/>
    <col min="14341" max="14341" width="18.28515625" style="2" bestFit="1" customWidth="1"/>
    <col min="14342" max="14342" width="13.28515625" style="2" customWidth="1"/>
    <col min="14343" max="14592" width="9.140625" style="2"/>
    <col min="14593" max="14593" width="64.28515625" style="2" bestFit="1" customWidth="1"/>
    <col min="14594" max="14594" width="11.85546875" style="2" customWidth="1"/>
    <col min="14595" max="14595" width="12.28515625" style="2" customWidth="1"/>
    <col min="14596" max="14596" width="10.85546875" style="2" bestFit="1" customWidth="1"/>
    <col min="14597" max="14597" width="18.28515625" style="2" bestFit="1" customWidth="1"/>
    <col min="14598" max="14598" width="13.28515625" style="2" customWidth="1"/>
    <col min="14599" max="14848" width="9.140625" style="2"/>
    <col min="14849" max="14849" width="64.28515625" style="2" bestFit="1" customWidth="1"/>
    <col min="14850" max="14850" width="11.85546875" style="2" customWidth="1"/>
    <col min="14851" max="14851" width="12.28515625" style="2" customWidth="1"/>
    <col min="14852" max="14852" width="10.85546875" style="2" bestFit="1" customWidth="1"/>
    <col min="14853" max="14853" width="18.28515625" style="2" bestFit="1" customWidth="1"/>
    <col min="14854" max="14854" width="13.28515625" style="2" customWidth="1"/>
    <col min="14855" max="15104" width="9.140625" style="2"/>
    <col min="15105" max="15105" width="64.28515625" style="2" bestFit="1" customWidth="1"/>
    <col min="15106" max="15106" width="11.85546875" style="2" customWidth="1"/>
    <col min="15107" max="15107" width="12.28515625" style="2" customWidth="1"/>
    <col min="15108" max="15108" width="10.85546875" style="2" bestFit="1" customWidth="1"/>
    <col min="15109" max="15109" width="18.28515625" style="2" bestFit="1" customWidth="1"/>
    <col min="15110" max="15110" width="13.28515625" style="2" customWidth="1"/>
    <col min="15111" max="15360" width="9.140625" style="2"/>
    <col min="15361" max="15361" width="64.28515625" style="2" bestFit="1" customWidth="1"/>
    <col min="15362" max="15362" width="11.85546875" style="2" customWidth="1"/>
    <col min="15363" max="15363" width="12.28515625" style="2" customWidth="1"/>
    <col min="15364" max="15364" width="10.85546875" style="2" bestFit="1" customWidth="1"/>
    <col min="15365" max="15365" width="18.28515625" style="2" bestFit="1" customWidth="1"/>
    <col min="15366" max="15366" width="13.28515625" style="2" customWidth="1"/>
    <col min="15367" max="15616" width="9.140625" style="2"/>
    <col min="15617" max="15617" width="64.28515625" style="2" bestFit="1" customWidth="1"/>
    <col min="15618" max="15618" width="11.85546875" style="2" customWidth="1"/>
    <col min="15619" max="15619" width="12.28515625" style="2" customWidth="1"/>
    <col min="15620" max="15620" width="10.85546875" style="2" bestFit="1" customWidth="1"/>
    <col min="15621" max="15621" width="18.28515625" style="2" bestFit="1" customWidth="1"/>
    <col min="15622" max="15622" width="13.28515625" style="2" customWidth="1"/>
    <col min="15623" max="15872" width="9.140625" style="2"/>
    <col min="15873" max="15873" width="64.28515625" style="2" bestFit="1" customWidth="1"/>
    <col min="15874" max="15874" width="11.85546875" style="2" customWidth="1"/>
    <col min="15875" max="15875" width="12.28515625" style="2" customWidth="1"/>
    <col min="15876" max="15876" width="10.85546875" style="2" bestFit="1" customWidth="1"/>
    <col min="15877" max="15877" width="18.28515625" style="2" bestFit="1" customWidth="1"/>
    <col min="15878" max="15878" width="13.28515625" style="2" customWidth="1"/>
    <col min="15879" max="16128" width="9.140625" style="2"/>
    <col min="16129" max="16129" width="64.28515625" style="2" bestFit="1" customWidth="1"/>
    <col min="16130" max="16130" width="11.85546875" style="2" customWidth="1"/>
    <col min="16131" max="16131" width="12.28515625" style="2" customWidth="1"/>
    <col min="16132" max="16132" width="10.85546875" style="2" bestFit="1" customWidth="1"/>
    <col min="16133" max="16133" width="18.28515625" style="2" bestFit="1" customWidth="1"/>
    <col min="16134" max="16134" width="13.28515625" style="2" customWidth="1"/>
    <col min="16135" max="16384" width="9.140625" style="2"/>
  </cols>
  <sheetData>
    <row r="1" spans="1:6" ht="16.5" customHeight="1" x14ac:dyDescent="0.25">
      <c r="B1" s="15"/>
      <c r="C1" s="15"/>
      <c r="D1" s="15"/>
      <c r="E1" s="15"/>
      <c r="F1" s="4" t="s">
        <v>849</v>
      </c>
    </row>
    <row r="2" spans="1:6" ht="15" x14ac:dyDescent="0.2">
      <c r="A2" s="30"/>
      <c r="B2" s="30"/>
      <c r="C2" s="30"/>
      <c r="D2" s="30"/>
      <c r="E2" s="30"/>
    </row>
    <row r="3" spans="1:6" ht="16.5" x14ac:dyDescent="0.25">
      <c r="A3" s="601" t="s">
        <v>252</v>
      </c>
      <c r="B3" s="601"/>
      <c r="C3" s="601"/>
      <c r="D3" s="601"/>
      <c r="E3" s="601"/>
      <c r="F3" s="601"/>
    </row>
    <row r="4" spans="1:6" ht="16.5" x14ac:dyDescent="0.25">
      <c r="A4" s="601" t="s">
        <v>269</v>
      </c>
      <c r="B4" s="601"/>
      <c r="C4" s="601"/>
      <c r="D4" s="601"/>
      <c r="E4" s="601"/>
      <c r="F4" s="601"/>
    </row>
    <row r="5" spans="1:6" ht="16.5" x14ac:dyDescent="0.25">
      <c r="A5" s="602" t="s">
        <v>253</v>
      </c>
      <c r="B5" s="603" t="s">
        <v>254</v>
      </c>
      <c r="C5" s="603"/>
      <c r="D5" s="603"/>
      <c r="E5" s="603"/>
      <c r="F5" s="603"/>
    </row>
    <row r="6" spans="1:6" ht="66" x14ac:dyDescent="0.2">
      <c r="A6" s="602"/>
      <c r="B6" s="31" t="s">
        <v>255</v>
      </c>
      <c r="C6" s="31" t="s">
        <v>837</v>
      </c>
      <c r="D6" s="31" t="s">
        <v>256</v>
      </c>
      <c r="E6" s="32" t="s">
        <v>257</v>
      </c>
      <c r="F6" s="32" t="s">
        <v>258</v>
      </c>
    </row>
    <row r="7" spans="1:6" ht="16.5" x14ac:dyDescent="0.25">
      <c r="A7" s="33"/>
      <c r="B7" s="33"/>
      <c r="C7" s="33"/>
      <c r="D7" s="34"/>
      <c r="E7" s="35"/>
      <c r="F7" s="35"/>
    </row>
    <row r="8" spans="1:6" s="28" customFormat="1" ht="16.5" x14ac:dyDescent="0.25">
      <c r="A8" s="36" t="s">
        <v>176</v>
      </c>
      <c r="B8" s="36">
        <f>SUM(B9:B13)</f>
        <v>52</v>
      </c>
      <c r="C8" s="36">
        <f t="shared" ref="C8:F8" si="0">SUM(C9:C13)</f>
        <v>31</v>
      </c>
      <c r="D8" s="36">
        <f t="shared" si="0"/>
        <v>7</v>
      </c>
      <c r="E8" s="36">
        <f t="shared" si="0"/>
        <v>5</v>
      </c>
      <c r="F8" s="36">
        <f t="shared" si="0"/>
        <v>95</v>
      </c>
    </row>
    <row r="9" spans="1:6" ht="16.5" x14ac:dyDescent="0.25">
      <c r="A9" s="33" t="s">
        <v>259</v>
      </c>
      <c r="B9" s="33">
        <v>13</v>
      </c>
      <c r="C9" s="33">
        <v>10</v>
      </c>
      <c r="D9" s="33">
        <v>3</v>
      </c>
      <c r="E9" s="35">
        <v>1</v>
      </c>
      <c r="F9" s="35">
        <f t="shared" ref="F9:F14" si="1">SUM(B9:E9)</f>
        <v>27</v>
      </c>
    </row>
    <row r="10" spans="1:6" ht="16.5" x14ac:dyDescent="0.25">
      <c r="A10" s="33" t="s">
        <v>260</v>
      </c>
      <c r="B10" s="33">
        <v>8</v>
      </c>
      <c r="C10" s="33">
        <v>6</v>
      </c>
      <c r="D10" s="33">
        <v>1</v>
      </c>
      <c r="E10" s="35">
        <v>2</v>
      </c>
      <c r="F10" s="35">
        <f t="shared" si="1"/>
        <v>17</v>
      </c>
    </row>
    <row r="11" spans="1:6" ht="16.5" x14ac:dyDescent="0.25">
      <c r="A11" s="33" t="s">
        <v>261</v>
      </c>
      <c r="B11" s="33">
        <v>12</v>
      </c>
      <c r="C11" s="33">
        <v>9</v>
      </c>
      <c r="D11" s="33">
        <v>2</v>
      </c>
      <c r="E11" s="35">
        <v>1</v>
      </c>
      <c r="F11" s="35">
        <f t="shared" si="1"/>
        <v>24</v>
      </c>
    </row>
    <row r="12" spans="1:6" ht="16.5" x14ac:dyDescent="0.25">
      <c r="A12" s="33" t="s">
        <v>262</v>
      </c>
      <c r="B12" s="33">
        <v>17</v>
      </c>
      <c r="C12" s="33">
        <v>4</v>
      </c>
      <c r="D12" s="33">
        <v>1</v>
      </c>
      <c r="E12" s="35">
        <v>1</v>
      </c>
      <c r="F12" s="35">
        <f t="shared" si="1"/>
        <v>23</v>
      </c>
    </row>
    <row r="13" spans="1:6" ht="16.5" x14ac:dyDescent="0.25">
      <c r="A13" s="33" t="s">
        <v>263</v>
      </c>
      <c r="B13" s="33">
        <v>2</v>
      </c>
      <c r="C13" s="33">
        <v>2</v>
      </c>
      <c r="D13" s="33">
        <v>0</v>
      </c>
      <c r="E13" s="35">
        <v>0</v>
      </c>
      <c r="F13" s="35">
        <f t="shared" si="1"/>
        <v>4</v>
      </c>
    </row>
    <row r="14" spans="1:6" s="28" customFormat="1" ht="16.5" x14ac:dyDescent="0.25">
      <c r="A14" s="36" t="s">
        <v>264</v>
      </c>
      <c r="B14" s="36">
        <v>8</v>
      </c>
      <c r="C14" s="36">
        <v>11</v>
      </c>
      <c r="D14" s="36">
        <v>0</v>
      </c>
      <c r="E14" s="37">
        <v>0</v>
      </c>
      <c r="F14" s="37">
        <f t="shared" si="1"/>
        <v>19</v>
      </c>
    </row>
    <row r="15" spans="1:6" ht="16.5" x14ac:dyDescent="0.25">
      <c r="A15" s="36" t="s">
        <v>39</v>
      </c>
      <c r="B15" s="36">
        <f>SUM(B16:B19)</f>
        <v>84</v>
      </c>
      <c r="C15" s="36">
        <f t="shared" ref="C15:F15" si="2">SUM(C16:C19)</f>
        <v>0</v>
      </c>
      <c r="D15" s="36">
        <f t="shared" si="2"/>
        <v>1</v>
      </c>
      <c r="E15" s="36">
        <f t="shared" si="2"/>
        <v>4</v>
      </c>
      <c r="F15" s="36">
        <f t="shared" si="2"/>
        <v>89</v>
      </c>
    </row>
    <row r="16" spans="1:6" ht="16.5" x14ac:dyDescent="0.25">
      <c r="A16" s="33" t="s">
        <v>265</v>
      </c>
      <c r="B16" s="33">
        <v>71</v>
      </c>
      <c r="C16" s="33">
        <v>0</v>
      </c>
      <c r="D16" s="33">
        <v>1</v>
      </c>
      <c r="E16" s="35">
        <v>4</v>
      </c>
      <c r="F16" s="35">
        <f>SUM(B16:E16)</f>
        <v>76</v>
      </c>
    </row>
    <row r="17" spans="1:6" ht="16.5" x14ac:dyDescent="0.25">
      <c r="A17" s="33" t="s">
        <v>266</v>
      </c>
      <c r="B17" s="33">
        <v>7</v>
      </c>
      <c r="C17" s="33">
        <v>0</v>
      </c>
      <c r="D17" s="33">
        <v>0</v>
      </c>
      <c r="E17" s="35">
        <v>0</v>
      </c>
      <c r="F17" s="35">
        <f>SUM(B17:E17)</f>
        <v>7</v>
      </c>
    </row>
    <row r="18" spans="1:6" ht="16.5" x14ac:dyDescent="0.25">
      <c r="A18" s="33" t="s">
        <v>267</v>
      </c>
      <c r="B18" s="33">
        <v>3</v>
      </c>
      <c r="C18" s="33">
        <v>0</v>
      </c>
      <c r="D18" s="33">
        <v>0</v>
      </c>
      <c r="E18" s="35">
        <v>0</v>
      </c>
      <c r="F18" s="35">
        <f>SUM(B18:E18)</f>
        <v>3</v>
      </c>
    </row>
    <row r="19" spans="1:6" ht="16.5" x14ac:dyDescent="0.25">
      <c r="A19" s="33" t="s">
        <v>268</v>
      </c>
      <c r="B19" s="33">
        <v>3</v>
      </c>
      <c r="C19" s="33">
        <v>0</v>
      </c>
      <c r="D19" s="33">
        <v>0</v>
      </c>
      <c r="E19" s="35">
        <v>0</v>
      </c>
      <c r="F19" s="35">
        <f>SUM(B19:E19)</f>
        <v>3</v>
      </c>
    </row>
    <row r="20" spans="1:6" s="28" customFormat="1" ht="16.5" x14ac:dyDescent="0.25">
      <c r="A20" s="36" t="s">
        <v>27</v>
      </c>
      <c r="B20" s="36">
        <v>6</v>
      </c>
      <c r="C20" s="36">
        <v>0</v>
      </c>
      <c r="D20" s="36">
        <v>15</v>
      </c>
      <c r="E20" s="37">
        <v>1</v>
      </c>
      <c r="F20" s="37">
        <f>SUM(B20:E20)</f>
        <v>22</v>
      </c>
    </row>
    <row r="21" spans="1:6" ht="16.5" x14ac:dyDescent="0.25">
      <c r="A21" s="33"/>
      <c r="B21" s="33"/>
      <c r="C21" s="33"/>
      <c r="D21" s="33"/>
      <c r="E21" s="35"/>
      <c r="F21" s="35"/>
    </row>
    <row r="22" spans="1:6" ht="16.5" x14ac:dyDescent="0.25">
      <c r="A22" s="36" t="s">
        <v>20</v>
      </c>
      <c r="B22" s="38">
        <f>B8+B14+B15+B20</f>
        <v>150</v>
      </c>
      <c r="C22" s="38">
        <f t="shared" ref="C22:F22" si="3">C8+C14+C15+C20</f>
        <v>42</v>
      </c>
      <c r="D22" s="38">
        <f t="shared" si="3"/>
        <v>23</v>
      </c>
      <c r="E22" s="38">
        <f t="shared" si="3"/>
        <v>10</v>
      </c>
      <c r="F22" s="38">
        <f t="shared" si="3"/>
        <v>225</v>
      </c>
    </row>
  </sheetData>
  <mergeCells count="4">
    <mergeCell ref="A3:F3"/>
    <mergeCell ref="A4:F4"/>
    <mergeCell ref="A5:A6"/>
    <mergeCell ref="B5:F5"/>
  </mergeCells>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D372-C984-4C75-A544-FAF16905D817}">
  <sheetPr>
    <pageSetUpPr fitToPage="1"/>
  </sheetPr>
  <dimension ref="A1:K39"/>
  <sheetViews>
    <sheetView view="pageBreakPreview" topLeftCell="B1" zoomScaleNormal="100" zoomScaleSheetLayoutView="100" workbookViewId="0">
      <selection activeCell="K2" sqref="K2"/>
    </sheetView>
  </sheetViews>
  <sheetFormatPr defaultRowHeight="12.75" x14ac:dyDescent="0.2"/>
  <cols>
    <col min="1" max="1" width="40" style="2" customWidth="1"/>
    <col min="2" max="5" width="10.42578125" style="2" customWidth="1"/>
    <col min="6" max="6" width="4.7109375" style="2" customWidth="1"/>
    <col min="7" max="7" width="35.42578125" style="2" customWidth="1"/>
    <col min="8" max="8" width="10.42578125" style="2" customWidth="1"/>
    <col min="9" max="9" width="9.85546875" style="2" customWidth="1"/>
    <col min="10" max="10" width="10.7109375" style="2" bestFit="1" customWidth="1"/>
    <col min="11" max="239" width="8.85546875" style="2"/>
    <col min="240" max="240" width="40" style="2" customWidth="1"/>
    <col min="241" max="241" width="12" style="2" customWidth="1"/>
    <col min="242" max="244" width="10.42578125" style="2" customWidth="1"/>
    <col min="245" max="245" width="11" style="2" customWidth="1"/>
    <col min="246" max="246" width="4.7109375" style="2" customWidth="1"/>
    <col min="247" max="247" width="32.42578125" style="2" customWidth="1"/>
    <col min="248" max="248" width="12" style="2" customWidth="1"/>
    <col min="249" max="251" width="13.5703125" style="2" customWidth="1"/>
    <col min="252" max="252" width="11" style="2" customWidth="1"/>
    <col min="253" max="495" width="8.85546875" style="2"/>
    <col min="496" max="496" width="40" style="2" customWidth="1"/>
    <col min="497" max="497" width="12" style="2" customWidth="1"/>
    <col min="498" max="500" width="10.42578125" style="2" customWidth="1"/>
    <col min="501" max="501" width="11" style="2" customWidth="1"/>
    <col min="502" max="502" width="4.7109375" style="2" customWidth="1"/>
    <col min="503" max="503" width="32.42578125" style="2" customWidth="1"/>
    <col min="504" max="504" width="12" style="2" customWidth="1"/>
    <col min="505" max="507" width="13.5703125" style="2" customWidth="1"/>
    <col min="508" max="508" width="11" style="2" customWidth="1"/>
    <col min="509" max="751" width="8.85546875" style="2"/>
    <col min="752" max="752" width="40" style="2" customWidth="1"/>
    <col min="753" max="753" width="12" style="2" customWidth="1"/>
    <col min="754" max="756" width="10.42578125" style="2" customWidth="1"/>
    <col min="757" max="757" width="11" style="2" customWidth="1"/>
    <col min="758" max="758" width="4.7109375" style="2" customWidth="1"/>
    <col min="759" max="759" width="32.42578125" style="2" customWidth="1"/>
    <col min="760" max="760" width="12" style="2" customWidth="1"/>
    <col min="761" max="763" width="13.5703125" style="2" customWidth="1"/>
    <col min="764" max="764" width="11" style="2" customWidth="1"/>
    <col min="765" max="1007" width="8.85546875" style="2"/>
    <col min="1008" max="1008" width="40" style="2" customWidth="1"/>
    <col min="1009" max="1009" width="12" style="2" customWidth="1"/>
    <col min="1010" max="1012" width="10.42578125" style="2" customWidth="1"/>
    <col min="1013" max="1013" width="11" style="2" customWidth="1"/>
    <col min="1014" max="1014" width="4.7109375" style="2" customWidth="1"/>
    <col min="1015" max="1015" width="32.42578125" style="2" customWidth="1"/>
    <col min="1016" max="1016" width="12" style="2" customWidth="1"/>
    <col min="1017" max="1019" width="13.5703125" style="2" customWidth="1"/>
    <col min="1020" max="1020" width="11" style="2" customWidth="1"/>
    <col min="1021" max="1263" width="8.85546875" style="2"/>
    <col min="1264" max="1264" width="40" style="2" customWidth="1"/>
    <col min="1265" max="1265" width="12" style="2" customWidth="1"/>
    <col min="1266" max="1268" width="10.42578125" style="2" customWidth="1"/>
    <col min="1269" max="1269" width="11" style="2" customWidth="1"/>
    <col min="1270" max="1270" width="4.7109375" style="2" customWidth="1"/>
    <col min="1271" max="1271" width="32.42578125" style="2" customWidth="1"/>
    <col min="1272" max="1272" width="12" style="2" customWidth="1"/>
    <col min="1273" max="1275" width="13.5703125" style="2" customWidth="1"/>
    <col min="1276" max="1276" width="11" style="2" customWidth="1"/>
    <col min="1277" max="1519" width="8.85546875" style="2"/>
    <col min="1520" max="1520" width="40" style="2" customWidth="1"/>
    <col min="1521" max="1521" width="12" style="2" customWidth="1"/>
    <col min="1522" max="1524" width="10.42578125" style="2" customWidth="1"/>
    <col min="1525" max="1525" width="11" style="2" customWidth="1"/>
    <col min="1526" max="1526" width="4.7109375" style="2" customWidth="1"/>
    <col min="1527" max="1527" width="32.42578125" style="2" customWidth="1"/>
    <col min="1528" max="1528" width="12" style="2" customWidth="1"/>
    <col min="1529" max="1531" width="13.5703125" style="2" customWidth="1"/>
    <col min="1532" max="1532" width="11" style="2" customWidth="1"/>
    <col min="1533" max="1775" width="8.85546875" style="2"/>
    <col min="1776" max="1776" width="40" style="2" customWidth="1"/>
    <col min="1777" max="1777" width="12" style="2" customWidth="1"/>
    <col min="1778" max="1780" width="10.42578125" style="2" customWidth="1"/>
    <col min="1781" max="1781" width="11" style="2" customWidth="1"/>
    <col min="1782" max="1782" width="4.7109375" style="2" customWidth="1"/>
    <col min="1783" max="1783" width="32.42578125" style="2" customWidth="1"/>
    <col min="1784" max="1784" width="12" style="2" customWidth="1"/>
    <col min="1785" max="1787" width="13.5703125" style="2" customWidth="1"/>
    <col min="1788" max="1788" width="11" style="2" customWidth="1"/>
    <col min="1789" max="2031" width="8.85546875" style="2"/>
    <col min="2032" max="2032" width="40" style="2" customWidth="1"/>
    <col min="2033" max="2033" width="12" style="2" customWidth="1"/>
    <col min="2034" max="2036" width="10.42578125" style="2" customWidth="1"/>
    <col min="2037" max="2037" width="11" style="2" customWidth="1"/>
    <col min="2038" max="2038" width="4.7109375" style="2" customWidth="1"/>
    <col min="2039" max="2039" width="32.42578125" style="2" customWidth="1"/>
    <col min="2040" max="2040" width="12" style="2" customWidth="1"/>
    <col min="2041" max="2043" width="13.5703125" style="2" customWidth="1"/>
    <col min="2044" max="2044" width="11" style="2" customWidth="1"/>
    <col min="2045" max="2287" width="8.85546875" style="2"/>
    <col min="2288" max="2288" width="40" style="2" customWidth="1"/>
    <col min="2289" max="2289" width="12" style="2" customWidth="1"/>
    <col min="2290" max="2292" width="10.42578125" style="2" customWidth="1"/>
    <col min="2293" max="2293" width="11" style="2" customWidth="1"/>
    <col min="2294" max="2294" width="4.7109375" style="2" customWidth="1"/>
    <col min="2295" max="2295" width="32.42578125" style="2" customWidth="1"/>
    <col min="2296" max="2296" width="12" style="2" customWidth="1"/>
    <col min="2297" max="2299" width="13.5703125" style="2" customWidth="1"/>
    <col min="2300" max="2300" width="11" style="2" customWidth="1"/>
    <col min="2301" max="2543" width="8.85546875" style="2"/>
    <col min="2544" max="2544" width="40" style="2" customWidth="1"/>
    <col min="2545" max="2545" width="12" style="2" customWidth="1"/>
    <col min="2546" max="2548" width="10.42578125" style="2" customWidth="1"/>
    <col min="2549" max="2549" width="11" style="2" customWidth="1"/>
    <col min="2550" max="2550" width="4.7109375" style="2" customWidth="1"/>
    <col min="2551" max="2551" width="32.42578125" style="2" customWidth="1"/>
    <col min="2552" max="2552" width="12" style="2" customWidth="1"/>
    <col min="2553" max="2555" width="13.5703125" style="2" customWidth="1"/>
    <col min="2556" max="2556" width="11" style="2" customWidth="1"/>
    <col min="2557" max="2799" width="8.85546875" style="2"/>
    <col min="2800" max="2800" width="40" style="2" customWidth="1"/>
    <col min="2801" max="2801" width="12" style="2" customWidth="1"/>
    <col min="2802" max="2804" width="10.42578125" style="2" customWidth="1"/>
    <col min="2805" max="2805" width="11" style="2" customWidth="1"/>
    <col min="2806" max="2806" width="4.7109375" style="2" customWidth="1"/>
    <col min="2807" max="2807" width="32.42578125" style="2" customWidth="1"/>
    <col min="2808" max="2808" width="12" style="2" customWidth="1"/>
    <col min="2809" max="2811" width="13.5703125" style="2" customWidth="1"/>
    <col min="2812" max="2812" width="11" style="2" customWidth="1"/>
    <col min="2813" max="3055" width="8.85546875" style="2"/>
    <col min="3056" max="3056" width="40" style="2" customWidth="1"/>
    <col min="3057" max="3057" width="12" style="2" customWidth="1"/>
    <col min="3058" max="3060" width="10.42578125" style="2" customWidth="1"/>
    <col min="3061" max="3061" width="11" style="2" customWidth="1"/>
    <col min="3062" max="3062" width="4.7109375" style="2" customWidth="1"/>
    <col min="3063" max="3063" width="32.42578125" style="2" customWidth="1"/>
    <col min="3064" max="3064" width="12" style="2" customWidth="1"/>
    <col min="3065" max="3067" width="13.5703125" style="2" customWidth="1"/>
    <col min="3068" max="3068" width="11" style="2" customWidth="1"/>
    <col min="3069" max="3311" width="8.85546875" style="2"/>
    <col min="3312" max="3312" width="40" style="2" customWidth="1"/>
    <col min="3313" max="3313" width="12" style="2" customWidth="1"/>
    <col min="3314" max="3316" width="10.42578125" style="2" customWidth="1"/>
    <col min="3317" max="3317" width="11" style="2" customWidth="1"/>
    <col min="3318" max="3318" width="4.7109375" style="2" customWidth="1"/>
    <col min="3319" max="3319" width="32.42578125" style="2" customWidth="1"/>
    <col min="3320" max="3320" width="12" style="2" customWidth="1"/>
    <col min="3321" max="3323" width="13.5703125" style="2" customWidth="1"/>
    <col min="3324" max="3324" width="11" style="2" customWidth="1"/>
    <col min="3325" max="3567" width="8.85546875" style="2"/>
    <col min="3568" max="3568" width="40" style="2" customWidth="1"/>
    <col min="3569" max="3569" width="12" style="2" customWidth="1"/>
    <col min="3570" max="3572" width="10.42578125" style="2" customWidth="1"/>
    <col min="3573" max="3573" width="11" style="2" customWidth="1"/>
    <col min="3574" max="3574" width="4.7109375" style="2" customWidth="1"/>
    <col min="3575" max="3575" width="32.42578125" style="2" customWidth="1"/>
    <col min="3576" max="3576" width="12" style="2" customWidth="1"/>
    <col min="3577" max="3579" width="13.5703125" style="2" customWidth="1"/>
    <col min="3580" max="3580" width="11" style="2" customWidth="1"/>
    <col min="3581" max="3823" width="8.85546875" style="2"/>
    <col min="3824" max="3824" width="40" style="2" customWidth="1"/>
    <col min="3825" max="3825" width="12" style="2" customWidth="1"/>
    <col min="3826" max="3828" width="10.42578125" style="2" customWidth="1"/>
    <col min="3829" max="3829" width="11" style="2" customWidth="1"/>
    <col min="3830" max="3830" width="4.7109375" style="2" customWidth="1"/>
    <col min="3831" max="3831" width="32.42578125" style="2" customWidth="1"/>
    <col min="3832" max="3832" width="12" style="2" customWidth="1"/>
    <col min="3833" max="3835" width="13.5703125" style="2" customWidth="1"/>
    <col min="3836" max="3836" width="11" style="2" customWidth="1"/>
    <col min="3837" max="4079" width="8.85546875" style="2"/>
    <col min="4080" max="4080" width="40" style="2" customWidth="1"/>
    <col min="4081" max="4081" width="12" style="2" customWidth="1"/>
    <col min="4082" max="4084" width="10.42578125" style="2" customWidth="1"/>
    <col min="4085" max="4085" width="11" style="2" customWidth="1"/>
    <col min="4086" max="4086" width="4.7109375" style="2" customWidth="1"/>
    <col min="4087" max="4087" width="32.42578125" style="2" customWidth="1"/>
    <col min="4088" max="4088" width="12" style="2" customWidth="1"/>
    <col min="4089" max="4091" width="13.5703125" style="2" customWidth="1"/>
    <col min="4092" max="4092" width="11" style="2" customWidth="1"/>
    <col min="4093" max="4335" width="8.85546875" style="2"/>
    <col min="4336" max="4336" width="40" style="2" customWidth="1"/>
    <col min="4337" max="4337" width="12" style="2" customWidth="1"/>
    <col min="4338" max="4340" width="10.42578125" style="2" customWidth="1"/>
    <col min="4341" max="4341" width="11" style="2" customWidth="1"/>
    <col min="4342" max="4342" width="4.7109375" style="2" customWidth="1"/>
    <col min="4343" max="4343" width="32.42578125" style="2" customWidth="1"/>
    <col min="4344" max="4344" width="12" style="2" customWidth="1"/>
    <col min="4345" max="4347" width="13.5703125" style="2" customWidth="1"/>
    <col min="4348" max="4348" width="11" style="2" customWidth="1"/>
    <col min="4349" max="4591" width="8.85546875" style="2"/>
    <col min="4592" max="4592" width="40" style="2" customWidth="1"/>
    <col min="4593" max="4593" width="12" style="2" customWidth="1"/>
    <col min="4594" max="4596" width="10.42578125" style="2" customWidth="1"/>
    <col min="4597" max="4597" width="11" style="2" customWidth="1"/>
    <col min="4598" max="4598" width="4.7109375" style="2" customWidth="1"/>
    <col min="4599" max="4599" width="32.42578125" style="2" customWidth="1"/>
    <col min="4600" max="4600" width="12" style="2" customWidth="1"/>
    <col min="4601" max="4603" width="13.5703125" style="2" customWidth="1"/>
    <col min="4604" max="4604" width="11" style="2" customWidth="1"/>
    <col min="4605" max="4847" width="8.85546875" style="2"/>
    <col min="4848" max="4848" width="40" style="2" customWidth="1"/>
    <col min="4849" max="4849" width="12" style="2" customWidth="1"/>
    <col min="4850" max="4852" width="10.42578125" style="2" customWidth="1"/>
    <col min="4853" max="4853" width="11" style="2" customWidth="1"/>
    <col min="4854" max="4854" width="4.7109375" style="2" customWidth="1"/>
    <col min="4855" max="4855" width="32.42578125" style="2" customWidth="1"/>
    <col min="4856" max="4856" width="12" style="2" customWidth="1"/>
    <col min="4857" max="4859" width="13.5703125" style="2" customWidth="1"/>
    <col min="4860" max="4860" width="11" style="2" customWidth="1"/>
    <col min="4861" max="5103" width="8.85546875" style="2"/>
    <col min="5104" max="5104" width="40" style="2" customWidth="1"/>
    <col min="5105" max="5105" width="12" style="2" customWidth="1"/>
    <col min="5106" max="5108" width="10.42578125" style="2" customWidth="1"/>
    <col min="5109" max="5109" width="11" style="2" customWidth="1"/>
    <col min="5110" max="5110" width="4.7109375" style="2" customWidth="1"/>
    <col min="5111" max="5111" width="32.42578125" style="2" customWidth="1"/>
    <col min="5112" max="5112" width="12" style="2" customWidth="1"/>
    <col min="5113" max="5115" width="13.5703125" style="2" customWidth="1"/>
    <col min="5116" max="5116" width="11" style="2" customWidth="1"/>
    <col min="5117" max="5359" width="8.85546875" style="2"/>
    <col min="5360" max="5360" width="40" style="2" customWidth="1"/>
    <col min="5361" max="5361" width="12" style="2" customWidth="1"/>
    <col min="5362" max="5364" width="10.42578125" style="2" customWidth="1"/>
    <col min="5365" max="5365" width="11" style="2" customWidth="1"/>
    <col min="5366" max="5366" width="4.7109375" style="2" customWidth="1"/>
    <col min="5367" max="5367" width="32.42578125" style="2" customWidth="1"/>
    <col min="5368" max="5368" width="12" style="2" customWidth="1"/>
    <col min="5369" max="5371" width="13.5703125" style="2" customWidth="1"/>
    <col min="5372" max="5372" width="11" style="2" customWidth="1"/>
    <col min="5373" max="5615" width="8.85546875" style="2"/>
    <col min="5616" max="5616" width="40" style="2" customWidth="1"/>
    <col min="5617" max="5617" width="12" style="2" customWidth="1"/>
    <col min="5618" max="5620" width="10.42578125" style="2" customWidth="1"/>
    <col min="5621" max="5621" width="11" style="2" customWidth="1"/>
    <col min="5622" max="5622" width="4.7109375" style="2" customWidth="1"/>
    <col min="5623" max="5623" width="32.42578125" style="2" customWidth="1"/>
    <col min="5624" max="5624" width="12" style="2" customWidth="1"/>
    <col min="5625" max="5627" width="13.5703125" style="2" customWidth="1"/>
    <col min="5628" max="5628" width="11" style="2" customWidth="1"/>
    <col min="5629" max="5871" width="8.85546875" style="2"/>
    <col min="5872" max="5872" width="40" style="2" customWidth="1"/>
    <col min="5873" max="5873" width="12" style="2" customWidth="1"/>
    <col min="5874" max="5876" width="10.42578125" style="2" customWidth="1"/>
    <col min="5877" max="5877" width="11" style="2" customWidth="1"/>
    <col min="5878" max="5878" width="4.7109375" style="2" customWidth="1"/>
    <col min="5879" max="5879" width="32.42578125" style="2" customWidth="1"/>
    <col min="5880" max="5880" width="12" style="2" customWidth="1"/>
    <col min="5881" max="5883" width="13.5703125" style="2" customWidth="1"/>
    <col min="5884" max="5884" width="11" style="2" customWidth="1"/>
    <col min="5885" max="6127" width="8.85546875" style="2"/>
    <col min="6128" max="6128" width="40" style="2" customWidth="1"/>
    <col min="6129" max="6129" width="12" style="2" customWidth="1"/>
    <col min="6130" max="6132" width="10.42578125" style="2" customWidth="1"/>
    <col min="6133" max="6133" width="11" style="2" customWidth="1"/>
    <col min="6134" max="6134" width="4.7109375" style="2" customWidth="1"/>
    <col min="6135" max="6135" width="32.42578125" style="2" customWidth="1"/>
    <col min="6136" max="6136" width="12" style="2" customWidth="1"/>
    <col min="6137" max="6139" width="13.5703125" style="2" customWidth="1"/>
    <col min="6140" max="6140" width="11" style="2" customWidth="1"/>
    <col min="6141" max="6383" width="8.85546875" style="2"/>
    <col min="6384" max="6384" width="40" style="2" customWidth="1"/>
    <col min="6385" max="6385" width="12" style="2" customWidth="1"/>
    <col min="6386" max="6388" width="10.42578125" style="2" customWidth="1"/>
    <col min="6389" max="6389" width="11" style="2" customWidth="1"/>
    <col min="6390" max="6390" width="4.7109375" style="2" customWidth="1"/>
    <col min="6391" max="6391" width="32.42578125" style="2" customWidth="1"/>
    <col min="6392" max="6392" width="12" style="2" customWidth="1"/>
    <col min="6393" max="6395" width="13.5703125" style="2" customWidth="1"/>
    <col min="6396" max="6396" width="11" style="2" customWidth="1"/>
    <col min="6397" max="6639" width="8.85546875" style="2"/>
    <col min="6640" max="6640" width="40" style="2" customWidth="1"/>
    <col min="6641" max="6641" width="12" style="2" customWidth="1"/>
    <col min="6642" max="6644" width="10.42578125" style="2" customWidth="1"/>
    <col min="6645" max="6645" width="11" style="2" customWidth="1"/>
    <col min="6646" max="6646" width="4.7109375" style="2" customWidth="1"/>
    <col min="6647" max="6647" width="32.42578125" style="2" customWidth="1"/>
    <col min="6648" max="6648" width="12" style="2" customWidth="1"/>
    <col min="6649" max="6651" width="13.5703125" style="2" customWidth="1"/>
    <col min="6652" max="6652" width="11" style="2" customWidth="1"/>
    <col min="6653" max="6895" width="8.85546875" style="2"/>
    <col min="6896" max="6896" width="40" style="2" customWidth="1"/>
    <col min="6897" max="6897" width="12" style="2" customWidth="1"/>
    <col min="6898" max="6900" width="10.42578125" style="2" customWidth="1"/>
    <col min="6901" max="6901" width="11" style="2" customWidth="1"/>
    <col min="6902" max="6902" width="4.7109375" style="2" customWidth="1"/>
    <col min="6903" max="6903" width="32.42578125" style="2" customWidth="1"/>
    <col min="6904" max="6904" width="12" style="2" customWidth="1"/>
    <col min="6905" max="6907" width="13.5703125" style="2" customWidth="1"/>
    <col min="6908" max="6908" width="11" style="2" customWidth="1"/>
    <col min="6909" max="7151" width="8.85546875" style="2"/>
    <col min="7152" max="7152" width="40" style="2" customWidth="1"/>
    <col min="7153" max="7153" width="12" style="2" customWidth="1"/>
    <col min="7154" max="7156" width="10.42578125" style="2" customWidth="1"/>
    <col min="7157" max="7157" width="11" style="2" customWidth="1"/>
    <col min="7158" max="7158" width="4.7109375" style="2" customWidth="1"/>
    <col min="7159" max="7159" width="32.42578125" style="2" customWidth="1"/>
    <col min="7160" max="7160" width="12" style="2" customWidth="1"/>
    <col min="7161" max="7163" width="13.5703125" style="2" customWidth="1"/>
    <col min="7164" max="7164" width="11" style="2" customWidth="1"/>
    <col min="7165" max="7407" width="8.85546875" style="2"/>
    <col min="7408" max="7408" width="40" style="2" customWidth="1"/>
    <col min="7409" max="7409" width="12" style="2" customWidth="1"/>
    <col min="7410" max="7412" width="10.42578125" style="2" customWidth="1"/>
    <col min="7413" max="7413" width="11" style="2" customWidth="1"/>
    <col min="7414" max="7414" width="4.7109375" style="2" customWidth="1"/>
    <col min="7415" max="7415" width="32.42578125" style="2" customWidth="1"/>
    <col min="7416" max="7416" width="12" style="2" customWidth="1"/>
    <col min="7417" max="7419" width="13.5703125" style="2" customWidth="1"/>
    <col min="7420" max="7420" width="11" style="2" customWidth="1"/>
    <col min="7421" max="7663" width="8.85546875" style="2"/>
    <col min="7664" max="7664" width="40" style="2" customWidth="1"/>
    <col min="7665" max="7665" width="12" style="2" customWidth="1"/>
    <col min="7666" max="7668" width="10.42578125" style="2" customWidth="1"/>
    <col min="7669" max="7669" width="11" style="2" customWidth="1"/>
    <col min="7670" max="7670" width="4.7109375" style="2" customWidth="1"/>
    <col min="7671" max="7671" width="32.42578125" style="2" customWidth="1"/>
    <col min="7672" max="7672" width="12" style="2" customWidth="1"/>
    <col min="7673" max="7675" width="13.5703125" style="2" customWidth="1"/>
    <col min="7676" max="7676" width="11" style="2" customWidth="1"/>
    <col min="7677" max="7919" width="8.85546875" style="2"/>
    <col min="7920" max="7920" width="40" style="2" customWidth="1"/>
    <col min="7921" max="7921" width="12" style="2" customWidth="1"/>
    <col min="7922" max="7924" width="10.42578125" style="2" customWidth="1"/>
    <col min="7925" max="7925" width="11" style="2" customWidth="1"/>
    <col min="7926" max="7926" width="4.7109375" style="2" customWidth="1"/>
    <col min="7927" max="7927" width="32.42578125" style="2" customWidth="1"/>
    <col min="7928" max="7928" width="12" style="2" customWidth="1"/>
    <col min="7929" max="7931" width="13.5703125" style="2" customWidth="1"/>
    <col min="7932" max="7932" width="11" style="2" customWidth="1"/>
    <col min="7933" max="8175" width="8.85546875" style="2"/>
    <col min="8176" max="8176" width="40" style="2" customWidth="1"/>
    <col min="8177" max="8177" width="12" style="2" customWidth="1"/>
    <col min="8178" max="8180" width="10.42578125" style="2" customWidth="1"/>
    <col min="8181" max="8181" width="11" style="2" customWidth="1"/>
    <col min="8182" max="8182" width="4.7109375" style="2" customWidth="1"/>
    <col min="8183" max="8183" width="32.42578125" style="2" customWidth="1"/>
    <col min="8184" max="8184" width="12" style="2" customWidth="1"/>
    <col min="8185" max="8187" width="13.5703125" style="2" customWidth="1"/>
    <col min="8188" max="8188" width="11" style="2" customWidth="1"/>
    <col min="8189" max="8431" width="8.85546875" style="2"/>
    <col min="8432" max="8432" width="40" style="2" customWidth="1"/>
    <col min="8433" max="8433" width="12" style="2" customWidth="1"/>
    <col min="8434" max="8436" width="10.42578125" style="2" customWidth="1"/>
    <col min="8437" max="8437" width="11" style="2" customWidth="1"/>
    <col min="8438" max="8438" width="4.7109375" style="2" customWidth="1"/>
    <col min="8439" max="8439" width="32.42578125" style="2" customWidth="1"/>
    <col min="8440" max="8440" width="12" style="2" customWidth="1"/>
    <col min="8441" max="8443" width="13.5703125" style="2" customWidth="1"/>
    <col min="8444" max="8444" width="11" style="2" customWidth="1"/>
    <col min="8445" max="8687" width="8.85546875" style="2"/>
    <col min="8688" max="8688" width="40" style="2" customWidth="1"/>
    <col min="8689" max="8689" width="12" style="2" customWidth="1"/>
    <col min="8690" max="8692" width="10.42578125" style="2" customWidth="1"/>
    <col min="8693" max="8693" width="11" style="2" customWidth="1"/>
    <col min="8694" max="8694" width="4.7109375" style="2" customWidth="1"/>
    <col min="8695" max="8695" width="32.42578125" style="2" customWidth="1"/>
    <col min="8696" max="8696" width="12" style="2" customWidth="1"/>
    <col min="8697" max="8699" width="13.5703125" style="2" customWidth="1"/>
    <col min="8700" max="8700" width="11" style="2" customWidth="1"/>
    <col min="8701" max="8943" width="8.85546875" style="2"/>
    <col min="8944" max="8944" width="40" style="2" customWidth="1"/>
    <col min="8945" max="8945" width="12" style="2" customWidth="1"/>
    <col min="8946" max="8948" width="10.42578125" style="2" customWidth="1"/>
    <col min="8949" max="8949" width="11" style="2" customWidth="1"/>
    <col min="8950" max="8950" width="4.7109375" style="2" customWidth="1"/>
    <col min="8951" max="8951" width="32.42578125" style="2" customWidth="1"/>
    <col min="8952" max="8952" width="12" style="2" customWidth="1"/>
    <col min="8953" max="8955" width="13.5703125" style="2" customWidth="1"/>
    <col min="8956" max="8956" width="11" style="2" customWidth="1"/>
    <col min="8957" max="9199" width="8.85546875" style="2"/>
    <col min="9200" max="9200" width="40" style="2" customWidth="1"/>
    <col min="9201" max="9201" width="12" style="2" customWidth="1"/>
    <col min="9202" max="9204" width="10.42578125" style="2" customWidth="1"/>
    <col min="9205" max="9205" width="11" style="2" customWidth="1"/>
    <col min="9206" max="9206" width="4.7109375" style="2" customWidth="1"/>
    <col min="9207" max="9207" width="32.42578125" style="2" customWidth="1"/>
    <col min="9208" max="9208" width="12" style="2" customWidth="1"/>
    <col min="9209" max="9211" width="13.5703125" style="2" customWidth="1"/>
    <col min="9212" max="9212" width="11" style="2" customWidth="1"/>
    <col min="9213" max="9455" width="8.85546875" style="2"/>
    <col min="9456" max="9456" width="40" style="2" customWidth="1"/>
    <col min="9457" max="9457" width="12" style="2" customWidth="1"/>
    <col min="9458" max="9460" width="10.42578125" style="2" customWidth="1"/>
    <col min="9461" max="9461" width="11" style="2" customWidth="1"/>
    <col min="9462" max="9462" width="4.7109375" style="2" customWidth="1"/>
    <col min="9463" max="9463" width="32.42578125" style="2" customWidth="1"/>
    <col min="9464" max="9464" width="12" style="2" customWidth="1"/>
    <col min="9465" max="9467" width="13.5703125" style="2" customWidth="1"/>
    <col min="9468" max="9468" width="11" style="2" customWidth="1"/>
    <col min="9469" max="9711" width="8.85546875" style="2"/>
    <col min="9712" max="9712" width="40" style="2" customWidth="1"/>
    <col min="9713" max="9713" width="12" style="2" customWidth="1"/>
    <col min="9714" max="9716" width="10.42578125" style="2" customWidth="1"/>
    <col min="9717" max="9717" width="11" style="2" customWidth="1"/>
    <col min="9718" max="9718" width="4.7109375" style="2" customWidth="1"/>
    <col min="9719" max="9719" width="32.42578125" style="2" customWidth="1"/>
    <col min="9720" max="9720" width="12" style="2" customWidth="1"/>
    <col min="9721" max="9723" width="13.5703125" style="2" customWidth="1"/>
    <col min="9724" max="9724" width="11" style="2" customWidth="1"/>
    <col min="9725" max="9967" width="8.85546875" style="2"/>
    <col min="9968" max="9968" width="40" style="2" customWidth="1"/>
    <col min="9969" max="9969" width="12" style="2" customWidth="1"/>
    <col min="9970" max="9972" width="10.42578125" style="2" customWidth="1"/>
    <col min="9973" max="9973" width="11" style="2" customWidth="1"/>
    <col min="9974" max="9974" width="4.7109375" style="2" customWidth="1"/>
    <col min="9975" max="9975" width="32.42578125" style="2" customWidth="1"/>
    <col min="9976" max="9976" width="12" style="2" customWidth="1"/>
    <col min="9977" max="9979" width="13.5703125" style="2" customWidth="1"/>
    <col min="9980" max="9980" width="11" style="2" customWidth="1"/>
    <col min="9981" max="10223" width="8.85546875" style="2"/>
    <col min="10224" max="10224" width="40" style="2" customWidth="1"/>
    <col min="10225" max="10225" width="12" style="2" customWidth="1"/>
    <col min="10226" max="10228" width="10.42578125" style="2" customWidth="1"/>
    <col min="10229" max="10229" width="11" style="2" customWidth="1"/>
    <col min="10230" max="10230" width="4.7109375" style="2" customWidth="1"/>
    <col min="10231" max="10231" width="32.42578125" style="2" customWidth="1"/>
    <col min="10232" max="10232" width="12" style="2" customWidth="1"/>
    <col min="10233" max="10235" width="13.5703125" style="2" customWidth="1"/>
    <col min="10236" max="10236" width="11" style="2" customWidth="1"/>
    <col min="10237" max="10479" width="8.85546875" style="2"/>
    <col min="10480" max="10480" width="40" style="2" customWidth="1"/>
    <col min="10481" max="10481" width="12" style="2" customWidth="1"/>
    <col min="10482" max="10484" width="10.42578125" style="2" customWidth="1"/>
    <col min="10485" max="10485" width="11" style="2" customWidth="1"/>
    <col min="10486" max="10486" width="4.7109375" style="2" customWidth="1"/>
    <col min="10487" max="10487" width="32.42578125" style="2" customWidth="1"/>
    <col min="10488" max="10488" width="12" style="2" customWidth="1"/>
    <col min="10489" max="10491" width="13.5703125" style="2" customWidth="1"/>
    <col min="10492" max="10492" width="11" style="2" customWidth="1"/>
    <col min="10493" max="10735" width="8.85546875" style="2"/>
    <col min="10736" max="10736" width="40" style="2" customWidth="1"/>
    <col min="10737" max="10737" width="12" style="2" customWidth="1"/>
    <col min="10738" max="10740" width="10.42578125" style="2" customWidth="1"/>
    <col min="10741" max="10741" width="11" style="2" customWidth="1"/>
    <col min="10742" max="10742" width="4.7109375" style="2" customWidth="1"/>
    <col min="10743" max="10743" width="32.42578125" style="2" customWidth="1"/>
    <col min="10744" max="10744" width="12" style="2" customWidth="1"/>
    <col min="10745" max="10747" width="13.5703125" style="2" customWidth="1"/>
    <col min="10748" max="10748" width="11" style="2" customWidth="1"/>
    <col min="10749" max="10991" width="8.85546875" style="2"/>
    <col min="10992" max="10992" width="40" style="2" customWidth="1"/>
    <col min="10993" max="10993" width="12" style="2" customWidth="1"/>
    <col min="10994" max="10996" width="10.42578125" style="2" customWidth="1"/>
    <col min="10997" max="10997" width="11" style="2" customWidth="1"/>
    <col min="10998" max="10998" width="4.7109375" style="2" customWidth="1"/>
    <col min="10999" max="10999" width="32.42578125" style="2" customWidth="1"/>
    <col min="11000" max="11000" width="12" style="2" customWidth="1"/>
    <col min="11001" max="11003" width="13.5703125" style="2" customWidth="1"/>
    <col min="11004" max="11004" width="11" style="2" customWidth="1"/>
    <col min="11005" max="11247" width="8.85546875" style="2"/>
    <col min="11248" max="11248" width="40" style="2" customWidth="1"/>
    <col min="11249" max="11249" width="12" style="2" customWidth="1"/>
    <col min="11250" max="11252" width="10.42578125" style="2" customWidth="1"/>
    <col min="11253" max="11253" width="11" style="2" customWidth="1"/>
    <col min="11254" max="11254" width="4.7109375" style="2" customWidth="1"/>
    <col min="11255" max="11255" width="32.42578125" style="2" customWidth="1"/>
    <col min="11256" max="11256" width="12" style="2" customWidth="1"/>
    <col min="11257" max="11259" width="13.5703125" style="2" customWidth="1"/>
    <col min="11260" max="11260" width="11" style="2" customWidth="1"/>
    <col min="11261" max="11503" width="8.85546875" style="2"/>
    <col min="11504" max="11504" width="40" style="2" customWidth="1"/>
    <col min="11505" max="11505" width="12" style="2" customWidth="1"/>
    <col min="11506" max="11508" width="10.42578125" style="2" customWidth="1"/>
    <col min="11509" max="11509" width="11" style="2" customWidth="1"/>
    <col min="11510" max="11510" width="4.7109375" style="2" customWidth="1"/>
    <col min="11511" max="11511" width="32.42578125" style="2" customWidth="1"/>
    <col min="11512" max="11512" width="12" style="2" customWidth="1"/>
    <col min="11513" max="11515" width="13.5703125" style="2" customWidth="1"/>
    <col min="11516" max="11516" width="11" style="2" customWidth="1"/>
    <col min="11517" max="11759" width="8.85546875" style="2"/>
    <col min="11760" max="11760" width="40" style="2" customWidth="1"/>
    <col min="11761" max="11761" width="12" style="2" customWidth="1"/>
    <col min="11762" max="11764" width="10.42578125" style="2" customWidth="1"/>
    <col min="11765" max="11765" width="11" style="2" customWidth="1"/>
    <col min="11766" max="11766" width="4.7109375" style="2" customWidth="1"/>
    <col min="11767" max="11767" width="32.42578125" style="2" customWidth="1"/>
    <col min="11768" max="11768" width="12" style="2" customWidth="1"/>
    <col min="11769" max="11771" width="13.5703125" style="2" customWidth="1"/>
    <col min="11772" max="11772" width="11" style="2" customWidth="1"/>
    <col min="11773" max="12015" width="8.85546875" style="2"/>
    <col min="12016" max="12016" width="40" style="2" customWidth="1"/>
    <col min="12017" max="12017" width="12" style="2" customWidth="1"/>
    <col min="12018" max="12020" width="10.42578125" style="2" customWidth="1"/>
    <col min="12021" max="12021" width="11" style="2" customWidth="1"/>
    <col min="12022" max="12022" width="4.7109375" style="2" customWidth="1"/>
    <col min="12023" max="12023" width="32.42578125" style="2" customWidth="1"/>
    <col min="12024" max="12024" width="12" style="2" customWidth="1"/>
    <col min="12025" max="12027" width="13.5703125" style="2" customWidth="1"/>
    <col min="12028" max="12028" width="11" style="2" customWidth="1"/>
    <col min="12029" max="12271" width="8.85546875" style="2"/>
    <col min="12272" max="12272" width="40" style="2" customWidth="1"/>
    <col min="12273" max="12273" width="12" style="2" customWidth="1"/>
    <col min="12274" max="12276" width="10.42578125" style="2" customWidth="1"/>
    <col min="12277" max="12277" width="11" style="2" customWidth="1"/>
    <col min="12278" max="12278" width="4.7109375" style="2" customWidth="1"/>
    <col min="12279" max="12279" width="32.42578125" style="2" customWidth="1"/>
    <col min="12280" max="12280" width="12" style="2" customWidth="1"/>
    <col min="12281" max="12283" width="13.5703125" style="2" customWidth="1"/>
    <col min="12284" max="12284" width="11" style="2" customWidth="1"/>
    <col min="12285" max="12527" width="8.85546875" style="2"/>
    <col min="12528" max="12528" width="40" style="2" customWidth="1"/>
    <col min="12529" max="12529" width="12" style="2" customWidth="1"/>
    <col min="12530" max="12532" width="10.42578125" style="2" customWidth="1"/>
    <col min="12533" max="12533" width="11" style="2" customWidth="1"/>
    <col min="12534" max="12534" width="4.7109375" style="2" customWidth="1"/>
    <col min="12535" max="12535" width="32.42578125" style="2" customWidth="1"/>
    <col min="12536" max="12536" width="12" style="2" customWidth="1"/>
    <col min="12537" max="12539" width="13.5703125" style="2" customWidth="1"/>
    <col min="12540" max="12540" width="11" style="2" customWidth="1"/>
    <col min="12541" max="12783" width="8.85546875" style="2"/>
    <col min="12784" max="12784" width="40" style="2" customWidth="1"/>
    <col min="12785" max="12785" width="12" style="2" customWidth="1"/>
    <col min="12786" max="12788" width="10.42578125" style="2" customWidth="1"/>
    <col min="12789" max="12789" width="11" style="2" customWidth="1"/>
    <col min="12790" max="12790" width="4.7109375" style="2" customWidth="1"/>
    <col min="12791" max="12791" width="32.42578125" style="2" customWidth="1"/>
    <col min="12792" max="12792" width="12" style="2" customWidth="1"/>
    <col min="12793" max="12795" width="13.5703125" style="2" customWidth="1"/>
    <col min="12796" max="12796" width="11" style="2" customWidth="1"/>
    <col min="12797" max="13039" width="8.85546875" style="2"/>
    <col min="13040" max="13040" width="40" style="2" customWidth="1"/>
    <col min="13041" max="13041" width="12" style="2" customWidth="1"/>
    <col min="13042" max="13044" width="10.42578125" style="2" customWidth="1"/>
    <col min="13045" max="13045" width="11" style="2" customWidth="1"/>
    <col min="13046" max="13046" width="4.7109375" style="2" customWidth="1"/>
    <col min="13047" max="13047" width="32.42578125" style="2" customWidth="1"/>
    <col min="13048" max="13048" width="12" style="2" customWidth="1"/>
    <col min="13049" max="13051" width="13.5703125" style="2" customWidth="1"/>
    <col min="13052" max="13052" width="11" style="2" customWidth="1"/>
    <col min="13053" max="13295" width="8.85546875" style="2"/>
    <col min="13296" max="13296" width="40" style="2" customWidth="1"/>
    <col min="13297" max="13297" width="12" style="2" customWidth="1"/>
    <col min="13298" max="13300" width="10.42578125" style="2" customWidth="1"/>
    <col min="13301" max="13301" width="11" style="2" customWidth="1"/>
    <col min="13302" max="13302" width="4.7109375" style="2" customWidth="1"/>
    <col min="13303" max="13303" width="32.42578125" style="2" customWidth="1"/>
    <col min="13304" max="13304" width="12" style="2" customWidth="1"/>
    <col min="13305" max="13307" width="13.5703125" style="2" customWidth="1"/>
    <col min="13308" max="13308" width="11" style="2" customWidth="1"/>
    <col min="13309" max="13551" width="8.85546875" style="2"/>
    <col min="13552" max="13552" width="40" style="2" customWidth="1"/>
    <col min="13553" max="13553" width="12" style="2" customWidth="1"/>
    <col min="13554" max="13556" width="10.42578125" style="2" customWidth="1"/>
    <col min="13557" max="13557" width="11" style="2" customWidth="1"/>
    <col min="13558" max="13558" width="4.7109375" style="2" customWidth="1"/>
    <col min="13559" max="13559" width="32.42578125" style="2" customWidth="1"/>
    <col min="13560" max="13560" width="12" style="2" customWidth="1"/>
    <col min="13561" max="13563" width="13.5703125" style="2" customWidth="1"/>
    <col min="13564" max="13564" width="11" style="2" customWidth="1"/>
    <col min="13565" max="13807" width="8.85546875" style="2"/>
    <col min="13808" max="13808" width="40" style="2" customWidth="1"/>
    <col min="13809" max="13809" width="12" style="2" customWidth="1"/>
    <col min="13810" max="13812" width="10.42578125" style="2" customWidth="1"/>
    <col min="13813" max="13813" width="11" style="2" customWidth="1"/>
    <col min="13814" max="13814" width="4.7109375" style="2" customWidth="1"/>
    <col min="13815" max="13815" width="32.42578125" style="2" customWidth="1"/>
    <col min="13816" max="13816" width="12" style="2" customWidth="1"/>
    <col min="13817" max="13819" width="13.5703125" style="2" customWidth="1"/>
    <col min="13820" max="13820" width="11" style="2" customWidth="1"/>
    <col min="13821" max="14063" width="8.85546875" style="2"/>
    <col min="14064" max="14064" width="40" style="2" customWidth="1"/>
    <col min="14065" max="14065" width="12" style="2" customWidth="1"/>
    <col min="14066" max="14068" width="10.42578125" style="2" customWidth="1"/>
    <col min="14069" max="14069" width="11" style="2" customWidth="1"/>
    <col min="14070" max="14070" width="4.7109375" style="2" customWidth="1"/>
    <col min="14071" max="14071" width="32.42578125" style="2" customWidth="1"/>
    <col min="14072" max="14072" width="12" style="2" customWidth="1"/>
    <col min="14073" max="14075" width="13.5703125" style="2" customWidth="1"/>
    <col min="14076" max="14076" width="11" style="2" customWidth="1"/>
    <col min="14077" max="14319" width="8.85546875" style="2"/>
    <col min="14320" max="14320" width="40" style="2" customWidth="1"/>
    <col min="14321" max="14321" width="12" style="2" customWidth="1"/>
    <col min="14322" max="14324" width="10.42578125" style="2" customWidth="1"/>
    <col min="14325" max="14325" width="11" style="2" customWidth="1"/>
    <col min="14326" max="14326" width="4.7109375" style="2" customWidth="1"/>
    <col min="14327" max="14327" width="32.42578125" style="2" customWidth="1"/>
    <col min="14328" max="14328" width="12" style="2" customWidth="1"/>
    <col min="14329" max="14331" width="13.5703125" style="2" customWidth="1"/>
    <col min="14332" max="14332" width="11" style="2" customWidth="1"/>
    <col min="14333" max="14575" width="8.85546875" style="2"/>
    <col min="14576" max="14576" width="40" style="2" customWidth="1"/>
    <col min="14577" max="14577" width="12" style="2" customWidth="1"/>
    <col min="14578" max="14580" width="10.42578125" style="2" customWidth="1"/>
    <col min="14581" max="14581" width="11" style="2" customWidth="1"/>
    <col min="14582" max="14582" width="4.7109375" style="2" customWidth="1"/>
    <col min="14583" max="14583" width="32.42578125" style="2" customWidth="1"/>
    <col min="14584" max="14584" width="12" style="2" customWidth="1"/>
    <col min="14585" max="14587" width="13.5703125" style="2" customWidth="1"/>
    <col min="14588" max="14588" width="11" style="2" customWidth="1"/>
    <col min="14589" max="14831" width="8.85546875" style="2"/>
    <col min="14832" max="14832" width="40" style="2" customWidth="1"/>
    <col min="14833" max="14833" width="12" style="2" customWidth="1"/>
    <col min="14834" max="14836" width="10.42578125" style="2" customWidth="1"/>
    <col min="14837" max="14837" width="11" style="2" customWidth="1"/>
    <col min="14838" max="14838" width="4.7109375" style="2" customWidth="1"/>
    <col min="14839" max="14839" width="32.42578125" style="2" customWidth="1"/>
    <col min="14840" max="14840" width="12" style="2" customWidth="1"/>
    <col min="14841" max="14843" width="13.5703125" style="2" customWidth="1"/>
    <col min="14844" max="14844" width="11" style="2" customWidth="1"/>
    <col min="14845" max="15087" width="8.85546875" style="2"/>
    <col min="15088" max="15088" width="40" style="2" customWidth="1"/>
    <col min="15089" max="15089" width="12" style="2" customWidth="1"/>
    <col min="15090" max="15092" width="10.42578125" style="2" customWidth="1"/>
    <col min="15093" max="15093" width="11" style="2" customWidth="1"/>
    <col min="15094" max="15094" width="4.7109375" style="2" customWidth="1"/>
    <col min="15095" max="15095" width="32.42578125" style="2" customWidth="1"/>
    <col min="15096" max="15096" width="12" style="2" customWidth="1"/>
    <col min="15097" max="15099" width="13.5703125" style="2" customWidth="1"/>
    <col min="15100" max="15100" width="11" style="2" customWidth="1"/>
    <col min="15101" max="15343" width="8.85546875" style="2"/>
    <col min="15344" max="15344" width="40" style="2" customWidth="1"/>
    <col min="15345" max="15345" width="12" style="2" customWidth="1"/>
    <col min="15346" max="15348" width="10.42578125" style="2" customWidth="1"/>
    <col min="15349" max="15349" width="11" style="2" customWidth="1"/>
    <col min="15350" max="15350" width="4.7109375" style="2" customWidth="1"/>
    <col min="15351" max="15351" width="32.42578125" style="2" customWidth="1"/>
    <col min="15352" max="15352" width="12" style="2" customWidth="1"/>
    <col min="15353" max="15355" width="13.5703125" style="2" customWidth="1"/>
    <col min="15356" max="15356" width="11" style="2" customWidth="1"/>
    <col min="15357" max="15599" width="8.85546875" style="2"/>
    <col min="15600" max="15600" width="40" style="2" customWidth="1"/>
    <col min="15601" max="15601" width="12" style="2" customWidth="1"/>
    <col min="15602" max="15604" width="10.42578125" style="2" customWidth="1"/>
    <col min="15605" max="15605" width="11" style="2" customWidth="1"/>
    <col min="15606" max="15606" width="4.7109375" style="2" customWidth="1"/>
    <col min="15607" max="15607" width="32.42578125" style="2" customWidth="1"/>
    <col min="15608" max="15608" width="12" style="2" customWidth="1"/>
    <col min="15609" max="15611" width="13.5703125" style="2" customWidth="1"/>
    <col min="15612" max="15612" width="11" style="2" customWidth="1"/>
    <col min="15613" max="15855" width="8.85546875" style="2"/>
    <col min="15856" max="15856" width="40" style="2" customWidth="1"/>
    <col min="15857" max="15857" width="12" style="2" customWidth="1"/>
    <col min="15858" max="15860" width="10.42578125" style="2" customWidth="1"/>
    <col min="15861" max="15861" width="11" style="2" customWidth="1"/>
    <col min="15862" max="15862" width="4.7109375" style="2" customWidth="1"/>
    <col min="15863" max="15863" width="32.42578125" style="2" customWidth="1"/>
    <col min="15864" max="15864" width="12" style="2" customWidth="1"/>
    <col min="15865" max="15867" width="13.5703125" style="2" customWidth="1"/>
    <col min="15868" max="15868" width="11" style="2" customWidth="1"/>
    <col min="15869" max="16111" width="8.85546875" style="2"/>
    <col min="16112" max="16112" width="40" style="2" customWidth="1"/>
    <col min="16113" max="16113" width="12" style="2" customWidth="1"/>
    <col min="16114" max="16116" width="10.42578125" style="2" customWidth="1"/>
    <col min="16117" max="16117" width="11" style="2" customWidth="1"/>
    <col min="16118" max="16118" width="4.7109375" style="2" customWidth="1"/>
    <col min="16119" max="16119" width="32.42578125" style="2" customWidth="1"/>
    <col min="16120" max="16120" width="12" style="2" customWidth="1"/>
    <col min="16121" max="16123" width="13.5703125" style="2" customWidth="1"/>
    <col min="16124" max="16124" width="11" style="2" customWidth="1"/>
    <col min="16125" max="16379" width="8.85546875" style="2"/>
    <col min="16380" max="16384" width="8.85546875" style="2" customWidth="1"/>
  </cols>
  <sheetData>
    <row r="1" spans="1:11" ht="15.6" customHeight="1" x14ac:dyDescent="0.25">
      <c r="A1" s="1"/>
      <c r="B1" s="1"/>
      <c r="C1" s="1"/>
      <c r="D1" s="1"/>
      <c r="E1" s="1"/>
      <c r="F1" s="1"/>
      <c r="G1" s="1"/>
      <c r="H1" s="1"/>
      <c r="I1" s="4"/>
      <c r="J1" s="4"/>
      <c r="K1" s="4" t="s">
        <v>840</v>
      </c>
    </row>
    <row r="2" spans="1:11" ht="15.6" customHeight="1" x14ac:dyDescent="0.25">
      <c r="A2" s="1"/>
      <c r="B2" s="1"/>
      <c r="C2" s="1"/>
      <c r="D2" s="1"/>
      <c r="E2" s="1"/>
      <c r="F2" s="1"/>
      <c r="G2" s="1"/>
      <c r="H2" s="1"/>
      <c r="I2" s="4"/>
      <c r="J2" s="4"/>
      <c r="K2" s="4" t="s">
        <v>970</v>
      </c>
    </row>
    <row r="3" spans="1:11" ht="15.6" customHeight="1" x14ac:dyDescent="0.25">
      <c r="A3" s="1"/>
      <c r="B3" s="1"/>
      <c r="C3" s="1"/>
      <c r="D3" s="1"/>
      <c r="E3" s="1"/>
      <c r="F3" s="1"/>
      <c r="G3" s="1"/>
      <c r="H3" s="1"/>
      <c r="I3" s="4"/>
      <c r="J3" s="4"/>
      <c r="K3" s="113"/>
    </row>
    <row r="4" spans="1:11" ht="12.75" customHeight="1" x14ac:dyDescent="0.2">
      <c r="A4" s="604" t="s">
        <v>84</v>
      </c>
      <c r="B4" s="604"/>
      <c r="C4" s="604"/>
      <c r="D4" s="604"/>
      <c r="E4" s="604"/>
      <c r="F4" s="604"/>
      <c r="G4" s="604"/>
      <c r="H4" s="604"/>
      <c r="I4" s="604"/>
      <c r="J4" s="604"/>
      <c r="K4" s="604"/>
    </row>
    <row r="5" spans="1:11" x14ac:dyDescent="0.2">
      <c r="A5" s="605" t="s">
        <v>281</v>
      </c>
      <c r="B5" s="605"/>
      <c r="C5" s="605"/>
      <c r="D5" s="605"/>
      <c r="E5" s="605"/>
      <c r="F5" s="605"/>
      <c r="G5" s="605"/>
      <c r="H5" s="605"/>
      <c r="I5" s="605"/>
      <c r="J5" s="605"/>
      <c r="K5" s="605"/>
    </row>
    <row r="6" spans="1:11" x14ac:dyDescent="0.2">
      <c r="A6" s="5"/>
      <c r="B6" s="39"/>
      <c r="C6" s="39"/>
      <c r="D6" s="39"/>
      <c r="E6" s="39"/>
      <c r="F6" s="39"/>
      <c r="G6" s="5"/>
      <c r="H6" s="40"/>
    </row>
    <row r="7" spans="1:11" x14ac:dyDescent="0.2">
      <c r="A7" s="6" t="s">
        <v>85</v>
      </c>
      <c r="B7" s="41"/>
      <c r="C7" s="41"/>
      <c r="D7" s="41"/>
      <c r="E7" s="41"/>
      <c r="F7" s="42"/>
      <c r="G7" s="6" t="s">
        <v>86</v>
      </c>
      <c r="H7" s="43"/>
      <c r="I7" s="3"/>
      <c r="J7" s="3"/>
      <c r="K7" s="3"/>
    </row>
    <row r="8" spans="1:11" x14ac:dyDescent="0.2">
      <c r="A8" s="7"/>
      <c r="B8" s="8" t="s">
        <v>182</v>
      </c>
      <c r="C8" s="8" t="s">
        <v>183</v>
      </c>
      <c r="D8" s="8" t="s">
        <v>270</v>
      </c>
      <c r="E8" s="8" t="s">
        <v>941</v>
      </c>
      <c r="F8" s="44"/>
      <c r="G8" s="7"/>
      <c r="H8" s="8" t="s">
        <v>182</v>
      </c>
      <c r="I8" s="8" t="s">
        <v>183</v>
      </c>
      <c r="J8" s="8" t="s">
        <v>270</v>
      </c>
      <c r="K8" s="8" t="s">
        <v>941</v>
      </c>
    </row>
    <row r="9" spans="1:11" x14ac:dyDescent="0.2">
      <c r="A9" s="6"/>
      <c r="B9" s="9" t="s">
        <v>21</v>
      </c>
      <c r="C9" s="9" t="s">
        <v>21</v>
      </c>
      <c r="D9" s="9" t="s">
        <v>21</v>
      </c>
      <c r="E9" s="9" t="s">
        <v>21</v>
      </c>
      <c r="F9" s="45"/>
      <c r="G9" s="46"/>
      <c r="H9" s="9" t="s">
        <v>21</v>
      </c>
      <c r="I9" s="9" t="s">
        <v>21</v>
      </c>
      <c r="J9" s="9" t="s">
        <v>21</v>
      </c>
      <c r="K9" s="9" t="s">
        <v>21</v>
      </c>
    </row>
    <row r="10" spans="1:11" x14ac:dyDescent="0.2">
      <c r="A10" s="10" t="s">
        <v>76</v>
      </c>
      <c r="B10" s="47">
        <v>453985</v>
      </c>
      <c r="C10" s="47">
        <v>418099</v>
      </c>
      <c r="D10" s="47">
        <f>'[1]1. melléklet'!D12+'[1]1. melléklet'!D18+'[1]1. melléklet'!D30+'[1]1. melléklet'!D56</f>
        <v>290248</v>
      </c>
      <c r="E10" s="47">
        <f>'[1]1. melléklet'!P12+'[1]1. melléklet'!P18+'[1]1. melléklet'!P30+'[1]1. melléklet'!P56</f>
        <v>336542</v>
      </c>
      <c r="F10" s="47"/>
      <c r="G10" s="10" t="s">
        <v>19</v>
      </c>
      <c r="H10" s="11">
        <v>1001290</v>
      </c>
      <c r="I10" s="11">
        <v>1142636</v>
      </c>
      <c r="J10" s="11">
        <f>'[1]2. mell. 1. pont'!D13+'[1]2. mell. 1. pont'!D27+'[1]2. mell. 1. pont'!D42+'[1]2. mell. 1. pont'!D65</f>
        <v>1276690</v>
      </c>
      <c r="K10" s="11">
        <f>'[1]2. mell. 1. pont'!P13+'[1]2. mell. 1. pont'!P27+'[1]2. mell. 1. pont'!P42+'[1]2. mell. 1. pont'!P65</f>
        <v>1287711</v>
      </c>
    </row>
    <row r="11" spans="1:11" x14ac:dyDescent="0.2">
      <c r="A11" s="10" t="s">
        <v>51</v>
      </c>
      <c r="B11" s="47">
        <v>904052</v>
      </c>
      <c r="C11" s="47">
        <v>1228950</v>
      </c>
      <c r="D11" s="47">
        <f>'[1]1. melléklet'!D71</f>
        <v>1247000</v>
      </c>
      <c r="E11" s="47">
        <f>'[1]1. melléklet'!P71</f>
        <v>1250600</v>
      </c>
      <c r="F11" s="47"/>
      <c r="G11" s="10" t="s">
        <v>87</v>
      </c>
      <c r="H11" s="11">
        <v>134893</v>
      </c>
      <c r="I11" s="11">
        <v>153581</v>
      </c>
      <c r="J11" s="11">
        <f>'[1]2. mell. 1. pont'!D14+'[1]2. mell. 1. pont'!D28+'[1]2. mell. 1. pont'!D43+'[1]2. mell. 1. pont'!D74</f>
        <v>157544</v>
      </c>
      <c r="K11" s="11">
        <f>'[1]2. mell. 1. pont'!P14+'[1]2. mell. 1. pont'!P28+'[1]2. mell. 1. pont'!P43+'[1]2. mell. 1. pont'!P74</f>
        <v>168508</v>
      </c>
    </row>
    <row r="12" spans="1:11" x14ac:dyDescent="0.2">
      <c r="A12" s="10" t="s">
        <v>88</v>
      </c>
      <c r="B12" s="47">
        <v>1806239</v>
      </c>
      <c r="C12" s="47">
        <v>2195697</v>
      </c>
      <c r="D12" s="47">
        <f>'[1]1. melléklet'!D98</f>
        <v>1860585</v>
      </c>
      <c r="E12" s="47">
        <f>'[1]1. melléklet'!P98</f>
        <v>2199619</v>
      </c>
      <c r="F12" s="47"/>
      <c r="G12" s="10" t="s">
        <v>23</v>
      </c>
      <c r="H12" s="11">
        <v>1563496</v>
      </c>
      <c r="I12" s="11">
        <v>1870322</v>
      </c>
      <c r="J12" s="11">
        <f>'[1]2. mell. 1. pont'!D15+'[1]2. mell. 1. pont'!D29+'[1]2. mell. 1. pont'!D44+'[1]2. mell. 1. pont'!D125</f>
        <v>1809542</v>
      </c>
      <c r="K12" s="11">
        <f>'[1]2. mell. 1. pont'!P15+'[1]2. mell. 1. pont'!P29+'[1]2. mell. 1. pont'!P44+'[1]2. mell. 1. pont'!P125</f>
        <v>2000322</v>
      </c>
    </row>
    <row r="13" spans="1:11" ht="24" x14ac:dyDescent="0.2">
      <c r="A13" s="10" t="s">
        <v>118</v>
      </c>
      <c r="B13" s="47">
        <v>175460</v>
      </c>
      <c r="C13" s="47">
        <v>201535</v>
      </c>
      <c r="D13" s="47">
        <f>'[1]1. melléklet'!D134</f>
        <v>51415</v>
      </c>
      <c r="E13" s="47">
        <f>'[1]1. melléklet'!P134+'[1]1. melléklet'!P33+'[1]1. melléklet'!P32+'[1]1. melléklet'!P22+'[1]1. melléklet'!P13</f>
        <v>128470</v>
      </c>
      <c r="F13" s="47"/>
      <c r="G13" s="48" t="s">
        <v>108</v>
      </c>
      <c r="H13" s="11">
        <v>579510</v>
      </c>
      <c r="I13" s="11">
        <v>695632</v>
      </c>
      <c r="J13" s="11">
        <f>'[1]2. mell. 1. pont'!D157+'[1]2. mell. 1. pont'!D175+'[1]2. mell. 1. pont'!D184+'[1]2. mell. 1. pont'!D32+'[1]2. mell. 1. pont'!D47</f>
        <v>683205</v>
      </c>
      <c r="K13" s="11">
        <f>'[1]2. mell. 1. pont'!P157+'[1]2. mell. 1. pont'!P175+'[1]2. mell. 1. pont'!P184+'[1]2. mell. 1. pont'!P32+'[1]2. mell. 1. pont'!P47</f>
        <v>847540</v>
      </c>
    </row>
    <row r="14" spans="1:11" x14ac:dyDescent="0.2">
      <c r="A14" s="10" t="s">
        <v>148</v>
      </c>
      <c r="B14" s="47">
        <v>7451</v>
      </c>
      <c r="C14" s="47">
        <v>10460</v>
      </c>
      <c r="D14" s="47">
        <f>'[1]1. melléklet'!D157</f>
        <v>13700</v>
      </c>
      <c r="E14" s="47">
        <f>'[1]1. melléklet'!P157</f>
        <v>41200</v>
      </c>
      <c r="F14" s="47"/>
      <c r="G14" s="10" t="s">
        <v>40</v>
      </c>
      <c r="H14" s="11">
        <v>14901</v>
      </c>
      <c r="I14" s="11">
        <v>15272</v>
      </c>
      <c r="J14" s="11">
        <f>'[1]2. mell. 1. pont'!D139</f>
        <v>15000</v>
      </c>
      <c r="K14" s="11">
        <f>'[1]2. mell. 1. pont'!P139</f>
        <v>15539</v>
      </c>
    </row>
    <row r="15" spans="1:11" x14ac:dyDescent="0.2">
      <c r="A15" s="10" t="s">
        <v>89</v>
      </c>
      <c r="B15" s="47">
        <v>0</v>
      </c>
      <c r="C15" s="47">
        <v>23000</v>
      </c>
      <c r="D15" s="47">
        <f>'[1]1. melléklet'!D175</f>
        <v>19000</v>
      </c>
      <c r="E15" s="47">
        <f>'[1]1. melléklet'!P175</f>
        <v>19000</v>
      </c>
      <c r="F15" s="47"/>
      <c r="G15" s="10" t="s">
        <v>90</v>
      </c>
      <c r="H15" s="11">
        <v>9000</v>
      </c>
      <c r="I15" s="11">
        <v>0</v>
      </c>
      <c r="J15" s="11">
        <v>0</v>
      </c>
      <c r="K15" s="11">
        <v>0</v>
      </c>
    </row>
    <row r="16" spans="1:11" x14ac:dyDescent="0.2">
      <c r="A16" s="3"/>
      <c r="B16" s="3"/>
      <c r="C16" s="3"/>
      <c r="D16" s="3"/>
      <c r="E16" s="3"/>
      <c r="F16" s="47"/>
      <c r="G16" s="10" t="s">
        <v>92</v>
      </c>
      <c r="H16" s="11">
        <v>0</v>
      </c>
      <c r="I16" s="11">
        <v>5000</v>
      </c>
      <c r="J16" s="11">
        <f>'[1]2. mell. 1. pont'!D182+'[1]2. mell. 1. pont'!D178</f>
        <v>12000</v>
      </c>
      <c r="K16" s="11">
        <f>'[1]2. mell. 1. pont'!P182+'[1]2. mell. 1. pont'!P178</f>
        <v>8380</v>
      </c>
    </row>
    <row r="17" spans="1:11" x14ac:dyDescent="0.2">
      <c r="A17" s="6" t="s">
        <v>93</v>
      </c>
      <c r="B17" s="49">
        <f>SUM(B10:B16)</f>
        <v>3347187</v>
      </c>
      <c r="C17" s="49">
        <f>SUM(C10:C16)</f>
        <v>4077741</v>
      </c>
      <c r="D17" s="49">
        <f>SUM(D10:D16)</f>
        <v>3481948</v>
      </c>
      <c r="E17" s="49">
        <f>SUM(E10:E16)</f>
        <v>3975431</v>
      </c>
      <c r="F17" s="50"/>
      <c r="G17" s="6" t="s">
        <v>94</v>
      </c>
      <c r="H17" s="12">
        <f>SUM(H10:H16)</f>
        <v>3303090</v>
      </c>
      <c r="I17" s="12">
        <f>SUM(I10:I16)</f>
        <v>3882443</v>
      </c>
      <c r="J17" s="12">
        <f>SUM(J10:J16)</f>
        <v>3953981</v>
      </c>
      <c r="K17" s="12">
        <f>SUM(K10:K16)</f>
        <v>4328000</v>
      </c>
    </row>
    <row r="18" spans="1:11" x14ac:dyDescent="0.2">
      <c r="A18" s="6" t="s">
        <v>271</v>
      </c>
      <c r="B18" s="49"/>
      <c r="C18" s="49"/>
      <c r="D18" s="49"/>
      <c r="E18" s="49"/>
      <c r="F18" s="50"/>
      <c r="G18" s="6"/>
      <c r="H18" s="12">
        <f>B17-H17</f>
        <v>44097</v>
      </c>
      <c r="I18" s="12">
        <f t="shared" ref="I18" si="0">C17-I17</f>
        <v>195298</v>
      </c>
      <c r="J18" s="12">
        <f>D17-J17</f>
        <v>-472033</v>
      </c>
      <c r="K18" s="12">
        <f>E17-K17</f>
        <v>-352569</v>
      </c>
    </row>
    <row r="19" spans="1:11" x14ac:dyDescent="0.2">
      <c r="A19" s="6"/>
      <c r="B19" s="49"/>
      <c r="C19" s="49"/>
      <c r="D19" s="49"/>
      <c r="E19" s="49"/>
      <c r="F19" s="50"/>
      <c r="G19" s="6"/>
      <c r="H19" s="12"/>
      <c r="I19" s="12"/>
      <c r="J19" s="12"/>
      <c r="K19" s="12"/>
    </row>
    <row r="20" spans="1:11" x14ac:dyDescent="0.2">
      <c r="A20" s="10" t="s">
        <v>57</v>
      </c>
      <c r="B20" s="11">
        <v>140571</v>
      </c>
      <c r="C20" s="11">
        <v>174891</v>
      </c>
      <c r="D20" s="11">
        <f>'[1]1. melléklet'!D108</f>
        <v>374502</v>
      </c>
      <c r="E20" s="11">
        <f>'[1]1. melléklet'!P108</f>
        <v>224679</v>
      </c>
      <c r="F20" s="43"/>
      <c r="G20" s="10" t="s">
        <v>42</v>
      </c>
      <c r="H20" s="11">
        <v>372731</v>
      </c>
      <c r="I20" s="11">
        <v>957911</v>
      </c>
      <c r="J20" s="11">
        <f>'[1]2. mell. 1. pont'!D18+'[1]2. mell. 1. pont'!D38+'[1]2. mell. 1. pont'!D52+'[1]2. mell. 1. pont'!D209</f>
        <v>96020</v>
      </c>
      <c r="K20" s="11">
        <f>'[1]2. mell. 1. pont'!P18+'[1]2. mell. 1. pont'!P38+'[1]2. mell. 1. pont'!P52+'[1]2. mell. 1. pont'!P209</f>
        <v>181200</v>
      </c>
    </row>
    <row r="21" spans="1:11" x14ac:dyDescent="0.2">
      <c r="A21" s="10" t="s">
        <v>150</v>
      </c>
      <c r="B21" s="47">
        <v>40000</v>
      </c>
      <c r="C21" s="47">
        <v>0</v>
      </c>
      <c r="D21" s="47">
        <v>0</v>
      </c>
      <c r="E21" s="47">
        <v>0</v>
      </c>
      <c r="F21" s="47"/>
      <c r="G21" s="10" t="s">
        <v>17</v>
      </c>
      <c r="H21" s="11">
        <v>1125666</v>
      </c>
      <c r="I21" s="11">
        <v>1784632</v>
      </c>
      <c r="J21" s="11">
        <f>'[1]2. mell. 1. pont'!D219+'[1]2. mell. 1. pont'!D23</f>
        <v>211824</v>
      </c>
      <c r="K21" s="11">
        <f>'[1]2. mell. 1. pont'!P219+'[1]2. mell. 1. pont'!P23</f>
        <v>219250</v>
      </c>
    </row>
    <row r="22" spans="1:11" ht="24" x14ac:dyDescent="0.2">
      <c r="A22" s="10" t="s">
        <v>95</v>
      </c>
      <c r="B22" s="51">
        <v>487625</v>
      </c>
      <c r="C22" s="51">
        <v>715805</v>
      </c>
      <c r="D22" s="51">
        <f>'[1]1. melléklet'!D145</f>
        <v>305202</v>
      </c>
      <c r="E22" s="51">
        <f>'[1]1. melléklet'!P145</f>
        <v>357202</v>
      </c>
      <c r="F22" s="51"/>
      <c r="G22" s="48" t="s">
        <v>107</v>
      </c>
      <c r="H22" s="11">
        <v>6610</v>
      </c>
      <c r="I22" s="11">
        <v>9800</v>
      </c>
      <c r="J22" s="11">
        <f>+'[1]2. mell. 1. pont'!D226</f>
        <v>6000</v>
      </c>
      <c r="K22" s="11">
        <f>+'[1]2. mell. 1. pont'!P226</f>
        <v>6000</v>
      </c>
    </row>
    <row r="23" spans="1:11" x14ac:dyDescent="0.2">
      <c r="A23" s="10" t="s">
        <v>147</v>
      </c>
      <c r="B23" s="47">
        <v>616</v>
      </c>
      <c r="C23" s="47">
        <v>400</v>
      </c>
      <c r="D23" s="47">
        <f>'[1]1. melléklet'!D162</f>
        <v>400</v>
      </c>
      <c r="E23" s="47">
        <f>'[1]1. melléklet'!P162</f>
        <v>400</v>
      </c>
      <c r="F23" s="47"/>
      <c r="G23" s="10" t="s">
        <v>106</v>
      </c>
      <c r="H23" s="11">
        <v>0</v>
      </c>
      <c r="I23" s="11">
        <v>5000</v>
      </c>
      <c r="J23" s="11">
        <v>0</v>
      </c>
      <c r="K23" s="11">
        <v>0</v>
      </c>
    </row>
    <row r="24" spans="1:11" x14ac:dyDescent="0.2">
      <c r="A24" s="10" t="s">
        <v>96</v>
      </c>
      <c r="B24" s="47">
        <v>162</v>
      </c>
      <c r="C24" s="47">
        <v>300</v>
      </c>
      <c r="D24" s="47">
        <f>'[1]1. melléklet'!D170</f>
        <v>300</v>
      </c>
      <c r="E24" s="47">
        <f>'[1]1. melléklet'!P170</f>
        <v>300</v>
      </c>
      <c r="F24" s="47"/>
      <c r="G24" s="10" t="s">
        <v>98</v>
      </c>
      <c r="H24" s="11">
        <v>0</v>
      </c>
      <c r="I24" s="11">
        <v>0</v>
      </c>
      <c r="J24" s="11">
        <v>0</v>
      </c>
      <c r="K24" s="11">
        <v>0</v>
      </c>
    </row>
    <row r="25" spans="1:11" x14ac:dyDescent="0.2">
      <c r="A25" s="6" t="s">
        <v>99</v>
      </c>
      <c r="B25" s="49">
        <f>SUM(B20:B24)</f>
        <v>668974</v>
      </c>
      <c r="C25" s="49">
        <f>SUM(C20:C24)</f>
        <v>891396</v>
      </c>
      <c r="D25" s="49">
        <f>SUM(D20:D24)</f>
        <v>680404</v>
      </c>
      <c r="E25" s="49">
        <f>SUM(E20:E24)</f>
        <v>582581</v>
      </c>
      <c r="F25" s="49"/>
      <c r="G25" s="6" t="s">
        <v>100</v>
      </c>
      <c r="H25" s="12">
        <f>SUM(H20:H24)</f>
        <v>1505007</v>
      </c>
      <c r="I25" s="12">
        <f>SUM(I20:I24)</f>
        <v>2757343</v>
      </c>
      <c r="J25" s="12">
        <f>SUM(J20:J24)</f>
        <v>313844</v>
      </c>
      <c r="K25" s="12">
        <f>SUM(K20:K24)</f>
        <v>406450</v>
      </c>
    </row>
    <row r="26" spans="1:11" ht="24" x14ac:dyDescent="0.2">
      <c r="A26" s="6" t="s">
        <v>272</v>
      </c>
      <c r="B26" s="49"/>
      <c r="C26" s="49"/>
      <c r="D26" s="49"/>
      <c r="E26" s="49"/>
      <c r="F26" s="49"/>
      <c r="G26" s="6"/>
      <c r="H26" s="12">
        <f>B25-H25</f>
        <v>-836033</v>
      </c>
      <c r="I26" s="12">
        <f>C25-I25</f>
        <v>-1865947</v>
      </c>
      <c r="J26" s="12">
        <f>D25-J25</f>
        <v>366560</v>
      </c>
      <c r="K26" s="12">
        <f>E25-K25</f>
        <v>176131</v>
      </c>
    </row>
    <row r="27" spans="1:11" x14ac:dyDescent="0.2">
      <c r="A27" s="6"/>
      <c r="B27" s="49"/>
      <c r="C27" s="49"/>
      <c r="D27" s="49"/>
      <c r="E27" s="49"/>
      <c r="F27" s="49"/>
      <c r="G27" s="6"/>
      <c r="H27" s="12"/>
      <c r="I27" s="12"/>
      <c r="J27" s="12"/>
      <c r="K27" s="12"/>
    </row>
    <row r="28" spans="1:11" x14ac:dyDescent="0.2">
      <c r="A28" s="6" t="s">
        <v>274</v>
      </c>
      <c r="B28" s="49">
        <f>B17+B25</f>
        <v>4016161</v>
      </c>
      <c r="C28" s="49">
        <f>C17+C25</f>
        <v>4969137</v>
      </c>
      <c r="D28" s="49">
        <f>D17+D25</f>
        <v>4162352</v>
      </c>
      <c r="E28" s="49">
        <f>E17+E25</f>
        <v>4558012</v>
      </c>
      <c r="F28" s="49"/>
      <c r="G28" s="6" t="s">
        <v>275</v>
      </c>
      <c r="H28" s="12">
        <f>H17+H25</f>
        <v>4808097</v>
      </c>
      <c r="I28" s="12">
        <f>I17+I25</f>
        <v>6639786</v>
      </c>
      <c r="J28" s="12">
        <f>J17+J25</f>
        <v>4267825</v>
      </c>
      <c r="K28" s="12">
        <f>K17+K25</f>
        <v>4734450</v>
      </c>
    </row>
    <row r="29" spans="1:11" x14ac:dyDescent="0.2">
      <c r="A29" s="6"/>
      <c r="B29" s="49"/>
      <c r="C29" s="49"/>
      <c r="D29" s="49"/>
      <c r="E29" s="49"/>
      <c r="F29" s="49"/>
      <c r="G29" s="6"/>
      <c r="H29" s="12"/>
      <c r="I29" s="12"/>
      <c r="J29" s="12"/>
      <c r="K29" s="12"/>
    </row>
    <row r="30" spans="1:11" ht="15" x14ac:dyDescent="0.25">
      <c r="A30" s="590" t="s">
        <v>276</v>
      </c>
      <c r="B30" s="49"/>
      <c r="C30" s="49"/>
      <c r="D30" s="49"/>
      <c r="E30" s="49"/>
      <c r="F30" s="49"/>
      <c r="G30" s="6"/>
      <c r="H30" s="12">
        <f>B28-H28</f>
        <v>-791936</v>
      </c>
      <c r="I30" s="12">
        <f>C28-I28</f>
        <v>-1670649</v>
      </c>
      <c r="J30" s="12">
        <f>D28-J28</f>
        <v>-105473</v>
      </c>
      <c r="K30" s="12">
        <f>E28-K28</f>
        <v>-176438</v>
      </c>
    </row>
    <row r="31" spans="1:11" x14ac:dyDescent="0.2">
      <c r="A31" s="6"/>
      <c r="B31" s="49"/>
      <c r="C31" s="49"/>
      <c r="D31" s="49"/>
      <c r="E31" s="49"/>
      <c r="F31" s="49"/>
      <c r="G31" s="6"/>
      <c r="H31" s="12"/>
      <c r="I31" s="12"/>
      <c r="J31" s="12"/>
      <c r="K31" s="12"/>
    </row>
    <row r="32" spans="1:11" x14ac:dyDescent="0.2">
      <c r="A32" s="10" t="s">
        <v>284</v>
      </c>
      <c r="B32" s="47">
        <v>2506220</v>
      </c>
      <c r="C32" s="47">
        <v>1697017</v>
      </c>
      <c r="D32" s="47">
        <f>'[1]1. melléklet'!D190</f>
        <v>196448</v>
      </c>
      <c r="E32" s="47">
        <f>'[1]1. melléklet'!P190</f>
        <v>196169</v>
      </c>
      <c r="F32" s="47"/>
      <c r="G32" s="3"/>
      <c r="H32" s="3"/>
      <c r="I32" s="3"/>
      <c r="J32" s="3"/>
      <c r="K32" s="3"/>
    </row>
    <row r="33" spans="1:11" x14ac:dyDescent="0.2">
      <c r="A33" s="10" t="s">
        <v>283</v>
      </c>
      <c r="B33" s="47">
        <v>8301</v>
      </c>
      <c r="C33" s="47">
        <v>112570</v>
      </c>
      <c r="D33" s="47">
        <v>0</v>
      </c>
      <c r="E33" s="47">
        <v>0</v>
      </c>
      <c r="F33" s="47"/>
      <c r="G33" s="10" t="s">
        <v>282</v>
      </c>
      <c r="H33" s="11">
        <v>8301</v>
      </c>
      <c r="I33" s="11">
        <v>112570</v>
      </c>
      <c r="J33" s="11">
        <f>'[1]2. mell. 1. pont'!D237</f>
        <v>0</v>
      </c>
      <c r="K33" s="11">
        <f>'[1]2. mell. 1. pont'!P237</f>
        <v>0</v>
      </c>
    </row>
    <row r="34" spans="1:11" ht="24" x14ac:dyDescent="0.2">
      <c r="A34" s="10" t="s">
        <v>91</v>
      </c>
      <c r="B34" s="47">
        <v>81456</v>
      </c>
      <c r="C34" s="47">
        <v>65933</v>
      </c>
      <c r="D34" s="47">
        <v>0</v>
      </c>
      <c r="E34" s="47">
        <f>'[1]1. melléklet'!P192</f>
        <v>73256</v>
      </c>
      <c r="F34" s="49"/>
      <c r="G34" s="52" t="s">
        <v>101</v>
      </c>
      <c r="H34" s="11">
        <v>72333</v>
      </c>
      <c r="I34" s="11">
        <v>65912</v>
      </c>
      <c r="J34" s="11">
        <f>'[1]2. mell. 1. pont'!D240</f>
        <v>64586</v>
      </c>
      <c r="K34" s="11">
        <f>'[1]2. mell. 1. pont'!P240</f>
        <v>66598</v>
      </c>
    </row>
    <row r="35" spans="1:11" x14ac:dyDescent="0.2">
      <c r="A35" s="10" t="s">
        <v>97</v>
      </c>
      <c r="B35" s="47">
        <v>0</v>
      </c>
      <c r="C35" s="47">
        <v>0</v>
      </c>
      <c r="D35" s="47">
        <v>0</v>
      </c>
      <c r="E35" s="47">
        <v>0</v>
      </c>
      <c r="F35" s="49"/>
      <c r="G35" s="10" t="s">
        <v>103</v>
      </c>
      <c r="H35" s="11">
        <v>26389</v>
      </c>
      <c r="I35" s="11">
        <v>26389</v>
      </c>
      <c r="J35" s="11">
        <f>'[1]2. mell. 1. pont'!D236</f>
        <v>26389</v>
      </c>
      <c r="K35" s="11">
        <f>'[1]2. mell. 1. pont'!P236</f>
        <v>26389</v>
      </c>
    </row>
    <row r="36" spans="1:11" x14ac:dyDescent="0.2">
      <c r="A36" s="6"/>
      <c r="B36" s="49"/>
      <c r="C36" s="49"/>
      <c r="D36" s="49"/>
      <c r="E36" s="49"/>
      <c r="F36" s="49"/>
      <c r="G36" s="6"/>
      <c r="H36" s="12"/>
      <c r="I36" s="12"/>
      <c r="J36" s="12"/>
      <c r="K36" s="12"/>
    </row>
    <row r="37" spans="1:11" ht="24" x14ac:dyDescent="0.2">
      <c r="A37" s="6" t="s">
        <v>277</v>
      </c>
      <c r="B37" s="49">
        <f>SUM(B32:B36)</f>
        <v>2595977</v>
      </c>
      <c r="C37" s="49">
        <f t="shared" ref="C37:E37" si="1">SUM(C32:C36)</f>
        <v>1875520</v>
      </c>
      <c r="D37" s="49">
        <f t="shared" si="1"/>
        <v>196448</v>
      </c>
      <c r="E37" s="49">
        <f t="shared" si="1"/>
        <v>269425</v>
      </c>
      <c r="F37" s="49"/>
      <c r="G37" s="6" t="s">
        <v>278</v>
      </c>
      <c r="H37" s="12">
        <f>SUM(H33:H36)</f>
        <v>107023</v>
      </c>
      <c r="I37" s="12">
        <f>SUM(I33:I36)</f>
        <v>204871</v>
      </c>
      <c r="J37" s="12">
        <f>SUM(J33:J36)</f>
        <v>90975</v>
      </c>
      <c r="K37" s="12">
        <f>SUM(K33:K36)</f>
        <v>92987</v>
      </c>
    </row>
    <row r="38" spans="1:11" x14ac:dyDescent="0.2">
      <c r="A38" s="6"/>
      <c r="B38" s="49"/>
      <c r="C38" s="49"/>
      <c r="D38" s="49"/>
      <c r="E38" s="49"/>
      <c r="F38" s="49"/>
      <c r="G38" s="6"/>
      <c r="H38" s="11"/>
      <c r="I38" s="11"/>
      <c r="J38" s="11"/>
      <c r="K38" s="11"/>
    </row>
    <row r="39" spans="1:11" x14ac:dyDescent="0.2">
      <c r="A39" s="13" t="s">
        <v>279</v>
      </c>
      <c r="B39" s="14">
        <f>B28+B37</f>
        <v>6612138</v>
      </c>
      <c r="C39" s="14">
        <f t="shared" ref="C39:E39" si="2">C28+C37</f>
        <v>6844657</v>
      </c>
      <c r="D39" s="14">
        <f t="shared" si="2"/>
        <v>4358800</v>
      </c>
      <c r="E39" s="14">
        <f t="shared" si="2"/>
        <v>4827437</v>
      </c>
      <c r="F39" s="14"/>
      <c r="G39" s="13" t="s">
        <v>280</v>
      </c>
      <c r="H39" s="14">
        <f>H28+H37</f>
        <v>4915120</v>
      </c>
      <c r="I39" s="14">
        <f t="shared" ref="I39:K39" si="3">I28+I37</f>
        <v>6844657</v>
      </c>
      <c r="J39" s="14">
        <f t="shared" si="3"/>
        <v>4358800</v>
      </c>
      <c r="K39" s="14">
        <f t="shared" si="3"/>
        <v>4827437</v>
      </c>
    </row>
  </sheetData>
  <mergeCells count="2">
    <mergeCell ref="A4:K4"/>
    <mergeCell ref="A5:K5"/>
  </mergeCells>
  <pageMargins left="0.7" right="0.7" top="0.75" bottom="0.75" header="0.3" footer="0.3"/>
  <pageSetup paperSize="9"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6BC7D-1784-49D3-9D37-BA63B25379DE}">
  <dimension ref="A1:U21"/>
  <sheetViews>
    <sheetView view="pageBreakPreview" zoomScaleNormal="100" zoomScaleSheetLayoutView="100" workbookViewId="0">
      <selection activeCell="M2" sqref="M2"/>
    </sheetView>
  </sheetViews>
  <sheetFormatPr defaultRowHeight="12.75" x14ac:dyDescent="0.2"/>
  <cols>
    <col min="1" max="1" width="6.42578125" style="173" customWidth="1"/>
    <col min="2" max="2" width="30.7109375" style="179" customWidth="1"/>
    <col min="3" max="4" width="11.5703125" style="173" customWidth="1"/>
    <col min="5" max="12" width="9.85546875" style="173" bestFit="1" customWidth="1"/>
    <col min="13" max="13" width="10.7109375" style="173" customWidth="1"/>
    <col min="14" max="14" width="11.5703125" style="173" customWidth="1"/>
    <col min="15" max="16" width="11.28515625" style="174" customWidth="1"/>
    <col min="17" max="17" width="11.85546875" style="174" customWidth="1"/>
    <col min="18" max="20" width="11.28515625" style="174" customWidth="1"/>
    <col min="21" max="21" width="11.85546875" style="173" customWidth="1"/>
    <col min="22" max="256" width="9.140625" style="173"/>
    <col min="257" max="257" width="6.42578125" style="173" customWidth="1"/>
    <col min="258" max="258" width="30.7109375" style="173" customWidth="1"/>
    <col min="259" max="260" width="11.5703125" style="173" customWidth="1"/>
    <col min="261" max="262" width="8.7109375" style="173" customWidth="1"/>
    <col min="263" max="266" width="9.85546875" style="173" bestFit="1" customWidth="1"/>
    <col min="267" max="268" width="8.7109375" style="173" customWidth="1"/>
    <col min="269" max="269" width="10.7109375" style="173" customWidth="1"/>
    <col min="270" max="270" width="34.7109375" style="173" customWidth="1"/>
    <col min="271" max="272" width="11.28515625" style="173" customWidth="1"/>
    <col min="273" max="273" width="11.85546875" style="173" customWidth="1"/>
    <col min="274" max="276" width="11.28515625" style="173" customWidth="1"/>
    <col min="277" max="277" width="11.85546875" style="173" customWidth="1"/>
    <col min="278" max="512" width="9.140625" style="173"/>
    <col min="513" max="513" width="6.42578125" style="173" customWidth="1"/>
    <col min="514" max="514" width="30.7109375" style="173" customWidth="1"/>
    <col min="515" max="516" width="11.5703125" style="173" customWidth="1"/>
    <col min="517" max="518" width="8.7109375" style="173" customWidth="1"/>
    <col min="519" max="522" width="9.85546875" style="173" bestFit="1" customWidth="1"/>
    <col min="523" max="524" width="8.7109375" style="173" customWidth="1"/>
    <col min="525" max="525" width="10.7109375" style="173" customWidth="1"/>
    <col min="526" max="526" width="34.7109375" style="173" customWidth="1"/>
    <col min="527" max="528" width="11.28515625" style="173" customWidth="1"/>
    <col min="529" max="529" width="11.85546875" style="173" customWidth="1"/>
    <col min="530" max="532" width="11.28515625" style="173" customWidth="1"/>
    <col min="533" max="533" width="11.85546875" style="173" customWidth="1"/>
    <col min="534" max="768" width="9.140625" style="173"/>
    <col min="769" max="769" width="6.42578125" style="173" customWidth="1"/>
    <col min="770" max="770" width="30.7109375" style="173" customWidth="1"/>
    <col min="771" max="772" width="11.5703125" style="173" customWidth="1"/>
    <col min="773" max="774" width="8.7109375" style="173" customWidth="1"/>
    <col min="775" max="778" width="9.85546875" style="173" bestFit="1" customWidth="1"/>
    <col min="779" max="780" width="8.7109375" style="173" customWidth="1"/>
    <col min="781" max="781" width="10.7109375" style="173" customWidth="1"/>
    <col min="782" max="782" width="34.7109375" style="173" customWidth="1"/>
    <col min="783" max="784" width="11.28515625" style="173" customWidth="1"/>
    <col min="785" max="785" width="11.85546875" style="173" customWidth="1"/>
    <col min="786" max="788" width="11.28515625" style="173" customWidth="1"/>
    <col min="789" max="789" width="11.85546875" style="173" customWidth="1"/>
    <col min="790" max="1024" width="9.140625" style="173"/>
    <col min="1025" max="1025" width="6.42578125" style="173" customWidth="1"/>
    <col min="1026" max="1026" width="30.7109375" style="173" customWidth="1"/>
    <col min="1027" max="1028" width="11.5703125" style="173" customWidth="1"/>
    <col min="1029" max="1030" width="8.7109375" style="173" customWidth="1"/>
    <col min="1031" max="1034" width="9.85546875" style="173" bestFit="1" customWidth="1"/>
    <col min="1035" max="1036" width="8.7109375" style="173" customWidth="1"/>
    <col min="1037" max="1037" width="10.7109375" style="173" customWidth="1"/>
    <col min="1038" max="1038" width="34.7109375" style="173" customWidth="1"/>
    <col min="1039" max="1040" width="11.28515625" style="173" customWidth="1"/>
    <col min="1041" max="1041" width="11.85546875" style="173" customWidth="1"/>
    <col min="1042" max="1044" width="11.28515625" style="173" customWidth="1"/>
    <col min="1045" max="1045" width="11.85546875" style="173" customWidth="1"/>
    <col min="1046" max="1280" width="9.140625" style="173"/>
    <col min="1281" max="1281" width="6.42578125" style="173" customWidth="1"/>
    <col min="1282" max="1282" width="30.7109375" style="173" customWidth="1"/>
    <col min="1283" max="1284" width="11.5703125" style="173" customWidth="1"/>
    <col min="1285" max="1286" width="8.7109375" style="173" customWidth="1"/>
    <col min="1287" max="1290" width="9.85546875" style="173" bestFit="1" customWidth="1"/>
    <col min="1291" max="1292" width="8.7109375" style="173" customWidth="1"/>
    <col min="1293" max="1293" width="10.7109375" style="173" customWidth="1"/>
    <col min="1294" max="1294" width="34.7109375" style="173" customWidth="1"/>
    <col min="1295" max="1296" width="11.28515625" style="173" customWidth="1"/>
    <col min="1297" max="1297" width="11.85546875" style="173" customWidth="1"/>
    <col min="1298" max="1300" width="11.28515625" style="173" customWidth="1"/>
    <col min="1301" max="1301" width="11.85546875" style="173" customWidth="1"/>
    <col min="1302" max="1536" width="9.140625" style="173"/>
    <col min="1537" max="1537" width="6.42578125" style="173" customWidth="1"/>
    <col min="1538" max="1538" width="30.7109375" style="173" customWidth="1"/>
    <col min="1539" max="1540" width="11.5703125" style="173" customWidth="1"/>
    <col min="1541" max="1542" width="8.7109375" style="173" customWidth="1"/>
    <col min="1543" max="1546" width="9.85546875" style="173" bestFit="1" customWidth="1"/>
    <col min="1547" max="1548" width="8.7109375" style="173" customWidth="1"/>
    <col min="1549" max="1549" width="10.7109375" style="173" customWidth="1"/>
    <col min="1550" max="1550" width="34.7109375" style="173" customWidth="1"/>
    <col min="1551" max="1552" width="11.28515625" style="173" customWidth="1"/>
    <col min="1553" max="1553" width="11.85546875" style="173" customWidth="1"/>
    <col min="1554" max="1556" width="11.28515625" style="173" customWidth="1"/>
    <col min="1557" max="1557" width="11.85546875" style="173" customWidth="1"/>
    <col min="1558" max="1792" width="9.140625" style="173"/>
    <col min="1793" max="1793" width="6.42578125" style="173" customWidth="1"/>
    <col min="1794" max="1794" width="30.7109375" style="173" customWidth="1"/>
    <col min="1795" max="1796" width="11.5703125" style="173" customWidth="1"/>
    <col min="1797" max="1798" width="8.7109375" style="173" customWidth="1"/>
    <col min="1799" max="1802" width="9.85546875" style="173" bestFit="1" customWidth="1"/>
    <col min="1803" max="1804" width="8.7109375" style="173" customWidth="1"/>
    <col min="1805" max="1805" width="10.7109375" style="173" customWidth="1"/>
    <col min="1806" max="1806" width="34.7109375" style="173" customWidth="1"/>
    <col min="1807" max="1808" width="11.28515625" style="173" customWidth="1"/>
    <col min="1809" max="1809" width="11.85546875" style="173" customWidth="1"/>
    <col min="1810" max="1812" width="11.28515625" style="173" customWidth="1"/>
    <col min="1813" max="1813" width="11.85546875" style="173" customWidth="1"/>
    <col min="1814" max="2048" width="9.140625" style="173"/>
    <col min="2049" max="2049" width="6.42578125" style="173" customWidth="1"/>
    <col min="2050" max="2050" width="30.7109375" style="173" customWidth="1"/>
    <col min="2051" max="2052" width="11.5703125" style="173" customWidth="1"/>
    <col min="2053" max="2054" width="8.7109375" style="173" customWidth="1"/>
    <col min="2055" max="2058" width="9.85546875" style="173" bestFit="1" customWidth="1"/>
    <col min="2059" max="2060" width="8.7109375" style="173" customWidth="1"/>
    <col min="2061" max="2061" width="10.7109375" style="173" customWidth="1"/>
    <col min="2062" max="2062" width="34.7109375" style="173" customWidth="1"/>
    <col min="2063" max="2064" width="11.28515625" style="173" customWidth="1"/>
    <col min="2065" max="2065" width="11.85546875" style="173" customWidth="1"/>
    <col min="2066" max="2068" width="11.28515625" style="173" customWidth="1"/>
    <col min="2069" max="2069" width="11.85546875" style="173" customWidth="1"/>
    <col min="2070" max="2304" width="9.140625" style="173"/>
    <col min="2305" max="2305" width="6.42578125" style="173" customWidth="1"/>
    <col min="2306" max="2306" width="30.7109375" style="173" customWidth="1"/>
    <col min="2307" max="2308" width="11.5703125" style="173" customWidth="1"/>
    <col min="2309" max="2310" width="8.7109375" style="173" customWidth="1"/>
    <col min="2311" max="2314" width="9.85546875" style="173" bestFit="1" customWidth="1"/>
    <col min="2315" max="2316" width="8.7109375" style="173" customWidth="1"/>
    <col min="2317" max="2317" width="10.7109375" style="173" customWidth="1"/>
    <col min="2318" max="2318" width="34.7109375" style="173" customWidth="1"/>
    <col min="2319" max="2320" width="11.28515625" style="173" customWidth="1"/>
    <col min="2321" max="2321" width="11.85546875" style="173" customWidth="1"/>
    <col min="2322" max="2324" width="11.28515625" style="173" customWidth="1"/>
    <col min="2325" max="2325" width="11.85546875" style="173" customWidth="1"/>
    <col min="2326" max="2560" width="9.140625" style="173"/>
    <col min="2561" max="2561" width="6.42578125" style="173" customWidth="1"/>
    <col min="2562" max="2562" width="30.7109375" style="173" customWidth="1"/>
    <col min="2563" max="2564" width="11.5703125" style="173" customWidth="1"/>
    <col min="2565" max="2566" width="8.7109375" style="173" customWidth="1"/>
    <col min="2567" max="2570" width="9.85546875" style="173" bestFit="1" customWidth="1"/>
    <col min="2571" max="2572" width="8.7109375" style="173" customWidth="1"/>
    <col min="2573" max="2573" width="10.7109375" style="173" customWidth="1"/>
    <col min="2574" max="2574" width="34.7109375" style="173" customWidth="1"/>
    <col min="2575" max="2576" width="11.28515625" style="173" customWidth="1"/>
    <col min="2577" max="2577" width="11.85546875" style="173" customWidth="1"/>
    <col min="2578" max="2580" width="11.28515625" style="173" customWidth="1"/>
    <col min="2581" max="2581" width="11.85546875" style="173" customWidth="1"/>
    <col min="2582" max="2816" width="9.140625" style="173"/>
    <col min="2817" max="2817" width="6.42578125" style="173" customWidth="1"/>
    <col min="2818" max="2818" width="30.7109375" style="173" customWidth="1"/>
    <col min="2819" max="2820" width="11.5703125" style="173" customWidth="1"/>
    <col min="2821" max="2822" width="8.7109375" style="173" customWidth="1"/>
    <col min="2823" max="2826" width="9.85546875" style="173" bestFit="1" customWidth="1"/>
    <col min="2827" max="2828" width="8.7109375" style="173" customWidth="1"/>
    <col min="2829" max="2829" width="10.7109375" style="173" customWidth="1"/>
    <col min="2830" max="2830" width="34.7109375" style="173" customWidth="1"/>
    <col min="2831" max="2832" width="11.28515625" style="173" customWidth="1"/>
    <col min="2833" max="2833" width="11.85546875" style="173" customWidth="1"/>
    <col min="2834" max="2836" width="11.28515625" style="173" customWidth="1"/>
    <col min="2837" max="2837" width="11.85546875" style="173" customWidth="1"/>
    <col min="2838" max="3072" width="9.140625" style="173"/>
    <col min="3073" max="3073" width="6.42578125" style="173" customWidth="1"/>
    <col min="3074" max="3074" width="30.7109375" style="173" customWidth="1"/>
    <col min="3075" max="3076" width="11.5703125" style="173" customWidth="1"/>
    <col min="3077" max="3078" width="8.7109375" style="173" customWidth="1"/>
    <col min="3079" max="3082" width="9.85546875" style="173" bestFit="1" customWidth="1"/>
    <col min="3083" max="3084" width="8.7109375" style="173" customWidth="1"/>
    <col min="3085" max="3085" width="10.7109375" style="173" customWidth="1"/>
    <col min="3086" max="3086" width="34.7109375" style="173" customWidth="1"/>
    <col min="3087" max="3088" width="11.28515625" style="173" customWidth="1"/>
    <col min="3089" max="3089" width="11.85546875" style="173" customWidth="1"/>
    <col min="3090" max="3092" width="11.28515625" style="173" customWidth="1"/>
    <col min="3093" max="3093" width="11.85546875" style="173" customWidth="1"/>
    <col min="3094" max="3328" width="9.140625" style="173"/>
    <col min="3329" max="3329" width="6.42578125" style="173" customWidth="1"/>
    <col min="3330" max="3330" width="30.7109375" style="173" customWidth="1"/>
    <col min="3331" max="3332" width="11.5703125" style="173" customWidth="1"/>
    <col min="3333" max="3334" width="8.7109375" style="173" customWidth="1"/>
    <col min="3335" max="3338" width="9.85546875" style="173" bestFit="1" customWidth="1"/>
    <col min="3339" max="3340" width="8.7109375" style="173" customWidth="1"/>
    <col min="3341" max="3341" width="10.7109375" style="173" customWidth="1"/>
    <col min="3342" max="3342" width="34.7109375" style="173" customWidth="1"/>
    <col min="3343" max="3344" width="11.28515625" style="173" customWidth="1"/>
    <col min="3345" max="3345" width="11.85546875" style="173" customWidth="1"/>
    <col min="3346" max="3348" width="11.28515625" style="173" customWidth="1"/>
    <col min="3349" max="3349" width="11.85546875" style="173" customWidth="1"/>
    <col min="3350" max="3584" width="9.140625" style="173"/>
    <col min="3585" max="3585" width="6.42578125" style="173" customWidth="1"/>
    <col min="3586" max="3586" width="30.7109375" style="173" customWidth="1"/>
    <col min="3587" max="3588" width="11.5703125" style="173" customWidth="1"/>
    <col min="3589" max="3590" width="8.7109375" style="173" customWidth="1"/>
    <col min="3591" max="3594" width="9.85546875" style="173" bestFit="1" customWidth="1"/>
    <col min="3595" max="3596" width="8.7109375" style="173" customWidth="1"/>
    <col min="3597" max="3597" width="10.7109375" style="173" customWidth="1"/>
    <col min="3598" max="3598" width="34.7109375" style="173" customWidth="1"/>
    <col min="3599" max="3600" width="11.28515625" style="173" customWidth="1"/>
    <col min="3601" max="3601" width="11.85546875" style="173" customWidth="1"/>
    <col min="3602" max="3604" width="11.28515625" style="173" customWidth="1"/>
    <col min="3605" max="3605" width="11.85546875" style="173" customWidth="1"/>
    <col min="3606" max="3840" width="9.140625" style="173"/>
    <col min="3841" max="3841" width="6.42578125" style="173" customWidth="1"/>
    <col min="3842" max="3842" width="30.7109375" style="173" customWidth="1"/>
    <col min="3843" max="3844" width="11.5703125" style="173" customWidth="1"/>
    <col min="3845" max="3846" width="8.7109375" style="173" customWidth="1"/>
    <col min="3847" max="3850" width="9.85546875" style="173" bestFit="1" customWidth="1"/>
    <col min="3851" max="3852" width="8.7109375" style="173" customWidth="1"/>
    <col min="3853" max="3853" width="10.7109375" style="173" customWidth="1"/>
    <col min="3854" max="3854" width="34.7109375" style="173" customWidth="1"/>
    <col min="3855" max="3856" width="11.28515625" style="173" customWidth="1"/>
    <col min="3857" max="3857" width="11.85546875" style="173" customWidth="1"/>
    <col min="3858" max="3860" width="11.28515625" style="173" customWidth="1"/>
    <col min="3861" max="3861" width="11.85546875" style="173" customWidth="1"/>
    <col min="3862" max="4096" width="9.140625" style="173"/>
    <col min="4097" max="4097" width="6.42578125" style="173" customWidth="1"/>
    <col min="4098" max="4098" width="30.7109375" style="173" customWidth="1"/>
    <col min="4099" max="4100" width="11.5703125" style="173" customWidth="1"/>
    <col min="4101" max="4102" width="8.7109375" style="173" customWidth="1"/>
    <col min="4103" max="4106" width="9.85546875" style="173" bestFit="1" customWidth="1"/>
    <col min="4107" max="4108" width="8.7109375" style="173" customWidth="1"/>
    <col min="4109" max="4109" width="10.7109375" style="173" customWidth="1"/>
    <col min="4110" max="4110" width="34.7109375" style="173" customWidth="1"/>
    <col min="4111" max="4112" width="11.28515625" style="173" customWidth="1"/>
    <col min="4113" max="4113" width="11.85546875" style="173" customWidth="1"/>
    <col min="4114" max="4116" width="11.28515625" style="173" customWidth="1"/>
    <col min="4117" max="4117" width="11.85546875" style="173" customWidth="1"/>
    <col min="4118" max="4352" width="9.140625" style="173"/>
    <col min="4353" max="4353" width="6.42578125" style="173" customWidth="1"/>
    <col min="4354" max="4354" width="30.7109375" style="173" customWidth="1"/>
    <col min="4355" max="4356" width="11.5703125" style="173" customWidth="1"/>
    <col min="4357" max="4358" width="8.7109375" style="173" customWidth="1"/>
    <col min="4359" max="4362" width="9.85546875" style="173" bestFit="1" customWidth="1"/>
    <col min="4363" max="4364" width="8.7109375" style="173" customWidth="1"/>
    <col min="4365" max="4365" width="10.7109375" style="173" customWidth="1"/>
    <col min="4366" max="4366" width="34.7109375" style="173" customWidth="1"/>
    <col min="4367" max="4368" width="11.28515625" style="173" customWidth="1"/>
    <col min="4369" max="4369" width="11.85546875" style="173" customWidth="1"/>
    <col min="4370" max="4372" width="11.28515625" style="173" customWidth="1"/>
    <col min="4373" max="4373" width="11.85546875" style="173" customWidth="1"/>
    <col min="4374" max="4608" width="9.140625" style="173"/>
    <col min="4609" max="4609" width="6.42578125" style="173" customWidth="1"/>
    <col min="4610" max="4610" width="30.7109375" style="173" customWidth="1"/>
    <col min="4611" max="4612" width="11.5703125" style="173" customWidth="1"/>
    <col min="4613" max="4614" width="8.7109375" style="173" customWidth="1"/>
    <col min="4615" max="4618" width="9.85546875" style="173" bestFit="1" customWidth="1"/>
    <col min="4619" max="4620" width="8.7109375" style="173" customWidth="1"/>
    <col min="4621" max="4621" width="10.7109375" style="173" customWidth="1"/>
    <col min="4622" max="4622" width="34.7109375" style="173" customWidth="1"/>
    <col min="4623" max="4624" width="11.28515625" style="173" customWidth="1"/>
    <col min="4625" max="4625" width="11.85546875" style="173" customWidth="1"/>
    <col min="4626" max="4628" width="11.28515625" style="173" customWidth="1"/>
    <col min="4629" max="4629" width="11.85546875" style="173" customWidth="1"/>
    <col min="4630" max="4864" width="9.140625" style="173"/>
    <col min="4865" max="4865" width="6.42578125" style="173" customWidth="1"/>
    <col min="4866" max="4866" width="30.7109375" style="173" customWidth="1"/>
    <col min="4867" max="4868" width="11.5703125" style="173" customWidth="1"/>
    <col min="4869" max="4870" width="8.7109375" style="173" customWidth="1"/>
    <col min="4871" max="4874" width="9.85546875" style="173" bestFit="1" customWidth="1"/>
    <col min="4875" max="4876" width="8.7109375" style="173" customWidth="1"/>
    <col min="4877" max="4877" width="10.7109375" style="173" customWidth="1"/>
    <col min="4878" max="4878" width="34.7109375" style="173" customWidth="1"/>
    <col min="4879" max="4880" width="11.28515625" style="173" customWidth="1"/>
    <col min="4881" max="4881" width="11.85546875" style="173" customWidth="1"/>
    <col min="4882" max="4884" width="11.28515625" style="173" customWidth="1"/>
    <col min="4885" max="4885" width="11.85546875" style="173" customWidth="1"/>
    <col min="4886" max="5120" width="9.140625" style="173"/>
    <col min="5121" max="5121" width="6.42578125" style="173" customWidth="1"/>
    <col min="5122" max="5122" width="30.7109375" style="173" customWidth="1"/>
    <col min="5123" max="5124" width="11.5703125" style="173" customWidth="1"/>
    <col min="5125" max="5126" width="8.7109375" style="173" customWidth="1"/>
    <col min="5127" max="5130" width="9.85546875" style="173" bestFit="1" customWidth="1"/>
    <col min="5131" max="5132" width="8.7109375" style="173" customWidth="1"/>
    <col min="5133" max="5133" width="10.7109375" style="173" customWidth="1"/>
    <col min="5134" max="5134" width="34.7109375" style="173" customWidth="1"/>
    <col min="5135" max="5136" width="11.28515625" style="173" customWidth="1"/>
    <col min="5137" max="5137" width="11.85546875" style="173" customWidth="1"/>
    <col min="5138" max="5140" width="11.28515625" style="173" customWidth="1"/>
    <col min="5141" max="5141" width="11.85546875" style="173" customWidth="1"/>
    <col min="5142" max="5376" width="9.140625" style="173"/>
    <col min="5377" max="5377" width="6.42578125" style="173" customWidth="1"/>
    <col min="5378" max="5378" width="30.7109375" style="173" customWidth="1"/>
    <col min="5379" max="5380" width="11.5703125" style="173" customWidth="1"/>
    <col min="5381" max="5382" width="8.7109375" style="173" customWidth="1"/>
    <col min="5383" max="5386" width="9.85546875" style="173" bestFit="1" customWidth="1"/>
    <col min="5387" max="5388" width="8.7109375" style="173" customWidth="1"/>
    <col min="5389" max="5389" width="10.7109375" style="173" customWidth="1"/>
    <col min="5390" max="5390" width="34.7109375" style="173" customWidth="1"/>
    <col min="5391" max="5392" width="11.28515625" style="173" customWidth="1"/>
    <col min="5393" max="5393" width="11.85546875" style="173" customWidth="1"/>
    <col min="5394" max="5396" width="11.28515625" style="173" customWidth="1"/>
    <col min="5397" max="5397" width="11.85546875" style="173" customWidth="1"/>
    <col min="5398" max="5632" width="9.140625" style="173"/>
    <col min="5633" max="5633" width="6.42578125" style="173" customWidth="1"/>
    <col min="5634" max="5634" width="30.7109375" style="173" customWidth="1"/>
    <col min="5635" max="5636" width="11.5703125" style="173" customWidth="1"/>
    <col min="5637" max="5638" width="8.7109375" style="173" customWidth="1"/>
    <col min="5639" max="5642" width="9.85546875" style="173" bestFit="1" customWidth="1"/>
    <col min="5643" max="5644" width="8.7109375" style="173" customWidth="1"/>
    <col min="5645" max="5645" width="10.7109375" style="173" customWidth="1"/>
    <col min="5646" max="5646" width="34.7109375" style="173" customWidth="1"/>
    <col min="5647" max="5648" width="11.28515625" style="173" customWidth="1"/>
    <col min="5649" max="5649" width="11.85546875" style="173" customWidth="1"/>
    <col min="5650" max="5652" width="11.28515625" style="173" customWidth="1"/>
    <col min="5653" max="5653" width="11.85546875" style="173" customWidth="1"/>
    <col min="5654" max="5888" width="9.140625" style="173"/>
    <col min="5889" max="5889" width="6.42578125" style="173" customWidth="1"/>
    <col min="5890" max="5890" width="30.7109375" style="173" customWidth="1"/>
    <col min="5891" max="5892" width="11.5703125" style="173" customWidth="1"/>
    <col min="5893" max="5894" width="8.7109375" style="173" customWidth="1"/>
    <col min="5895" max="5898" width="9.85546875" style="173" bestFit="1" customWidth="1"/>
    <col min="5899" max="5900" width="8.7109375" style="173" customWidth="1"/>
    <col min="5901" max="5901" width="10.7109375" style="173" customWidth="1"/>
    <col min="5902" max="5902" width="34.7109375" style="173" customWidth="1"/>
    <col min="5903" max="5904" width="11.28515625" style="173" customWidth="1"/>
    <col min="5905" max="5905" width="11.85546875" style="173" customWidth="1"/>
    <col min="5906" max="5908" width="11.28515625" style="173" customWidth="1"/>
    <col min="5909" max="5909" width="11.85546875" style="173" customWidth="1"/>
    <col min="5910" max="6144" width="9.140625" style="173"/>
    <col min="6145" max="6145" width="6.42578125" style="173" customWidth="1"/>
    <col min="6146" max="6146" width="30.7109375" style="173" customWidth="1"/>
    <col min="6147" max="6148" width="11.5703125" style="173" customWidth="1"/>
    <col min="6149" max="6150" width="8.7109375" style="173" customWidth="1"/>
    <col min="6151" max="6154" width="9.85546875" style="173" bestFit="1" customWidth="1"/>
    <col min="6155" max="6156" width="8.7109375" style="173" customWidth="1"/>
    <col min="6157" max="6157" width="10.7109375" style="173" customWidth="1"/>
    <col min="6158" max="6158" width="34.7109375" style="173" customWidth="1"/>
    <col min="6159" max="6160" width="11.28515625" style="173" customWidth="1"/>
    <col min="6161" max="6161" width="11.85546875" style="173" customWidth="1"/>
    <col min="6162" max="6164" width="11.28515625" style="173" customWidth="1"/>
    <col min="6165" max="6165" width="11.85546875" style="173" customWidth="1"/>
    <col min="6166" max="6400" width="9.140625" style="173"/>
    <col min="6401" max="6401" width="6.42578125" style="173" customWidth="1"/>
    <col min="6402" max="6402" width="30.7109375" style="173" customWidth="1"/>
    <col min="6403" max="6404" width="11.5703125" style="173" customWidth="1"/>
    <col min="6405" max="6406" width="8.7109375" style="173" customWidth="1"/>
    <col min="6407" max="6410" width="9.85546875" style="173" bestFit="1" customWidth="1"/>
    <col min="6411" max="6412" width="8.7109375" style="173" customWidth="1"/>
    <col min="6413" max="6413" width="10.7109375" style="173" customWidth="1"/>
    <col min="6414" max="6414" width="34.7109375" style="173" customWidth="1"/>
    <col min="6415" max="6416" width="11.28515625" style="173" customWidth="1"/>
    <col min="6417" max="6417" width="11.85546875" style="173" customWidth="1"/>
    <col min="6418" max="6420" width="11.28515625" style="173" customWidth="1"/>
    <col min="6421" max="6421" width="11.85546875" style="173" customWidth="1"/>
    <col min="6422" max="6656" width="9.140625" style="173"/>
    <col min="6657" max="6657" width="6.42578125" style="173" customWidth="1"/>
    <col min="6658" max="6658" width="30.7109375" style="173" customWidth="1"/>
    <col min="6659" max="6660" width="11.5703125" style="173" customWidth="1"/>
    <col min="6661" max="6662" width="8.7109375" style="173" customWidth="1"/>
    <col min="6663" max="6666" width="9.85546875" style="173" bestFit="1" customWidth="1"/>
    <col min="6667" max="6668" width="8.7109375" style="173" customWidth="1"/>
    <col min="6669" max="6669" width="10.7109375" style="173" customWidth="1"/>
    <col min="6670" max="6670" width="34.7109375" style="173" customWidth="1"/>
    <col min="6671" max="6672" width="11.28515625" style="173" customWidth="1"/>
    <col min="6673" max="6673" width="11.85546875" style="173" customWidth="1"/>
    <col min="6674" max="6676" width="11.28515625" style="173" customWidth="1"/>
    <col min="6677" max="6677" width="11.85546875" style="173" customWidth="1"/>
    <col min="6678" max="6912" width="9.140625" style="173"/>
    <col min="6913" max="6913" width="6.42578125" style="173" customWidth="1"/>
    <col min="6914" max="6914" width="30.7109375" style="173" customWidth="1"/>
    <col min="6915" max="6916" width="11.5703125" style="173" customWidth="1"/>
    <col min="6917" max="6918" width="8.7109375" style="173" customWidth="1"/>
    <col min="6919" max="6922" width="9.85546875" style="173" bestFit="1" customWidth="1"/>
    <col min="6923" max="6924" width="8.7109375" style="173" customWidth="1"/>
    <col min="6925" max="6925" width="10.7109375" style="173" customWidth="1"/>
    <col min="6926" max="6926" width="34.7109375" style="173" customWidth="1"/>
    <col min="6927" max="6928" width="11.28515625" style="173" customWidth="1"/>
    <col min="6929" max="6929" width="11.85546875" style="173" customWidth="1"/>
    <col min="6930" max="6932" width="11.28515625" style="173" customWidth="1"/>
    <col min="6933" max="6933" width="11.85546875" style="173" customWidth="1"/>
    <col min="6934" max="7168" width="9.140625" style="173"/>
    <col min="7169" max="7169" width="6.42578125" style="173" customWidth="1"/>
    <col min="7170" max="7170" width="30.7109375" style="173" customWidth="1"/>
    <col min="7171" max="7172" width="11.5703125" style="173" customWidth="1"/>
    <col min="7173" max="7174" width="8.7109375" style="173" customWidth="1"/>
    <col min="7175" max="7178" width="9.85546875" style="173" bestFit="1" customWidth="1"/>
    <col min="7179" max="7180" width="8.7109375" style="173" customWidth="1"/>
    <col min="7181" max="7181" width="10.7109375" style="173" customWidth="1"/>
    <col min="7182" max="7182" width="34.7109375" style="173" customWidth="1"/>
    <col min="7183" max="7184" width="11.28515625" style="173" customWidth="1"/>
    <col min="7185" max="7185" width="11.85546875" style="173" customWidth="1"/>
    <col min="7186" max="7188" width="11.28515625" style="173" customWidth="1"/>
    <col min="7189" max="7189" width="11.85546875" style="173" customWidth="1"/>
    <col min="7190" max="7424" width="9.140625" style="173"/>
    <col min="7425" max="7425" width="6.42578125" style="173" customWidth="1"/>
    <col min="7426" max="7426" width="30.7109375" style="173" customWidth="1"/>
    <col min="7427" max="7428" width="11.5703125" style="173" customWidth="1"/>
    <col min="7429" max="7430" width="8.7109375" style="173" customWidth="1"/>
    <col min="7431" max="7434" width="9.85546875" style="173" bestFit="1" customWidth="1"/>
    <col min="7435" max="7436" width="8.7109375" style="173" customWidth="1"/>
    <col min="7437" max="7437" width="10.7109375" style="173" customWidth="1"/>
    <col min="7438" max="7438" width="34.7109375" style="173" customWidth="1"/>
    <col min="7439" max="7440" width="11.28515625" style="173" customWidth="1"/>
    <col min="7441" max="7441" width="11.85546875" style="173" customWidth="1"/>
    <col min="7442" max="7444" width="11.28515625" style="173" customWidth="1"/>
    <col min="7445" max="7445" width="11.85546875" style="173" customWidth="1"/>
    <col min="7446" max="7680" width="9.140625" style="173"/>
    <col min="7681" max="7681" width="6.42578125" style="173" customWidth="1"/>
    <col min="7682" max="7682" width="30.7109375" style="173" customWidth="1"/>
    <col min="7683" max="7684" width="11.5703125" style="173" customWidth="1"/>
    <col min="7685" max="7686" width="8.7109375" style="173" customWidth="1"/>
    <col min="7687" max="7690" width="9.85546875" style="173" bestFit="1" customWidth="1"/>
    <col min="7691" max="7692" width="8.7109375" style="173" customWidth="1"/>
    <col min="7693" max="7693" width="10.7109375" style="173" customWidth="1"/>
    <col min="7694" max="7694" width="34.7109375" style="173" customWidth="1"/>
    <col min="7695" max="7696" width="11.28515625" style="173" customWidth="1"/>
    <col min="7697" max="7697" width="11.85546875" style="173" customWidth="1"/>
    <col min="7698" max="7700" width="11.28515625" style="173" customWidth="1"/>
    <col min="7701" max="7701" width="11.85546875" style="173" customWidth="1"/>
    <col min="7702" max="7936" width="9.140625" style="173"/>
    <col min="7937" max="7937" width="6.42578125" style="173" customWidth="1"/>
    <col min="7938" max="7938" width="30.7109375" style="173" customWidth="1"/>
    <col min="7939" max="7940" width="11.5703125" style="173" customWidth="1"/>
    <col min="7941" max="7942" width="8.7109375" style="173" customWidth="1"/>
    <col min="7943" max="7946" width="9.85546875" style="173" bestFit="1" customWidth="1"/>
    <col min="7947" max="7948" width="8.7109375" style="173" customWidth="1"/>
    <col min="7949" max="7949" width="10.7109375" style="173" customWidth="1"/>
    <col min="7950" max="7950" width="34.7109375" style="173" customWidth="1"/>
    <col min="7951" max="7952" width="11.28515625" style="173" customWidth="1"/>
    <col min="7953" max="7953" width="11.85546875" style="173" customWidth="1"/>
    <col min="7954" max="7956" width="11.28515625" style="173" customWidth="1"/>
    <col min="7957" max="7957" width="11.85546875" style="173" customWidth="1"/>
    <col min="7958" max="8192" width="9.140625" style="173"/>
    <col min="8193" max="8193" width="6.42578125" style="173" customWidth="1"/>
    <col min="8194" max="8194" width="30.7109375" style="173" customWidth="1"/>
    <col min="8195" max="8196" width="11.5703125" style="173" customWidth="1"/>
    <col min="8197" max="8198" width="8.7109375" style="173" customWidth="1"/>
    <col min="8199" max="8202" width="9.85546875" style="173" bestFit="1" customWidth="1"/>
    <col min="8203" max="8204" width="8.7109375" style="173" customWidth="1"/>
    <col min="8205" max="8205" width="10.7109375" style="173" customWidth="1"/>
    <col min="8206" max="8206" width="34.7109375" style="173" customWidth="1"/>
    <col min="8207" max="8208" width="11.28515625" style="173" customWidth="1"/>
    <col min="8209" max="8209" width="11.85546875" style="173" customWidth="1"/>
    <col min="8210" max="8212" width="11.28515625" style="173" customWidth="1"/>
    <col min="8213" max="8213" width="11.85546875" style="173" customWidth="1"/>
    <col min="8214" max="8448" width="9.140625" style="173"/>
    <col min="8449" max="8449" width="6.42578125" style="173" customWidth="1"/>
    <col min="8450" max="8450" width="30.7109375" style="173" customWidth="1"/>
    <col min="8451" max="8452" width="11.5703125" style="173" customWidth="1"/>
    <col min="8453" max="8454" width="8.7109375" style="173" customWidth="1"/>
    <col min="8455" max="8458" width="9.85546875" style="173" bestFit="1" customWidth="1"/>
    <col min="8459" max="8460" width="8.7109375" style="173" customWidth="1"/>
    <col min="8461" max="8461" width="10.7109375" style="173" customWidth="1"/>
    <col min="8462" max="8462" width="34.7109375" style="173" customWidth="1"/>
    <col min="8463" max="8464" width="11.28515625" style="173" customWidth="1"/>
    <col min="8465" max="8465" width="11.85546875" style="173" customWidth="1"/>
    <col min="8466" max="8468" width="11.28515625" style="173" customWidth="1"/>
    <col min="8469" max="8469" width="11.85546875" style="173" customWidth="1"/>
    <col min="8470" max="8704" width="9.140625" style="173"/>
    <col min="8705" max="8705" width="6.42578125" style="173" customWidth="1"/>
    <col min="8706" max="8706" width="30.7109375" style="173" customWidth="1"/>
    <col min="8707" max="8708" width="11.5703125" style="173" customWidth="1"/>
    <col min="8709" max="8710" width="8.7109375" style="173" customWidth="1"/>
    <col min="8711" max="8714" width="9.85546875" style="173" bestFit="1" customWidth="1"/>
    <col min="8715" max="8716" width="8.7109375" style="173" customWidth="1"/>
    <col min="8717" max="8717" width="10.7109375" style="173" customWidth="1"/>
    <col min="8718" max="8718" width="34.7109375" style="173" customWidth="1"/>
    <col min="8719" max="8720" width="11.28515625" style="173" customWidth="1"/>
    <col min="8721" max="8721" width="11.85546875" style="173" customWidth="1"/>
    <col min="8722" max="8724" width="11.28515625" style="173" customWidth="1"/>
    <col min="8725" max="8725" width="11.85546875" style="173" customWidth="1"/>
    <col min="8726" max="8960" width="9.140625" style="173"/>
    <col min="8961" max="8961" width="6.42578125" style="173" customWidth="1"/>
    <col min="8962" max="8962" width="30.7109375" style="173" customWidth="1"/>
    <col min="8963" max="8964" width="11.5703125" style="173" customWidth="1"/>
    <col min="8965" max="8966" width="8.7109375" style="173" customWidth="1"/>
    <col min="8967" max="8970" width="9.85546875" style="173" bestFit="1" customWidth="1"/>
    <col min="8971" max="8972" width="8.7109375" style="173" customWidth="1"/>
    <col min="8973" max="8973" width="10.7109375" style="173" customWidth="1"/>
    <col min="8974" max="8974" width="34.7109375" style="173" customWidth="1"/>
    <col min="8975" max="8976" width="11.28515625" style="173" customWidth="1"/>
    <col min="8977" max="8977" width="11.85546875" style="173" customWidth="1"/>
    <col min="8978" max="8980" width="11.28515625" style="173" customWidth="1"/>
    <col min="8981" max="8981" width="11.85546875" style="173" customWidth="1"/>
    <col min="8982" max="9216" width="9.140625" style="173"/>
    <col min="9217" max="9217" width="6.42578125" style="173" customWidth="1"/>
    <col min="9218" max="9218" width="30.7109375" style="173" customWidth="1"/>
    <col min="9219" max="9220" width="11.5703125" style="173" customWidth="1"/>
    <col min="9221" max="9222" width="8.7109375" style="173" customWidth="1"/>
    <col min="9223" max="9226" width="9.85546875" style="173" bestFit="1" customWidth="1"/>
    <col min="9227" max="9228" width="8.7109375" style="173" customWidth="1"/>
    <col min="9229" max="9229" width="10.7109375" style="173" customWidth="1"/>
    <col min="9230" max="9230" width="34.7109375" style="173" customWidth="1"/>
    <col min="9231" max="9232" width="11.28515625" style="173" customWidth="1"/>
    <col min="9233" max="9233" width="11.85546875" style="173" customWidth="1"/>
    <col min="9234" max="9236" width="11.28515625" style="173" customWidth="1"/>
    <col min="9237" max="9237" width="11.85546875" style="173" customWidth="1"/>
    <col min="9238" max="9472" width="9.140625" style="173"/>
    <col min="9473" max="9473" width="6.42578125" style="173" customWidth="1"/>
    <col min="9474" max="9474" width="30.7109375" style="173" customWidth="1"/>
    <col min="9475" max="9476" width="11.5703125" style="173" customWidth="1"/>
    <col min="9477" max="9478" width="8.7109375" style="173" customWidth="1"/>
    <col min="9479" max="9482" width="9.85546875" style="173" bestFit="1" customWidth="1"/>
    <col min="9483" max="9484" width="8.7109375" style="173" customWidth="1"/>
    <col min="9485" max="9485" width="10.7109375" style="173" customWidth="1"/>
    <col min="9486" max="9486" width="34.7109375" style="173" customWidth="1"/>
    <col min="9487" max="9488" width="11.28515625" style="173" customWidth="1"/>
    <col min="9489" max="9489" width="11.85546875" style="173" customWidth="1"/>
    <col min="9490" max="9492" width="11.28515625" style="173" customWidth="1"/>
    <col min="9493" max="9493" width="11.85546875" style="173" customWidth="1"/>
    <col min="9494" max="9728" width="9.140625" style="173"/>
    <col min="9729" max="9729" width="6.42578125" style="173" customWidth="1"/>
    <col min="9730" max="9730" width="30.7109375" style="173" customWidth="1"/>
    <col min="9731" max="9732" width="11.5703125" style="173" customWidth="1"/>
    <col min="9733" max="9734" width="8.7109375" style="173" customWidth="1"/>
    <col min="9735" max="9738" width="9.85546875" style="173" bestFit="1" customWidth="1"/>
    <col min="9739" max="9740" width="8.7109375" style="173" customWidth="1"/>
    <col min="9741" max="9741" width="10.7109375" style="173" customWidth="1"/>
    <col min="9742" max="9742" width="34.7109375" style="173" customWidth="1"/>
    <col min="9743" max="9744" width="11.28515625" style="173" customWidth="1"/>
    <col min="9745" max="9745" width="11.85546875" style="173" customWidth="1"/>
    <col min="9746" max="9748" width="11.28515625" style="173" customWidth="1"/>
    <col min="9749" max="9749" width="11.85546875" style="173" customWidth="1"/>
    <col min="9750" max="9984" width="9.140625" style="173"/>
    <col min="9985" max="9985" width="6.42578125" style="173" customWidth="1"/>
    <col min="9986" max="9986" width="30.7109375" style="173" customWidth="1"/>
    <col min="9987" max="9988" width="11.5703125" style="173" customWidth="1"/>
    <col min="9989" max="9990" width="8.7109375" style="173" customWidth="1"/>
    <col min="9991" max="9994" width="9.85546875" style="173" bestFit="1" customWidth="1"/>
    <col min="9995" max="9996" width="8.7109375" style="173" customWidth="1"/>
    <col min="9997" max="9997" width="10.7109375" style="173" customWidth="1"/>
    <col min="9998" max="9998" width="34.7109375" style="173" customWidth="1"/>
    <col min="9999" max="10000" width="11.28515625" style="173" customWidth="1"/>
    <col min="10001" max="10001" width="11.85546875" style="173" customWidth="1"/>
    <col min="10002" max="10004" width="11.28515625" style="173" customWidth="1"/>
    <col min="10005" max="10005" width="11.85546875" style="173" customWidth="1"/>
    <col min="10006" max="10240" width="9.140625" style="173"/>
    <col min="10241" max="10241" width="6.42578125" style="173" customWidth="1"/>
    <col min="10242" max="10242" width="30.7109375" style="173" customWidth="1"/>
    <col min="10243" max="10244" width="11.5703125" style="173" customWidth="1"/>
    <col min="10245" max="10246" width="8.7109375" style="173" customWidth="1"/>
    <col min="10247" max="10250" width="9.85546875" style="173" bestFit="1" customWidth="1"/>
    <col min="10251" max="10252" width="8.7109375" style="173" customWidth="1"/>
    <col min="10253" max="10253" width="10.7109375" style="173" customWidth="1"/>
    <col min="10254" max="10254" width="34.7109375" style="173" customWidth="1"/>
    <col min="10255" max="10256" width="11.28515625" style="173" customWidth="1"/>
    <col min="10257" max="10257" width="11.85546875" style="173" customWidth="1"/>
    <col min="10258" max="10260" width="11.28515625" style="173" customWidth="1"/>
    <col min="10261" max="10261" width="11.85546875" style="173" customWidth="1"/>
    <col min="10262" max="10496" width="9.140625" style="173"/>
    <col min="10497" max="10497" width="6.42578125" style="173" customWidth="1"/>
    <col min="10498" max="10498" width="30.7109375" style="173" customWidth="1"/>
    <col min="10499" max="10500" width="11.5703125" style="173" customWidth="1"/>
    <col min="10501" max="10502" width="8.7109375" style="173" customWidth="1"/>
    <col min="10503" max="10506" width="9.85546875" style="173" bestFit="1" customWidth="1"/>
    <col min="10507" max="10508" width="8.7109375" style="173" customWidth="1"/>
    <col min="10509" max="10509" width="10.7109375" style="173" customWidth="1"/>
    <col min="10510" max="10510" width="34.7109375" style="173" customWidth="1"/>
    <col min="10511" max="10512" width="11.28515625" style="173" customWidth="1"/>
    <col min="10513" max="10513" width="11.85546875" style="173" customWidth="1"/>
    <col min="10514" max="10516" width="11.28515625" style="173" customWidth="1"/>
    <col min="10517" max="10517" width="11.85546875" style="173" customWidth="1"/>
    <col min="10518" max="10752" width="9.140625" style="173"/>
    <col min="10753" max="10753" width="6.42578125" style="173" customWidth="1"/>
    <col min="10754" max="10754" width="30.7109375" style="173" customWidth="1"/>
    <col min="10755" max="10756" width="11.5703125" style="173" customWidth="1"/>
    <col min="10757" max="10758" width="8.7109375" style="173" customWidth="1"/>
    <col min="10759" max="10762" width="9.85546875" style="173" bestFit="1" customWidth="1"/>
    <col min="10763" max="10764" width="8.7109375" style="173" customWidth="1"/>
    <col min="10765" max="10765" width="10.7109375" style="173" customWidth="1"/>
    <col min="10766" max="10766" width="34.7109375" style="173" customWidth="1"/>
    <col min="10767" max="10768" width="11.28515625" style="173" customWidth="1"/>
    <col min="10769" max="10769" width="11.85546875" style="173" customWidth="1"/>
    <col min="10770" max="10772" width="11.28515625" style="173" customWidth="1"/>
    <col min="10773" max="10773" width="11.85546875" style="173" customWidth="1"/>
    <col min="10774" max="11008" width="9.140625" style="173"/>
    <col min="11009" max="11009" width="6.42578125" style="173" customWidth="1"/>
    <col min="11010" max="11010" width="30.7109375" style="173" customWidth="1"/>
    <col min="11011" max="11012" width="11.5703125" style="173" customWidth="1"/>
    <col min="11013" max="11014" width="8.7109375" style="173" customWidth="1"/>
    <col min="11015" max="11018" width="9.85546875" style="173" bestFit="1" customWidth="1"/>
    <col min="11019" max="11020" width="8.7109375" style="173" customWidth="1"/>
    <col min="11021" max="11021" width="10.7109375" style="173" customWidth="1"/>
    <col min="11022" max="11022" width="34.7109375" style="173" customWidth="1"/>
    <col min="11023" max="11024" width="11.28515625" style="173" customWidth="1"/>
    <col min="11025" max="11025" width="11.85546875" style="173" customWidth="1"/>
    <col min="11026" max="11028" width="11.28515625" style="173" customWidth="1"/>
    <col min="11029" max="11029" width="11.85546875" style="173" customWidth="1"/>
    <col min="11030" max="11264" width="9.140625" style="173"/>
    <col min="11265" max="11265" width="6.42578125" style="173" customWidth="1"/>
    <col min="11266" max="11266" width="30.7109375" style="173" customWidth="1"/>
    <col min="11267" max="11268" width="11.5703125" style="173" customWidth="1"/>
    <col min="11269" max="11270" width="8.7109375" style="173" customWidth="1"/>
    <col min="11271" max="11274" width="9.85546875" style="173" bestFit="1" customWidth="1"/>
    <col min="11275" max="11276" width="8.7109375" style="173" customWidth="1"/>
    <col min="11277" max="11277" width="10.7109375" style="173" customWidth="1"/>
    <col min="11278" max="11278" width="34.7109375" style="173" customWidth="1"/>
    <col min="11279" max="11280" width="11.28515625" style="173" customWidth="1"/>
    <col min="11281" max="11281" width="11.85546875" style="173" customWidth="1"/>
    <col min="11282" max="11284" width="11.28515625" style="173" customWidth="1"/>
    <col min="11285" max="11285" width="11.85546875" style="173" customWidth="1"/>
    <col min="11286" max="11520" width="9.140625" style="173"/>
    <col min="11521" max="11521" width="6.42578125" style="173" customWidth="1"/>
    <col min="11522" max="11522" width="30.7109375" style="173" customWidth="1"/>
    <col min="11523" max="11524" width="11.5703125" style="173" customWidth="1"/>
    <col min="11525" max="11526" width="8.7109375" style="173" customWidth="1"/>
    <col min="11527" max="11530" width="9.85546875" style="173" bestFit="1" customWidth="1"/>
    <col min="11531" max="11532" width="8.7109375" style="173" customWidth="1"/>
    <col min="11533" max="11533" width="10.7109375" style="173" customWidth="1"/>
    <col min="11534" max="11534" width="34.7109375" style="173" customWidth="1"/>
    <col min="11535" max="11536" width="11.28515625" style="173" customWidth="1"/>
    <col min="11537" max="11537" width="11.85546875" style="173" customWidth="1"/>
    <col min="11538" max="11540" width="11.28515625" style="173" customWidth="1"/>
    <col min="11541" max="11541" width="11.85546875" style="173" customWidth="1"/>
    <col min="11542" max="11776" width="9.140625" style="173"/>
    <col min="11777" max="11777" width="6.42578125" style="173" customWidth="1"/>
    <col min="11778" max="11778" width="30.7109375" style="173" customWidth="1"/>
    <col min="11779" max="11780" width="11.5703125" style="173" customWidth="1"/>
    <col min="11781" max="11782" width="8.7109375" style="173" customWidth="1"/>
    <col min="11783" max="11786" width="9.85546875" style="173" bestFit="1" customWidth="1"/>
    <col min="11787" max="11788" width="8.7109375" style="173" customWidth="1"/>
    <col min="11789" max="11789" width="10.7109375" style="173" customWidth="1"/>
    <col min="11790" max="11790" width="34.7109375" style="173" customWidth="1"/>
    <col min="11791" max="11792" width="11.28515625" style="173" customWidth="1"/>
    <col min="11793" max="11793" width="11.85546875" style="173" customWidth="1"/>
    <col min="11794" max="11796" width="11.28515625" style="173" customWidth="1"/>
    <col min="11797" max="11797" width="11.85546875" style="173" customWidth="1"/>
    <col min="11798" max="12032" width="9.140625" style="173"/>
    <col min="12033" max="12033" width="6.42578125" style="173" customWidth="1"/>
    <col min="12034" max="12034" width="30.7109375" style="173" customWidth="1"/>
    <col min="12035" max="12036" width="11.5703125" style="173" customWidth="1"/>
    <col min="12037" max="12038" width="8.7109375" style="173" customWidth="1"/>
    <col min="12039" max="12042" width="9.85546875" style="173" bestFit="1" customWidth="1"/>
    <col min="12043" max="12044" width="8.7109375" style="173" customWidth="1"/>
    <col min="12045" max="12045" width="10.7109375" style="173" customWidth="1"/>
    <col min="12046" max="12046" width="34.7109375" style="173" customWidth="1"/>
    <col min="12047" max="12048" width="11.28515625" style="173" customWidth="1"/>
    <col min="12049" max="12049" width="11.85546875" style="173" customWidth="1"/>
    <col min="12050" max="12052" width="11.28515625" style="173" customWidth="1"/>
    <col min="12053" max="12053" width="11.85546875" style="173" customWidth="1"/>
    <col min="12054" max="12288" width="9.140625" style="173"/>
    <col min="12289" max="12289" width="6.42578125" style="173" customWidth="1"/>
    <col min="12290" max="12290" width="30.7109375" style="173" customWidth="1"/>
    <col min="12291" max="12292" width="11.5703125" style="173" customWidth="1"/>
    <col min="12293" max="12294" width="8.7109375" style="173" customWidth="1"/>
    <col min="12295" max="12298" width="9.85546875" style="173" bestFit="1" customWidth="1"/>
    <col min="12299" max="12300" width="8.7109375" style="173" customWidth="1"/>
    <col min="12301" max="12301" width="10.7109375" style="173" customWidth="1"/>
    <col min="12302" max="12302" width="34.7109375" style="173" customWidth="1"/>
    <col min="12303" max="12304" width="11.28515625" style="173" customWidth="1"/>
    <col min="12305" max="12305" width="11.85546875" style="173" customWidth="1"/>
    <col min="12306" max="12308" width="11.28515625" style="173" customWidth="1"/>
    <col min="12309" max="12309" width="11.85546875" style="173" customWidth="1"/>
    <col min="12310" max="12544" width="9.140625" style="173"/>
    <col min="12545" max="12545" width="6.42578125" style="173" customWidth="1"/>
    <col min="12546" max="12546" width="30.7109375" style="173" customWidth="1"/>
    <col min="12547" max="12548" width="11.5703125" style="173" customWidth="1"/>
    <col min="12549" max="12550" width="8.7109375" style="173" customWidth="1"/>
    <col min="12551" max="12554" width="9.85546875" style="173" bestFit="1" customWidth="1"/>
    <col min="12555" max="12556" width="8.7109375" style="173" customWidth="1"/>
    <col min="12557" max="12557" width="10.7109375" style="173" customWidth="1"/>
    <col min="12558" max="12558" width="34.7109375" style="173" customWidth="1"/>
    <col min="12559" max="12560" width="11.28515625" style="173" customWidth="1"/>
    <col min="12561" max="12561" width="11.85546875" style="173" customWidth="1"/>
    <col min="12562" max="12564" width="11.28515625" style="173" customWidth="1"/>
    <col min="12565" max="12565" width="11.85546875" style="173" customWidth="1"/>
    <col min="12566" max="12800" width="9.140625" style="173"/>
    <col min="12801" max="12801" width="6.42578125" style="173" customWidth="1"/>
    <col min="12802" max="12802" width="30.7109375" style="173" customWidth="1"/>
    <col min="12803" max="12804" width="11.5703125" style="173" customWidth="1"/>
    <col min="12805" max="12806" width="8.7109375" style="173" customWidth="1"/>
    <col min="12807" max="12810" width="9.85546875" style="173" bestFit="1" customWidth="1"/>
    <col min="12811" max="12812" width="8.7109375" style="173" customWidth="1"/>
    <col min="12813" max="12813" width="10.7109375" style="173" customWidth="1"/>
    <col min="12814" max="12814" width="34.7109375" style="173" customWidth="1"/>
    <col min="12815" max="12816" width="11.28515625" style="173" customWidth="1"/>
    <col min="12817" max="12817" width="11.85546875" style="173" customWidth="1"/>
    <col min="12818" max="12820" width="11.28515625" style="173" customWidth="1"/>
    <col min="12821" max="12821" width="11.85546875" style="173" customWidth="1"/>
    <col min="12822" max="13056" width="9.140625" style="173"/>
    <col min="13057" max="13057" width="6.42578125" style="173" customWidth="1"/>
    <col min="13058" max="13058" width="30.7109375" style="173" customWidth="1"/>
    <col min="13059" max="13060" width="11.5703125" style="173" customWidth="1"/>
    <col min="13061" max="13062" width="8.7109375" style="173" customWidth="1"/>
    <col min="13063" max="13066" width="9.85546875" style="173" bestFit="1" customWidth="1"/>
    <col min="13067" max="13068" width="8.7109375" style="173" customWidth="1"/>
    <col min="13069" max="13069" width="10.7109375" style="173" customWidth="1"/>
    <col min="13070" max="13070" width="34.7109375" style="173" customWidth="1"/>
    <col min="13071" max="13072" width="11.28515625" style="173" customWidth="1"/>
    <col min="13073" max="13073" width="11.85546875" style="173" customWidth="1"/>
    <col min="13074" max="13076" width="11.28515625" style="173" customWidth="1"/>
    <col min="13077" max="13077" width="11.85546875" style="173" customWidth="1"/>
    <col min="13078" max="13312" width="9.140625" style="173"/>
    <col min="13313" max="13313" width="6.42578125" style="173" customWidth="1"/>
    <col min="13314" max="13314" width="30.7109375" style="173" customWidth="1"/>
    <col min="13315" max="13316" width="11.5703125" style="173" customWidth="1"/>
    <col min="13317" max="13318" width="8.7109375" style="173" customWidth="1"/>
    <col min="13319" max="13322" width="9.85546875" style="173" bestFit="1" customWidth="1"/>
    <col min="13323" max="13324" width="8.7109375" style="173" customWidth="1"/>
    <col min="13325" max="13325" width="10.7109375" style="173" customWidth="1"/>
    <col min="13326" max="13326" width="34.7109375" style="173" customWidth="1"/>
    <col min="13327" max="13328" width="11.28515625" style="173" customWidth="1"/>
    <col min="13329" max="13329" width="11.85546875" style="173" customWidth="1"/>
    <col min="13330" max="13332" width="11.28515625" style="173" customWidth="1"/>
    <col min="13333" max="13333" width="11.85546875" style="173" customWidth="1"/>
    <col min="13334" max="13568" width="9.140625" style="173"/>
    <col min="13569" max="13569" width="6.42578125" style="173" customWidth="1"/>
    <col min="13570" max="13570" width="30.7109375" style="173" customWidth="1"/>
    <col min="13571" max="13572" width="11.5703125" style="173" customWidth="1"/>
    <col min="13573" max="13574" width="8.7109375" style="173" customWidth="1"/>
    <col min="13575" max="13578" width="9.85546875" style="173" bestFit="1" customWidth="1"/>
    <col min="13579" max="13580" width="8.7109375" style="173" customWidth="1"/>
    <col min="13581" max="13581" width="10.7109375" style="173" customWidth="1"/>
    <col min="13582" max="13582" width="34.7109375" style="173" customWidth="1"/>
    <col min="13583" max="13584" width="11.28515625" style="173" customWidth="1"/>
    <col min="13585" max="13585" width="11.85546875" style="173" customWidth="1"/>
    <col min="13586" max="13588" width="11.28515625" style="173" customWidth="1"/>
    <col min="13589" max="13589" width="11.85546875" style="173" customWidth="1"/>
    <col min="13590" max="13824" width="9.140625" style="173"/>
    <col min="13825" max="13825" width="6.42578125" style="173" customWidth="1"/>
    <col min="13826" max="13826" width="30.7109375" style="173" customWidth="1"/>
    <col min="13827" max="13828" width="11.5703125" style="173" customWidth="1"/>
    <col min="13829" max="13830" width="8.7109375" style="173" customWidth="1"/>
    <col min="13831" max="13834" width="9.85546875" style="173" bestFit="1" customWidth="1"/>
    <col min="13835" max="13836" width="8.7109375" style="173" customWidth="1"/>
    <col min="13837" max="13837" width="10.7109375" style="173" customWidth="1"/>
    <col min="13838" max="13838" width="34.7109375" style="173" customWidth="1"/>
    <col min="13839" max="13840" width="11.28515625" style="173" customWidth="1"/>
    <col min="13841" max="13841" width="11.85546875" style="173" customWidth="1"/>
    <col min="13842" max="13844" width="11.28515625" style="173" customWidth="1"/>
    <col min="13845" max="13845" width="11.85546875" style="173" customWidth="1"/>
    <col min="13846" max="14080" width="9.140625" style="173"/>
    <col min="14081" max="14081" width="6.42578125" style="173" customWidth="1"/>
    <col min="14082" max="14082" width="30.7109375" style="173" customWidth="1"/>
    <col min="14083" max="14084" width="11.5703125" style="173" customWidth="1"/>
    <col min="14085" max="14086" width="8.7109375" style="173" customWidth="1"/>
    <col min="14087" max="14090" width="9.85546875" style="173" bestFit="1" customWidth="1"/>
    <col min="14091" max="14092" width="8.7109375" style="173" customWidth="1"/>
    <col min="14093" max="14093" width="10.7109375" style="173" customWidth="1"/>
    <col min="14094" max="14094" width="34.7109375" style="173" customWidth="1"/>
    <col min="14095" max="14096" width="11.28515625" style="173" customWidth="1"/>
    <col min="14097" max="14097" width="11.85546875" style="173" customWidth="1"/>
    <col min="14098" max="14100" width="11.28515625" style="173" customWidth="1"/>
    <col min="14101" max="14101" width="11.85546875" style="173" customWidth="1"/>
    <col min="14102" max="14336" width="9.140625" style="173"/>
    <col min="14337" max="14337" width="6.42578125" style="173" customWidth="1"/>
    <col min="14338" max="14338" width="30.7109375" style="173" customWidth="1"/>
    <col min="14339" max="14340" width="11.5703125" style="173" customWidth="1"/>
    <col min="14341" max="14342" width="8.7109375" style="173" customWidth="1"/>
    <col min="14343" max="14346" width="9.85546875" style="173" bestFit="1" customWidth="1"/>
    <col min="14347" max="14348" width="8.7109375" style="173" customWidth="1"/>
    <col min="14349" max="14349" width="10.7109375" style="173" customWidth="1"/>
    <col min="14350" max="14350" width="34.7109375" style="173" customWidth="1"/>
    <col min="14351" max="14352" width="11.28515625" style="173" customWidth="1"/>
    <col min="14353" max="14353" width="11.85546875" style="173" customWidth="1"/>
    <col min="14354" max="14356" width="11.28515625" style="173" customWidth="1"/>
    <col min="14357" max="14357" width="11.85546875" style="173" customWidth="1"/>
    <col min="14358" max="14592" width="9.140625" style="173"/>
    <col min="14593" max="14593" width="6.42578125" style="173" customWidth="1"/>
    <col min="14594" max="14594" width="30.7109375" style="173" customWidth="1"/>
    <col min="14595" max="14596" width="11.5703125" style="173" customWidth="1"/>
    <col min="14597" max="14598" width="8.7109375" style="173" customWidth="1"/>
    <col min="14599" max="14602" width="9.85546875" style="173" bestFit="1" customWidth="1"/>
    <col min="14603" max="14604" width="8.7109375" style="173" customWidth="1"/>
    <col min="14605" max="14605" width="10.7109375" style="173" customWidth="1"/>
    <col min="14606" max="14606" width="34.7109375" style="173" customWidth="1"/>
    <col min="14607" max="14608" width="11.28515625" style="173" customWidth="1"/>
    <col min="14609" max="14609" width="11.85546875" style="173" customWidth="1"/>
    <col min="14610" max="14612" width="11.28515625" style="173" customWidth="1"/>
    <col min="14613" max="14613" width="11.85546875" style="173" customWidth="1"/>
    <col min="14614" max="14848" width="9.140625" style="173"/>
    <col min="14849" max="14849" width="6.42578125" style="173" customWidth="1"/>
    <col min="14850" max="14850" width="30.7109375" style="173" customWidth="1"/>
    <col min="14851" max="14852" width="11.5703125" style="173" customWidth="1"/>
    <col min="14853" max="14854" width="8.7109375" style="173" customWidth="1"/>
    <col min="14855" max="14858" width="9.85546875" style="173" bestFit="1" customWidth="1"/>
    <col min="14859" max="14860" width="8.7109375" style="173" customWidth="1"/>
    <col min="14861" max="14861" width="10.7109375" style="173" customWidth="1"/>
    <col min="14862" max="14862" width="34.7109375" style="173" customWidth="1"/>
    <col min="14863" max="14864" width="11.28515625" style="173" customWidth="1"/>
    <col min="14865" max="14865" width="11.85546875" style="173" customWidth="1"/>
    <col min="14866" max="14868" width="11.28515625" style="173" customWidth="1"/>
    <col min="14869" max="14869" width="11.85546875" style="173" customWidth="1"/>
    <col min="14870" max="15104" width="9.140625" style="173"/>
    <col min="15105" max="15105" width="6.42578125" style="173" customWidth="1"/>
    <col min="15106" max="15106" width="30.7109375" style="173" customWidth="1"/>
    <col min="15107" max="15108" width="11.5703125" style="173" customWidth="1"/>
    <col min="15109" max="15110" width="8.7109375" style="173" customWidth="1"/>
    <col min="15111" max="15114" width="9.85546875" style="173" bestFit="1" customWidth="1"/>
    <col min="15115" max="15116" width="8.7109375" style="173" customWidth="1"/>
    <col min="15117" max="15117" width="10.7109375" style="173" customWidth="1"/>
    <col min="15118" max="15118" width="34.7109375" style="173" customWidth="1"/>
    <col min="15119" max="15120" width="11.28515625" style="173" customWidth="1"/>
    <col min="15121" max="15121" width="11.85546875" style="173" customWidth="1"/>
    <col min="15122" max="15124" width="11.28515625" style="173" customWidth="1"/>
    <col min="15125" max="15125" width="11.85546875" style="173" customWidth="1"/>
    <col min="15126" max="15360" width="9.140625" style="173"/>
    <col min="15361" max="15361" width="6.42578125" style="173" customWidth="1"/>
    <col min="15362" max="15362" width="30.7109375" style="173" customWidth="1"/>
    <col min="15363" max="15364" width="11.5703125" style="173" customWidth="1"/>
    <col min="15365" max="15366" width="8.7109375" style="173" customWidth="1"/>
    <col min="15367" max="15370" width="9.85546875" style="173" bestFit="1" customWidth="1"/>
    <col min="15371" max="15372" width="8.7109375" style="173" customWidth="1"/>
    <col min="15373" max="15373" width="10.7109375" style="173" customWidth="1"/>
    <col min="15374" max="15374" width="34.7109375" style="173" customWidth="1"/>
    <col min="15375" max="15376" width="11.28515625" style="173" customWidth="1"/>
    <col min="15377" max="15377" width="11.85546875" style="173" customWidth="1"/>
    <col min="15378" max="15380" width="11.28515625" style="173" customWidth="1"/>
    <col min="15381" max="15381" width="11.85546875" style="173" customWidth="1"/>
    <col min="15382" max="15616" width="9.140625" style="173"/>
    <col min="15617" max="15617" width="6.42578125" style="173" customWidth="1"/>
    <col min="15618" max="15618" width="30.7109375" style="173" customWidth="1"/>
    <col min="15619" max="15620" width="11.5703125" style="173" customWidth="1"/>
    <col min="15621" max="15622" width="8.7109375" style="173" customWidth="1"/>
    <col min="15623" max="15626" width="9.85546875" style="173" bestFit="1" customWidth="1"/>
    <col min="15627" max="15628" width="8.7109375" style="173" customWidth="1"/>
    <col min="15629" max="15629" width="10.7109375" style="173" customWidth="1"/>
    <col min="15630" max="15630" width="34.7109375" style="173" customWidth="1"/>
    <col min="15631" max="15632" width="11.28515625" style="173" customWidth="1"/>
    <col min="15633" max="15633" width="11.85546875" style="173" customWidth="1"/>
    <col min="15634" max="15636" width="11.28515625" style="173" customWidth="1"/>
    <col min="15637" max="15637" width="11.85546875" style="173" customWidth="1"/>
    <col min="15638" max="15872" width="9.140625" style="173"/>
    <col min="15873" max="15873" width="6.42578125" style="173" customWidth="1"/>
    <col min="15874" max="15874" width="30.7109375" style="173" customWidth="1"/>
    <col min="15875" max="15876" width="11.5703125" style="173" customWidth="1"/>
    <col min="15877" max="15878" width="8.7109375" style="173" customWidth="1"/>
    <col min="15879" max="15882" width="9.85546875" style="173" bestFit="1" customWidth="1"/>
    <col min="15883" max="15884" width="8.7109375" style="173" customWidth="1"/>
    <col min="15885" max="15885" width="10.7109375" style="173" customWidth="1"/>
    <col min="15886" max="15886" width="34.7109375" style="173" customWidth="1"/>
    <col min="15887" max="15888" width="11.28515625" style="173" customWidth="1"/>
    <col min="15889" max="15889" width="11.85546875" style="173" customWidth="1"/>
    <col min="15890" max="15892" width="11.28515625" style="173" customWidth="1"/>
    <col min="15893" max="15893" width="11.85546875" style="173" customWidth="1"/>
    <col min="15894" max="16128" width="9.140625" style="173"/>
    <col min="16129" max="16129" width="6.42578125" style="173" customWidth="1"/>
    <col min="16130" max="16130" width="30.7109375" style="173" customWidth="1"/>
    <col min="16131" max="16132" width="11.5703125" style="173" customWidth="1"/>
    <col min="16133" max="16134" width="8.7109375" style="173" customWidth="1"/>
    <col min="16135" max="16138" width="9.85546875" style="173" bestFit="1" customWidth="1"/>
    <col min="16139" max="16140" width="8.7109375" style="173" customWidth="1"/>
    <col min="16141" max="16141" width="10.7109375" style="173" customWidth="1"/>
    <col min="16142" max="16142" width="34.7109375" style="173" customWidth="1"/>
    <col min="16143" max="16144" width="11.28515625" style="173" customWidth="1"/>
    <col min="16145" max="16145" width="11.85546875" style="173" customWidth="1"/>
    <col min="16146" max="16148" width="11.28515625" style="173" customWidth="1"/>
    <col min="16149" max="16149" width="11.85546875" style="173" customWidth="1"/>
    <col min="16150" max="16384" width="9.140625" style="173"/>
  </cols>
  <sheetData>
    <row r="1" spans="1:21" ht="15" x14ac:dyDescent="0.25">
      <c r="A1" s="15"/>
      <c r="B1" s="15"/>
      <c r="C1" s="15"/>
      <c r="D1" s="15"/>
      <c r="E1" s="15"/>
      <c r="F1" s="15"/>
      <c r="G1" s="15"/>
      <c r="H1" s="15"/>
      <c r="I1" s="15"/>
      <c r="J1" s="15"/>
      <c r="K1" s="15"/>
      <c r="L1" s="15"/>
      <c r="M1" s="4" t="s">
        <v>841</v>
      </c>
    </row>
    <row r="2" spans="1:21" ht="12.75" customHeight="1" x14ac:dyDescent="0.2">
      <c r="A2" s="175"/>
      <c r="B2" s="176"/>
      <c r="C2" s="175"/>
      <c r="D2" s="175"/>
      <c r="E2" s="175"/>
      <c r="F2" s="175"/>
      <c r="G2" s="175"/>
      <c r="H2" s="175"/>
      <c r="I2" s="175"/>
      <c r="J2" s="175"/>
      <c r="K2" s="175"/>
      <c r="L2" s="175"/>
      <c r="M2" s="175"/>
    </row>
    <row r="3" spans="1:21" ht="12.75" customHeight="1" x14ac:dyDescent="0.2">
      <c r="A3" s="606" t="s">
        <v>468</v>
      </c>
      <c r="B3" s="606"/>
      <c r="C3" s="606"/>
      <c r="D3" s="606"/>
      <c r="E3" s="606"/>
      <c r="F3" s="606"/>
      <c r="G3" s="606"/>
      <c r="H3" s="606"/>
      <c r="I3" s="606"/>
      <c r="J3" s="606"/>
      <c r="K3" s="606"/>
      <c r="L3" s="606"/>
      <c r="M3" s="606"/>
    </row>
    <row r="4" spans="1:21" ht="12.75" customHeight="1" x14ac:dyDescent="0.2">
      <c r="A4" s="606" t="s">
        <v>469</v>
      </c>
      <c r="B4" s="614"/>
      <c r="C4" s="614"/>
      <c r="D4" s="614"/>
      <c r="E4" s="614"/>
      <c r="F4" s="614"/>
      <c r="G4" s="614"/>
      <c r="H4" s="614"/>
      <c r="I4" s="614"/>
      <c r="J4" s="614"/>
      <c r="K4" s="614"/>
      <c r="L4" s="614"/>
      <c r="M4" s="614"/>
      <c r="U4" s="177"/>
    </row>
    <row r="5" spans="1:21" ht="12.75" customHeight="1" x14ac:dyDescent="0.2">
      <c r="A5" s="178"/>
      <c r="K5" s="180"/>
      <c r="N5" s="174"/>
      <c r="T5" s="173"/>
    </row>
    <row r="6" spans="1:21" ht="12.75" customHeight="1" x14ac:dyDescent="0.2">
      <c r="A6" s="606" t="s">
        <v>814</v>
      </c>
      <c r="B6" s="606"/>
      <c r="C6" s="606"/>
      <c r="D6" s="606"/>
      <c r="E6" s="606"/>
      <c r="F6" s="606"/>
      <c r="G6" s="606"/>
      <c r="H6" s="606"/>
      <c r="I6" s="606"/>
      <c r="J6" s="606"/>
      <c r="K6" s="606"/>
      <c r="L6" s="606"/>
      <c r="M6" s="606"/>
    </row>
    <row r="7" spans="1:21" ht="12.75" customHeight="1" x14ac:dyDescent="0.2">
      <c r="A7" s="175"/>
      <c r="B7" s="175"/>
      <c r="C7" s="175"/>
      <c r="D7" s="175"/>
      <c r="E7" s="175"/>
      <c r="F7" s="175"/>
      <c r="G7" s="175"/>
      <c r="H7" s="175"/>
      <c r="I7" s="175"/>
      <c r="J7" s="175"/>
      <c r="K7" s="175"/>
      <c r="L7" s="175"/>
      <c r="M7" s="181" t="s">
        <v>417</v>
      </c>
    </row>
    <row r="8" spans="1:21" ht="12.75" customHeight="1" x14ac:dyDescent="0.2">
      <c r="A8" s="615" t="s">
        <v>470</v>
      </c>
      <c r="B8" s="616" t="s">
        <v>471</v>
      </c>
      <c r="C8" s="616" t="s">
        <v>489</v>
      </c>
      <c r="D8" s="616" t="s">
        <v>472</v>
      </c>
      <c r="E8" s="611" t="s">
        <v>473</v>
      </c>
      <c r="F8" s="611"/>
      <c r="G8" s="611"/>
      <c r="H8" s="611"/>
      <c r="I8" s="611"/>
      <c r="J8" s="611"/>
      <c r="K8" s="611"/>
      <c r="L8" s="611"/>
      <c r="M8" s="183"/>
    </row>
    <row r="9" spans="1:21" ht="35.25" customHeight="1" x14ac:dyDescent="0.2">
      <c r="A9" s="615"/>
      <c r="B9" s="616"/>
      <c r="C9" s="616"/>
      <c r="D9" s="616"/>
      <c r="E9" s="182" t="s">
        <v>425</v>
      </c>
      <c r="F9" s="182" t="s">
        <v>474</v>
      </c>
      <c r="G9" s="184" t="s">
        <v>475</v>
      </c>
      <c r="H9" s="182" t="s">
        <v>476</v>
      </c>
      <c r="I9" s="184" t="s">
        <v>477</v>
      </c>
      <c r="J9" s="184" t="s">
        <v>478</v>
      </c>
      <c r="K9" s="182" t="s">
        <v>479</v>
      </c>
      <c r="L9" s="182" t="s">
        <v>490</v>
      </c>
      <c r="M9" s="185" t="s">
        <v>258</v>
      </c>
      <c r="O9" s="173"/>
      <c r="P9" s="173"/>
      <c r="Q9" s="173"/>
      <c r="R9" s="173"/>
      <c r="S9" s="173"/>
      <c r="T9" s="173"/>
    </row>
    <row r="10" spans="1:21" x14ac:dyDescent="0.2">
      <c r="A10" s="186" t="s">
        <v>480</v>
      </c>
      <c r="B10" s="187"/>
      <c r="C10" s="188"/>
      <c r="D10" s="188"/>
      <c r="E10" s="188"/>
      <c r="F10" s="188"/>
      <c r="G10" s="189"/>
      <c r="H10" s="189"/>
      <c r="I10" s="189"/>
      <c r="J10" s="189"/>
      <c r="K10" s="190"/>
      <c r="L10" s="189"/>
      <c r="M10" s="188">
        <f>SUM(E10:L10)</f>
        <v>0</v>
      </c>
      <c r="O10" s="173"/>
      <c r="P10" s="173"/>
      <c r="Q10" s="173"/>
      <c r="R10" s="173"/>
      <c r="S10" s="173"/>
      <c r="T10" s="173"/>
    </row>
    <row r="11" spans="1:21" x14ac:dyDescent="0.2">
      <c r="A11" s="194"/>
      <c r="B11" s="196" t="s">
        <v>20</v>
      </c>
      <c r="C11" s="195">
        <f>SUM(C10:C10)</f>
        <v>0</v>
      </c>
      <c r="D11" s="195"/>
      <c r="E11" s="195">
        <f t="shared" ref="E11:M11" si="0">SUM(E10:E10)</f>
        <v>0</v>
      </c>
      <c r="F11" s="195">
        <f t="shared" si="0"/>
        <v>0</v>
      </c>
      <c r="G11" s="195">
        <f t="shared" si="0"/>
        <v>0</v>
      </c>
      <c r="H11" s="195">
        <f t="shared" si="0"/>
        <v>0</v>
      </c>
      <c r="I11" s="195">
        <f t="shared" si="0"/>
        <v>0</v>
      </c>
      <c r="J11" s="195">
        <f t="shared" si="0"/>
        <v>0</v>
      </c>
      <c r="K11" s="195">
        <f t="shared" si="0"/>
        <v>0</v>
      </c>
      <c r="L11" s="195">
        <f t="shared" si="0"/>
        <v>0</v>
      </c>
      <c r="M11" s="195">
        <f t="shared" si="0"/>
        <v>0</v>
      </c>
      <c r="O11" s="173"/>
      <c r="P11" s="173"/>
      <c r="Q11" s="173"/>
      <c r="R11" s="173"/>
      <c r="S11" s="173"/>
      <c r="T11" s="173"/>
    </row>
    <row r="12" spans="1:21" x14ac:dyDescent="0.2">
      <c r="B12" s="197"/>
      <c r="C12" s="198"/>
      <c r="D12" s="198"/>
      <c r="E12" s="198"/>
      <c r="F12" s="198"/>
      <c r="G12" s="198"/>
      <c r="H12" s="198"/>
      <c r="I12" s="198"/>
      <c r="J12" s="198"/>
      <c r="K12" s="198"/>
      <c r="L12" s="198"/>
      <c r="M12" s="198"/>
      <c r="O12" s="173"/>
      <c r="P12" s="173"/>
      <c r="Q12" s="173"/>
      <c r="R12" s="173"/>
      <c r="S12" s="173"/>
      <c r="T12" s="173"/>
    </row>
    <row r="13" spans="1:21" ht="12.75" customHeight="1" x14ac:dyDescent="0.2">
      <c r="A13" s="606" t="s">
        <v>815</v>
      </c>
      <c r="B13" s="606"/>
      <c r="C13" s="606"/>
      <c r="D13" s="606"/>
      <c r="E13" s="606"/>
      <c r="F13" s="606"/>
      <c r="G13" s="606"/>
      <c r="H13" s="606"/>
      <c r="I13" s="606"/>
      <c r="J13" s="606"/>
      <c r="K13" s="606"/>
      <c r="L13" s="606"/>
      <c r="M13" s="606"/>
    </row>
    <row r="14" spans="1:21" ht="12.75" customHeight="1" x14ac:dyDescent="0.2">
      <c r="L14" s="180"/>
      <c r="M14" s="181" t="s">
        <v>417</v>
      </c>
    </row>
    <row r="15" spans="1:21" ht="12.75" customHeight="1" x14ac:dyDescent="0.2">
      <c r="A15" s="607" t="s">
        <v>470</v>
      </c>
      <c r="B15" s="609" t="s">
        <v>471</v>
      </c>
      <c r="C15" s="609" t="s">
        <v>489</v>
      </c>
      <c r="D15" s="609" t="s">
        <v>472</v>
      </c>
      <c r="E15" s="611" t="s">
        <v>473</v>
      </c>
      <c r="F15" s="611"/>
      <c r="G15" s="611"/>
      <c r="H15" s="611"/>
      <c r="I15" s="611"/>
      <c r="J15" s="611"/>
      <c r="K15" s="611"/>
      <c r="L15" s="611"/>
      <c r="M15" s="612" t="s">
        <v>481</v>
      </c>
    </row>
    <row r="16" spans="1:21" ht="35.25" customHeight="1" x14ac:dyDescent="0.2">
      <c r="A16" s="608"/>
      <c r="B16" s="610"/>
      <c r="C16" s="610"/>
      <c r="D16" s="610"/>
      <c r="E16" s="182" t="s">
        <v>425</v>
      </c>
      <c r="F16" s="182" t="s">
        <v>474</v>
      </c>
      <c r="G16" s="184" t="s">
        <v>475</v>
      </c>
      <c r="H16" s="182" t="s">
        <v>476</v>
      </c>
      <c r="I16" s="184" t="s">
        <v>477</v>
      </c>
      <c r="J16" s="184" t="s">
        <v>478</v>
      </c>
      <c r="K16" s="182" t="s">
        <v>479</v>
      </c>
      <c r="L16" s="182" t="s">
        <v>490</v>
      </c>
      <c r="M16" s="613"/>
      <c r="O16" s="173"/>
      <c r="P16" s="173"/>
      <c r="Q16" s="173"/>
      <c r="R16" s="173"/>
      <c r="S16" s="173"/>
      <c r="T16" s="173"/>
    </row>
    <row r="17" spans="1:20" ht="25.5" x14ac:dyDescent="0.2">
      <c r="A17" s="191" t="s">
        <v>480</v>
      </c>
      <c r="B17" s="192" t="s">
        <v>482</v>
      </c>
      <c r="C17" s="193">
        <v>131944448</v>
      </c>
      <c r="D17" s="193">
        <v>0</v>
      </c>
      <c r="E17" s="193">
        <v>26388888</v>
      </c>
      <c r="F17" s="193">
        <v>26388888</v>
      </c>
      <c r="G17" s="193">
        <v>26388888</v>
      </c>
      <c r="H17" s="193">
        <v>26388888</v>
      </c>
      <c r="I17" s="193">
        <v>26388896</v>
      </c>
      <c r="J17" s="193"/>
      <c r="K17" s="193"/>
      <c r="L17" s="193">
        <v>0</v>
      </c>
      <c r="M17" s="199">
        <f t="shared" ref="M17" si="1">SUM(E17:L17)</f>
        <v>131944448</v>
      </c>
      <c r="O17" s="173"/>
      <c r="P17" s="173"/>
      <c r="Q17" s="173"/>
      <c r="R17" s="173"/>
      <c r="S17" s="173"/>
      <c r="T17" s="173"/>
    </row>
    <row r="18" spans="1:20" ht="12.75" customHeight="1" x14ac:dyDescent="0.2">
      <c r="A18" s="191"/>
      <c r="B18" s="196" t="s">
        <v>20</v>
      </c>
      <c r="C18" s="199">
        <f t="shared" ref="C18:M18" si="2">SUM(C17:C17)</f>
        <v>131944448</v>
      </c>
      <c r="D18" s="199">
        <f t="shared" si="2"/>
        <v>0</v>
      </c>
      <c r="E18" s="199">
        <f t="shared" si="2"/>
        <v>26388888</v>
      </c>
      <c r="F18" s="199">
        <f t="shared" si="2"/>
        <v>26388888</v>
      </c>
      <c r="G18" s="199">
        <f t="shared" si="2"/>
        <v>26388888</v>
      </c>
      <c r="H18" s="199">
        <f t="shared" si="2"/>
        <v>26388888</v>
      </c>
      <c r="I18" s="199">
        <f t="shared" si="2"/>
        <v>26388896</v>
      </c>
      <c r="J18" s="199">
        <f t="shared" si="2"/>
        <v>0</v>
      </c>
      <c r="K18" s="199">
        <f t="shared" si="2"/>
        <v>0</v>
      </c>
      <c r="L18" s="199">
        <f t="shared" si="2"/>
        <v>0</v>
      </c>
      <c r="M18" s="199">
        <f t="shared" si="2"/>
        <v>131944448</v>
      </c>
      <c r="O18" s="173"/>
      <c r="P18" s="173"/>
      <c r="Q18" s="173"/>
      <c r="R18" s="173"/>
      <c r="S18" s="173"/>
      <c r="T18" s="173"/>
    </row>
    <row r="21" spans="1:20" x14ac:dyDescent="0.2">
      <c r="F21" s="174"/>
      <c r="G21" s="174"/>
      <c r="H21" s="174"/>
    </row>
  </sheetData>
  <mergeCells count="15">
    <mergeCell ref="A3:M3"/>
    <mergeCell ref="A4:M4"/>
    <mergeCell ref="A6:M6"/>
    <mergeCell ref="A8:A9"/>
    <mergeCell ref="B8:B9"/>
    <mergeCell ref="C8:C9"/>
    <mergeCell ref="D8:D9"/>
    <mergeCell ref="E8:L8"/>
    <mergeCell ref="A13:M13"/>
    <mergeCell ref="A15:A16"/>
    <mergeCell ref="B15:B16"/>
    <mergeCell ref="C15:C16"/>
    <mergeCell ref="D15:D16"/>
    <mergeCell ref="E15:L15"/>
    <mergeCell ref="M15:M16"/>
  </mergeCells>
  <printOptions horizontalCentered="1"/>
  <pageMargins left="0.19685039370078741" right="0.19685039370078741" top="0.5" bottom="0.19685039370078741" header="0.51181102362204722" footer="0.17"/>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508C8-EFBE-499B-8D19-FA540A094E43}">
  <dimension ref="A1:L8"/>
  <sheetViews>
    <sheetView view="pageBreakPreview" zoomScaleNormal="100" zoomScaleSheetLayoutView="100" workbookViewId="0">
      <selection activeCell="K4" sqref="K4"/>
    </sheetView>
  </sheetViews>
  <sheetFormatPr defaultRowHeight="12.75" x14ac:dyDescent="0.2"/>
  <cols>
    <col min="1" max="1" width="2.42578125" style="200" customWidth="1"/>
    <col min="2" max="2" width="24.42578125" style="201" customWidth="1"/>
    <col min="3" max="3" width="15.42578125" style="200" customWidth="1"/>
    <col min="4" max="4" width="17.85546875" style="200" customWidth="1"/>
    <col min="5" max="5" width="14.140625" style="200" customWidth="1"/>
    <col min="6" max="6" width="14.42578125" style="200" customWidth="1"/>
    <col min="7" max="7" width="10.42578125" style="200" bestFit="1" customWidth="1"/>
    <col min="8" max="8" width="10.42578125" style="200" customWidth="1"/>
    <col min="9" max="9" width="10.140625" style="200" customWidth="1"/>
    <col min="10" max="10" width="10.5703125" style="200" customWidth="1"/>
    <col min="11" max="11" width="10.42578125" style="200" bestFit="1" customWidth="1"/>
    <col min="12" max="256" width="9.140625" style="200"/>
    <col min="257" max="257" width="2.42578125" style="200" customWidth="1"/>
    <col min="258" max="258" width="24.42578125" style="200" customWidth="1"/>
    <col min="259" max="259" width="15.42578125" style="200" customWidth="1"/>
    <col min="260" max="260" width="17.85546875" style="200" customWidth="1"/>
    <col min="261" max="261" width="14.140625" style="200" customWidth="1"/>
    <col min="262" max="262" width="14.42578125" style="200" customWidth="1"/>
    <col min="263" max="263" width="10.42578125" style="200" bestFit="1" customWidth="1"/>
    <col min="264" max="264" width="10.42578125" style="200" customWidth="1"/>
    <col min="265" max="265" width="10.140625" style="200" customWidth="1"/>
    <col min="266" max="266" width="10.5703125" style="200" customWidth="1"/>
    <col min="267" max="267" width="10.42578125" style="200" bestFit="1" customWidth="1"/>
    <col min="268" max="512" width="9.140625" style="200"/>
    <col min="513" max="513" width="2.42578125" style="200" customWidth="1"/>
    <col min="514" max="514" width="24.42578125" style="200" customWidth="1"/>
    <col min="515" max="515" width="15.42578125" style="200" customWidth="1"/>
    <col min="516" max="516" width="17.85546875" style="200" customWidth="1"/>
    <col min="517" max="517" width="14.140625" style="200" customWidth="1"/>
    <col min="518" max="518" width="14.42578125" style="200" customWidth="1"/>
    <col min="519" max="519" width="10.42578125" style="200" bestFit="1" customWidth="1"/>
    <col min="520" max="520" width="10.42578125" style="200" customWidth="1"/>
    <col min="521" max="521" width="10.140625" style="200" customWidth="1"/>
    <col min="522" max="522" width="10.5703125" style="200" customWidth="1"/>
    <col min="523" max="523" width="10.42578125" style="200" bestFit="1" customWidth="1"/>
    <col min="524" max="768" width="9.140625" style="200"/>
    <col min="769" max="769" width="2.42578125" style="200" customWidth="1"/>
    <col min="770" max="770" width="24.42578125" style="200" customWidth="1"/>
    <col min="771" max="771" width="15.42578125" style="200" customWidth="1"/>
    <col min="772" max="772" width="17.85546875" style="200" customWidth="1"/>
    <col min="773" max="773" width="14.140625" style="200" customWidth="1"/>
    <col min="774" max="774" width="14.42578125" style="200" customWidth="1"/>
    <col min="775" max="775" width="10.42578125" style="200" bestFit="1" customWidth="1"/>
    <col min="776" max="776" width="10.42578125" style="200" customWidth="1"/>
    <col min="777" max="777" width="10.140625" style="200" customWidth="1"/>
    <col min="778" max="778" width="10.5703125" style="200" customWidth="1"/>
    <col min="779" max="779" width="10.42578125" style="200" bestFit="1" customWidth="1"/>
    <col min="780" max="1024" width="9.140625" style="200"/>
    <col min="1025" max="1025" width="2.42578125" style="200" customWidth="1"/>
    <col min="1026" max="1026" width="24.42578125" style="200" customWidth="1"/>
    <col min="1027" max="1027" width="15.42578125" style="200" customWidth="1"/>
    <col min="1028" max="1028" width="17.85546875" style="200" customWidth="1"/>
    <col min="1029" max="1029" width="14.140625" style="200" customWidth="1"/>
    <col min="1030" max="1030" width="14.42578125" style="200" customWidth="1"/>
    <col min="1031" max="1031" width="10.42578125" style="200" bestFit="1" customWidth="1"/>
    <col min="1032" max="1032" width="10.42578125" style="200" customWidth="1"/>
    <col min="1033" max="1033" width="10.140625" style="200" customWidth="1"/>
    <col min="1034" max="1034" width="10.5703125" style="200" customWidth="1"/>
    <col min="1035" max="1035" width="10.42578125" style="200" bestFit="1" customWidth="1"/>
    <col min="1036" max="1280" width="9.140625" style="200"/>
    <col min="1281" max="1281" width="2.42578125" style="200" customWidth="1"/>
    <col min="1282" max="1282" width="24.42578125" style="200" customWidth="1"/>
    <col min="1283" max="1283" width="15.42578125" style="200" customWidth="1"/>
    <col min="1284" max="1284" width="17.85546875" style="200" customWidth="1"/>
    <col min="1285" max="1285" width="14.140625" style="200" customWidth="1"/>
    <col min="1286" max="1286" width="14.42578125" style="200" customWidth="1"/>
    <col min="1287" max="1287" width="10.42578125" style="200" bestFit="1" customWidth="1"/>
    <col min="1288" max="1288" width="10.42578125" style="200" customWidth="1"/>
    <col min="1289" max="1289" width="10.140625" style="200" customWidth="1"/>
    <col min="1290" max="1290" width="10.5703125" style="200" customWidth="1"/>
    <col min="1291" max="1291" width="10.42578125" style="200" bestFit="1" customWidth="1"/>
    <col min="1292" max="1536" width="9.140625" style="200"/>
    <col min="1537" max="1537" width="2.42578125" style="200" customWidth="1"/>
    <col min="1538" max="1538" width="24.42578125" style="200" customWidth="1"/>
    <col min="1539" max="1539" width="15.42578125" style="200" customWidth="1"/>
    <col min="1540" max="1540" width="17.85546875" style="200" customWidth="1"/>
    <col min="1541" max="1541" width="14.140625" style="200" customWidth="1"/>
    <col min="1542" max="1542" width="14.42578125" style="200" customWidth="1"/>
    <col min="1543" max="1543" width="10.42578125" style="200" bestFit="1" customWidth="1"/>
    <col min="1544" max="1544" width="10.42578125" style="200" customWidth="1"/>
    <col min="1545" max="1545" width="10.140625" style="200" customWidth="1"/>
    <col min="1546" max="1546" width="10.5703125" style="200" customWidth="1"/>
    <col min="1547" max="1547" width="10.42578125" style="200" bestFit="1" customWidth="1"/>
    <col min="1548" max="1792" width="9.140625" style="200"/>
    <col min="1793" max="1793" width="2.42578125" style="200" customWidth="1"/>
    <col min="1794" max="1794" width="24.42578125" style="200" customWidth="1"/>
    <col min="1795" max="1795" width="15.42578125" style="200" customWidth="1"/>
    <col min="1796" max="1796" width="17.85546875" style="200" customWidth="1"/>
    <col min="1797" max="1797" width="14.140625" style="200" customWidth="1"/>
    <col min="1798" max="1798" width="14.42578125" style="200" customWidth="1"/>
    <col min="1799" max="1799" width="10.42578125" style="200" bestFit="1" customWidth="1"/>
    <col min="1800" max="1800" width="10.42578125" style="200" customWidth="1"/>
    <col min="1801" max="1801" width="10.140625" style="200" customWidth="1"/>
    <col min="1802" max="1802" width="10.5703125" style="200" customWidth="1"/>
    <col min="1803" max="1803" width="10.42578125" style="200" bestFit="1" customWidth="1"/>
    <col min="1804" max="2048" width="9.140625" style="200"/>
    <col min="2049" max="2049" width="2.42578125" style="200" customWidth="1"/>
    <col min="2050" max="2050" width="24.42578125" style="200" customWidth="1"/>
    <col min="2051" max="2051" width="15.42578125" style="200" customWidth="1"/>
    <col min="2052" max="2052" width="17.85546875" style="200" customWidth="1"/>
    <col min="2053" max="2053" width="14.140625" style="200" customWidth="1"/>
    <col min="2054" max="2054" width="14.42578125" style="200" customWidth="1"/>
    <col min="2055" max="2055" width="10.42578125" style="200" bestFit="1" customWidth="1"/>
    <col min="2056" max="2056" width="10.42578125" style="200" customWidth="1"/>
    <col min="2057" max="2057" width="10.140625" style="200" customWidth="1"/>
    <col min="2058" max="2058" width="10.5703125" style="200" customWidth="1"/>
    <col min="2059" max="2059" width="10.42578125" style="200" bestFit="1" customWidth="1"/>
    <col min="2060" max="2304" width="9.140625" style="200"/>
    <col min="2305" max="2305" width="2.42578125" style="200" customWidth="1"/>
    <col min="2306" max="2306" width="24.42578125" style="200" customWidth="1"/>
    <col min="2307" max="2307" width="15.42578125" style="200" customWidth="1"/>
    <col min="2308" max="2308" width="17.85546875" style="200" customWidth="1"/>
    <col min="2309" max="2309" width="14.140625" style="200" customWidth="1"/>
    <col min="2310" max="2310" width="14.42578125" style="200" customWidth="1"/>
    <col min="2311" max="2311" width="10.42578125" style="200" bestFit="1" customWidth="1"/>
    <col min="2312" max="2312" width="10.42578125" style="200" customWidth="1"/>
    <col min="2313" max="2313" width="10.140625" style="200" customWidth="1"/>
    <col min="2314" max="2314" width="10.5703125" style="200" customWidth="1"/>
    <col min="2315" max="2315" width="10.42578125" style="200" bestFit="1" customWidth="1"/>
    <col min="2316" max="2560" width="9.140625" style="200"/>
    <col min="2561" max="2561" width="2.42578125" style="200" customWidth="1"/>
    <col min="2562" max="2562" width="24.42578125" style="200" customWidth="1"/>
    <col min="2563" max="2563" width="15.42578125" style="200" customWidth="1"/>
    <col min="2564" max="2564" width="17.85546875" style="200" customWidth="1"/>
    <col min="2565" max="2565" width="14.140625" style="200" customWidth="1"/>
    <col min="2566" max="2566" width="14.42578125" style="200" customWidth="1"/>
    <col min="2567" max="2567" width="10.42578125" style="200" bestFit="1" customWidth="1"/>
    <col min="2568" max="2568" width="10.42578125" style="200" customWidth="1"/>
    <col min="2569" max="2569" width="10.140625" style="200" customWidth="1"/>
    <col min="2570" max="2570" width="10.5703125" style="200" customWidth="1"/>
    <col min="2571" max="2571" width="10.42578125" style="200" bestFit="1" customWidth="1"/>
    <col min="2572" max="2816" width="9.140625" style="200"/>
    <col min="2817" max="2817" width="2.42578125" style="200" customWidth="1"/>
    <col min="2818" max="2818" width="24.42578125" style="200" customWidth="1"/>
    <col min="2819" max="2819" width="15.42578125" style="200" customWidth="1"/>
    <col min="2820" max="2820" width="17.85546875" style="200" customWidth="1"/>
    <col min="2821" max="2821" width="14.140625" style="200" customWidth="1"/>
    <col min="2822" max="2822" width="14.42578125" style="200" customWidth="1"/>
    <col min="2823" max="2823" width="10.42578125" style="200" bestFit="1" customWidth="1"/>
    <col min="2824" max="2824" width="10.42578125" style="200" customWidth="1"/>
    <col min="2825" max="2825" width="10.140625" style="200" customWidth="1"/>
    <col min="2826" max="2826" width="10.5703125" style="200" customWidth="1"/>
    <col min="2827" max="2827" width="10.42578125" style="200" bestFit="1" customWidth="1"/>
    <col min="2828" max="3072" width="9.140625" style="200"/>
    <col min="3073" max="3073" width="2.42578125" style="200" customWidth="1"/>
    <col min="3074" max="3074" width="24.42578125" style="200" customWidth="1"/>
    <col min="3075" max="3075" width="15.42578125" style="200" customWidth="1"/>
    <col min="3076" max="3076" width="17.85546875" style="200" customWidth="1"/>
    <col min="3077" max="3077" width="14.140625" style="200" customWidth="1"/>
    <col min="3078" max="3078" width="14.42578125" style="200" customWidth="1"/>
    <col min="3079" max="3079" width="10.42578125" style="200" bestFit="1" customWidth="1"/>
    <col min="3080" max="3080" width="10.42578125" style="200" customWidth="1"/>
    <col min="3081" max="3081" width="10.140625" style="200" customWidth="1"/>
    <col min="3082" max="3082" width="10.5703125" style="200" customWidth="1"/>
    <col min="3083" max="3083" width="10.42578125" style="200" bestFit="1" customWidth="1"/>
    <col min="3084" max="3328" width="9.140625" style="200"/>
    <col min="3329" max="3329" width="2.42578125" style="200" customWidth="1"/>
    <col min="3330" max="3330" width="24.42578125" style="200" customWidth="1"/>
    <col min="3331" max="3331" width="15.42578125" style="200" customWidth="1"/>
    <col min="3332" max="3332" width="17.85546875" style="200" customWidth="1"/>
    <col min="3333" max="3333" width="14.140625" style="200" customWidth="1"/>
    <col min="3334" max="3334" width="14.42578125" style="200" customWidth="1"/>
    <col min="3335" max="3335" width="10.42578125" style="200" bestFit="1" customWidth="1"/>
    <col min="3336" max="3336" width="10.42578125" style="200" customWidth="1"/>
    <col min="3337" max="3337" width="10.140625" style="200" customWidth="1"/>
    <col min="3338" max="3338" width="10.5703125" style="200" customWidth="1"/>
    <col min="3339" max="3339" width="10.42578125" style="200" bestFit="1" customWidth="1"/>
    <col min="3340" max="3584" width="9.140625" style="200"/>
    <col min="3585" max="3585" width="2.42578125" style="200" customWidth="1"/>
    <col min="3586" max="3586" width="24.42578125" style="200" customWidth="1"/>
    <col min="3587" max="3587" width="15.42578125" style="200" customWidth="1"/>
    <col min="3588" max="3588" width="17.85546875" style="200" customWidth="1"/>
    <col min="3589" max="3589" width="14.140625" style="200" customWidth="1"/>
    <col min="3590" max="3590" width="14.42578125" style="200" customWidth="1"/>
    <col min="3591" max="3591" width="10.42578125" style="200" bestFit="1" customWidth="1"/>
    <col min="3592" max="3592" width="10.42578125" style="200" customWidth="1"/>
    <col min="3593" max="3593" width="10.140625" style="200" customWidth="1"/>
    <col min="3594" max="3594" width="10.5703125" style="200" customWidth="1"/>
    <col min="3595" max="3595" width="10.42578125" style="200" bestFit="1" customWidth="1"/>
    <col min="3596" max="3840" width="9.140625" style="200"/>
    <col min="3841" max="3841" width="2.42578125" style="200" customWidth="1"/>
    <col min="3842" max="3842" width="24.42578125" style="200" customWidth="1"/>
    <col min="3843" max="3843" width="15.42578125" style="200" customWidth="1"/>
    <col min="3844" max="3844" width="17.85546875" style="200" customWidth="1"/>
    <col min="3845" max="3845" width="14.140625" style="200" customWidth="1"/>
    <col min="3846" max="3846" width="14.42578125" style="200" customWidth="1"/>
    <col min="3847" max="3847" width="10.42578125" style="200" bestFit="1" customWidth="1"/>
    <col min="3848" max="3848" width="10.42578125" style="200" customWidth="1"/>
    <col min="3849" max="3849" width="10.140625" style="200" customWidth="1"/>
    <col min="3850" max="3850" width="10.5703125" style="200" customWidth="1"/>
    <col min="3851" max="3851" width="10.42578125" style="200" bestFit="1" customWidth="1"/>
    <col min="3852" max="4096" width="9.140625" style="200"/>
    <col min="4097" max="4097" width="2.42578125" style="200" customWidth="1"/>
    <col min="4098" max="4098" width="24.42578125" style="200" customWidth="1"/>
    <col min="4099" max="4099" width="15.42578125" style="200" customWidth="1"/>
    <col min="4100" max="4100" width="17.85546875" style="200" customWidth="1"/>
    <col min="4101" max="4101" width="14.140625" style="200" customWidth="1"/>
    <col min="4102" max="4102" width="14.42578125" style="200" customWidth="1"/>
    <col min="4103" max="4103" width="10.42578125" style="200" bestFit="1" customWidth="1"/>
    <col min="4104" max="4104" width="10.42578125" style="200" customWidth="1"/>
    <col min="4105" max="4105" width="10.140625" style="200" customWidth="1"/>
    <col min="4106" max="4106" width="10.5703125" style="200" customWidth="1"/>
    <col min="4107" max="4107" width="10.42578125" style="200" bestFit="1" customWidth="1"/>
    <col min="4108" max="4352" width="9.140625" style="200"/>
    <col min="4353" max="4353" width="2.42578125" style="200" customWidth="1"/>
    <col min="4354" max="4354" width="24.42578125" style="200" customWidth="1"/>
    <col min="4355" max="4355" width="15.42578125" style="200" customWidth="1"/>
    <col min="4356" max="4356" width="17.85546875" style="200" customWidth="1"/>
    <col min="4357" max="4357" width="14.140625" style="200" customWidth="1"/>
    <col min="4358" max="4358" width="14.42578125" style="200" customWidth="1"/>
    <col min="4359" max="4359" width="10.42578125" style="200" bestFit="1" customWidth="1"/>
    <col min="4360" max="4360" width="10.42578125" style="200" customWidth="1"/>
    <col min="4361" max="4361" width="10.140625" style="200" customWidth="1"/>
    <col min="4362" max="4362" width="10.5703125" style="200" customWidth="1"/>
    <col min="4363" max="4363" width="10.42578125" style="200" bestFit="1" customWidth="1"/>
    <col min="4364" max="4608" width="9.140625" style="200"/>
    <col min="4609" max="4609" width="2.42578125" style="200" customWidth="1"/>
    <col min="4610" max="4610" width="24.42578125" style="200" customWidth="1"/>
    <col min="4611" max="4611" width="15.42578125" style="200" customWidth="1"/>
    <col min="4612" max="4612" width="17.85546875" style="200" customWidth="1"/>
    <col min="4613" max="4613" width="14.140625" style="200" customWidth="1"/>
    <col min="4614" max="4614" width="14.42578125" style="200" customWidth="1"/>
    <col min="4615" max="4615" width="10.42578125" style="200" bestFit="1" customWidth="1"/>
    <col min="4616" max="4616" width="10.42578125" style="200" customWidth="1"/>
    <col min="4617" max="4617" width="10.140625" style="200" customWidth="1"/>
    <col min="4618" max="4618" width="10.5703125" style="200" customWidth="1"/>
    <col min="4619" max="4619" width="10.42578125" style="200" bestFit="1" customWidth="1"/>
    <col min="4620" max="4864" width="9.140625" style="200"/>
    <col min="4865" max="4865" width="2.42578125" style="200" customWidth="1"/>
    <col min="4866" max="4866" width="24.42578125" style="200" customWidth="1"/>
    <col min="4867" max="4867" width="15.42578125" style="200" customWidth="1"/>
    <col min="4868" max="4868" width="17.85546875" style="200" customWidth="1"/>
    <col min="4869" max="4869" width="14.140625" style="200" customWidth="1"/>
    <col min="4870" max="4870" width="14.42578125" style="200" customWidth="1"/>
    <col min="4871" max="4871" width="10.42578125" style="200" bestFit="1" customWidth="1"/>
    <col min="4872" max="4872" width="10.42578125" style="200" customWidth="1"/>
    <col min="4873" max="4873" width="10.140625" style="200" customWidth="1"/>
    <col min="4874" max="4874" width="10.5703125" style="200" customWidth="1"/>
    <col min="4875" max="4875" width="10.42578125" style="200" bestFit="1" customWidth="1"/>
    <col min="4876" max="5120" width="9.140625" style="200"/>
    <col min="5121" max="5121" width="2.42578125" style="200" customWidth="1"/>
    <col min="5122" max="5122" width="24.42578125" style="200" customWidth="1"/>
    <col min="5123" max="5123" width="15.42578125" style="200" customWidth="1"/>
    <col min="5124" max="5124" width="17.85546875" style="200" customWidth="1"/>
    <col min="5125" max="5125" width="14.140625" style="200" customWidth="1"/>
    <col min="5126" max="5126" width="14.42578125" style="200" customWidth="1"/>
    <col min="5127" max="5127" width="10.42578125" style="200" bestFit="1" customWidth="1"/>
    <col min="5128" max="5128" width="10.42578125" style="200" customWidth="1"/>
    <col min="5129" max="5129" width="10.140625" style="200" customWidth="1"/>
    <col min="5130" max="5130" width="10.5703125" style="200" customWidth="1"/>
    <col min="5131" max="5131" width="10.42578125" style="200" bestFit="1" customWidth="1"/>
    <col min="5132" max="5376" width="9.140625" style="200"/>
    <col min="5377" max="5377" width="2.42578125" style="200" customWidth="1"/>
    <col min="5378" max="5378" width="24.42578125" style="200" customWidth="1"/>
    <col min="5379" max="5379" width="15.42578125" style="200" customWidth="1"/>
    <col min="5380" max="5380" width="17.85546875" style="200" customWidth="1"/>
    <col min="5381" max="5381" width="14.140625" style="200" customWidth="1"/>
    <col min="5382" max="5382" width="14.42578125" style="200" customWidth="1"/>
    <col min="5383" max="5383" width="10.42578125" style="200" bestFit="1" customWidth="1"/>
    <col min="5384" max="5384" width="10.42578125" style="200" customWidth="1"/>
    <col min="5385" max="5385" width="10.140625" style="200" customWidth="1"/>
    <col min="5386" max="5386" width="10.5703125" style="200" customWidth="1"/>
    <col min="5387" max="5387" width="10.42578125" style="200" bestFit="1" customWidth="1"/>
    <col min="5388" max="5632" width="9.140625" style="200"/>
    <col min="5633" max="5633" width="2.42578125" style="200" customWidth="1"/>
    <col min="5634" max="5634" width="24.42578125" style="200" customWidth="1"/>
    <col min="5635" max="5635" width="15.42578125" style="200" customWidth="1"/>
    <col min="5636" max="5636" width="17.85546875" style="200" customWidth="1"/>
    <col min="5637" max="5637" width="14.140625" style="200" customWidth="1"/>
    <col min="5638" max="5638" width="14.42578125" style="200" customWidth="1"/>
    <col min="5639" max="5639" width="10.42578125" style="200" bestFit="1" customWidth="1"/>
    <col min="5640" max="5640" width="10.42578125" style="200" customWidth="1"/>
    <col min="5641" max="5641" width="10.140625" style="200" customWidth="1"/>
    <col min="5642" max="5642" width="10.5703125" style="200" customWidth="1"/>
    <col min="5643" max="5643" width="10.42578125" style="200" bestFit="1" customWidth="1"/>
    <col min="5644" max="5888" width="9.140625" style="200"/>
    <col min="5889" max="5889" width="2.42578125" style="200" customWidth="1"/>
    <col min="5890" max="5890" width="24.42578125" style="200" customWidth="1"/>
    <col min="5891" max="5891" width="15.42578125" style="200" customWidth="1"/>
    <col min="5892" max="5892" width="17.85546875" style="200" customWidth="1"/>
    <col min="5893" max="5893" width="14.140625" style="200" customWidth="1"/>
    <col min="5894" max="5894" width="14.42578125" style="200" customWidth="1"/>
    <col min="5895" max="5895" width="10.42578125" style="200" bestFit="1" customWidth="1"/>
    <col min="5896" max="5896" width="10.42578125" style="200" customWidth="1"/>
    <col min="5897" max="5897" width="10.140625" style="200" customWidth="1"/>
    <col min="5898" max="5898" width="10.5703125" style="200" customWidth="1"/>
    <col min="5899" max="5899" width="10.42578125" style="200" bestFit="1" customWidth="1"/>
    <col min="5900" max="6144" width="9.140625" style="200"/>
    <col min="6145" max="6145" width="2.42578125" style="200" customWidth="1"/>
    <col min="6146" max="6146" width="24.42578125" style="200" customWidth="1"/>
    <col min="6147" max="6147" width="15.42578125" style="200" customWidth="1"/>
    <col min="6148" max="6148" width="17.85546875" style="200" customWidth="1"/>
    <col min="6149" max="6149" width="14.140625" style="200" customWidth="1"/>
    <col min="6150" max="6150" width="14.42578125" style="200" customWidth="1"/>
    <col min="6151" max="6151" width="10.42578125" style="200" bestFit="1" customWidth="1"/>
    <col min="6152" max="6152" width="10.42578125" style="200" customWidth="1"/>
    <col min="6153" max="6153" width="10.140625" style="200" customWidth="1"/>
    <col min="6154" max="6154" width="10.5703125" style="200" customWidth="1"/>
    <col min="6155" max="6155" width="10.42578125" style="200" bestFit="1" customWidth="1"/>
    <col min="6156" max="6400" width="9.140625" style="200"/>
    <col min="6401" max="6401" width="2.42578125" style="200" customWidth="1"/>
    <col min="6402" max="6402" width="24.42578125" style="200" customWidth="1"/>
    <col min="6403" max="6403" width="15.42578125" style="200" customWidth="1"/>
    <col min="6404" max="6404" width="17.85546875" style="200" customWidth="1"/>
    <col min="6405" max="6405" width="14.140625" style="200" customWidth="1"/>
    <col min="6406" max="6406" width="14.42578125" style="200" customWidth="1"/>
    <col min="6407" max="6407" width="10.42578125" style="200" bestFit="1" customWidth="1"/>
    <col min="6408" max="6408" width="10.42578125" style="200" customWidth="1"/>
    <col min="6409" max="6409" width="10.140625" style="200" customWidth="1"/>
    <col min="6410" max="6410" width="10.5703125" style="200" customWidth="1"/>
    <col min="6411" max="6411" width="10.42578125" style="200" bestFit="1" customWidth="1"/>
    <col min="6412" max="6656" width="9.140625" style="200"/>
    <col min="6657" max="6657" width="2.42578125" style="200" customWidth="1"/>
    <col min="6658" max="6658" width="24.42578125" style="200" customWidth="1"/>
    <col min="6659" max="6659" width="15.42578125" style="200" customWidth="1"/>
    <col min="6660" max="6660" width="17.85546875" style="200" customWidth="1"/>
    <col min="6661" max="6661" width="14.140625" style="200" customWidth="1"/>
    <col min="6662" max="6662" width="14.42578125" style="200" customWidth="1"/>
    <col min="6663" max="6663" width="10.42578125" style="200" bestFit="1" customWidth="1"/>
    <col min="6664" max="6664" width="10.42578125" style="200" customWidth="1"/>
    <col min="6665" max="6665" width="10.140625" style="200" customWidth="1"/>
    <col min="6666" max="6666" width="10.5703125" style="200" customWidth="1"/>
    <col min="6667" max="6667" width="10.42578125" style="200" bestFit="1" customWidth="1"/>
    <col min="6668" max="6912" width="9.140625" style="200"/>
    <col min="6913" max="6913" width="2.42578125" style="200" customWidth="1"/>
    <col min="6914" max="6914" width="24.42578125" style="200" customWidth="1"/>
    <col min="6915" max="6915" width="15.42578125" style="200" customWidth="1"/>
    <col min="6916" max="6916" width="17.85546875" style="200" customWidth="1"/>
    <col min="6917" max="6917" width="14.140625" style="200" customWidth="1"/>
    <col min="6918" max="6918" width="14.42578125" style="200" customWidth="1"/>
    <col min="6919" max="6919" width="10.42578125" style="200" bestFit="1" customWidth="1"/>
    <col min="6920" max="6920" width="10.42578125" style="200" customWidth="1"/>
    <col min="6921" max="6921" width="10.140625" style="200" customWidth="1"/>
    <col min="6922" max="6922" width="10.5703125" style="200" customWidth="1"/>
    <col min="6923" max="6923" width="10.42578125" style="200" bestFit="1" customWidth="1"/>
    <col min="6924" max="7168" width="9.140625" style="200"/>
    <col min="7169" max="7169" width="2.42578125" style="200" customWidth="1"/>
    <col min="7170" max="7170" width="24.42578125" style="200" customWidth="1"/>
    <col min="7171" max="7171" width="15.42578125" style="200" customWidth="1"/>
    <col min="7172" max="7172" width="17.85546875" style="200" customWidth="1"/>
    <col min="7173" max="7173" width="14.140625" style="200" customWidth="1"/>
    <col min="7174" max="7174" width="14.42578125" style="200" customWidth="1"/>
    <col min="7175" max="7175" width="10.42578125" style="200" bestFit="1" customWidth="1"/>
    <col min="7176" max="7176" width="10.42578125" style="200" customWidth="1"/>
    <col min="7177" max="7177" width="10.140625" style="200" customWidth="1"/>
    <col min="7178" max="7178" width="10.5703125" style="200" customWidth="1"/>
    <col min="7179" max="7179" width="10.42578125" style="200" bestFit="1" customWidth="1"/>
    <col min="7180" max="7424" width="9.140625" style="200"/>
    <col min="7425" max="7425" width="2.42578125" style="200" customWidth="1"/>
    <col min="7426" max="7426" width="24.42578125" style="200" customWidth="1"/>
    <col min="7427" max="7427" width="15.42578125" style="200" customWidth="1"/>
    <col min="7428" max="7428" width="17.85546875" style="200" customWidth="1"/>
    <col min="7429" max="7429" width="14.140625" style="200" customWidth="1"/>
    <col min="7430" max="7430" width="14.42578125" style="200" customWidth="1"/>
    <col min="7431" max="7431" width="10.42578125" style="200" bestFit="1" customWidth="1"/>
    <col min="7432" max="7432" width="10.42578125" style="200" customWidth="1"/>
    <col min="7433" max="7433" width="10.140625" style="200" customWidth="1"/>
    <col min="7434" max="7434" width="10.5703125" style="200" customWidth="1"/>
    <col min="7435" max="7435" width="10.42578125" style="200" bestFit="1" customWidth="1"/>
    <col min="7436" max="7680" width="9.140625" style="200"/>
    <col min="7681" max="7681" width="2.42578125" style="200" customWidth="1"/>
    <col min="7682" max="7682" width="24.42578125" style="200" customWidth="1"/>
    <col min="7683" max="7683" width="15.42578125" style="200" customWidth="1"/>
    <col min="7684" max="7684" width="17.85546875" style="200" customWidth="1"/>
    <col min="7685" max="7685" width="14.140625" style="200" customWidth="1"/>
    <col min="7686" max="7686" width="14.42578125" style="200" customWidth="1"/>
    <col min="7687" max="7687" width="10.42578125" style="200" bestFit="1" customWidth="1"/>
    <col min="7688" max="7688" width="10.42578125" style="200" customWidth="1"/>
    <col min="7689" max="7689" width="10.140625" style="200" customWidth="1"/>
    <col min="7690" max="7690" width="10.5703125" style="200" customWidth="1"/>
    <col min="7691" max="7691" width="10.42578125" style="200" bestFit="1" customWidth="1"/>
    <col min="7692" max="7936" width="9.140625" style="200"/>
    <col min="7937" max="7937" width="2.42578125" style="200" customWidth="1"/>
    <col min="7938" max="7938" width="24.42578125" style="200" customWidth="1"/>
    <col min="7939" max="7939" width="15.42578125" style="200" customWidth="1"/>
    <col min="7940" max="7940" width="17.85546875" style="200" customWidth="1"/>
    <col min="7941" max="7941" width="14.140625" style="200" customWidth="1"/>
    <col min="7942" max="7942" width="14.42578125" style="200" customWidth="1"/>
    <col min="7943" max="7943" width="10.42578125" style="200" bestFit="1" customWidth="1"/>
    <col min="7944" max="7944" width="10.42578125" style="200" customWidth="1"/>
    <col min="7945" max="7945" width="10.140625" style="200" customWidth="1"/>
    <col min="7946" max="7946" width="10.5703125" style="200" customWidth="1"/>
    <col min="7947" max="7947" width="10.42578125" style="200" bestFit="1" customWidth="1"/>
    <col min="7948" max="8192" width="9.140625" style="200"/>
    <col min="8193" max="8193" width="2.42578125" style="200" customWidth="1"/>
    <col min="8194" max="8194" width="24.42578125" style="200" customWidth="1"/>
    <col min="8195" max="8195" width="15.42578125" style="200" customWidth="1"/>
    <col min="8196" max="8196" width="17.85546875" style="200" customWidth="1"/>
    <col min="8197" max="8197" width="14.140625" style="200" customWidth="1"/>
    <col min="8198" max="8198" width="14.42578125" style="200" customWidth="1"/>
    <col min="8199" max="8199" width="10.42578125" style="200" bestFit="1" customWidth="1"/>
    <col min="8200" max="8200" width="10.42578125" style="200" customWidth="1"/>
    <col min="8201" max="8201" width="10.140625" style="200" customWidth="1"/>
    <col min="8202" max="8202" width="10.5703125" style="200" customWidth="1"/>
    <col min="8203" max="8203" width="10.42578125" style="200" bestFit="1" customWidth="1"/>
    <col min="8204" max="8448" width="9.140625" style="200"/>
    <col min="8449" max="8449" width="2.42578125" style="200" customWidth="1"/>
    <col min="8450" max="8450" width="24.42578125" style="200" customWidth="1"/>
    <col min="8451" max="8451" width="15.42578125" style="200" customWidth="1"/>
    <col min="8452" max="8452" width="17.85546875" style="200" customWidth="1"/>
    <col min="8453" max="8453" width="14.140625" style="200" customWidth="1"/>
    <col min="8454" max="8454" width="14.42578125" style="200" customWidth="1"/>
    <col min="8455" max="8455" width="10.42578125" style="200" bestFit="1" customWidth="1"/>
    <col min="8456" max="8456" width="10.42578125" style="200" customWidth="1"/>
    <col min="8457" max="8457" width="10.140625" style="200" customWidth="1"/>
    <col min="8458" max="8458" width="10.5703125" style="200" customWidth="1"/>
    <col min="8459" max="8459" width="10.42578125" style="200" bestFit="1" customWidth="1"/>
    <col min="8460" max="8704" width="9.140625" style="200"/>
    <col min="8705" max="8705" width="2.42578125" style="200" customWidth="1"/>
    <col min="8706" max="8706" width="24.42578125" style="200" customWidth="1"/>
    <col min="8707" max="8707" width="15.42578125" style="200" customWidth="1"/>
    <col min="8708" max="8708" width="17.85546875" style="200" customWidth="1"/>
    <col min="8709" max="8709" width="14.140625" style="200" customWidth="1"/>
    <col min="8710" max="8710" width="14.42578125" style="200" customWidth="1"/>
    <col min="8711" max="8711" width="10.42578125" style="200" bestFit="1" customWidth="1"/>
    <col min="8712" max="8712" width="10.42578125" style="200" customWidth="1"/>
    <col min="8713" max="8713" width="10.140625" style="200" customWidth="1"/>
    <col min="8714" max="8714" width="10.5703125" style="200" customWidth="1"/>
    <col min="8715" max="8715" width="10.42578125" style="200" bestFit="1" customWidth="1"/>
    <col min="8716" max="8960" width="9.140625" style="200"/>
    <col min="8961" max="8961" width="2.42578125" style="200" customWidth="1"/>
    <col min="8962" max="8962" width="24.42578125" style="200" customWidth="1"/>
    <col min="8963" max="8963" width="15.42578125" style="200" customWidth="1"/>
    <col min="8964" max="8964" width="17.85546875" style="200" customWidth="1"/>
    <col min="8965" max="8965" width="14.140625" style="200" customWidth="1"/>
    <col min="8966" max="8966" width="14.42578125" style="200" customWidth="1"/>
    <col min="8967" max="8967" width="10.42578125" style="200" bestFit="1" customWidth="1"/>
    <col min="8968" max="8968" width="10.42578125" style="200" customWidth="1"/>
    <col min="8969" max="8969" width="10.140625" style="200" customWidth="1"/>
    <col min="8970" max="8970" width="10.5703125" style="200" customWidth="1"/>
    <col min="8971" max="8971" width="10.42578125" style="200" bestFit="1" customWidth="1"/>
    <col min="8972" max="9216" width="9.140625" style="200"/>
    <col min="9217" max="9217" width="2.42578125" style="200" customWidth="1"/>
    <col min="9218" max="9218" width="24.42578125" style="200" customWidth="1"/>
    <col min="9219" max="9219" width="15.42578125" style="200" customWidth="1"/>
    <col min="9220" max="9220" width="17.85546875" style="200" customWidth="1"/>
    <col min="9221" max="9221" width="14.140625" style="200" customWidth="1"/>
    <col min="9222" max="9222" width="14.42578125" style="200" customWidth="1"/>
    <col min="9223" max="9223" width="10.42578125" style="200" bestFit="1" customWidth="1"/>
    <col min="9224" max="9224" width="10.42578125" style="200" customWidth="1"/>
    <col min="9225" max="9225" width="10.140625" style="200" customWidth="1"/>
    <col min="9226" max="9226" width="10.5703125" style="200" customWidth="1"/>
    <col min="9227" max="9227" width="10.42578125" style="200" bestFit="1" customWidth="1"/>
    <col min="9228" max="9472" width="9.140625" style="200"/>
    <col min="9473" max="9473" width="2.42578125" style="200" customWidth="1"/>
    <col min="9474" max="9474" width="24.42578125" style="200" customWidth="1"/>
    <col min="9475" max="9475" width="15.42578125" style="200" customWidth="1"/>
    <col min="9476" max="9476" width="17.85546875" style="200" customWidth="1"/>
    <col min="9477" max="9477" width="14.140625" style="200" customWidth="1"/>
    <col min="9478" max="9478" width="14.42578125" style="200" customWidth="1"/>
    <col min="9479" max="9479" width="10.42578125" style="200" bestFit="1" customWidth="1"/>
    <col min="9480" max="9480" width="10.42578125" style="200" customWidth="1"/>
    <col min="9481" max="9481" width="10.140625" style="200" customWidth="1"/>
    <col min="9482" max="9482" width="10.5703125" style="200" customWidth="1"/>
    <col min="9483" max="9483" width="10.42578125" style="200" bestFit="1" customWidth="1"/>
    <col min="9484" max="9728" width="9.140625" style="200"/>
    <col min="9729" max="9729" width="2.42578125" style="200" customWidth="1"/>
    <col min="9730" max="9730" width="24.42578125" style="200" customWidth="1"/>
    <col min="9731" max="9731" width="15.42578125" style="200" customWidth="1"/>
    <col min="9732" max="9732" width="17.85546875" style="200" customWidth="1"/>
    <col min="9733" max="9733" width="14.140625" style="200" customWidth="1"/>
    <col min="9734" max="9734" width="14.42578125" style="200" customWidth="1"/>
    <col min="9735" max="9735" width="10.42578125" style="200" bestFit="1" customWidth="1"/>
    <col min="9736" max="9736" width="10.42578125" style="200" customWidth="1"/>
    <col min="9737" max="9737" width="10.140625" style="200" customWidth="1"/>
    <col min="9738" max="9738" width="10.5703125" style="200" customWidth="1"/>
    <col min="9739" max="9739" width="10.42578125" style="200" bestFit="1" customWidth="1"/>
    <col min="9740" max="9984" width="9.140625" style="200"/>
    <col min="9985" max="9985" width="2.42578125" style="200" customWidth="1"/>
    <col min="9986" max="9986" width="24.42578125" style="200" customWidth="1"/>
    <col min="9987" max="9987" width="15.42578125" style="200" customWidth="1"/>
    <col min="9988" max="9988" width="17.85546875" style="200" customWidth="1"/>
    <col min="9989" max="9989" width="14.140625" style="200" customWidth="1"/>
    <col min="9990" max="9990" width="14.42578125" style="200" customWidth="1"/>
    <col min="9991" max="9991" width="10.42578125" style="200" bestFit="1" customWidth="1"/>
    <col min="9992" max="9992" width="10.42578125" style="200" customWidth="1"/>
    <col min="9993" max="9993" width="10.140625" style="200" customWidth="1"/>
    <col min="9994" max="9994" width="10.5703125" style="200" customWidth="1"/>
    <col min="9995" max="9995" width="10.42578125" style="200" bestFit="1" customWidth="1"/>
    <col min="9996" max="10240" width="9.140625" style="200"/>
    <col min="10241" max="10241" width="2.42578125" style="200" customWidth="1"/>
    <col min="10242" max="10242" width="24.42578125" style="200" customWidth="1"/>
    <col min="10243" max="10243" width="15.42578125" style="200" customWidth="1"/>
    <col min="10244" max="10244" width="17.85546875" style="200" customWidth="1"/>
    <col min="10245" max="10245" width="14.140625" style="200" customWidth="1"/>
    <col min="10246" max="10246" width="14.42578125" style="200" customWidth="1"/>
    <col min="10247" max="10247" width="10.42578125" style="200" bestFit="1" customWidth="1"/>
    <col min="10248" max="10248" width="10.42578125" style="200" customWidth="1"/>
    <col min="10249" max="10249" width="10.140625" style="200" customWidth="1"/>
    <col min="10250" max="10250" width="10.5703125" style="200" customWidth="1"/>
    <col min="10251" max="10251" width="10.42578125" style="200" bestFit="1" customWidth="1"/>
    <col min="10252" max="10496" width="9.140625" style="200"/>
    <col min="10497" max="10497" width="2.42578125" style="200" customWidth="1"/>
    <col min="10498" max="10498" width="24.42578125" style="200" customWidth="1"/>
    <col min="10499" max="10499" width="15.42578125" style="200" customWidth="1"/>
    <col min="10500" max="10500" width="17.85546875" style="200" customWidth="1"/>
    <col min="10501" max="10501" width="14.140625" style="200" customWidth="1"/>
    <col min="10502" max="10502" width="14.42578125" style="200" customWidth="1"/>
    <col min="10503" max="10503" width="10.42578125" style="200" bestFit="1" customWidth="1"/>
    <col min="10504" max="10504" width="10.42578125" style="200" customWidth="1"/>
    <col min="10505" max="10505" width="10.140625" style="200" customWidth="1"/>
    <col min="10506" max="10506" width="10.5703125" style="200" customWidth="1"/>
    <col min="10507" max="10507" width="10.42578125" style="200" bestFit="1" customWidth="1"/>
    <col min="10508" max="10752" width="9.140625" style="200"/>
    <col min="10753" max="10753" width="2.42578125" style="200" customWidth="1"/>
    <col min="10754" max="10754" width="24.42578125" style="200" customWidth="1"/>
    <col min="10755" max="10755" width="15.42578125" style="200" customWidth="1"/>
    <col min="10756" max="10756" width="17.85546875" style="200" customWidth="1"/>
    <col min="10757" max="10757" width="14.140625" style="200" customWidth="1"/>
    <col min="10758" max="10758" width="14.42578125" style="200" customWidth="1"/>
    <col min="10759" max="10759" width="10.42578125" style="200" bestFit="1" customWidth="1"/>
    <col min="10760" max="10760" width="10.42578125" style="200" customWidth="1"/>
    <col min="10761" max="10761" width="10.140625" style="200" customWidth="1"/>
    <col min="10762" max="10762" width="10.5703125" style="200" customWidth="1"/>
    <col min="10763" max="10763" width="10.42578125" style="200" bestFit="1" customWidth="1"/>
    <col min="10764" max="11008" width="9.140625" style="200"/>
    <col min="11009" max="11009" width="2.42578125" style="200" customWidth="1"/>
    <col min="11010" max="11010" width="24.42578125" style="200" customWidth="1"/>
    <col min="11011" max="11011" width="15.42578125" style="200" customWidth="1"/>
    <col min="11012" max="11012" width="17.85546875" style="200" customWidth="1"/>
    <col min="11013" max="11013" width="14.140625" style="200" customWidth="1"/>
    <col min="11014" max="11014" width="14.42578125" style="200" customWidth="1"/>
    <col min="11015" max="11015" width="10.42578125" style="200" bestFit="1" customWidth="1"/>
    <col min="11016" max="11016" width="10.42578125" style="200" customWidth="1"/>
    <col min="11017" max="11017" width="10.140625" style="200" customWidth="1"/>
    <col min="11018" max="11018" width="10.5703125" style="200" customWidth="1"/>
    <col min="11019" max="11019" width="10.42578125" style="200" bestFit="1" customWidth="1"/>
    <col min="11020" max="11264" width="9.140625" style="200"/>
    <col min="11265" max="11265" width="2.42578125" style="200" customWidth="1"/>
    <col min="11266" max="11266" width="24.42578125" style="200" customWidth="1"/>
    <col min="11267" max="11267" width="15.42578125" style="200" customWidth="1"/>
    <col min="11268" max="11268" width="17.85546875" style="200" customWidth="1"/>
    <col min="11269" max="11269" width="14.140625" style="200" customWidth="1"/>
    <col min="11270" max="11270" width="14.42578125" style="200" customWidth="1"/>
    <col min="11271" max="11271" width="10.42578125" style="200" bestFit="1" customWidth="1"/>
    <col min="11272" max="11272" width="10.42578125" style="200" customWidth="1"/>
    <col min="11273" max="11273" width="10.140625" style="200" customWidth="1"/>
    <col min="11274" max="11274" width="10.5703125" style="200" customWidth="1"/>
    <col min="11275" max="11275" width="10.42578125" style="200" bestFit="1" customWidth="1"/>
    <col min="11276" max="11520" width="9.140625" style="200"/>
    <col min="11521" max="11521" width="2.42578125" style="200" customWidth="1"/>
    <col min="11522" max="11522" width="24.42578125" style="200" customWidth="1"/>
    <col min="11523" max="11523" width="15.42578125" style="200" customWidth="1"/>
    <col min="11524" max="11524" width="17.85546875" style="200" customWidth="1"/>
    <col min="11525" max="11525" width="14.140625" style="200" customWidth="1"/>
    <col min="11526" max="11526" width="14.42578125" style="200" customWidth="1"/>
    <col min="11527" max="11527" width="10.42578125" style="200" bestFit="1" customWidth="1"/>
    <col min="11528" max="11528" width="10.42578125" style="200" customWidth="1"/>
    <col min="11529" max="11529" width="10.140625" style="200" customWidth="1"/>
    <col min="11530" max="11530" width="10.5703125" style="200" customWidth="1"/>
    <col min="11531" max="11531" width="10.42578125" style="200" bestFit="1" customWidth="1"/>
    <col min="11532" max="11776" width="9.140625" style="200"/>
    <col min="11777" max="11777" width="2.42578125" style="200" customWidth="1"/>
    <col min="11778" max="11778" width="24.42578125" style="200" customWidth="1"/>
    <col min="11779" max="11779" width="15.42578125" style="200" customWidth="1"/>
    <col min="11780" max="11780" width="17.85546875" style="200" customWidth="1"/>
    <col min="11781" max="11781" width="14.140625" style="200" customWidth="1"/>
    <col min="11782" max="11782" width="14.42578125" style="200" customWidth="1"/>
    <col min="11783" max="11783" width="10.42578125" style="200" bestFit="1" customWidth="1"/>
    <col min="11784" max="11784" width="10.42578125" style="200" customWidth="1"/>
    <col min="11785" max="11785" width="10.140625" style="200" customWidth="1"/>
    <col min="11786" max="11786" width="10.5703125" style="200" customWidth="1"/>
    <col min="11787" max="11787" width="10.42578125" style="200" bestFit="1" customWidth="1"/>
    <col min="11788" max="12032" width="9.140625" style="200"/>
    <col min="12033" max="12033" width="2.42578125" style="200" customWidth="1"/>
    <col min="12034" max="12034" width="24.42578125" style="200" customWidth="1"/>
    <col min="12035" max="12035" width="15.42578125" style="200" customWidth="1"/>
    <col min="12036" max="12036" width="17.85546875" style="200" customWidth="1"/>
    <col min="12037" max="12037" width="14.140625" style="200" customWidth="1"/>
    <col min="12038" max="12038" width="14.42578125" style="200" customWidth="1"/>
    <col min="12039" max="12039" width="10.42578125" style="200" bestFit="1" customWidth="1"/>
    <col min="12040" max="12040" width="10.42578125" style="200" customWidth="1"/>
    <col min="12041" max="12041" width="10.140625" style="200" customWidth="1"/>
    <col min="12042" max="12042" width="10.5703125" style="200" customWidth="1"/>
    <col min="12043" max="12043" width="10.42578125" style="200" bestFit="1" customWidth="1"/>
    <col min="12044" max="12288" width="9.140625" style="200"/>
    <col min="12289" max="12289" width="2.42578125" style="200" customWidth="1"/>
    <col min="12290" max="12290" width="24.42578125" style="200" customWidth="1"/>
    <col min="12291" max="12291" width="15.42578125" style="200" customWidth="1"/>
    <col min="12292" max="12292" width="17.85546875" style="200" customWidth="1"/>
    <col min="12293" max="12293" width="14.140625" style="200" customWidth="1"/>
    <col min="12294" max="12294" width="14.42578125" style="200" customWidth="1"/>
    <col min="12295" max="12295" width="10.42578125" style="200" bestFit="1" customWidth="1"/>
    <col min="12296" max="12296" width="10.42578125" style="200" customWidth="1"/>
    <col min="12297" max="12297" width="10.140625" style="200" customWidth="1"/>
    <col min="12298" max="12298" width="10.5703125" style="200" customWidth="1"/>
    <col min="12299" max="12299" width="10.42578125" style="200" bestFit="1" customWidth="1"/>
    <col min="12300" max="12544" width="9.140625" style="200"/>
    <col min="12545" max="12545" width="2.42578125" style="200" customWidth="1"/>
    <col min="12546" max="12546" width="24.42578125" style="200" customWidth="1"/>
    <col min="12547" max="12547" width="15.42578125" style="200" customWidth="1"/>
    <col min="12548" max="12548" width="17.85546875" style="200" customWidth="1"/>
    <col min="12549" max="12549" width="14.140625" style="200" customWidth="1"/>
    <col min="12550" max="12550" width="14.42578125" style="200" customWidth="1"/>
    <col min="12551" max="12551" width="10.42578125" style="200" bestFit="1" customWidth="1"/>
    <col min="12552" max="12552" width="10.42578125" style="200" customWidth="1"/>
    <col min="12553" max="12553" width="10.140625" style="200" customWidth="1"/>
    <col min="12554" max="12554" width="10.5703125" style="200" customWidth="1"/>
    <col min="12555" max="12555" width="10.42578125" style="200" bestFit="1" customWidth="1"/>
    <col min="12556" max="12800" width="9.140625" style="200"/>
    <col min="12801" max="12801" width="2.42578125" style="200" customWidth="1"/>
    <col min="12802" max="12802" width="24.42578125" style="200" customWidth="1"/>
    <col min="12803" max="12803" width="15.42578125" style="200" customWidth="1"/>
    <col min="12804" max="12804" width="17.85546875" style="200" customWidth="1"/>
    <col min="12805" max="12805" width="14.140625" style="200" customWidth="1"/>
    <col min="12806" max="12806" width="14.42578125" style="200" customWidth="1"/>
    <col min="12807" max="12807" width="10.42578125" style="200" bestFit="1" customWidth="1"/>
    <col min="12808" max="12808" width="10.42578125" style="200" customWidth="1"/>
    <col min="12809" max="12809" width="10.140625" style="200" customWidth="1"/>
    <col min="12810" max="12810" width="10.5703125" style="200" customWidth="1"/>
    <col min="12811" max="12811" width="10.42578125" style="200" bestFit="1" customWidth="1"/>
    <col min="12812" max="13056" width="9.140625" style="200"/>
    <col min="13057" max="13057" width="2.42578125" style="200" customWidth="1"/>
    <col min="13058" max="13058" width="24.42578125" style="200" customWidth="1"/>
    <col min="13059" max="13059" width="15.42578125" style="200" customWidth="1"/>
    <col min="13060" max="13060" width="17.85546875" style="200" customWidth="1"/>
    <col min="13061" max="13061" width="14.140625" style="200" customWidth="1"/>
    <col min="13062" max="13062" width="14.42578125" style="200" customWidth="1"/>
    <col min="13063" max="13063" width="10.42578125" style="200" bestFit="1" customWidth="1"/>
    <col min="13064" max="13064" width="10.42578125" style="200" customWidth="1"/>
    <col min="13065" max="13065" width="10.140625" style="200" customWidth="1"/>
    <col min="13066" max="13066" width="10.5703125" style="200" customWidth="1"/>
    <col min="13067" max="13067" width="10.42578125" style="200" bestFit="1" customWidth="1"/>
    <col min="13068" max="13312" width="9.140625" style="200"/>
    <col min="13313" max="13313" width="2.42578125" style="200" customWidth="1"/>
    <col min="13314" max="13314" width="24.42578125" style="200" customWidth="1"/>
    <col min="13315" max="13315" width="15.42578125" style="200" customWidth="1"/>
    <col min="13316" max="13316" width="17.85546875" style="200" customWidth="1"/>
    <col min="13317" max="13317" width="14.140625" style="200" customWidth="1"/>
    <col min="13318" max="13318" width="14.42578125" style="200" customWidth="1"/>
    <col min="13319" max="13319" width="10.42578125" style="200" bestFit="1" customWidth="1"/>
    <col min="13320" max="13320" width="10.42578125" style="200" customWidth="1"/>
    <col min="13321" max="13321" width="10.140625" style="200" customWidth="1"/>
    <col min="13322" max="13322" width="10.5703125" style="200" customWidth="1"/>
    <col min="13323" max="13323" width="10.42578125" style="200" bestFit="1" customWidth="1"/>
    <col min="13324" max="13568" width="9.140625" style="200"/>
    <col min="13569" max="13569" width="2.42578125" style="200" customWidth="1"/>
    <col min="13570" max="13570" width="24.42578125" style="200" customWidth="1"/>
    <col min="13571" max="13571" width="15.42578125" style="200" customWidth="1"/>
    <col min="13572" max="13572" width="17.85546875" style="200" customWidth="1"/>
    <col min="13573" max="13573" width="14.140625" style="200" customWidth="1"/>
    <col min="13574" max="13574" width="14.42578125" style="200" customWidth="1"/>
    <col min="13575" max="13575" width="10.42578125" style="200" bestFit="1" customWidth="1"/>
    <col min="13576" max="13576" width="10.42578125" style="200" customWidth="1"/>
    <col min="13577" max="13577" width="10.140625" style="200" customWidth="1"/>
    <col min="13578" max="13578" width="10.5703125" style="200" customWidth="1"/>
    <col min="13579" max="13579" width="10.42578125" style="200" bestFit="1" customWidth="1"/>
    <col min="13580" max="13824" width="9.140625" style="200"/>
    <col min="13825" max="13825" width="2.42578125" style="200" customWidth="1"/>
    <col min="13826" max="13826" width="24.42578125" style="200" customWidth="1"/>
    <col min="13827" max="13827" width="15.42578125" style="200" customWidth="1"/>
    <col min="13828" max="13828" width="17.85546875" style="200" customWidth="1"/>
    <col min="13829" max="13829" width="14.140625" style="200" customWidth="1"/>
    <col min="13830" max="13830" width="14.42578125" style="200" customWidth="1"/>
    <col min="13831" max="13831" width="10.42578125" style="200" bestFit="1" customWidth="1"/>
    <col min="13832" max="13832" width="10.42578125" style="200" customWidth="1"/>
    <col min="13833" max="13833" width="10.140625" style="200" customWidth="1"/>
    <col min="13834" max="13834" width="10.5703125" style="200" customWidth="1"/>
    <col min="13835" max="13835" width="10.42578125" style="200" bestFit="1" customWidth="1"/>
    <col min="13836" max="14080" width="9.140625" style="200"/>
    <col min="14081" max="14081" width="2.42578125" style="200" customWidth="1"/>
    <col min="14082" max="14082" width="24.42578125" style="200" customWidth="1"/>
    <col min="14083" max="14083" width="15.42578125" style="200" customWidth="1"/>
    <col min="14084" max="14084" width="17.85546875" style="200" customWidth="1"/>
    <col min="14085" max="14085" width="14.140625" style="200" customWidth="1"/>
    <col min="14086" max="14086" width="14.42578125" style="200" customWidth="1"/>
    <col min="14087" max="14087" width="10.42578125" style="200" bestFit="1" customWidth="1"/>
    <col min="14088" max="14088" width="10.42578125" style="200" customWidth="1"/>
    <col min="14089" max="14089" width="10.140625" style="200" customWidth="1"/>
    <col min="14090" max="14090" width="10.5703125" style="200" customWidth="1"/>
    <col min="14091" max="14091" width="10.42578125" style="200" bestFit="1" customWidth="1"/>
    <col min="14092" max="14336" width="9.140625" style="200"/>
    <col min="14337" max="14337" width="2.42578125" style="200" customWidth="1"/>
    <col min="14338" max="14338" width="24.42578125" style="200" customWidth="1"/>
    <col min="14339" max="14339" width="15.42578125" style="200" customWidth="1"/>
    <col min="14340" max="14340" width="17.85546875" style="200" customWidth="1"/>
    <col min="14341" max="14341" width="14.140625" style="200" customWidth="1"/>
    <col min="14342" max="14342" width="14.42578125" style="200" customWidth="1"/>
    <col min="14343" max="14343" width="10.42578125" style="200" bestFit="1" customWidth="1"/>
    <col min="14344" max="14344" width="10.42578125" style="200" customWidth="1"/>
    <col min="14345" max="14345" width="10.140625" style="200" customWidth="1"/>
    <col min="14346" max="14346" width="10.5703125" style="200" customWidth="1"/>
    <col min="14347" max="14347" width="10.42578125" style="200" bestFit="1" customWidth="1"/>
    <col min="14348" max="14592" width="9.140625" style="200"/>
    <col min="14593" max="14593" width="2.42578125" style="200" customWidth="1"/>
    <col min="14594" max="14594" width="24.42578125" style="200" customWidth="1"/>
    <col min="14595" max="14595" width="15.42578125" style="200" customWidth="1"/>
    <col min="14596" max="14596" width="17.85546875" style="200" customWidth="1"/>
    <col min="14597" max="14597" width="14.140625" style="200" customWidth="1"/>
    <col min="14598" max="14598" width="14.42578125" style="200" customWidth="1"/>
    <col min="14599" max="14599" width="10.42578125" style="200" bestFit="1" customWidth="1"/>
    <col min="14600" max="14600" width="10.42578125" style="200" customWidth="1"/>
    <col min="14601" max="14601" width="10.140625" style="200" customWidth="1"/>
    <col min="14602" max="14602" width="10.5703125" style="200" customWidth="1"/>
    <col min="14603" max="14603" width="10.42578125" style="200" bestFit="1" customWidth="1"/>
    <col min="14604" max="14848" width="9.140625" style="200"/>
    <col min="14849" max="14849" width="2.42578125" style="200" customWidth="1"/>
    <col min="14850" max="14850" width="24.42578125" style="200" customWidth="1"/>
    <col min="14851" max="14851" width="15.42578125" style="200" customWidth="1"/>
    <col min="14852" max="14852" width="17.85546875" style="200" customWidth="1"/>
    <col min="14853" max="14853" width="14.140625" style="200" customWidth="1"/>
    <col min="14854" max="14854" width="14.42578125" style="200" customWidth="1"/>
    <col min="14855" max="14855" width="10.42578125" style="200" bestFit="1" customWidth="1"/>
    <col min="14856" max="14856" width="10.42578125" style="200" customWidth="1"/>
    <col min="14857" max="14857" width="10.140625" style="200" customWidth="1"/>
    <col min="14858" max="14858" width="10.5703125" style="200" customWidth="1"/>
    <col min="14859" max="14859" width="10.42578125" style="200" bestFit="1" customWidth="1"/>
    <col min="14860" max="15104" width="9.140625" style="200"/>
    <col min="15105" max="15105" width="2.42578125" style="200" customWidth="1"/>
    <col min="15106" max="15106" width="24.42578125" style="200" customWidth="1"/>
    <col min="15107" max="15107" width="15.42578125" style="200" customWidth="1"/>
    <col min="15108" max="15108" width="17.85546875" style="200" customWidth="1"/>
    <col min="15109" max="15109" width="14.140625" style="200" customWidth="1"/>
    <col min="15110" max="15110" width="14.42578125" style="200" customWidth="1"/>
    <col min="15111" max="15111" width="10.42578125" style="200" bestFit="1" customWidth="1"/>
    <col min="15112" max="15112" width="10.42578125" style="200" customWidth="1"/>
    <col min="15113" max="15113" width="10.140625" style="200" customWidth="1"/>
    <col min="15114" max="15114" width="10.5703125" style="200" customWidth="1"/>
    <col min="15115" max="15115" width="10.42578125" style="200" bestFit="1" customWidth="1"/>
    <col min="15116" max="15360" width="9.140625" style="200"/>
    <col min="15361" max="15361" width="2.42578125" style="200" customWidth="1"/>
    <col min="15362" max="15362" width="24.42578125" style="200" customWidth="1"/>
    <col min="15363" max="15363" width="15.42578125" style="200" customWidth="1"/>
    <col min="15364" max="15364" width="17.85546875" style="200" customWidth="1"/>
    <col min="15365" max="15365" width="14.140625" style="200" customWidth="1"/>
    <col min="15366" max="15366" width="14.42578125" style="200" customWidth="1"/>
    <col min="15367" max="15367" width="10.42578125" style="200" bestFit="1" customWidth="1"/>
    <col min="15368" max="15368" width="10.42578125" style="200" customWidth="1"/>
    <col min="15369" max="15369" width="10.140625" style="200" customWidth="1"/>
    <col min="15370" max="15370" width="10.5703125" style="200" customWidth="1"/>
    <col min="15371" max="15371" width="10.42578125" style="200" bestFit="1" customWidth="1"/>
    <col min="15372" max="15616" width="9.140625" style="200"/>
    <col min="15617" max="15617" width="2.42578125" style="200" customWidth="1"/>
    <col min="15618" max="15618" width="24.42578125" style="200" customWidth="1"/>
    <col min="15619" max="15619" width="15.42578125" style="200" customWidth="1"/>
    <col min="15620" max="15620" width="17.85546875" style="200" customWidth="1"/>
    <col min="15621" max="15621" width="14.140625" style="200" customWidth="1"/>
    <col min="15622" max="15622" width="14.42578125" style="200" customWidth="1"/>
    <col min="15623" max="15623" width="10.42578125" style="200" bestFit="1" customWidth="1"/>
    <col min="15624" max="15624" width="10.42578125" style="200" customWidth="1"/>
    <col min="15625" max="15625" width="10.140625" style="200" customWidth="1"/>
    <col min="15626" max="15626" width="10.5703125" style="200" customWidth="1"/>
    <col min="15627" max="15627" width="10.42578125" style="200" bestFit="1" customWidth="1"/>
    <col min="15628" max="15872" width="9.140625" style="200"/>
    <col min="15873" max="15873" width="2.42578125" style="200" customWidth="1"/>
    <col min="15874" max="15874" width="24.42578125" style="200" customWidth="1"/>
    <col min="15875" max="15875" width="15.42578125" style="200" customWidth="1"/>
    <col min="15876" max="15876" width="17.85546875" style="200" customWidth="1"/>
    <col min="15877" max="15877" width="14.140625" style="200" customWidth="1"/>
    <col min="15878" max="15878" width="14.42578125" style="200" customWidth="1"/>
    <col min="15879" max="15879" width="10.42578125" style="200" bestFit="1" customWidth="1"/>
    <col min="15880" max="15880" width="10.42578125" style="200" customWidth="1"/>
    <col min="15881" max="15881" width="10.140625" style="200" customWidth="1"/>
    <col min="15882" max="15882" width="10.5703125" style="200" customWidth="1"/>
    <col min="15883" max="15883" width="10.42578125" style="200" bestFit="1" customWidth="1"/>
    <col min="15884" max="16128" width="9.140625" style="200"/>
    <col min="16129" max="16129" width="2.42578125" style="200" customWidth="1"/>
    <col min="16130" max="16130" width="24.42578125" style="200" customWidth="1"/>
    <col min="16131" max="16131" width="15.42578125" style="200" customWidth="1"/>
    <col min="16132" max="16132" width="17.85546875" style="200" customWidth="1"/>
    <col min="16133" max="16133" width="14.140625" style="200" customWidth="1"/>
    <col min="16134" max="16134" width="14.42578125" style="200" customWidth="1"/>
    <col min="16135" max="16135" width="10.42578125" style="200" bestFit="1" customWidth="1"/>
    <col min="16136" max="16136" width="10.42578125" style="200" customWidth="1"/>
    <col min="16137" max="16137" width="10.140625" style="200" customWidth="1"/>
    <col min="16138" max="16138" width="10.5703125" style="200" customWidth="1"/>
    <col min="16139" max="16139" width="10.42578125" style="200" bestFit="1" customWidth="1"/>
    <col min="16140" max="16384" width="9.140625" style="200"/>
  </cols>
  <sheetData>
    <row r="1" spans="1:12" ht="15" x14ac:dyDescent="0.25">
      <c r="A1" s="15"/>
      <c r="B1" s="15"/>
      <c r="C1" s="15"/>
      <c r="D1" s="15"/>
      <c r="E1" s="15"/>
      <c r="F1" s="15"/>
      <c r="G1" s="15"/>
      <c r="H1" s="15"/>
      <c r="I1" s="15"/>
      <c r="J1" s="15"/>
      <c r="K1" s="4" t="s">
        <v>841</v>
      </c>
    </row>
    <row r="2" spans="1:12" ht="15" x14ac:dyDescent="0.25">
      <c r="K2" s="113"/>
    </row>
    <row r="3" spans="1:12" x14ac:dyDescent="0.2">
      <c r="B3" s="617" t="s">
        <v>842</v>
      </c>
      <c r="C3" s="617"/>
      <c r="D3" s="617"/>
      <c r="E3" s="617"/>
      <c r="F3" s="617"/>
      <c r="G3" s="617"/>
      <c r="H3" s="617"/>
      <c r="I3" s="617"/>
      <c r="J3" s="202"/>
    </row>
    <row r="4" spans="1:12" x14ac:dyDescent="0.2">
      <c r="B4" s="203"/>
      <c r="C4" s="204"/>
      <c r="D4" s="204"/>
      <c r="E4" s="204"/>
      <c r="F4" s="204"/>
      <c r="K4" s="205"/>
    </row>
    <row r="5" spans="1:12" s="201" customFormat="1" ht="38.25" x14ac:dyDescent="0.2">
      <c r="A5" s="206"/>
      <c r="B5" s="207" t="s">
        <v>471</v>
      </c>
      <c r="C5" s="207" t="s">
        <v>483</v>
      </c>
      <c r="D5" s="207" t="s">
        <v>484</v>
      </c>
      <c r="E5" s="207" t="s">
        <v>485</v>
      </c>
      <c r="F5" s="207" t="s">
        <v>486</v>
      </c>
      <c r="G5" s="208" t="s">
        <v>491</v>
      </c>
      <c r="H5" s="208" t="s">
        <v>492</v>
      </c>
      <c r="I5" s="207" t="s">
        <v>487</v>
      </c>
      <c r="J5" s="207" t="s">
        <v>488</v>
      </c>
      <c r="K5" s="207" t="s">
        <v>493</v>
      </c>
    </row>
    <row r="6" spans="1:12" x14ac:dyDescent="0.2">
      <c r="A6" s="209" t="s">
        <v>480</v>
      </c>
      <c r="B6" s="210"/>
      <c r="C6" s="211"/>
      <c r="D6" s="212"/>
      <c r="E6" s="213"/>
      <c r="F6" s="213"/>
      <c r="G6" s="214"/>
      <c r="H6" s="214"/>
      <c r="I6" s="215"/>
      <c r="J6" s="215"/>
      <c r="K6" s="209"/>
      <c r="L6" s="216"/>
    </row>
    <row r="7" spans="1:12" x14ac:dyDescent="0.2">
      <c r="L7" s="216"/>
    </row>
    <row r="8" spans="1:12" x14ac:dyDescent="0.2">
      <c r="D8" s="216"/>
      <c r="E8" s="216"/>
      <c r="F8" s="216"/>
      <c r="G8" s="217"/>
      <c r="H8" s="217"/>
    </row>
  </sheetData>
  <mergeCells count="1">
    <mergeCell ref="B3:I3"/>
  </mergeCells>
  <printOptions horizontalCentered="1"/>
  <pageMargins left="0.19685039370078741" right="0.19685039370078741"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D0FBE-8826-4A11-B433-DF2CA926554B}">
  <sheetPr>
    <pageSetUpPr fitToPage="1"/>
  </sheetPr>
  <dimension ref="A1:O161"/>
  <sheetViews>
    <sheetView topLeftCell="A49" zoomScaleNormal="100" workbookViewId="0">
      <selection activeCell="B66" sqref="B66"/>
    </sheetView>
  </sheetViews>
  <sheetFormatPr defaultRowHeight="12.75" x14ac:dyDescent="0.2"/>
  <cols>
    <col min="1" max="1" width="61.28515625" style="2" customWidth="1"/>
    <col min="2" max="2" width="72.140625" style="2" customWidth="1"/>
    <col min="3" max="3" width="54" style="2" bestFit="1" customWidth="1"/>
    <col min="4" max="4" width="21.7109375" style="2" customWidth="1"/>
    <col min="5" max="5" width="16.140625" style="2" customWidth="1"/>
    <col min="6" max="6" width="7.42578125" style="2" bestFit="1" customWidth="1"/>
    <col min="7" max="7" width="3.85546875" style="2" bestFit="1" customWidth="1"/>
    <col min="8" max="8" width="14.28515625" style="2" customWidth="1"/>
    <col min="9" max="9" width="22.42578125" style="2" customWidth="1"/>
    <col min="10" max="10" width="22.5703125" style="2" customWidth="1"/>
    <col min="11" max="13" width="9.28515625" style="2" bestFit="1" customWidth="1"/>
    <col min="14" max="14" width="10.7109375" style="2" bestFit="1" customWidth="1"/>
    <col min="15" max="256" width="9.140625" style="2"/>
    <col min="257" max="257" width="52.5703125" style="2" customWidth="1"/>
    <col min="258" max="258" width="60" style="2" bestFit="1" customWidth="1"/>
    <col min="259" max="259" width="24.85546875" style="2" bestFit="1" customWidth="1"/>
    <col min="260" max="260" width="20.140625" style="2" customWidth="1"/>
    <col min="261" max="261" width="16.140625" style="2" customWidth="1"/>
    <col min="262" max="262" width="18" style="2" customWidth="1"/>
    <col min="263" max="263" width="16.5703125" style="2" customWidth="1"/>
    <col min="264" max="264" width="14.28515625" style="2" customWidth="1"/>
    <col min="265" max="265" width="22.42578125" style="2" customWidth="1"/>
    <col min="266" max="266" width="22.5703125" style="2" customWidth="1"/>
    <col min="267" max="269" width="9.28515625" style="2" bestFit="1" customWidth="1"/>
    <col min="270" max="270" width="10.7109375" style="2" bestFit="1" customWidth="1"/>
    <col min="271" max="512" width="9.140625" style="2"/>
    <col min="513" max="513" width="52.5703125" style="2" customWidth="1"/>
    <col min="514" max="514" width="60" style="2" bestFit="1" customWidth="1"/>
    <col min="515" max="515" width="24.85546875" style="2" bestFit="1" customWidth="1"/>
    <col min="516" max="516" width="20.140625" style="2" customWidth="1"/>
    <col min="517" max="517" width="16.140625" style="2" customWidth="1"/>
    <col min="518" max="518" width="18" style="2" customWidth="1"/>
    <col min="519" max="519" width="16.5703125" style="2" customWidth="1"/>
    <col min="520" max="520" width="14.28515625" style="2" customWidth="1"/>
    <col min="521" max="521" width="22.42578125" style="2" customWidth="1"/>
    <col min="522" max="522" width="22.5703125" style="2" customWidth="1"/>
    <col min="523" max="525" width="9.28515625" style="2" bestFit="1" customWidth="1"/>
    <col min="526" max="526" width="10.7109375" style="2" bestFit="1" customWidth="1"/>
    <col min="527" max="768" width="9.140625" style="2"/>
    <col min="769" max="769" width="52.5703125" style="2" customWidth="1"/>
    <col min="770" max="770" width="60" style="2" bestFit="1" customWidth="1"/>
    <col min="771" max="771" width="24.85546875" style="2" bestFit="1" customWidth="1"/>
    <col min="772" max="772" width="20.140625" style="2" customWidth="1"/>
    <col min="773" max="773" width="16.140625" style="2" customWidth="1"/>
    <col min="774" max="774" width="18" style="2" customWidth="1"/>
    <col min="775" max="775" width="16.5703125" style="2" customWidth="1"/>
    <col min="776" max="776" width="14.28515625" style="2" customWidth="1"/>
    <col min="777" max="777" width="22.42578125" style="2" customWidth="1"/>
    <col min="778" max="778" width="22.5703125" style="2" customWidth="1"/>
    <col min="779" max="781" width="9.28515625" style="2" bestFit="1" customWidth="1"/>
    <col min="782" max="782" width="10.7109375" style="2" bestFit="1" customWidth="1"/>
    <col min="783" max="1024" width="9.140625" style="2"/>
    <col min="1025" max="1025" width="52.5703125" style="2" customWidth="1"/>
    <col min="1026" max="1026" width="60" style="2" bestFit="1" customWidth="1"/>
    <col min="1027" max="1027" width="24.85546875" style="2" bestFit="1" customWidth="1"/>
    <col min="1028" max="1028" width="20.140625" style="2" customWidth="1"/>
    <col min="1029" max="1029" width="16.140625" style="2" customWidth="1"/>
    <col min="1030" max="1030" width="18" style="2" customWidth="1"/>
    <col min="1031" max="1031" width="16.5703125" style="2" customWidth="1"/>
    <col min="1032" max="1032" width="14.28515625" style="2" customWidth="1"/>
    <col min="1033" max="1033" width="22.42578125" style="2" customWidth="1"/>
    <col min="1034" max="1034" width="22.5703125" style="2" customWidth="1"/>
    <col min="1035" max="1037" width="9.28515625" style="2" bestFit="1" customWidth="1"/>
    <col min="1038" max="1038" width="10.7109375" style="2" bestFit="1" customWidth="1"/>
    <col min="1039" max="1280" width="9.140625" style="2"/>
    <col min="1281" max="1281" width="52.5703125" style="2" customWidth="1"/>
    <col min="1282" max="1282" width="60" style="2" bestFit="1" customWidth="1"/>
    <col min="1283" max="1283" width="24.85546875" style="2" bestFit="1" customWidth="1"/>
    <col min="1284" max="1284" width="20.140625" style="2" customWidth="1"/>
    <col min="1285" max="1285" width="16.140625" style="2" customWidth="1"/>
    <col min="1286" max="1286" width="18" style="2" customWidth="1"/>
    <col min="1287" max="1287" width="16.5703125" style="2" customWidth="1"/>
    <col min="1288" max="1288" width="14.28515625" style="2" customWidth="1"/>
    <col min="1289" max="1289" width="22.42578125" style="2" customWidth="1"/>
    <col min="1290" max="1290" width="22.5703125" style="2" customWidth="1"/>
    <col min="1291" max="1293" width="9.28515625" style="2" bestFit="1" customWidth="1"/>
    <col min="1294" max="1294" width="10.7109375" style="2" bestFit="1" customWidth="1"/>
    <col min="1295" max="1536" width="9.140625" style="2"/>
    <col min="1537" max="1537" width="52.5703125" style="2" customWidth="1"/>
    <col min="1538" max="1538" width="60" style="2" bestFit="1" customWidth="1"/>
    <col min="1539" max="1539" width="24.85546875" style="2" bestFit="1" customWidth="1"/>
    <col min="1540" max="1540" width="20.140625" style="2" customWidth="1"/>
    <col min="1541" max="1541" width="16.140625" style="2" customWidth="1"/>
    <col min="1542" max="1542" width="18" style="2" customWidth="1"/>
    <col min="1543" max="1543" width="16.5703125" style="2" customWidth="1"/>
    <col min="1544" max="1544" width="14.28515625" style="2" customWidth="1"/>
    <col min="1545" max="1545" width="22.42578125" style="2" customWidth="1"/>
    <col min="1546" max="1546" width="22.5703125" style="2" customWidth="1"/>
    <col min="1547" max="1549" width="9.28515625" style="2" bestFit="1" customWidth="1"/>
    <col min="1550" max="1550" width="10.7109375" style="2" bestFit="1" customWidth="1"/>
    <col min="1551" max="1792" width="9.140625" style="2"/>
    <col min="1793" max="1793" width="52.5703125" style="2" customWidth="1"/>
    <col min="1794" max="1794" width="60" style="2" bestFit="1" customWidth="1"/>
    <col min="1795" max="1795" width="24.85546875" style="2" bestFit="1" customWidth="1"/>
    <col min="1796" max="1796" width="20.140625" style="2" customWidth="1"/>
    <col min="1797" max="1797" width="16.140625" style="2" customWidth="1"/>
    <col min="1798" max="1798" width="18" style="2" customWidth="1"/>
    <col min="1799" max="1799" width="16.5703125" style="2" customWidth="1"/>
    <col min="1800" max="1800" width="14.28515625" style="2" customWidth="1"/>
    <col min="1801" max="1801" width="22.42578125" style="2" customWidth="1"/>
    <col min="1802" max="1802" width="22.5703125" style="2" customWidth="1"/>
    <col min="1803" max="1805" width="9.28515625" style="2" bestFit="1" customWidth="1"/>
    <col min="1806" max="1806" width="10.7109375" style="2" bestFit="1" customWidth="1"/>
    <col min="1807" max="2048" width="9.140625" style="2"/>
    <col min="2049" max="2049" width="52.5703125" style="2" customWidth="1"/>
    <col min="2050" max="2050" width="60" style="2" bestFit="1" customWidth="1"/>
    <col min="2051" max="2051" width="24.85546875" style="2" bestFit="1" customWidth="1"/>
    <col min="2052" max="2052" width="20.140625" style="2" customWidth="1"/>
    <col min="2053" max="2053" width="16.140625" style="2" customWidth="1"/>
    <col min="2054" max="2054" width="18" style="2" customWidth="1"/>
    <col min="2055" max="2055" width="16.5703125" style="2" customWidth="1"/>
    <col min="2056" max="2056" width="14.28515625" style="2" customWidth="1"/>
    <col min="2057" max="2057" width="22.42578125" style="2" customWidth="1"/>
    <col min="2058" max="2058" width="22.5703125" style="2" customWidth="1"/>
    <col min="2059" max="2061" width="9.28515625" style="2" bestFit="1" customWidth="1"/>
    <col min="2062" max="2062" width="10.7109375" style="2" bestFit="1" customWidth="1"/>
    <col min="2063" max="2304" width="9.140625" style="2"/>
    <col min="2305" max="2305" width="52.5703125" style="2" customWidth="1"/>
    <col min="2306" max="2306" width="60" style="2" bestFit="1" customWidth="1"/>
    <col min="2307" max="2307" width="24.85546875" style="2" bestFit="1" customWidth="1"/>
    <col min="2308" max="2308" width="20.140625" style="2" customWidth="1"/>
    <col min="2309" max="2309" width="16.140625" style="2" customWidth="1"/>
    <col min="2310" max="2310" width="18" style="2" customWidth="1"/>
    <col min="2311" max="2311" width="16.5703125" style="2" customWidth="1"/>
    <col min="2312" max="2312" width="14.28515625" style="2" customWidth="1"/>
    <col min="2313" max="2313" width="22.42578125" style="2" customWidth="1"/>
    <col min="2314" max="2314" width="22.5703125" style="2" customWidth="1"/>
    <col min="2315" max="2317" width="9.28515625" style="2" bestFit="1" customWidth="1"/>
    <col min="2318" max="2318" width="10.7109375" style="2" bestFit="1" customWidth="1"/>
    <col min="2319" max="2560" width="9.140625" style="2"/>
    <col min="2561" max="2561" width="52.5703125" style="2" customWidth="1"/>
    <col min="2562" max="2562" width="60" style="2" bestFit="1" customWidth="1"/>
    <col min="2563" max="2563" width="24.85546875" style="2" bestFit="1" customWidth="1"/>
    <col min="2564" max="2564" width="20.140625" style="2" customWidth="1"/>
    <col min="2565" max="2565" width="16.140625" style="2" customWidth="1"/>
    <col min="2566" max="2566" width="18" style="2" customWidth="1"/>
    <col min="2567" max="2567" width="16.5703125" style="2" customWidth="1"/>
    <col min="2568" max="2568" width="14.28515625" style="2" customWidth="1"/>
    <col min="2569" max="2569" width="22.42578125" style="2" customWidth="1"/>
    <col min="2570" max="2570" width="22.5703125" style="2" customWidth="1"/>
    <col min="2571" max="2573" width="9.28515625" style="2" bestFit="1" customWidth="1"/>
    <col min="2574" max="2574" width="10.7109375" style="2" bestFit="1" customWidth="1"/>
    <col min="2575" max="2816" width="9.140625" style="2"/>
    <col min="2817" max="2817" width="52.5703125" style="2" customWidth="1"/>
    <col min="2818" max="2818" width="60" style="2" bestFit="1" customWidth="1"/>
    <col min="2819" max="2819" width="24.85546875" style="2" bestFit="1" customWidth="1"/>
    <col min="2820" max="2820" width="20.140625" style="2" customWidth="1"/>
    <col min="2821" max="2821" width="16.140625" style="2" customWidth="1"/>
    <col min="2822" max="2822" width="18" style="2" customWidth="1"/>
    <col min="2823" max="2823" width="16.5703125" style="2" customWidth="1"/>
    <col min="2824" max="2824" width="14.28515625" style="2" customWidth="1"/>
    <col min="2825" max="2825" width="22.42578125" style="2" customWidth="1"/>
    <col min="2826" max="2826" width="22.5703125" style="2" customWidth="1"/>
    <col min="2827" max="2829" width="9.28515625" style="2" bestFit="1" customWidth="1"/>
    <col min="2830" max="2830" width="10.7109375" style="2" bestFit="1" customWidth="1"/>
    <col min="2831" max="3072" width="9.140625" style="2"/>
    <col min="3073" max="3073" width="52.5703125" style="2" customWidth="1"/>
    <col min="3074" max="3074" width="60" style="2" bestFit="1" customWidth="1"/>
    <col min="3075" max="3075" width="24.85546875" style="2" bestFit="1" customWidth="1"/>
    <col min="3076" max="3076" width="20.140625" style="2" customWidth="1"/>
    <col min="3077" max="3077" width="16.140625" style="2" customWidth="1"/>
    <col min="3078" max="3078" width="18" style="2" customWidth="1"/>
    <col min="3079" max="3079" width="16.5703125" style="2" customWidth="1"/>
    <col min="3080" max="3080" width="14.28515625" style="2" customWidth="1"/>
    <col min="3081" max="3081" width="22.42578125" style="2" customWidth="1"/>
    <col min="3082" max="3082" width="22.5703125" style="2" customWidth="1"/>
    <col min="3083" max="3085" width="9.28515625" style="2" bestFit="1" customWidth="1"/>
    <col min="3086" max="3086" width="10.7109375" style="2" bestFit="1" customWidth="1"/>
    <col min="3087" max="3328" width="9.140625" style="2"/>
    <col min="3329" max="3329" width="52.5703125" style="2" customWidth="1"/>
    <col min="3330" max="3330" width="60" style="2" bestFit="1" customWidth="1"/>
    <col min="3331" max="3331" width="24.85546875" style="2" bestFit="1" customWidth="1"/>
    <col min="3332" max="3332" width="20.140625" style="2" customWidth="1"/>
    <col min="3333" max="3333" width="16.140625" style="2" customWidth="1"/>
    <col min="3334" max="3334" width="18" style="2" customWidth="1"/>
    <col min="3335" max="3335" width="16.5703125" style="2" customWidth="1"/>
    <col min="3336" max="3336" width="14.28515625" style="2" customWidth="1"/>
    <col min="3337" max="3337" width="22.42578125" style="2" customWidth="1"/>
    <col min="3338" max="3338" width="22.5703125" style="2" customWidth="1"/>
    <col min="3339" max="3341" width="9.28515625" style="2" bestFit="1" customWidth="1"/>
    <col min="3342" max="3342" width="10.7109375" style="2" bestFit="1" customWidth="1"/>
    <col min="3343" max="3584" width="9.140625" style="2"/>
    <col min="3585" max="3585" width="52.5703125" style="2" customWidth="1"/>
    <col min="3586" max="3586" width="60" style="2" bestFit="1" customWidth="1"/>
    <col min="3587" max="3587" width="24.85546875" style="2" bestFit="1" customWidth="1"/>
    <col min="3588" max="3588" width="20.140625" style="2" customWidth="1"/>
    <col min="3589" max="3589" width="16.140625" style="2" customWidth="1"/>
    <col min="3590" max="3590" width="18" style="2" customWidth="1"/>
    <col min="3591" max="3591" width="16.5703125" style="2" customWidth="1"/>
    <col min="3592" max="3592" width="14.28515625" style="2" customWidth="1"/>
    <col min="3593" max="3593" width="22.42578125" style="2" customWidth="1"/>
    <col min="3594" max="3594" width="22.5703125" style="2" customWidth="1"/>
    <col min="3595" max="3597" width="9.28515625" style="2" bestFit="1" customWidth="1"/>
    <col min="3598" max="3598" width="10.7109375" style="2" bestFit="1" customWidth="1"/>
    <col min="3599" max="3840" width="9.140625" style="2"/>
    <col min="3841" max="3841" width="52.5703125" style="2" customWidth="1"/>
    <col min="3842" max="3842" width="60" style="2" bestFit="1" customWidth="1"/>
    <col min="3843" max="3843" width="24.85546875" style="2" bestFit="1" customWidth="1"/>
    <col min="3844" max="3844" width="20.140625" style="2" customWidth="1"/>
    <col min="3845" max="3845" width="16.140625" style="2" customWidth="1"/>
    <col min="3846" max="3846" width="18" style="2" customWidth="1"/>
    <col min="3847" max="3847" width="16.5703125" style="2" customWidth="1"/>
    <col min="3848" max="3848" width="14.28515625" style="2" customWidth="1"/>
    <col min="3849" max="3849" width="22.42578125" style="2" customWidth="1"/>
    <col min="3850" max="3850" width="22.5703125" style="2" customWidth="1"/>
    <col min="3851" max="3853" width="9.28515625" style="2" bestFit="1" customWidth="1"/>
    <col min="3854" max="3854" width="10.7109375" style="2" bestFit="1" customWidth="1"/>
    <col min="3855" max="4096" width="9.140625" style="2"/>
    <col min="4097" max="4097" width="52.5703125" style="2" customWidth="1"/>
    <col min="4098" max="4098" width="60" style="2" bestFit="1" customWidth="1"/>
    <col min="4099" max="4099" width="24.85546875" style="2" bestFit="1" customWidth="1"/>
    <col min="4100" max="4100" width="20.140625" style="2" customWidth="1"/>
    <col min="4101" max="4101" width="16.140625" style="2" customWidth="1"/>
    <col min="4102" max="4102" width="18" style="2" customWidth="1"/>
    <col min="4103" max="4103" width="16.5703125" style="2" customWidth="1"/>
    <col min="4104" max="4104" width="14.28515625" style="2" customWidth="1"/>
    <col min="4105" max="4105" width="22.42578125" style="2" customWidth="1"/>
    <col min="4106" max="4106" width="22.5703125" style="2" customWidth="1"/>
    <col min="4107" max="4109" width="9.28515625" style="2" bestFit="1" customWidth="1"/>
    <col min="4110" max="4110" width="10.7109375" style="2" bestFit="1" customWidth="1"/>
    <col min="4111" max="4352" width="9.140625" style="2"/>
    <col min="4353" max="4353" width="52.5703125" style="2" customWidth="1"/>
    <col min="4354" max="4354" width="60" style="2" bestFit="1" customWidth="1"/>
    <col min="4355" max="4355" width="24.85546875" style="2" bestFit="1" customWidth="1"/>
    <col min="4356" max="4356" width="20.140625" style="2" customWidth="1"/>
    <col min="4357" max="4357" width="16.140625" style="2" customWidth="1"/>
    <col min="4358" max="4358" width="18" style="2" customWidth="1"/>
    <col min="4359" max="4359" width="16.5703125" style="2" customWidth="1"/>
    <col min="4360" max="4360" width="14.28515625" style="2" customWidth="1"/>
    <col min="4361" max="4361" width="22.42578125" style="2" customWidth="1"/>
    <col min="4362" max="4362" width="22.5703125" style="2" customWidth="1"/>
    <col min="4363" max="4365" width="9.28515625" style="2" bestFit="1" customWidth="1"/>
    <col min="4366" max="4366" width="10.7109375" style="2" bestFit="1" customWidth="1"/>
    <col min="4367" max="4608" width="9.140625" style="2"/>
    <col min="4609" max="4609" width="52.5703125" style="2" customWidth="1"/>
    <col min="4610" max="4610" width="60" style="2" bestFit="1" customWidth="1"/>
    <col min="4611" max="4611" width="24.85546875" style="2" bestFit="1" customWidth="1"/>
    <col min="4612" max="4612" width="20.140625" style="2" customWidth="1"/>
    <col min="4613" max="4613" width="16.140625" style="2" customWidth="1"/>
    <col min="4614" max="4614" width="18" style="2" customWidth="1"/>
    <col min="4615" max="4615" width="16.5703125" style="2" customWidth="1"/>
    <col min="4616" max="4616" width="14.28515625" style="2" customWidth="1"/>
    <col min="4617" max="4617" width="22.42578125" style="2" customWidth="1"/>
    <col min="4618" max="4618" width="22.5703125" style="2" customWidth="1"/>
    <col min="4619" max="4621" width="9.28515625" style="2" bestFit="1" customWidth="1"/>
    <col min="4622" max="4622" width="10.7109375" style="2" bestFit="1" customWidth="1"/>
    <col min="4623" max="4864" width="9.140625" style="2"/>
    <col min="4865" max="4865" width="52.5703125" style="2" customWidth="1"/>
    <col min="4866" max="4866" width="60" style="2" bestFit="1" customWidth="1"/>
    <col min="4867" max="4867" width="24.85546875" style="2" bestFit="1" customWidth="1"/>
    <col min="4868" max="4868" width="20.140625" style="2" customWidth="1"/>
    <col min="4869" max="4869" width="16.140625" style="2" customWidth="1"/>
    <col min="4870" max="4870" width="18" style="2" customWidth="1"/>
    <col min="4871" max="4871" width="16.5703125" style="2" customWidth="1"/>
    <col min="4872" max="4872" width="14.28515625" style="2" customWidth="1"/>
    <col min="4873" max="4873" width="22.42578125" style="2" customWidth="1"/>
    <col min="4874" max="4874" width="22.5703125" style="2" customWidth="1"/>
    <col min="4875" max="4877" width="9.28515625" style="2" bestFit="1" customWidth="1"/>
    <col min="4878" max="4878" width="10.7109375" style="2" bestFit="1" customWidth="1"/>
    <col min="4879" max="5120" width="9.140625" style="2"/>
    <col min="5121" max="5121" width="52.5703125" style="2" customWidth="1"/>
    <col min="5122" max="5122" width="60" style="2" bestFit="1" customWidth="1"/>
    <col min="5123" max="5123" width="24.85546875" style="2" bestFit="1" customWidth="1"/>
    <col min="5124" max="5124" width="20.140625" style="2" customWidth="1"/>
    <col min="5125" max="5125" width="16.140625" style="2" customWidth="1"/>
    <col min="5126" max="5126" width="18" style="2" customWidth="1"/>
    <col min="5127" max="5127" width="16.5703125" style="2" customWidth="1"/>
    <col min="5128" max="5128" width="14.28515625" style="2" customWidth="1"/>
    <col min="5129" max="5129" width="22.42578125" style="2" customWidth="1"/>
    <col min="5130" max="5130" width="22.5703125" style="2" customWidth="1"/>
    <col min="5131" max="5133" width="9.28515625" style="2" bestFit="1" customWidth="1"/>
    <col min="5134" max="5134" width="10.7109375" style="2" bestFit="1" customWidth="1"/>
    <col min="5135" max="5376" width="9.140625" style="2"/>
    <col min="5377" max="5377" width="52.5703125" style="2" customWidth="1"/>
    <col min="5378" max="5378" width="60" style="2" bestFit="1" customWidth="1"/>
    <col min="5379" max="5379" width="24.85546875" style="2" bestFit="1" customWidth="1"/>
    <col min="5380" max="5380" width="20.140625" style="2" customWidth="1"/>
    <col min="5381" max="5381" width="16.140625" style="2" customWidth="1"/>
    <col min="5382" max="5382" width="18" style="2" customWidth="1"/>
    <col min="5383" max="5383" width="16.5703125" style="2" customWidth="1"/>
    <col min="5384" max="5384" width="14.28515625" style="2" customWidth="1"/>
    <col min="5385" max="5385" width="22.42578125" style="2" customWidth="1"/>
    <col min="5386" max="5386" width="22.5703125" style="2" customWidth="1"/>
    <col min="5387" max="5389" width="9.28515625" style="2" bestFit="1" customWidth="1"/>
    <col min="5390" max="5390" width="10.7109375" style="2" bestFit="1" customWidth="1"/>
    <col min="5391" max="5632" width="9.140625" style="2"/>
    <col min="5633" max="5633" width="52.5703125" style="2" customWidth="1"/>
    <col min="5634" max="5634" width="60" style="2" bestFit="1" customWidth="1"/>
    <col min="5635" max="5635" width="24.85546875" style="2" bestFit="1" customWidth="1"/>
    <col min="5636" max="5636" width="20.140625" style="2" customWidth="1"/>
    <col min="5637" max="5637" width="16.140625" style="2" customWidth="1"/>
    <col min="5638" max="5638" width="18" style="2" customWidth="1"/>
    <col min="5639" max="5639" width="16.5703125" style="2" customWidth="1"/>
    <col min="5640" max="5640" width="14.28515625" style="2" customWidth="1"/>
    <col min="5641" max="5641" width="22.42578125" style="2" customWidth="1"/>
    <col min="5642" max="5642" width="22.5703125" style="2" customWidth="1"/>
    <col min="5643" max="5645" width="9.28515625" style="2" bestFit="1" customWidth="1"/>
    <col min="5646" max="5646" width="10.7109375" style="2" bestFit="1" customWidth="1"/>
    <col min="5647" max="5888" width="9.140625" style="2"/>
    <col min="5889" max="5889" width="52.5703125" style="2" customWidth="1"/>
    <col min="5890" max="5890" width="60" style="2" bestFit="1" customWidth="1"/>
    <col min="5891" max="5891" width="24.85546875" style="2" bestFit="1" customWidth="1"/>
    <col min="5892" max="5892" width="20.140625" style="2" customWidth="1"/>
    <col min="5893" max="5893" width="16.140625" style="2" customWidth="1"/>
    <col min="5894" max="5894" width="18" style="2" customWidth="1"/>
    <col min="5895" max="5895" width="16.5703125" style="2" customWidth="1"/>
    <col min="5896" max="5896" width="14.28515625" style="2" customWidth="1"/>
    <col min="5897" max="5897" width="22.42578125" style="2" customWidth="1"/>
    <col min="5898" max="5898" width="22.5703125" style="2" customWidth="1"/>
    <col min="5899" max="5901" width="9.28515625" style="2" bestFit="1" customWidth="1"/>
    <col min="5902" max="5902" width="10.7109375" style="2" bestFit="1" customWidth="1"/>
    <col min="5903" max="6144" width="9.140625" style="2"/>
    <col min="6145" max="6145" width="52.5703125" style="2" customWidth="1"/>
    <col min="6146" max="6146" width="60" style="2" bestFit="1" customWidth="1"/>
    <col min="6147" max="6147" width="24.85546875" style="2" bestFit="1" customWidth="1"/>
    <col min="6148" max="6148" width="20.140625" style="2" customWidth="1"/>
    <col min="6149" max="6149" width="16.140625" style="2" customWidth="1"/>
    <col min="6150" max="6150" width="18" style="2" customWidth="1"/>
    <col min="6151" max="6151" width="16.5703125" style="2" customWidth="1"/>
    <col min="6152" max="6152" width="14.28515625" style="2" customWidth="1"/>
    <col min="6153" max="6153" width="22.42578125" style="2" customWidth="1"/>
    <col min="6154" max="6154" width="22.5703125" style="2" customWidth="1"/>
    <col min="6155" max="6157" width="9.28515625" style="2" bestFit="1" customWidth="1"/>
    <col min="6158" max="6158" width="10.7109375" style="2" bestFit="1" customWidth="1"/>
    <col min="6159" max="6400" width="9.140625" style="2"/>
    <col min="6401" max="6401" width="52.5703125" style="2" customWidth="1"/>
    <col min="6402" max="6402" width="60" style="2" bestFit="1" customWidth="1"/>
    <col min="6403" max="6403" width="24.85546875" style="2" bestFit="1" customWidth="1"/>
    <col min="6404" max="6404" width="20.140625" style="2" customWidth="1"/>
    <col min="6405" max="6405" width="16.140625" style="2" customWidth="1"/>
    <col min="6406" max="6406" width="18" style="2" customWidth="1"/>
    <col min="6407" max="6407" width="16.5703125" style="2" customWidth="1"/>
    <col min="6408" max="6408" width="14.28515625" style="2" customWidth="1"/>
    <col min="6409" max="6409" width="22.42578125" style="2" customWidth="1"/>
    <col min="6410" max="6410" width="22.5703125" style="2" customWidth="1"/>
    <col min="6411" max="6413" width="9.28515625" style="2" bestFit="1" customWidth="1"/>
    <col min="6414" max="6414" width="10.7109375" style="2" bestFit="1" customWidth="1"/>
    <col min="6415" max="6656" width="9.140625" style="2"/>
    <col min="6657" max="6657" width="52.5703125" style="2" customWidth="1"/>
    <col min="6658" max="6658" width="60" style="2" bestFit="1" customWidth="1"/>
    <col min="6659" max="6659" width="24.85546875" style="2" bestFit="1" customWidth="1"/>
    <col min="6660" max="6660" width="20.140625" style="2" customWidth="1"/>
    <col min="6661" max="6661" width="16.140625" style="2" customWidth="1"/>
    <col min="6662" max="6662" width="18" style="2" customWidth="1"/>
    <col min="6663" max="6663" width="16.5703125" style="2" customWidth="1"/>
    <col min="6664" max="6664" width="14.28515625" style="2" customWidth="1"/>
    <col min="6665" max="6665" width="22.42578125" style="2" customWidth="1"/>
    <col min="6666" max="6666" width="22.5703125" style="2" customWidth="1"/>
    <col min="6667" max="6669" width="9.28515625" style="2" bestFit="1" customWidth="1"/>
    <col min="6670" max="6670" width="10.7109375" style="2" bestFit="1" customWidth="1"/>
    <col min="6671" max="6912" width="9.140625" style="2"/>
    <col min="6913" max="6913" width="52.5703125" style="2" customWidth="1"/>
    <col min="6914" max="6914" width="60" style="2" bestFit="1" customWidth="1"/>
    <col min="6915" max="6915" width="24.85546875" style="2" bestFit="1" customWidth="1"/>
    <col min="6916" max="6916" width="20.140625" style="2" customWidth="1"/>
    <col min="6917" max="6917" width="16.140625" style="2" customWidth="1"/>
    <col min="6918" max="6918" width="18" style="2" customWidth="1"/>
    <col min="6919" max="6919" width="16.5703125" style="2" customWidth="1"/>
    <col min="6920" max="6920" width="14.28515625" style="2" customWidth="1"/>
    <col min="6921" max="6921" width="22.42578125" style="2" customWidth="1"/>
    <col min="6922" max="6922" width="22.5703125" style="2" customWidth="1"/>
    <col min="6923" max="6925" width="9.28515625" style="2" bestFit="1" customWidth="1"/>
    <col min="6926" max="6926" width="10.7109375" style="2" bestFit="1" customWidth="1"/>
    <col min="6927" max="7168" width="9.140625" style="2"/>
    <col min="7169" max="7169" width="52.5703125" style="2" customWidth="1"/>
    <col min="7170" max="7170" width="60" style="2" bestFit="1" customWidth="1"/>
    <col min="7171" max="7171" width="24.85546875" style="2" bestFit="1" customWidth="1"/>
    <col min="7172" max="7172" width="20.140625" style="2" customWidth="1"/>
    <col min="7173" max="7173" width="16.140625" style="2" customWidth="1"/>
    <col min="7174" max="7174" width="18" style="2" customWidth="1"/>
    <col min="7175" max="7175" width="16.5703125" style="2" customWidth="1"/>
    <col min="7176" max="7176" width="14.28515625" style="2" customWidth="1"/>
    <col min="7177" max="7177" width="22.42578125" style="2" customWidth="1"/>
    <col min="7178" max="7178" width="22.5703125" style="2" customWidth="1"/>
    <col min="7179" max="7181" width="9.28515625" style="2" bestFit="1" customWidth="1"/>
    <col min="7182" max="7182" width="10.7109375" style="2" bestFit="1" customWidth="1"/>
    <col min="7183" max="7424" width="9.140625" style="2"/>
    <col min="7425" max="7425" width="52.5703125" style="2" customWidth="1"/>
    <col min="7426" max="7426" width="60" style="2" bestFit="1" customWidth="1"/>
    <col min="7427" max="7427" width="24.85546875" style="2" bestFit="1" customWidth="1"/>
    <col min="7428" max="7428" width="20.140625" style="2" customWidth="1"/>
    <col min="7429" max="7429" width="16.140625" style="2" customWidth="1"/>
    <col min="7430" max="7430" width="18" style="2" customWidth="1"/>
    <col min="7431" max="7431" width="16.5703125" style="2" customWidth="1"/>
    <col min="7432" max="7432" width="14.28515625" style="2" customWidth="1"/>
    <col min="7433" max="7433" width="22.42578125" style="2" customWidth="1"/>
    <col min="7434" max="7434" width="22.5703125" style="2" customWidth="1"/>
    <col min="7435" max="7437" width="9.28515625" style="2" bestFit="1" customWidth="1"/>
    <col min="7438" max="7438" width="10.7109375" style="2" bestFit="1" customWidth="1"/>
    <col min="7439" max="7680" width="9.140625" style="2"/>
    <col min="7681" max="7681" width="52.5703125" style="2" customWidth="1"/>
    <col min="7682" max="7682" width="60" style="2" bestFit="1" customWidth="1"/>
    <col min="7683" max="7683" width="24.85546875" style="2" bestFit="1" customWidth="1"/>
    <col min="7684" max="7684" width="20.140625" style="2" customWidth="1"/>
    <col min="7685" max="7685" width="16.140625" style="2" customWidth="1"/>
    <col min="7686" max="7686" width="18" style="2" customWidth="1"/>
    <col min="7687" max="7687" width="16.5703125" style="2" customWidth="1"/>
    <col min="7688" max="7688" width="14.28515625" style="2" customWidth="1"/>
    <col min="7689" max="7689" width="22.42578125" style="2" customWidth="1"/>
    <col min="7690" max="7690" width="22.5703125" style="2" customWidth="1"/>
    <col min="7691" max="7693" width="9.28515625" style="2" bestFit="1" customWidth="1"/>
    <col min="7694" max="7694" width="10.7109375" style="2" bestFit="1" customWidth="1"/>
    <col min="7695" max="7936" width="9.140625" style="2"/>
    <col min="7937" max="7937" width="52.5703125" style="2" customWidth="1"/>
    <col min="7938" max="7938" width="60" style="2" bestFit="1" customWidth="1"/>
    <col min="7939" max="7939" width="24.85546875" style="2" bestFit="1" customWidth="1"/>
    <col min="7940" max="7940" width="20.140625" style="2" customWidth="1"/>
    <col min="7941" max="7941" width="16.140625" style="2" customWidth="1"/>
    <col min="7942" max="7942" width="18" style="2" customWidth="1"/>
    <col min="7943" max="7943" width="16.5703125" style="2" customWidth="1"/>
    <col min="7944" max="7944" width="14.28515625" style="2" customWidth="1"/>
    <col min="7945" max="7945" width="22.42578125" style="2" customWidth="1"/>
    <col min="7946" max="7946" width="22.5703125" style="2" customWidth="1"/>
    <col min="7947" max="7949" width="9.28515625" style="2" bestFit="1" customWidth="1"/>
    <col min="7950" max="7950" width="10.7109375" style="2" bestFit="1" customWidth="1"/>
    <col min="7951" max="8192" width="9.140625" style="2"/>
    <col min="8193" max="8193" width="52.5703125" style="2" customWidth="1"/>
    <col min="8194" max="8194" width="60" style="2" bestFit="1" customWidth="1"/>
    <col min="8195" max="8195" width="24.85546875" style="2" bestFit="1" customWidth="1"/>
    <col min="8196" max="8196" width="20.140625" style="2" customWidth="1"/>
    <col min="8197" max="8197" width="16.140625" style="2" customWidth="1"/>
    <col min="8198" max="8198" width="18" style="2" customWidth="1"/>
    <col min="8199" max="8199" width="16.5703125" style="2" customWidth="1"/>
    <col min="8200" max="8200" width="14.28515625" style="2" customWidth="1"/>
    <col min="8201" max="8201" width="22.42578125" style="2" customWidth="1"/>
    <col min="8202" max="8202" width="22.5703125" style="2" customWidth="1"/>
    <col min="8203" max="8205" width="9.28515625" style="2" bestFit="1" customWidth="1"/>
    <col min="8206" max="8206" width="10.7109375" style="2" bestFit="1" customWidth="1"/>
    <col min="8207" max="8448" width="9.140625" style="2"/>
    <col min="8449" max="8449" width="52.5703125" style="2" customWidth="1"/>
    <col min="8450" max="8450" width="60" style="2" bestFit="1" customWidth="1"/>
    <col min="8451" max="8451" width="24.85546875" style="2" bestFit="1" customWidth="1"/>
    <col min="8452" max="8452" width="20.140625" style="2" customWidth="1"/>
    <col min="8453" max="8453" width="16.140625" style="2" customWidth="1"/>
    <col min="8454" max="8454" width="18" style="2" customWidth="1"/>
    <col min="8455" max="8455" width="16.5703125" style="2" customWidth="1"/>
    <col min="8456" max="8456" width="14.28515625" style="2" customWidth="1"/>
    <col min="8457" max="8457" width="22.42578125" style="2" customWidth="1"/>
    <col min="8458" max="8458" width="22.5703125" style="2" customWidth="1"/>
    <col min="8459" max="8461" width="9.28515625" style="2" bestFit="1" customWidth="1"/>
    <col min="8462" max="8462" width="10.7109375" style="2" bestFit="1" customWidth="1"/>
    <col min="8463" max="8704" width="9.140625" style="2"/>
    <col min="8705" max="8705" width="52.5703125" style="2" customWidth="1"/>
    <col min="8706" max="8706" width="60" style="2" bestFit="1" customWidth="1"/>
    <col min="8707" max="8707" width="24.85546875" style="2" bestFit="1" customWidth="1"/>
    <col min="8708" max="8708" width="20.140625" style="2" customWidth="1"/>
    <col min="8709" max="8709" width="16.140625" style="2" customWidth="1"/>
    <col min="8710" max="8710" width="18" style="2" customWidth="1"/>
    <col min="8711" max="8711" width="16.5703125" style="2" customWidth="1"/>
    <col min="8712" max="8712" width="14.28515625" style="2" customWidth="1"/>
    <col min="8713" max="8713" width="22.42578125" style="2" customWidth="1"/>
    <col min="8714" max="8714" width="22.5703125" style="2" customWidth="1"/>
    <col min="8715" max="8717" width="9.28515625" style="2" bestFit="1" customWidth="1"/>
    <col min="8718" max="8718" width="10.7109375" style="2" bestFit="1" customWidth="1"/>
    <col min="8719" max="8960" width="9.140625" style="2"/>
    <col min="8961" max="8961" width="52.5703125" style="2" customWidth="1"/>
    <col min="8962" max="8962" width="60" style="2" bestFit="1" customWidth="1"/>
    <col min="8963" max="8963" width="24.85546875" style="2" bestFit="1" customWidth="1"/>
    <col min="8964" max="8964" width="20.140625" style="2" customWidth="1"/>
    <col min="8965" max="8965" width="16.140625" style="2" customWidth="1"/>
    <col min="8966" max="8966" width="18" style="2" customWidth="1"/>
    <col min="8967" max="8967" width="16.5703125" style="2" customWidth="1"/>
    <col min="8968" max="8968" width="14.28515625" style="2" customWidth="1"/>
    <col min="8969" max="8969" width="22.42578125" style="2" customWidth="1"/>
    <col min="8970" max="8970" width="22.5703125" style="2" customWidth="1"/>
    <col min="8971" max="8973" width="9.28515625" style="2" bestFit="1" customWidth="1"/>
    <col min="8974" max="8974" width="10.7109375" style="2" bestFit="1" customWidth="1"/>
    <col min="8975" max="9216" width="9.140625" style="2"/>
    <col min="9217" max="9217" width="52.5703125" style="2" customWidth="1"/>
    <col min="9218" max="9218" width="60" style="2" bestFit="1" customWidth="1"/>
    <col min="9219" max="9219" width="24.85546875" style="2" bestFit="1" customWidth="1"/>
    <col min="9220" max="9220" width="20.140625" style="2" customWidth="1"/>
    <col min="9221" max="9221" width="16.140625" style="2" customWidth="1"/>
    <col min="9222" max="9222" width="18" style="2" customWidth="1"/>
    <col min="9223" max="9223" width="16.5703125" style="2" customWidth="1"/>
    <col min="9224" max="9224" width="14.28515625" style="2" customWidth="1"/>
    <col min="9225" max="9225" width="22.42578125" style="2" customWidth="1"/>
    <col min="9226" max="9226" width="22.5703125" style="2" customWidth="1"/>
    <col min="9227" max="9229" width="9.28515625" style="2" bestFit="1" customWidth="1"/>
    <col min="9230" max="9230" width="10.7109375" style="2" bestFit="1" customWidth="1"/>
    <col min="9231" max="9472" width="9.140625" style="2"/>
    <col min="9473" max="9473" width="52.5703125" style="2" customWidth="1"/>
    <col min="9474" max="9474" width="60" style="2" bestFit="1" customWidth="1"/>
    <col min="9475" max="9475" width="24.85546875" style="2" bestFit="1" customWidth="1"/>
    <col min="9476" max="9476" width="20.140625" style="2" customWidth="1"/>
    <col min="9477" max="9477" width="16.140625" style="2" customWidth="1"/>
    <col min="9478" max="9478" width="18" style="2" customWidth="1"/>
    <col min="9479" max="9479" width="16.5703125" style="2" customWidth="1"/>
    <col min="9480" max="9480" width="14.28515625" style="2" customWidth="1"/>
    <col min="9481" max="9481" width="22.42578125" style="2" customWidth="1"/>
    <col min="9482" max="9482" width="22.5703125" style="2" customWidth="1"/>
    <col min="9483" max="9485" width="9.28515625" style="2" bestFit="1" customWidth="1"/>
    <col min="9486" max="9486" width="10.7109375" style="2" bestFit="1" customWidth="1"/>
    <col min="9487" max="9728" width="9.140625" style="2"/>
    <col min="9729" max="9729" width="52.5703125" style="2" customWidth="1"/>
    <col min="9730" max="9730" width="60" style="2" bestFit="1" customWidth="1"/>
    <col min="9731" max="9731" width="24.85546875" style="2" bestFit="1" customWidth="1"/>
    <col min="9732" max="9732" width="20.140625" style="2" customWidth="1"/>
    <col min="9733" max="9733" width="16.140625" style="2" customWidth="1"/>
    <col min="9734" max="9734" width="18" style="2" customWidth="1"/>
    <col min="9735" max="9735" width="16.5703125" style="2" customWidth="1"/>
    <col min="9736" max="9736" width="14.28515625" style="2" customWidth="1"/>
    <col min="9737" max="9737" width="22.42578125" style="2" customWidth="1"/>
    <col min="9738" max="9738" width="22.5703125" style="2" customWidth="1"/>
    <col min="9739" max="9741" width="9.28515625" style="2" bestFit="1" customWidth="1"/>
    <col min="9742" max="9742" width="10.7109375" style="2" bestFit="1" customWidth="1"/>
    <col min="9743" max="9984" width="9.140625" style="2"/>
    <col min="9985" max="9985" width="52.5703125" style="2" customWidth="1"/>
    <col min="9986" max="9986" width="60" style="2" bestFit="1" customWidth="1"/>
    <col min="9987" max="9987" width="24.85546875" style="2" bestFit="1" customWidth="1"/>
    <col min="9988" max="9988" width="20.140625" style="2" customWidth="1"/>
    <col min="9989" max="9989" width="16.140625" style="2" customWidth="1"/>
    <col min="9990" max="9990" width="18" style="2" customWidth="1"/>
    <col min="9991" max="9991" width="16.5703125" style="2" customWidth="1"/>
    <col min="9992" max="9992" width="14.28515625" style="2" customWidth="1"/>
    <col min="9993" max="9993" width="22.42578125" style="2" customWidth="1"/>
    <col min="9994" max="9994" width="22.5703125" style="2" customWidth="1"/>
    <col min="9995" max="9997" width="9.28515625" style="2" bestFit="1" customWidth="1"/>
    <col min="9998" max="9998" width="10.7109375" style="2" bestFit="1" customWidth="1"/>
    <col min="9999" max="10240" width="9.140625" style="2"/>
    <col min="10241" max="10241" width="52.5703125" style="2" customWidth="1"/>
    <col min="10242" max="10242" width="60" style="2" bestFit="1" customWidth="1"/>
    <col min="10243" max="10243" width="24.85546875" style="2" bestFit="1" customWidth="1"/>
    <col min="10244" max="10244" width="20.140625" style="2" customWidth="1"/>
    <col min="10245" max="10245" width="16.140625" style="2" customWidth="1"/>
    <col min="10246" max="10246" width="18" style="2" customWidth="1"/>
    <col min="10247" max="10247" width="16.5703125" style="2" customWidth="1"/>
    <col min="10248" max="10248" width="14.28515625" style="2" customWidth="1"/>
    <col min="10249" max="10249" width="22.42578125" style="2" customWidth="1"/>
    <col min="10250" max="10250" width="22.5703125" style="2" customWidth="1"/>
    <col min="10251" max="10253" width="9.28515625" style="2" bestFit="1" customWidth="1"/>
    <col min="10254" max="10254" width="10.7109375" style="2" bestFit="1" customWidth="1"/>
    <col min="10255" max="10496" width="9.140625" style="2"/>
    <col min="10497" max="10497" width="52.5703125" style="2" customWidth="1"/>
    <col min="10498" max="10498" width="60" style="2" bestFit="1" customWidth="1"/>
    <col min="10499" max="10499" width="24.85546875" style="2" bestFit="1" customWidth="1"/>
    <col min="10500" max="10500" width="20.140625" style="2" customWidth="1"/>
    <col min="10501" max="10501" width="16.140625" style="2" customWidth="1"/>
    <col min="10502" max="10502" width="18" style="2" customWidth="1"/>
    <col min="10503" max="10503" width="16.5703125" style="2" customWidth="1"/>
    <col min="10504" max="10504" width="14.28515625" style="2" customWidth="1"/>
    <col min="10505" max="10505" width="22.42578125" style="2" customWidth="1"/>
    <col min="10506" max="10506" width="22.5703125" style="2" customWidth="1"/>
    <col min="10507" max="10509" width="9.28515625" style="2" bestFit="1" customWidth="1"/>
    <col min="10510" max="10510" width="10.7109375" style="2" bestFit="1" customWidth="1"/>
    <col min="10511" max="10752" width="9.140625" style="2"/>
    <col min="10753" max="10753" width="52.5703125" style="2" customWidth="1"/>
    <col min="10754" max="10754" width="60" style="2" bestFit="1" customWidth="1"/>
    <col min="10755" max="10755" width="24.85546875" style="2" bestFit="1" customWidth="1"/>
    <col min="10756" max="10756" width="20.140625" style="2" customWidth="1"/>
    <col min="10757" max="10757" width="16.140625" style="2" customWidth="1"/>
    <col min="10758" max="10758" width="18" style="2" customWidth="1"/>
    <col min="10759" max="10759" width="16.5703125" style="2" customWidth="1"/>
    <col min="10760" max="10760" width="14.28515625" style="2" customWidth="1"/>
    <col min="10761" max="10761" width="22.42578125" style="2" customWidth="1"/>
    <col min="10762" max="10762" width="22.5703125" style="2" customWidth="1"/>
    <col min="10763" max="10765" width="9.28515625" style="2" bestFit="1" customWidth="1"/>
    <col min="10766" max="10766" width="10.7109375" style="2" bestFit="1" customWidth="1"/>
    <col min="10767" max="11008" width="9.140625" style="2"/>
    <col min="11009" max="11009" width="52.5703125" style="2" customWidth="1"/>
    <col min="11010" max="11010" width="60" style="2" bestFit="1" customWidth="1"/>
    <col min="11011" max="11011" width="24.85546875" style="2" bestFit="1" customWidth="1"/>
    <col min="11012" max="11012" width="20.140625" style="2" customWidth="1"/>
    <col min="11013" max="11013" width="16.140625" style="2" customWidth="1"/>
    <col min="11014" max="11014" width="18" style="2" customWidth="1"/>
    <col min="11015" max="11015" width="16.5703125" style="2" customWidth="1"/>
    <col min="11016" max="11016" width="14.28515625" style="2" customWidth="1"/>
    <col min="11017" max="11017" width="22.42578125" style="2" customWidth="1"/>
    <col min="11018" max="11018" width="22.5703125" style="2" customWidth="1"/>
    <col min="11019" max="11021" width="9.28515625" style="2" bestFit="1" customWidth="1"/>
    <col min="11022" max="11022" width="10.7109375" style="2" bestFit="1" customWidth="1"/>
    <col min="11023" max="11264" width="9.140625" style="2"/>
    <col min="11265" max="11265" width="52.5703125" style="2" customWidth="1"/>
    <col min="11266" max="11266" width="60" style="2" bestFit="1" customWidth="1"/>
    <col min="11267" max="11267" width="24.85546875" style="2" bestFit="1" customWidth="1"/>
    <col min="11268" max="11268" width="20.140625" style="2" customWidth="1"/>
    <col min="11269" max="11269" width="16.140625" style="2" customWidth="1"/>
    <col min="11270" max="11270" width="18" style="2" customWidth="1"/>
    <col min="11271" max="11271" width="16.5703125" style="2" customWidth="1"/>
    <col min="11272" max="11272" width="14.28515625" style="2" customWidth="1"/>
    <col min="11273" max="11273" width="22.42578125" style="2" customWidth="1"/>
    <col min="11274" max="11274" width="22.5703125" style="2" customWidth="1"/>
    <col min="11275" max="11277" width="9.28515625" style="2" bestFit="1" customWidth="1"/>
    <col min="11278" max="11278" width="10.7109375" style="2" bestFit="1" customWidth="1"/>
    <col min="11279" max="11520" width="9.140625" style="2"/>
    <col min="11521" max="11521" width="52.5703125" style="2" customWidth="1"/>
    <col min="11522" max="11522" width="60" style="2" bestFit="1" customWidth="1"/>
    <col min="11523" max="11523" width="24.85546875" style="2" bestFit="1" customWidth="1"/>
    <col min="11524" max="11524" width="20.140625" style="2" customWidth="1"/>
    <col min="11525" max="11525" width="16.140625" style="2" customWidth="1"/>
    <col min="11526" max="11526" width="18" style="2" customWidth="1"/>
    <col min="11527" max="11527" width="16.5703125" style="2" customWidth="1"/>
    <col min="11528" max="11528" width="14.28515625" style="2" customWidth="1"/>
    <col min="11529" max="11529" width="22.42578125" style="2" customWidth="1"/>
    <col min="11530" max="11530" width="22.5703125" style="2" customWidth="1"/>
    <col min="11531" max="11533" width="9.28515625" style="2" bestFit="1" customWidth="1"/>
    <col min="11534" max="11534" width="10.7109375" style="2" bestFit="1" customWidth="1"/>
    <col min="11535" max="11776" width="9.140625" style="2"/>
    <col min="11777" max="11777" width="52.5703125" style="2" customWidth="1"/>
    <col min="11778" max="11778" width="60" style="2" bestFit="1" customWidth="1"/>
    <col min="11779" max="11779" width="24.85546875" style="2" bestFit="1" customWidth="1"/>
    <col min="11780" max="11780" width="20.140625" style="2" customWidth="1"/>
    <col min="11781" max="11781" width="16.140625" style="2" customWidth="1"/>
    <col min="11782" max="11782" width="18" style="2" customWidth="1"/>
    <col min="11783" max="11783" width="16.5703125" style="2" customWidth="1"/>
    <col min="11784" max="11784" width="14.28515625" style="2" customWidth="1"/>
    <col min="11785" max="11785" width="22.42578125" style="2" customWidth="1"/>
    <col min="11786" max="11786" width="22.5703125" style="2" customWidth="1"/>
    <col min="11787" max="11789" width="9.28515625" style="2" bestFit="1" customWidth="1"/>
    <col min="11790" max="11790" width="10.7109375" style="2" bestFit="1" customWidth="1"/>
    <col min="11791" max="12032" width="9.140625" style="2"/>
    <col min="12033" max="12033" width="52.5703125" style="2" customWidth="1"/>
    <col min="12034" max="12034" width="60" style="2" bestFit="1" customWidth="1"/>
    <col min="12035" max="12035" width="24.85546875" style="2" bestFit="1" customWidth="1"/>
    <col min="12036" max="12036" width="20.140625" style="2" customWidth="1"/>
    <col min="12037" max="12037" width="16.140625" style="2" customWidth="1"/>
    <col min="12038" max="12038" width="18" style="2" customWidth="1"/>
    <col min="12039" max="12039" width="16.5703125" style="2" customWidth="1"/>
    <col min="12040" max="12040" width="14.28515625" style="2" customWidth="1"/>
    <col min="12041" max="12041" width="22.42578125" style="2" customWidth="1"/>
    <col min="12042" max="12042" width="22.5703125" style="2" customWidth="1"/>
    <col min="12043" max="12045" width="9.28515625" style="2" bestFit="1" customWidth="1"/>
    <col min="12046" max="12046" width="10.7109375" style="2" bestFit="1" customWidth="1"/>
    <col min="12047" max="12288" width="9.140625" style="2"/>
    <col min="12289" max="12289" width="52.5703125" style="2" customWidth="1"/>
    <col min="12290" max="12290" width="60" style="2" bestFit="1" customWidth="1"/>
    <col min="12291" max="12291" width="24.85546875" style="2" bestFit="1" customWidth="1"/>
    <col min="12292" max="12292" width="20.140625" style="2" customWidth="1"/>
    <col min="12293" max="12293" width="16.140625" style="2" customWidth="1"/>
    <col min="12294" max="12294" width="18" style="2" customWidth="1"/>
    <col min="12295" max="12295" width="16.5703125" style="2" customWidth="1"/>
    <col min="12296" max="12296" width="14.28515625" style="2" customWidth="1"/>
    <col min="12297" max="12297" width="22.42578125" style="2" customWidth="1"/>
    <col min="12298" max="12298" width="22.5703125" style="2" customWidth="1"/>
    <col min="12299" max="12301" width="9.28515625" style="2" bestFit="1" customWidth="1"/>
    <col min="12302" max="12302" width="10.7109375" style="2" bestFit="1" customWidth="1"/>
    <col min="12303" max="12544" width="9.140625" style="2"/>
    <col min="12545" max="12545" width="52.5703125" style="2" customWidth="1"/>
    <col min="12546" max="12546" width="60" style="2" bestFit="1" customWidth="1"/>
    <col min="12547" max="12547" width="24.85546875" style="2" bestFit="1" customWidth="1"/>
    <col min="12548" max="12548" width="20.140625" style="2" customWidth="1"/>
    <col min="12549" max="12549" width="16.140625" style="2" customWidth="1"/>
    <col min="12550" max="12550" width="18" style="2" customWidth="1"/>
    <col min="12551" max="12551" width="16.5703125" style="2" customWidth="1"/>
    <col min="12552" max="12552" width="14.28515625" style="2" customWidth="1"/>
    <col min="12553" max="12553" width="22.42578125" style="2" customWidth="1"/>
    <col min="12554" max="12554" width="22.5703125" style="2" customWidth="1"/>
    <col min="12555" max="12557" width="9.28515625" style="2" bestFit="1" customWidth="1"/>
    <col min="12558" max="12558" width="10.7109375" style="2" bestFit="1" customWidth="1"/>
    <col min="12559" max="12800" width="9.140625" style="2"/>
    <col min="12801" max="12801" width="52.5703125" style="2" customWidth="1"/>
    <col min="12802" max="12802" width="60" style="2" bestFit="1" customWidth="1"/>
    <col min="12803" max="12803" width="24.85546875" style="2" bestFit="1" customWidth="1"/>
    <col min="12804" max="12804" width="20.140625" style="2" customWidth="1"/>
    <col min="12805" max="12805" width="16.140625" style="2" customWidth="1"/>
    <col min="12806" max="12806" width="18" style="2" customWidth="1"/>
    <col min="12807" max="12807" width="16.5703125" style="2" customWidth="1"/>
    <col min="12808" max="12808" width="14.28515625" style="2" customWidth="1"/>
    <col min="12809" max="12809" width="22.42578125" style="2" customWidth="1"/>
    <col min="12810" max="12810" width="22.5703125" style="2" customWidth="1"/>
    <col min="12811" max="12813" width="9.28515625" style="2" bestFit="1" customWidth="1"/>
    <col min="12814" max="12814" width="10.7109375" style="2" bestFit="1" customWidth="1"/>
    <col min="12815" max="13056" width="9.140625" style="2"/>
    <col min="13057" max="13057" width="52.5703125" style="2" customWidth="1"/>
    <col min="13058" max="13058" width="60" style="2" bestFit="1" customWidth="1"/>
    <col min="13059" max="13059" width="24.85546875" style="2" bestFit="1" customWidth="1"/>
    <col min="13060" max="13060" width="20.140625" style="2" customWidth="1"/>
    <col min="13061" max="13061" width="16.140625" style="2" customWidth="1"/>
    <col min="13062" max="13062" width="18" style="2" customWidth="1"/>
    <col min="13063" max="13063" width="16.5703125" style="2" customWidth="1"/>
    <col min="13064" max="13064" width="14.28515625" style="2" customWidth="1"/>
    <col min="13065" max="13065" width="22.42578125" style="2" customWidth="1"/>
    <col min="13066" max="13066" width="22.5703125" style="2" customWidth="1"/>
    <col min="13067" max="13069" width="9.28515625" style="2" bestFit="1" customWidth="1"/>
    <col min="13070" max="13070" width="10.7109375" style="2" bestFit="1" customWidth="1"/>
    <col min="13071" max="13312" width="9.140625" style="2"/>
    <col min="13313" max="13313" width="52.5703125" style="2" customWidth="1"/>
    <col min="13314" max="13314" width="60" style="2" bestFit="1" customWidth="1"/>
    <col min="13315" max="13315" width="24.85546875" style="2" bestFit="1" customWidth="1"/>
    <col min="13316" max="13316" width="20.140625" style="2" customWidth="1"/>
    <col min="13317" max="13317" width="16.140625" style="2" customWidth="1"/>
    <col min="13318" max="13318" width="18" style="2" customWidth="1"/>
    <col min="13319" max="13319" width="16.5703125" style="2" customWidth="1"/>
    <col min="13320" max="13320" width="14.28515625" style="2" customWidth="1"/>
    <col min="13321" max="13321" width="22.42578125" style="2" customWidth="1"/>
    <col min="13322" max="13322" width="22.5703125" style="2" customWidth="1"/>
    <col min="13323" max="13325" width="9.28515625" style="2" bestFit="1" customWidth="1"/>
    <col min="13326" max="13326" width="10.7109375" style="2" bestFit="1" customWidth="1"/>
    <col min="13327" max="13568" width="9.140625" style="2"/>
    <col min="13569" max="13569" width="52.5703125" style="2" customWidth="1"/>
    <col min="13570" max="13570" width="60" style="2" bestFit="1" customWidth="1"/>
    <col min="13571" max="13571" width="24.85546875" style="2" bestFit="1" customWidth="1"/>
    <col min="13572" max="13572" width="20.140625" style="2" customWidth="1"/>
    <col min="13573" max="13573" width="16.140625" style="2" customWidth="1"/>
    <col min="13574" max="13574" width="18" style="2" customWidth="1"/>
    <col min="13575" max="13575" width="16.5703125" style="2" customWidth="1"/>
    <col min="13576" max="13576" width="14.28515625" style="2" customWidth="1"/>
    <col min="13577" max="13577" width="22.42578125" style="2" customWidth="1"/>
    <col min="13578" max="13578" width="22.5703125" style="2" customWidth="1"/>
    <col min="13579" max="13581" width="9.28515625" style="2" bestFit="1" customWidth="1"/>
    <col min="13582" max="13582" width="10.7109375" style="2" bestFit="1" customWidth="1"/>
    <col min="13583" max="13824" width="9.140625" style="2"/>
    <col min="13825" max="13825" width="52.5703125" style="2" customWidth="1"/>
    <col min="13826" max="13826" width="60" style="2" bestFit="1" customWidth="1"/>
    <col min="13827" max="13827" width="24.85546875" style="2" bestFit="1" customWidth="1"/>
    <col min="13828" max="13828" width="20.140625" style="2" customWidth="1"/>
    <col min="13829" max="13829" width="16.140625" style="2" customWidth="1"/>
    <col min="13830" max="13830" width="18" style="2" customWidth="1"/>
    <col min="13831" max="13831" width="16.5703125" style="2" customWidth="1"/>
    <col min="13832" max="13832" width="14.28515625" style="2" customWidth="1"/>
    <col min="13833" max="13833" width="22.42578125" style="2" customWidth="1"/>
    <col min="13834" max="13834" width="22.5703125" style="2" customWidth="1"/>
    <col min="13835" max="13837" width="9.28515625" style="2" bestFit="1" customWidth="1"/>
    <col min="13838" max="13838" width="10.7109375" style="2" bestFit="1" customWidth="1"/>
    <col min="13839" max="14080" width="9.140625" style="2"/>
    <col min="14081" max="14081" width="52.5703125" style="2" customWidth="1"/>
    <col min="14082" max="14082" width="60" style="2" bestFit="1" customWidth="1"/>
    <col min="14083" max="14083" width="24.85546875" style="2" bestFit="1" customWidth="1"/>
    <col min="14084" max="14084" width="20.140625" style="2" customWidth="1"/>
    <col min="14085" max="14085" width="16.140625" style="2" customWidth="1"/>
    <col min="14086" max="14086" width="18" style="2" customWidth="1"/>
    <col min="14087" max="14087" width="16.5703125" style="2" customWidth="1"/>
    <col min="14088" max="14088" width="14.28515625" style="2" customWidth="1"/>
    <col min="14089" max="14089" width="22.42578125" style="2" customWidth="1"/>
    <col min="14090" max="14090" width="22.5703125" style="2" customWidth="1"/>
    <col min="14091" max="14093" width="9.28515625" style="2" bestFit="1" customWidth="1"/>
    <col min="14094" max="14094" width="10.7109375" style="2" bestFit="1" customWidth="1"/>
    <col min="14095" max="14336" width="9.140625" style="2"/>
    <col min="14337" max="14337" width="52.5703125" style="2" customWidth="1"/>
    <col min="14338" max="14338" width="60" style="2" bestFit="1" customWidth="1"/>
    <col min="14339" max="14339" width="24.85546875" style="2" bestFit="1" customWidth="1"/>
    <col min="14340" max="14340" width="20.140625" style="2" customWidth="1"/>
    <col min="14341" max="14341" width="16.140625" style="2" customWidth="1"/>
    <col min="14342" max="14342" width="18" style="2" customWidth="1"/>
    <col min="14343" max="14343" width="16.5703125" style="2" customWidth="1"/>
    <col min="14344" max="14344" width="14.28515625" style="2" customWidth="1"/>
    <col min="14345" max="14345" width="22.42578125" style="2" customWidth="1"/>
    <col min="14346" max="14346" width="22.5703125" style="2" customWidth="1"/>
    <col min="14347" max="14349" width="9.28515625" style="2" bestFit="1" customWidth="1"/>
    <col min="14350" max="14350" width="10.7109375" style="2" bestFit="1" customWidth="1"/>
    <col min="14351" max="14592" width="9.140625" style="2"/>
    <col min="14593" max="14593" width="52.5703125" style="2" customWidth="1"/>
    <col min="14594" max="14594" width="60" style="2" bestFit="1" customWidth="1"/>
    <col min="14595" max="14595" width="24.85546875" style="2" bestFit="1" customWidth="1"/>
    <col min="14596" max="14596" width="20.140625" style="2" customWidth="1"/>
    <col min="14597" max="14597" width="16.140625" style="2" customWidth="1"/>
    <col min="14598" max="14598" width="18" style="2" customWidth="1"/>
    <col min="14599" max="14599" width="16.5703125" style="2" customWidth="1"/>
    <col min="14600" max="14600" width="14.28515625" style="2" customWidth="1"/>
    <col min="14601" max="14601" width="22.42578125" style="2" customWidth="1"/>
    <col min="14602" max="14602" width="22.5703125" style="2" customWidth="1"/>
    <col min="14603" max="14605" width="9.28515625" style="2" bestFit="1" customWidth="1"/>
    <col min="14606" max="14606" width="10.7109375" style="2" bestFit="1" customWidth="1"/>
    <col min="14607" max="14848" width="9.140625" style="2"/>
    <col min="14849" max="14849" width="52.5703125" style="2" customWidth="1"/>
    <col min="14850" max="14850" width="60" style="2" bestFit="1" customWidth="1"/>
    <col min="14851" max="14851" width="24.85546875" style="2" bestFit="1" customWidth="1"/>
    <col min="14852" max="14852" width="20.140625" style="2" customWidth="1"/>
    <col min="14853" max="14853" width="16.140625" style="2" customWidth="1"/>
    <col min="14854" max="14854" width="18" style="2" customWidth="1"/>
    <col min="14855" max="14855" width="16.5703125" style="2" customWidth="1"/>
    <col min="14856" max="14856" width="14.28515625" style="2" customWidth="1"/>
    <col min="14857" max="14857" width="22.42578125" style="2" customWidth="1"/>
    <col min="14858" max="14858" width="22.5703125" style="2" customWidth="1"/>
    <col min="14859" max="14861" width="9.28515625" style="2" bestFit="1" customWidth="1"/>
    <col min="14862" max="14862" width="10.7109375" style="2" bestFit="1" customWidth="1"/>
    <col min="14863" max="15104" width="9.140625" style="2"/>
    <col min="15105" max="15105" width="52.5703125" style="2" customWidth="1"/>
    <col min="15106" max="15106" width="60" style="2" bestFit="1" customWidth="1"/>
    <col min="15107" max="15107" width="24.85546875" style="2" bestFit="1" customWidth="1"/>
    <col min="15108" max="15108" width="20.140625" style="2" customWidth="1"/>
    <col min="15109" max="15109" width="16.140625" style="2" customWidth="1"/>
    <col min="15110" max="15110" width="18" style="2" customWidth="1"/>
    <col min="15111" max="15111" width="16.5703125" style="2" customWidth="1"/>
    <col min="15112" max="15112" width="14.28515625" style="2" customWidth="1"/>
    <col min="15113" max="15113" width="22.42578125" style="2" customWidth="1"/>
    <col min="15114" max="15114" width="22.5703125" style="2" customWidth="1"/>
    <col min="15115" max="15117" width="9.28515625" style="2" bestFit="1" customWidth="1"/>
    <col min="15118" max="15118" width="10.7109375" style="2" bestFit="1" customWidth="1"/>
    <col min="15119" max="15360" width="9.140625" style="2"/>
    <col min="15361" max="15361" width="52.5703125" style="2" customWidth="1"/>
    <col min="15362" max="15362" width="60" style="2" bestFit="1" customWidth="1"/>
    <col min="15363" max="15363" width="24.85546875" style="2" bestFit="1" customWidth="1"/>
    <col min="15364" max="15364" width="20.140625" style="2" customWidth="1"/>
    <col min="15365" max="15365" width="16.140625" style="2" customWidth="1"/>
    <col min="15366" max="15366" width="18" style="2" customWidth="1"/>
    <col min="15367" max="15367" width="16.5703125" style="2" customWidth="1"/>
    <col min="15368" max="15368" width="14.28515625" style="2" customWidth="1"/>
    <col min="15369" max="15369" width="22.42578125" style="2" customWidth="1"/>
    <col min="15370" max="15370" width="22.5703125" style="2" customWidth="1"/>
    <col min="15371" max="15373" width="9.28515625" style="2" bestFit="1" customWidth="1"/>
    <col min="15374" max="15374" width="10.7109375" style="2" bestFit="1" customWidth="1"/>
    <col min="15375" max="15616" width="9.140625" style="2"/>
    <col min="15617" max="15617" width="52.5703125" style="2" customWidth="1"/>
    <col min="15618" max="15618" width="60" style="2" bestFit="1" customWidth="1"/>
    <col min="15619" max="15619" width="24.85546875" style="2" bestFit="1" customWidth="1"/>
    <col min="15620" max="15620" width="20.140625" style="2" customWidth="1"/>
    <col min="15621" max="15621" width="16.140625" style="2" customWidth="1"/>
    <col min="15622" max="15622" width="18" style="2" customWidth="1"/>
    <col min="15623" max="15623" width="16.5703125" style="2" customWidth="1"/>
    <col min="15624" max="15624" width="14.28515625" style="2" customWidth="1"/>
    <col min="15625" max="15625" width="22.42578125" style="2" customWidth="1"/>
    <col min="15626" max="15626" width="22.5703125" style="2" customWidth="1"/>
    <col min="15627" max="15629" width="9.28515625" style="2" bestFit="1" customWidth="1"/>
    <col min="15630" max="15630" width="10.7109375" style="2" bestFit="1" customWidth="1"/>
    <col min="15631" max="15872" width="9.140625" style="2"/>
    <col min="15873" max="15873" width="52.5703125" style="2" customWidth="1"/>
    <col min="15874" max="15874" width="60" style="2" bestFit="1" customWidth="1"/>
    <col min="15875" max="15875" width="24.85546875" style="2" bestFit="1" customWidth="1"/>
    <col min="15876" max="15876" width="20.140625" style="2" customWidth="1"/>
    <col min="15877" max="15877" width="16.140625" style="2" customWidth="1"/>
    <col min="15878" max="15878" width="18" style="2" customWidth="1"/>
    <col min="15879" max="15879" width="16.5703125" style="2" customWidth="1"/>
    <col min="15880" max="15880" width="14.28515625" style="2" customWidth="1"/>
    <col min="15881" max="15881" width="22.42578125" style="2" customWidth="1"/>
    <col min="15882" max="15882" width="22.5703125" style="2" customWidth="1"/>
    <col min="15883" max="15885" width="9.28515625" style="2" bestFit="1" customWidth="1"/>
    <col min="15886" max="15886" width="10.7109375" style="2" bestFit="1" customWidth="1"/>
    <col min="15887" max="16128" width="9.140625" style="2"/>
    <col min="16129" max="16129" width="52.5703125" style="2" customWidth="1"/>
    <col min="16130" max="16130" width="60" style="2" bestFit="1" customWidth="1"/>
    <col min="16131" max="16131" width="24.85546875" style="2" bestFit="1" customWidth="1"/>
    <col min="16132" max="16132" width="20.140625" style="2" customWidth="1"/>
    <col min="16133" max="16133" width="16.140625" style="2" customWidth="1"/>
    <col min="16134" max="16134" width="18" style="2" customWidth="1"/>
    <col min="16135" max="16135" width="16.5703125" style="2" customWidth="1"/>
    <col min="16136" max="16136" width="14.28515625" style="2" customWidth="1"/>
    <col min="16137" max="16137" width="22.42578125" style="2" customWidth="1"/>
    <col min="16138" max="16138" width="22.5703125" style="2" customWidth="1"/>
    <col min="16139" max="16141" width="9.28515625" style="2" bestFit="1" customWidth="1"/>
    <col min="16142" max="16142" width="10.7109375" style="2" bestFit="1" customWidth="1"/>
    <col min="16143" max="16384" width="9.140625" style="2"/>
  </cols>
  <sheetData>
    <row r="1" spans="1:15" ht="15" x14ac:dyDescent="0.25">
      <c r="A1" s="106"/>
      <c r="B1" s="60"/>
      <c r="C1" s="110"/>
      <c r="D1" s="108"/>
      <c r="E1" s="4" t="s">
        <v>841</v>
      </c>
    </row>
    <row r="2" spans="1:15" x14ac:dyDescent="0.2">
      <c r="A2" s="106"/>
      <c r="B2" s="60"/>
      <c r="C2" s="110"/>
      <c r="D2" s="108"/>
      <c r="E2" s="108"/>
    </row>
    <row r="3" spans="1:15" x14ac:dyDescent="0.2">
      <c r="A3" s="620" t="s">
        <v>794</v>
      </c>
      <c r="B3" s="620"/>
      <c r="C3" s="620"/>
      <c r="D3" s="620"/>
      <c r="E3" s="620"/>
    </row>
    <row r="4" spans="1:15" x14ac:dyDescent="0.2">
      <c r="A4" s="106"/>
      <c r="B4" s="60"/>
      <c r="C4" s="110"/>
      <c r="D4" s="108"/>
      <c r="E4" s="108"/>
    </row>
    <row r="5" spans="1:15" x14ac:dyDescent="0.2">
      <c r="A5" s="106"/>
      <c r="B5" s="60"/>
      <c r="C5" s="110"/>
      <c r="D5" s="108"/>
      <c r="E5" s="108" t="s">
        <v>324</v>
      </c>
    </row>
    <row r="6" spans="1:15" ht="13.5" thickBot="1" x14ac:dyDescent="0.25">
      <c r="A6" s="60"/>
      <c r="B6" s="61"/>
      <c r="C6" s="62"/>
      <c r="D6" s="63"/>
      <c r="E6" s="64">
        <v>1</v>
      </c>
    </row>
    <row r="7" spans="1:15" ht="12.75" customHeight="1" x14ac:dyDescent="0.2">
      <c r="A7" s="621" t="s">
        <v>325</v>
      </c>
      <c r="B7" s="623" t="s">
        <v>326</v>
      </c>
      <c r="C7" s="625" t="s">
        <v>327</v>
      </c>
      <c r="D7" s="627" t="s">
        <v>328</v>
      </c>
      <c r="E7" s="629" t="s">
        <v>329</v>
      </c>
      <c r="F7" s="456" t="s">
        <v>589</v>
      </c>
      <c r="G7" s="457">
        <v>0.03</v>
      </c>
    </row>
    <row r="8" spans="1:15" ht="13.5" thickBot="1" x14ac:dyDescent="0.25">
      <c r="A8" s="622"/>
      <c r="B8" s="624"/>
      <c r="C8" s="626"/>
      <c r="D8" s="628"/>
      <c r="E8" s="630"/>
      <c r="F8" s="456"/>
    </row>
    <row r="9" spans="1:15" s="463" customFormat="1" x14ac:dyDescent="0.2">
      <c r="A9" s="458" t="s">
        <v>590</v>
      </c>
      <c r="B9" s="459" t="s">
        <v>591</v>
      </c>
      <c r="C9" s="460"/>
      <c r="D9" s="461">
        <v>0</v>
      </c>
      <c r="E9" s="462">
        <v>598170</v>
      </c>
    </row>
    <row r="10" spans="1:15" s="463" customFormat="1" x14ac:dyDescent="0.2">
      <c r="A10" s="464" t="s">
        <v>592</v>
      </c>
      <c r="B10" s="465" t="s">
        <v>593</v>
      </c>
      <c r="C10" s="466" t="s">
        <v>332</v>
      </c>
      <c r="D10" s="467">
        <f>E10</f>
        <v>2224039</v>
      </c>
      <c r="E10" s="468">
        <v>2224039</v>
      </c>
      <c r="G10" s="469"/>
      <c r="H10" s="469"/>
      <c r="I10" s="469"/>
      <c r="J10" s="469"/>
      <c r="K10" s="469"/>
      <c r="L10" s="469"/>
      <c r="M10" s="469"/>
      <c r="N10" s="469"/>
      <c r="O10" s="469"/>
    </row>
    <row r="11" spans="1:15" s="463" customFormat="1" x14ac:dyDescent="0.2">
      <c r="A11" s="464" t="s">
        <v>594</v>
      </c>
      <c r="B11" s="470" t="s">
        <v>595</v>
      </c>
      <c r="C11" s="466" t="s">
        <v>596</v>
      </c>
      <c r="D11" s="467">
        <f>E11</f>
        <v>1952626</v>
      </c>
      <c r="E11" s="468">
        <v>1952626</v>
      </c>
      <c r="G11" s="469"/>
      <c r="H11" s="469"/>
      <c r="I11" s="469"/>
      <c r="J11" s="469"/>
      <c r="K11" s="469"/>
      <c r="L11" s="469"/>
      <c r="M11" s="469"/>
      <c r="N11" s="469"/>
      <c r="O11" s="469"/>
    </row>
    <row r="12" spans="1:15" s="472" customFormat="1" x14ac:dyDescent="0.2">
      <c r="A12" s="471" t="s">
        <v>597</v>
      </c>
      <c r="B12" s="470" t="s">
        <v>598</v>
      </c>
      <c r="C12" s="466" t="s">
        <v>332</v>
      </c>
      <c r="D12" s="467">
        <f>E12</f>
        <v>256080</v>
      </c>
      <c r="E12" s="468">
        <v>256080</v>
      </c>
      <c r="G12" s="473"/>
      <c r="H12" s="473"/>
      <c r="I12" s="473"/>
      <c r="J12" s="473"/>
      <c r="K12" s="473"/>
      <c r="L12" s="473"/>
      <c r="M12" s="473"/>
      <c r="N12" s="473"/>
      <c r="O12" s="473"/>
    </row>
    <row r="13" spans="1:15" s="463" customFormat="1" x14ac:dyDescent="0.2">
      <c r="A13" s="474" t="s">
        <v>599</v>
      </c>
      <c r="B13" s="475" t="s">
        <v>600</v>
      </c>
      <c r="C13" s="476" t="s">
        <v>332</v>
      </c>
      <c r="D13" s="477">
        <f>E13</f>
        <v>3823429</v>
      </c>
      <c r="E13" s="478">
        <v>3823429</v>
      </c>
      <c r="G13" s="469"/>
      <c r="H13" s="469"/>
      <c r="I13" s="469"/>
      <c r="J13" s="469"/>
      <c r="K13" s="469"/>
      <c r="L13" s="469"/>
      <c r="M13" s="469"/>
      <c r="N13" s="469"/>
      <c r="O13" s="469"/>
    </row>
    <row r="14" spans="1:15" s="472" customFormat="1" x14ac:dyDescent="0.2">
      <c r="A14" s="479" t="s">
        <v>601</v>
      </c>
      <c r="B14" s="480" t="s">
        <v>602</v>
      </c>
      <c r="C14" s="73" t="s">
        <v>603</v>
      </c>
      <c r="D14" s="481">
        <v>480000</v>
      </c>
      <c r="E14" s="482">
        <v>480000</v>
      </c>
      <c r="G14" s="473"/>
      <c r="H14" s="473"/>
      <c r="I14" s="473"/>
      <c r="J14" s="473"/>
      <c r="K14" s="473"/>
      <c r="L14" s="473"/>
      <c r="M14" s="473"/>
      <c r="N14" s="473"/>
      <c r="O14" s="473"/>
    </row>
    <row r="15" spans="1:15" s="472" customFormat="1" x14ac:dyDescent="0.2">
      <c r="A15" s="479" t="s">
        <v>604</v>
      </c>
      <c r="B15" s="480" t="s">
        <v>605</v>
      </c>
      <c r="C15" s="73">
        <v>45291</v>
      </c>
      <c r="D15" s="481">
        <v>1200000</v>
      </c>
      <c r="E15" s="482">
        <v>1200000</v>
      </c>
      <c r="G15" s="473"/>
      <c r="H15" s="473"/>
      <c r="I15" s="473"/>
      <c r="J15" s="473"/>
      <c r="K15" s="473"/>
      <c r="L15" s="473"/>
      <c r="M15" s="473"/>
      <c r="N15" s="473"/>
      <c r="O15" s="473"/>
    </row>
    <row r="16" spans="1:15" s="463" customFormat="1" ht="25.5" x14ac:dyDescent="0.2">
      <c r="A16" s="471" t="s">
        <v>606</v>
      </c>
      <c r="B16" s="483" t="s">
        <v>607</v>
      </c>
      <c r="C16" s="476">
        <v>45037</v>
      </c>
      <c r="D16" s="477">
        <v>0</v>
      </c>
      <c r="E16" s="478">
        <v>48251693</v>
      </c>
      <c r="G16" s="469"/>
      <c r="H16" s="469"/>
      <c r="I16" s="469"/>
      <c r="J16" s="469"/>
      <c r="K16" s="469"/>
      <c r="L16" s="469"/>
      <c r="M16" s="469"/>
      <c r="N16" s="469"/>
      <c r="O16" s="469"/>
    </row>
    <row r="17" spans="1:15" s="463" customFormat="1" ht="25.5" x14ac:dyDescent="0.2">
      <c r="A17" s="471" t="s">
        <v>606</v>
      </c>
      <c r="B17" s="86" t="s">
        <v>608</v>
      </c>
      <c r="C17" s="476" t="s">
        <v>609</v>
      </c>
      <c r="D17" s="477">
        <v>0</v>
      </c>
      <c r="E17" s="478">
        <v>57093743</v>
      </c>
      <c r="G17" s="469"/>
      <c r="H17" s="469"/>
      <c r="I17" s="469"/>
      <c r="J17" s="469"/>
      <c r="K17" s="469"/>
      <c r="L17" s="469"/>
      <c r="M17" s="469"/>
      <c r="N17" s="469"/>
      <c r="O17" s="469"/>
    </row>
    <row r="18" spans="1:15" s="463" customFormat="1" ht="25.5" x14ac:dyDescent="0.2">
      <c r="A18" s="471" t="s">
        <v>606</v>
      </c>
      <c r="B18" s="86" t="s">
        <v>610</v>
      </c>
      <c r="C18" s="476" t="s">
        <v>609</v>
      </c>
      <c r="D18" s="477">
        <v>0</v>
      </c>
      <c r="E18" s="478">
        <v>28864398</v>
      </c>
      <c r="F18" s="469"/>
      <c r="G18" s="469"/>
      <c r="H18" s="469"/>
      <c r="I18" s="469"/>
      <c r="J18" s="469"/>
      <c r="K18" s="469"/>
      <c r="L18" s="469"/>
      <c r="M18" s="469"/>
      <c r="N18" s="469"/>
      <c r="O18" s="469"/>
    </row>
    <row r="19" spans="1:15" s="463" customFormat="1" ht="38.25" x14ac:dyDescent="0.2">
      <c r="A19" s="474" t="s">
        <v>611</v>
      </c>
      <c r="B19" s="483" t="s">
        <v>612</v>
      </c>
      <c r="C19" s="476" t="s">
        <v>332</v>
      </c>
      <c r="D19" s="477">
        <f t="shared" ref="D19:D21" si="0">E19</f>
        <v>1291636</v>
      </c>
      <c r="E19" s="478">
        <v>1291636</v>
      </c>
      <c r="G19" s="469"/>
      <c r="H19" s="469"/>
      <c r="I19" s="469"/>
      <c r="J19" s="469"/>
      <c r="K19" s="469"/>
      <c r="L19" s="469"/>
      <c r="M19" s="469"/>
      <c r="N19" s="469"/>
      <c r="O19" s="469"/>
    </row>
    <row r="20" spans="1:15" s="463" customFormat="1" x14ac:dyDescent="0.2">
      <c r="A20" s="474" t="s">
        <v>611</v>
      </c>
      <c r="B20" s="475" t="s">
        <v>613</v>
      </c>
      <c r="C20" s="476" t="s">
        <v>332</v>
      </c>
      <c r="D20" s="477">
        <f t="shared" si="0"/>
        <v>344220</v>
      </c>
      <c r="E20" s="478">
        <v>344220</v>
      </c>
      <c r="G20" s="469"/>
      <c r="H20" s="469"/>
      <c r="I20" s="469"/>
      <c r="J20" s="469"/>
      <c r="K20" s="469"/>
      <c r="L20" s="469"/>
      <c r="M20" s="469"/>
      <c r="N20" s="469"/>
      <c r="O20" s="469"/>
    </row>
    <row r="21" spans="1:15" s="463" customFormat="1" x14ac:dyDescent="0.2">
      <c r="A21" s="474" t="s">
        <v>611</v>
      </c>
      <c r="B21" s="475" t="s">
        <v>614</v>
      </c>
      <c r="C21" s="476" t="s">
        <v>332</v>
      </c>
      <c r="D21" s="477">
        <f t="shared" si="0"/>
        <v>296963</v>
      </c>
      <c r="E21" s="478">
        <v>296963</v>
      </c>
      <c r="G21" s="469"/>
      <c r="H21" s="469"/>
      <c r="I21" s="469"/>
      <c r="J21" s="469"/>
      <c r="K21" s="469"/>
      <c r="L21" s="469"/>
      <c r="M21" s="469"/>
      <c r="N21" s="469"/>
      <c r="O21" s="469"/>
    </row>
    <row r="22" spans="1:15" s="463" customFormat="1" x14ac:dyDescent="0.2">
      <c r="A22" s="474" t="s">
        <v>611</v>
      </c>
      <c r="B22" s="475" t="s">
        <v>615</v>
      </c>
      <c r="C22" s="476" t="s">
        <v>332</v>
      </c>
      <c r="D22" s="477">
        <f>E22</f>
        <v>85695</v>
      </c>
      <c r="E22" s="478">
        <v>85695</v>
      </c>
      <c r="G22" s="469"/>
      <c r="H22" s="469"/>
      <c r="I22" s="469"/>
      <c r="J22" s="469"/>
      <c r="K22" s="469"/>
      <c r="L22" s="469"/>
      <c r="M22" s="469"/>
      <c r="N22" s="469"/>
      <c r="O22" s="469"/>
    </row>
    <row r="23" spans="1:15" s="463" customFormat="1" ht="25.5" x14ac:dyDescent="0.2">
      <c r="A23" s="474" t="s">
        <v>616</v>
      </c>
      <c r="B23" s="483" t="s">
        <v>617</v>
      </c>
      <c r="C23" s="476" t="s">
        <v>618</v>
      </c>
      <c r="D23" s="477">
        <v>0</v>
      </c>
      <c r="E23" s="478">
        <v>2794000</v>
      </c>
      <c r="G23" s="469"/>
      <c r="H23" s="469"/>
      <c r="I23" s="469"/>
      <c r="J23" s="469"/>
      <c r="K23" s="469"/>
      <c r="L23" s="469"/>
      <c r="M23" s="469"/>
      <c r="N23" s="469"/>
      <c r="O23" s="469"/>
    </row>
    <row r="24" spans="1:15" s="463" customFormat="1" ht="25.5" x14ac:dyDescent="0.2">
      <c r="A24" s="474" t="s">
        <v>619</v>
      </c>
      <c r="B24" s="483" t="s">
        <v>620</v>
      </c>
      <c r="C24" s="88" t="s">
        <v>621</v>
      </c>
      <c r="D24" s="477">
        <v>1000000</v>
      </c>
      <c r="E24" s="478">
        <v>857000</v>
      </c>
      <c r="G24" s="469"/>
      <c r="H24" s="469"/>
      <c r="I24" s="469"/>
      <c r="J24" s="469"/>
      <c r="K24" s="469"/>
      <c r="L24" s="469"/>
      <c r="M24" s="469"/>
      <c r="N24" s="469"/>
      <c r="O24" s="469"/>
    </row>
    <row r="25" spans="1:15" s="463" customFormat="1" ht="25.5" x14ac:dyDescent="0.2">
      <c r="A25" s="474" t="s">
        <v>622</v>
      </c>
      <c r="B25" s="483" t="s">
        <v>623</v>
      </c>
      <c r="C25" s="476" t="s">
        <v>624</v>
      </c>
      <c r="D25" s="477">
        <v>0</v>
      </c>
      <c r="E25" s="478">
        <v>1882048</v>
      </c>
      <c r="G25" s="469"/>
      <c r="H25" s="469"/>
      <c r="I25" s="469"/>
      <c r="J25" s="469"/>
      <c r="K25" s="469"/>
      <c r="L25" s="469"/>
      <c r="M25" s="469"/>
      <c r="N25" s="469"/>
      <c r="O25" s="469"/>
    </row>
    <row r="26" spans="1:15" s="463" customFormat="1" x14ac:dyDescent="0.2">
      <c r="A26" s="474" t="s">
        <v>625</v>
      </c>
      <c r="B26" s="484" t="s">
        <v>626</v>
      </c>
      <c r="C26" s="485" t="s">
        <v>332</v>
      </c>
      <c r="D26" s="90">
        <f>E26</f>
        <v>16165</v>
      </c>
      <c r="E26" s="478">
        <v>16165</v>
      </c>
      <c r="G26" s="469"/>
      <c r="H26" s="469"/>
      <c r="I26" s="469"/>
      <c r="J26" s="469"/>
      <c r="K26" s="469"/>
      <c r="L26" s="469"/>
      <c r="M26" s="469"/>
      <c r="N26" s="469"/>
      <c r="O26" s="469"/>
    </row>
    <row r="27" spans="1:15" s="463" customFormat="1" x14ac:dyDescent="0.2">
      <c r="A27" s="474" t="s">
        <v>625</v>
      </c>
      <c r="B27" s="470" t="s">
        <v>627</v>
      </c>
      <c r="C27" s="485" t="s">
        <v>332</v>
      </c>
      <c r="D27" s="90">
        <v>345540</v>
      </c>
      <c r="E27" s="478">
        <v>337240</v>
      </c>
      <c r="G27" s="469"/>
      <c r="H27" s="469"/>
      <c r="I27" s="469"/>
      <c r="J27" s="469"/>
      <c r="K27" s="469"/>
      <c r="L27" s="469"/>
      <c r="M27" s="469"/>
      <c r="N27" s="469"/>
      <c r="O27" s="469"/>
    </row>
    <row r="28" spans="1:15" s="463" customFormat="1" ht="38.25" x14ac:dyDescent="0.2">
      <c r="A28" s="471" t="s">
        <v>628</v>
      </c>
      <c r="B28" s="86" t="s">
        <v>629</v>
      </c>
      <c r="C28" s="476" t="s">
        <v>630</v>
      </c>
      <c r="D28" s="90">
        <v>762000</v>
      </c>
      <c r="E28" s="478">
        <v>0</v>
      </c>
      <c r="G28" s="469"/>
      <c r="H28" s="469"/>
      <c r="I28" s="469"/>
      <c r="J28" s="469"/>
      <c r="K28" s="469"/>
      <c r="L28" s="469"/>
      <c r="M28" s="469"/>
      <c r="N28" s="469"/>
      <c r="O28" s="469"/>
    </row>
    <row r="29" spans="1:15" s="463" customFormat="1" x14ac:dyDescent="0.2">
      <c r="A29" s="486" t="s">
        <v>631</v>
      </c>
      <c r="B29" s="487" t="s">
        <v>632</v>
      </c>
      <c r="C29" s="485" t="s">
        <v>332</v>
      </c>
      <c r="D29" s="477">
        <f>E29</f>
        <v>193200</v>
      </c>
      <c r="E29" s="478">
        <v>193200</v>
      </c>
      <c r="G29" s="469"/>
      <c r="H29" s="469"/>
      <c r="I29" s="469"/>
      <c r="J29" s="469"/>
      <c r="K29" s="469"/>
      <c r="L29" s="469"/>
      <c r="M29" s="469"/>
      <c r="N29" s="469"/>
      <c r="O29" s="469"/>
    </row>
    <row r="30" spans="1:15" s="463" customFormat="1" x14ac:dyDescent="0.2">
      <c r="A30" s="486" t="s">
        <v>631</v>
      </c>
      <c r="B30" s="487" t="s">
        <v>633</v>
      </c>
      <c r="C30" s="485" t="s">
        <v>332</v>
      </c>
      <c r="D30" s="477">
        <f>E30</f>
        <v>64800</v>
      </c>
      <c r="E30" s="478">
        <v>64800</v>
      </c>
      <c r="G30" s="469"/>
      <c r="H30" s="469"/>
      <c r="I30" s="469"/>
      <c r="J30" s="469"/>
      <c r="K30" s="469"/>
      <c r="L30" s="469"/>
      <c r="M30" s="469"/>
      <c r="N30" s="469"/>
      <c r="O30" s="469"/>
    </row>
    <row r="31" spans="1:15" s="463" customFormat="1" x14ac:dyDescent="0.2">
      <c r="A31" s="486" t="s">
        <v>631</v>
      </c>
      <c r="B31" s="487" t="s">
        <v>634</v>
      </c>
      <c r="C31" s="485" t="s">
        <v>332</v>
      </c>
      <c r="D31" s="477">
        <f>E31</f>
        <v>1499800</v>
      </c>
      <c r="E31" s="478">
        <v>1499800</v>
      </c>
      <c r="G31" s="469"/>
      <c r="H31" s="469"/>
      <c r="I31" s="469"/>
      <c r="J31" s="469"/>
      <c r="K31" s="469"/>
      <c r="L31" s="469"/>
      <c r="M31" s="469"/>
      <c r="N31" s="469"/>
      <c r="O31" s="469"/>
    </row>
    <row r="32" spans="1:15" s="463" customFormat="1" x14ac:dyDescent="0.2">
      <c r="A32" s="464" t="s">
        <v>635</v>
      </c>
      <c r="B32" s="465" t="s">
        <v>636</v>
      </c>
      <c r="C32" s="466" t="s">
        <v>332</v>
      </c>
      <c r="D32" s="467">
        <f>E32</f>
        <v>52621</v>
      </c>
      <c r="E32" s="468">
        <v>52621</v>
      </c>
    </row>
    <row r="33" spans="1:15" s="463" customFormat="1" x14ac:dyDescent="0.2">
      <c r="A33" s="486" t="s">
        <v>637</v>
      </c>
      <c r="B33" s="487" t="s">
        <v>638</v>
      </c>
      <c r="C33" s="476" t="s">
        <v>332</v>
      </c>
      <c r="D33" s="488">
        <f t="shared" ref="D33:D34" si="1">E33</f>
        <v>186280</v>
      </c>
      <c r="E33" s="489">
        <v>186280</v>
      </c>
      <c r="G33" s="469"/>
      <c r="H33" s="469"/>
      <c r="I33" s="469"/>
      <c r="J33" s="469"/>
      <c r="K33" s="469"/>
      <c r="L33" s="469"/>
      <c r="M33" s="469"/>
      <c r="N33" s="469"/>
      <c r="O33" s="469"/>
    </row>
    <row r="34" spans="1:15" s="463" customFormat="1" x14ac:dyDescent="0.2">
      <c r="A34" s="486" t="s">
        <v>637</v>
      </c>
      <c r="B34" s="487" t="s">
        <v>639</v>
      </c>
      <c r="C34" s="476" t="s">
        <v>332</v>
      </c>
      <c r="D34" s="488">
        <f t="shared" si="1"/>
        <v>2474</v>
      </c>
      <c r="E34" s="489">
        <v>2474</v>
      </c>
      <c r="G34" s="469"/>
      <c r="H34" s="469"/>
      <c r="I34" s="469"/>
      <c r="J34" s="469"/>
      <c r="K34" s="469"/>
      <c r="L34" s="469"/>
      <c r="M34" s="469"/>
      <c r="N34" s="469"/>
      <c r="O34" s="469"/>
    </row>
    <row r="35" spans="1:15" s="463" customFormat="1" x14ac:dyDescent="0.2">
      <c r="A35" s="486" t="s">
        <v>637</v>
      </c>
      <c r="B35" s="487" t="s">
        <v>640</v>
      </c>
      <c r="C35" s="476" t="s">
        <v>332</v>
      </c>
      <c r="D35" s="488">
        <f>E35</f>
        <v>62427</v>
      </c>
      <c r="E35" s="489">
        <v>62427</v>
      </c>
      <c r="G35" s="469"/>
      <c r="H35" s="469"/>
      <c r="I35" s="469"/>
      <c r="J35" s="469"/>
      <c r="K35" s="469"/>
      <c r="L35" s="469"/>
      <c r="M35" s="469"/>
      <c r="N35" s="469"/>
      <c r="O35" s="469"/>
    </row>
    <row r="36" spans="1:15" s="472" customFormat="1" x14ac:dyDescent="0.2">
      <c r="A36" s="486" t="s">
        <v>637</v>
      </c>
      <c r="B36" s="470" t="s">
        <v>641</v>
      </c>
      <c r="C36" s="476" t="s">
        <v>332</v>
      </c>
      <c r="D36" s="488">
        <f>(E36/7)*12</f>
        <v>327183.42857142858</v>
      </c>
      <c r="E36" s="489">
        <v>190857</v>
      </c>
      <c r="G36" s="473"/>
      <c r="H36" s="473"/>
      <c r="I36" s="473"/>
      <c r="J36" s="473"/>
      <c r="K36" s="473"/>
      <c r="L36" s="473"/>
      <c r="M36" s="473"/>
      <c r="N36" s="473"/>
      <c r="O36" s="473"/>
    </row>
    <row r="37" spans="1:15" s="472" customFormat="1" x14ac:dyDescent="0.2">
      <c r="A37" s="486" t="s">
        <v>642</v>
      </c>
      <c r="B37" s="470" t="s">
        <v>643</v>
      </c>
      <c r="C37" s="476" t="s">
        <v>332</v>
      </c>
      <c r="D37" s="488">
        <v>242203</v>
      </c>
      <c r="E37" s="489">
        <v>242203</v>
      </c>
      <c r="G37" s="473"/>
      <c r="H37" s="473"/>
      <c r="I37" s="473"/>
      <c r="J37" s="473"/>
      <c r="K37" s="473"/>
      <c r="L37" s="473"/>
      <c r="M37" s="473"/>
      <c r="N37" s="473"/>
      <c r="O37" s="473"/>
    </row>
    <row r="38" spans="1:15" s="463" customFormat="1" x14ac:dyDescent="0.2">
      <c r="A38" s="486" t="s">
        <v>644</v>
      </c>
      <c r="B38" s="487" t="s">
        <v>645</v>
      </c>
      <c r="C38" s="476" t="s">
        <v>332</v>
      </c>
      <c r="D38" s="488">
        <f>E38</f>
        <v>1050000</v>
      </c>
      <c r="E38" s="489">
        <v>1050000</v>
      </c>
      <c r="G38" s="469"/>
      <c r="H38" s="469"/>
      <c r="I38" s="469"/>
      <c r="J38" s="469"/>
      <c r="K38" s="469"/>
      <c r="L38" s="469"/>
      <c r="M38" s="469"/>
      <c r="N38" s="469"/>
      <c r="O38" s="469"/>
    </row>
    <row r="39" spans="1:15" s="463" customFormat="1" ht="13.5" x14ac:dyDescent="0.25">
      <c r="A39" s="486" t="s">
        <v>646</v>
      </c>
      <c r="B39" s="487" t="s">
        <v>626</v>
      </c>
      <c r="C39" s="476" t="s">
        <v>332</v>
      </c>
      <c r="D39" s="488">
        <f>E39*2</f>
        <v>38742</v>
      </c>
      <c r="E39" s="489">
        <v>19371</v>
      </c>
      <c r="G39" s="469"/>
      <c r="H39" s="469"/>
      <c r="I39" s="490"/>
      <c r="J39" s="469"/>
      <c r="K39" s="469"/>
      <c r="L39" s="469"/>
      <c r="M39" s="469"/>
      <c r="N39" s="469"/>
      <c r="O39" s="469"/>
    </row>
    <row r="40" spans="1:15" s="472" customFormat="1" ht="13.5" x14ac:dyDescent="0.25">
      <c r="A40" s="491" t="s">
        <v>647</v>
      </c>
      <c r="B40" s="79" t="s">
        <v>648</v>
      </c>
      <c r="C40" s="73" t="s">
        <v>332</v>
      </c>
      <c r="D40" s="492">
        <f>12*47549</f>
        <v>570588</v>
      </c>
      <c r="E40" s="493">
        <v>570586</v>
      </c>
      <c r="G40" s="473"/>
      <c r="H40" s="473"/>
      <c r="I40" s="494"/>
      <c r="J40" s="473"/>
      <c r="K40" s="473"/>
      <c r="L40" s="473"/>
      <c r="M40" s="473"/>
      <c r="N40" s="473"/>
      <c r="O40" s="473"/>
    </row>
    <row r="41" spans="1:15" s="472" customFormat="1" ht="13.5" x14ac:dyDescent="0.25">
      <c r="A41" s="486" t="s">
        <v>647</v>
      </c>
      <c r="B41" s="475" t="s">
        <v>649</v>
      </c>
      <c r="C41" s="476" t="s">
        <v>332</v>
      </c>
      <c r="D41" s="477">
        <v>300000000</v>
      </c>
      <c r="E41" s="478">
        <v>291000000</v>
      </c>
      <c r="G41" s="473"/>
      <c r="H41" s="473"/>
      <c r="I41" s="473"/>
      <c r="J41" s="494"/>
      <c r="K41" s="473"/>
      <c r="L41" s="473"/>
      <c r="M41" s="473"/>
      <c r="N41" s="473"/>
      <c r="O41" s="473"/>
    </row>
    <row r="42" spans="1:15" s="463" customFormat="1" ht="13.5" x14ac:dyDescent="0.25">
      <c r="A42" s="486" t="s">
        <v>647</v>
      </c>
      <c r="B42" s="475" t="s">
        <v>650</v>
      </c>
      <c r="C42" s="476">
        <v>44620</v>
      </c>
      <c r="D42" s="477">
        <v>1500000</v>
      </c>
      <c r="E42" s="478">
        <v>468544</v>
      </c>
      <c r="G42" s="469"/>
      <c r="H42" s="469"/>
      <c r="I42" s="469"/>
      <c r="J42" s="490"/>
      <c r="K42" s="469"/>
      <c r="L42" s="469"/>
      <c r="M42" s="469"/>
      <c r="N42" s="469"/>
      <c r="O42" s="469"/>
    </row>
    <row r="43" spans="1:15" s="472" customFormat="1" x14ac:dyDescent="0.2">
      <c r="A43" s="486" t="s">
        <v>651</v>
      </c>
      <c r="B43" s="487" t="s">
        <v>652</v>
      </c>
      <c r="C43" s="476" t="s">
        <v>332</v>
      </c>
      <c r="D43" s="488">
        <f>E43</f>
        <v>3741708</v>
      </c>
      <c r="E43" s="489">
        <v>3741708</v>
      </c>
      <c r="F43" s="473"/>
      <c r="H43" s="473"/>
      <c r="I43" s="473"/>
      <c r="J43" s="473"/>
      <c r="K43" s="473"/>
      <c r="L43" s="473"/>
      <c r="M43" s="473"/>
      <c r="N43" s="473"/>
      <c r="O43" s="473"/>
    </row>
    <row r="44" spans="1:15" s="472" customFormat="1" x14ac:dyDescent="0.2">
      <c r="A44" s="486" t="s">
        <v>653</v>
      </c>
      <c r="B44" s="495" t="s">
        <v>654</v>
      </c>
      <c r="C44" s="496" t="s">
        <v>332</v>
      </c>
      <c r="D44" s="488">
        <v>700000</v>
      </c>
      <c r="E44" s="489">
        <v>540000</v>
      </c>
      <c r="F44" s="473"/>
      <c r="H44" s="473"/>
      <c r="I44" s="473"/>
      <c r="J44" s="473"/>
      <c r="K44" s="473"/>
      <c r="L44" s="473"/>
      <c r="M44" s="473"/>
      <c r="N44" s="473"/>
      <c r="O44" s="473"/>
    </row>
    <row r="45" spans="1:15" s="472" customFormat="1" x14ac:dyDescent="0.2">
      <c r="A45" s="486" t="s">
        <v>655</v>
      </c>
      <c r="B45" s="487" t="s">
        <v>656</v>
      </c>
      <c r="C45" s="476" t="s">
        <v>332</v>
      </c>
      <c r="D45" s="488">
        <f>12*30000</f>
        <v>360000</v>
      </c>
      <c r="E45" s="489">
        <v>360000</v>
      </c>
      <c r="F45" s="473"/>
      <c r="H45" s="473"/>
      <c r="I45" s="473"/>
      <c r="J45" s="473"/>
      <c r="K45" s="473"/>
      <c r="L45" s="473"/>
      <c r="M45" s="473"/>
      <c r="N45" s="473"/>
      <c r="O45" s="473"/>
    </row>
    <row r="46" spans="1:15" s="472" customFormat="1" x14ac:dyDescent="0.2">
      <c r="A46" s="486" t="s">
        <v>657</v>
      </c>
      <c r="B46" s="487" t="s">
        <v>658</v>
      </c>
      <c r="C46" s="476" t="s">
        <v>332</v>
      </c>
      <c r="D46" s="488">
        <f>E46*2</f>
        <v>544426</v>
      </c>
      <c r="E46" s="489">
        <v>272213</v>
      </c>
      <c r="F46" s="473"/>
      <c r="H46" s="473"/>
      <c r="I46" s="473"/>
      <c r="J46" s="473"/>
      <c r="K46" s="473"/>
      <c r="L46" s="473"/>
      <c r="M46" s="473"/>
      <c r="N46" s="473"/>
      <c r="O46" s="473"/>
    </row>
    <row r="47" spans="1:15" s="472" customFormat="1" x14ac:dyDescent="0.2">
      <c r="A47" s="479" t="s">
        <v>659</v>
      </c>
      <c r="B47" s="480" t="s">
        <v>660</v>
      </c>
      <c r="C47" s="73">
        <v>45169</v>
      </c>
      <c r="D47" s="481">
        <v>0</v>
      </c>
      <c r="E47" s="482">
        <v>180000</v>
      </c>
      <c r="F47" s="473"/>
      <c r="G47" s="473"/>
      <c r="H47" s="473"/>
      <c r="I47" s="473"/>
      <c r="J47" s="473"/>
      <c r="K47" s="473"/>
      <c r="L47" s="473"/>
      <c r="M47" s="473"/>
      <c r="N47" s="473"/>
      <c r="O47" s="473"/>
    </row>
    <row r="48" spans="1:15" s="472" customFormat="1" x14ac:dyDescent="0.2">
      <c r="A48" s="479" t="s">
        <v>661</v>
      </c>
      <c r="B48" s="480" t="s">
        <v>662</v>
      </c>
      <c r="C48" s="73">
        <v>45260</v>
      </c>
      <c r="D48" s="481">
        <v>300000</v>
      </c>
      <c r="E48" s="482">
        <v>5273334</v>
      </c>
      <c r="F48" s="473"/>
      <c r="G48" s="473"/>
      <c r="H48" s="473"/>
      <c r="I48" s="473"/>
      <c r="J48" s="473"/>
      <c r="K48" s="473"/>
      <c r="L48" s="473"/>
      <c r="M48" s="473"/>
      <c r="N48" s="473"/>
      <c r="O48" s="473"/>
    </row>
    <row r="49" spans="1:15" s="472" customFormat="1" x14ac:dyDescent="0.2">
      <c r="A49" s="486" t="s">
        <v>663</v>
      </c>
      <c r="B49" s="487" t="s">
        <v>664</v>
      </c>
      <c r="C49" s="476" t="s">
        <v>332</v>
      </c>
      <c r="D49" s="477">
        <v>3873031</v>
      </c>
      <c r="E49" s="497">
        <v>3873031</v>
      </c>
      <c r="G49" s="473"/>
      <c r="H49" s="473"/>
      <c r="I49" s="473"/>
      <c r="J49" s="473"/>
      <c r="K49" s="473"/>
      <c r="L49" s="473"/>
      <c r="M49" s="473"/>
      <c r="N49" s="473"/>
      <c r="O49" s="473"/>
    </row>
    <row r="50" spans="1:15" s="463" customFormat="1" x14ac:dyDescent="0.2">
      <c r="A50" s="486" t="s">
        <v>665</v>
      </c>
      <c r="B50" s="487" t="s">
        <v>666</v>
      </c>
      <c r="C50" s="476">
        <v>47849</v>
      </c>
      <c r="D50" s="498">
        <f>E50</f>
        <v>445141337</v>
      </c>
      <c r="E50" s="497">
        <v>445141337</v>
      </c>
      <c r="G50" s="469"/>
      <c r="H50" s="469"/>
      <c r="I50" s="469"/>
      <c r="J50" s="469"/>
      <c r="K50" s="469"/>
      <c r="L50" s="469"/>
      <c r="M50" s="469"/>
      <c r="N50" s="469"/>
      <c r="O50" s="469"/>
    </row>
    <row r="51" spans="1:15" s="472" customFormat="1" x14ac:dyDescent="0.2">
      <c r="A51" s="471" t="s">
        <v>667</v>
      </c>
      <c r="B51" s="499" t="s">
        <v>668</v>
      </c>
      <c r="C51" s="500" t="s">
        <v>332</v>
      </c>
      <c r="D51" s="477">
        <f>E51*1.7</f>
        <v>154319506</v>
      </c>
      <c r="E51" s="497">
        <v>90776180</v>
      </c>
      <c r="G51" s="473"/>
      <c r="H51" s="473"/>
      <c r="I51" s="473"/>
      <c r="J51" s="473"/>
      <c r="K51" s="473"/>
      <c r="L51" s="473"/>
      <c r="M51" s="473"/>
      <c r="N51" s="473"/>
      <c r="O51" s="473"/>
    </row>
    <row r="52" spans="1:15" s="472" customFormat="1" x14ac:dyDescent="0.2">
      <c r="A52" s="471" t="s">
        <v>350</v>
      </c>
      <c r="B52" s="499" t="s">
        <v>669</v>
      </c>
      <c r="C52" s="500" t="s">
        <v>332</v>
      </c>
      <c r="D52" s="477">
        <f>E52*1.7</f>
        <v>103569208.8</v>
      </c>
      <c r="E52" s="478">
        <v>60923064</v>
      </c>
      <c r="G52" s="473"/>
      <c r="H52" s="473"/>
      <c r="I52" s="473"/>
      <c r="J52" s="473"/>
      <c r="K52" s="473"/>
      <c r="L52" s="473"/>
      <c r="M52" s="473"/>
      <c r="N52" s="473"/>
      <c r="O52" s="473"/>
    </row>
    <row r="53" spans="1:15" s="472" customFormat="1" x14ac:dyDescent="0.2">
      <c r="A53" s="474" t="s">
        <v>670</v>
      </c>
      <c r="B53" s="475" t="s">
        <v>671</v>
      </c>
      <c r="C53" s="476" t="s">
        <v>332</v>
      </c>
      <c r="D53" s="477">
        <f>E53</f>
        <v>3960000</v>
      </c>
      <c r="E53" s="478">
        <v>3960000</v>
      </c>
      <c r="G53" s="473"/>
      <c r="H53" s="473"/>
      <c r="I53" s="473"/>
      <c r="J53" s="473"/>
      <c r="K53" s="473"/>
      <c r="L53" s="473"/>
      <c r="M53" s="473"/>
      <c r="N53" s="473"/>
      <c r="O53" s="473"/>
    </row>
    <row r="54" spans="1:15" s="472" customFormat="1" x14ac:dyDescent="0.2">
      <c r="A54" s="474" t="s">
        <v>672</v>
      </c>
      <c r="B54" s="475" t="s">
        <v>673</v>
      </c>
      <c r="C54" s="476">
        <v>45199</v>
      </c>
      <c r="D54" s="477">
        <v>0</v>
      </c>
      <c r="E54" s="478">
        <v>15165530</v>
      </c>
      <c r="G54" s="473"/>
      <c r="H54" s="473"/>
      <c r="I54" s="473"/>
      <c r="J54" s="473"/>
      <c r="K54" s="473"/>
      <c r="L54" s="473"/>
      <c r="M54" s="473"/>
      <c r="N54" s="473"/>
      <c r="O54" s="473"/>
    </row>
    <row r="55" spans="1:15" s="472" customFormat="1" ht="25.5" x14ac:dyDescent="0.2">
      <c r="A55" s="474" t="s">
        <v>674</v>
      </c>
      <c r="B55" s="483" t="s">
        <v>675</v>
      </c>
      <c r="C55" s="476">
        <v>45360</v>
      </c>
      <c r="D55" s="477">
        <f>700000*2</f>
        <v>1400000</v>
      </c>
      <c r="E55" s="478">
        <v>2800000</v>
      </c>
      <c r="G55" s="473"/>
      <c r="H55" s="473"/>
      <c r="I55" s="473"/>
      <c r="J55" s="473"/>
      <c r="K55" s="473"/>
      <c r="L55" s="473"/>
      <c r="M55" s="473"/>
      <c r="N55" s="473"/>
      <c r="O55" s="473"/>
    </row>
    <row r="56" spans="1:15" s="472" customFormat="1" ht="25.5" x14ac:dyDescent="0.2">
      <c r="A56" s="474" t="s">
        <v>676</v>
      </c>
      <c r="B56" s="483" t="s">
        <v>677</v>
      </c>
      <c r="C56" s="476" t="s">
        <v>678</v>
      </c>
      <c r="D56" s="477">
        <v>0</v>
      </c>
      <c r="E56" s="478">
        <v>1102043</v>
      </c>
      <c r="G56" s="473"/>
      <c r="H56" s="473"/>
      <c r="I56" s="473"/>
      <c r="J56" s="473"/>
      <c r="K56" s="473"/>
      <c r="L56" s="473"/>
      <c r="M56" s="473"/>
      <c r="N56" s="473"/>
      <c r="O56" s="473"/>
    </row>
    <row r="57" spans="1:15" s="463" customFormat="1" x14ac:dyDescent="0.2">
      <c r="A57" s="474" t="s">
        <v>679</v>
      </c>
      <c r="B57" s="483" t="s">
        <v>680</v>
      </c>
      <c r="C57" s="476" t="s">
        <v>681</v>
      </c>
      <c r="D57" s="477">
        <v>0</v>
      </c>
      <c r="E57" s="478">
        <v>390000</v>
      </c>
      <c r="G57" s="501"/>
      <c r="H57" s="469"/>
      <c r="I57" s="469"/>
      <c r="J57" s="469"/>
      <c r="K57" s="469"/>
      <c r="L57" s="469"/>
      <c r="M57" s="469"/>
      <c r="N57" s="469"/>
      <c r="O57" s="469"/>
    </row>
    <row r="58" spans="1:15" s="472" customFormat="1" x14ac:dyDescent="0.2">
      <c r="A58" s="502" t="s">
        <v>682</v>
      </c>
      <c r="B58" s="503" t="s">
        <v>683</v>
      </c>
      <c r="C58" s="476">
        <v>44985</v>
      </c>
      <c r="D58" s="477">
        <v>0</v>
      </c>
      <c r="E58" s="478">
        <v>4270000</v>
      </c>
      <c r="G58" s="504"/>
      <c r="H58" s="473"/>
      <c r="I58" s="473"/>
      <c r="J58" s="473"/>
      <c r="K58" s="473"/>
      <c r="L58" s="473"/>
      <c r="M58" s="473"/>
      <c r="N58" s="473"/>
      <c r="O58" s="473"/>
    </row>
    <row r="59" spans="1:15" s="472" customFormat="1" x14ac:dyDescent="0.2">
      <c r="A59" s="471" t="s">
        <v>684</v>
      </c>
      <c r="B59" s="87" t="s">
        <v>685</v>
      </c>
      <c r="C59" s="500" t="s">
        <v>332</v>
      </c>
      <c r="D59" s="477">
        <f>E59</f>
        <v>405277</v>
      </c>
      <c r="E59" s="478">
        <v>405277</v>
      </c>
      <c r="G59" s="473"/>
      <c r="H59" s="473"/>
      <c r="I59" s="473"/>
      <c r="J59" s="473"/>
      <c r="K59" s="473"/>
      <c r="L59" s="473"/>
      <c r="M59" s="473"/>
      <c r="N59" s="473"/>
      <c r="O59" s="473"/>
    </row>
    <row r="60" spans="1:15" s="472" customFormat="1" x14ac:dyDescent="0.2">
      <c r="A60" s="471" t="s">
        <v>684</v>
      </c>
      <c r="B60" s="87" t="s">
        <v>686</v>
      </c>
      <c r="C60" s="500" t="s">
        <v>850</v>
      </c>
      <c r="D60" s="477">
        <v>0</v>
      </c>
      <c r="E60" s="478">
        <v>228149</v>
      </c>
      <c r="G60" s="473"/>
      <c r="H60" s="473"/>
      <c r="I60" s="473"/>
      <c r="J60" s="473"/>
      <c r="K60" s="473"/>
      <c r="L60" s="473"/>
      <c r="M60" s="473"/>
      <c r="N60" s="473"/>
      <c r="O60" s="473"/>
    </row>
    <row r="61" spans="1:15" s="472" customFormat="1" x14ac:dyDescent="0.2">
      <c r="A61" s="471" t="s">
        <v>687</v>
      </c>
      <c r="B61" s="87" t="s">
        <v>688</v>
      </c>
      <c r="C61" s="500" t="s">
        <v>332</v>
      </c>
      <c r="D61" s="477">
        <v>0</v>
      </c>
      <c r="E61" s="478">
        <v>677685</v>
      </c>
      <c r="G61" s="473"/>
      <c r="H61" s="473"/>
      <c r="I61" s="473"/>
      <c r="J61" s="473"/>
      <c r="K61" s="473"/>
      <c r="L61" s="473"/>
      <c r="M61" s="473"/>
      <c r="N61" s="473"/>
      <c r="O61" s="473"/>
    </row>
    <row r="62" spans="1:15" s="472" customFormat="1" x14ac:dyDescent="0.2">
      <c r="A62" s="471" t="s">
        <v>689</v>
      </c>
      <c r="B62" s="499" t="s">
        <v>690</v>
      </c>
      <c r="C62" s="500">
        <v>45169</v>
      </c>
      <c r="D62" s="477">
        <v>0</v>
      </c>
      <c r="E62" s="478">
        <v>3681</v>
      </c>
      <c r="G62" s="473"/>
      <c r="H62" s="473"/>
      <c r="I62" s="473"/>
      <c r="J62" s="473"/>
      <c r="K62" s="473"/>
      <c r="L62" s="473"/>
      <c r="M62" s="473"/>
      <c r="N62" s="473"/>
      <c r="O62" s="473"/>
    </row>
    <row r="63" spans="1:15" s="472" customFormat="1" ht="25.5" x14ac:dyDescent="0.2">
      <c r="A63" s="505" t="s">
        <v>691</v>
      </c>
      <c r="B63" s="87" t="s">
        <v>692</v>
      </c>
      <c r="C63" s="500">
        <v>44986</v>
      </c>
      <c r="D63" s="477">
        <v>0</v>
      </c>
      <c r="E63" s="478">
        <v>8750330</v>
      </c>
      <c r="G63" s="473"/>
      <c r="H63" s="473"/>
      <c r="I63" s="473"/>
      <c r="J63" s="473"/>
      <c r="K63" s="473"/>
      <c r="L63" s="473"/>
      <c r="M63" s="473"/>
      <c r="N63" s="473"/>
      <c r="O63" s="473"/>
    </row>
    <row r="64" spans="1:15" s="472" customFormat="1" x14ac:dyDescent="0.2">
      <c r="A64" s="505" t="s">
        <v>691</v>
      </c>
      <c r="B64" s="470" t="s">
        <v>693</v>
      </c>
      <c r="C64" s="500">
        <v>45233</v>
      </c>
      <c r="D64" s="477">
        <v>0</v>
      </c>
      <c r="E64" s="478">
        <v>96367600</v>
      </c>
      <c r="G64" s="473"/>
      <c r="H64" s="473"/>
      <c r="I64" s="473"/>
      <c r="J64" s="473"/>
      <c r="K64" s="473"/>
      <c r="L64" s="473"/>
      <c r="M64" s="473"/>
      <c r="N64" s="473"/>
      <c r="O64" s="473"/>
    </row>
    <row r="65" spans="1:15" s="463" customFormat="1" ht="25.5" x14ac:dyDescent="0.2">
      <c r="A65" s="471" t="s">
        <v>694</v>
      </c>
      <c r="B65" s="503" t="s">
        <v>824</v>
      </c>
      <c r="C65" s="500" t="s">
        <v>695</v>
      </c>
      <c r="D65" s="477">
        <v>0</v>
      </c>
      <c r="E65" s="478">
        <v>3000000</v>
      </c>
      <c r="G65" s="469"/>
      <c r="H65" s="469"/>
      <c r="I65" s="469"/>
      <c r="J65" s="469"/>
      <c r="K65" s="469"/>
      <c r="L65" s="469"/>
      <c r="M65" s="469"/>
      <c r="N65" s="469"/>
      <c r="O65" s="469"/>
    </row>
    <row r="66" spans="1:15" s="463" customFormat="1" ht="25.5" x14ac:dyDescent="0.2">
      <c r="A66" s="471" t="s">
        <v>694</v>
      </c>
      <c r="B66" s="503" t="s">
        <v>852</v>
      </c>
      <c r="C66" s="500" t="s">
        <v>695</v>
      </c>
      <c r="D66" s="477">
        <v>0</v>
      </c>
      <c r="E66" s="478">
        <v>3000000</v>
      </c>
      <c r="G66" s="469"/>
      <c r="H66" s="469"/>
      <c r="I66" s="469"/>
      <c r="J66" s="469"/>
      <c r="K66" s="469"/>
      <c r="L66" s="469"/>
      <c r="M66" s="469"/>
      <c r="N66" s="469"/>
      <c r="O66" s="469"/>
    </row>
    <row r="67" spans="1:15" s="463" customFormat="1" ht="25.5" x14ac:dyDescent="0.2">
      <c r="A67" s="471" t="s">
        <v>694</v>
      </c>
      <c r="B67" s="503" t="s">
        <v>851</v>
      </c>
      <c r="C67" s="500" t="s">
        <v>695</v>
      </c>
      <c r="D67" s="477">
        <v>3000000</v>
      </c>
      <c r="E67" s="478">
        <v>0</v>
      </c>
      <c r="G67" s="469"/>
      <c r="H67" s="469"/>
      <c r="I67" s="469"/>
      <c r="J67" s="469"/>
      <c r="K67" s="469"/>
      <c r="L67" s="469"/>
      <c r="M67" s="469"/>
      <c r="N67" s="469"/>
      <c r="O67" s="469"/>
    </row>
    <row r="68" spans="1:15" s="472" customFormat="1" x14ac:dyDescent="0.2">
      <c r="A68" s="506" t="s">
        <v>696</v>
      </c>
      <c r="B68" s="470" t="s">
        <v>697</v>
      </c>
      <c r="C68" s="500" t="s">
        <v>332</v>
      </c>
      <c r="D68" s="477">
        <v>10445750</v>
      </c>
      <c r="E68" s="478">
        <v>8080947</v>
      </c>
      <c r="G68" s="473"/>
      <c r="H68" s="473"/>
      <c r="I68" s="473"/>
      <c r="J68" s="473"/>
      <c r="K68" s="473"/>
      <c r="L68" s="473"/>
      <c r="M68" s="473"/>
      <c r="N68" s="473"/>
      <c r="O68" s="473"/>
    </row>
    <row r="69" spans="1:15" s="463" customFormat="1" x14ac:dyDescent="0.2">
      <c r="A69" s="506" t="s">
        <v>696</v>
      </c>
      <c r="B69" s="470" t="s">
        <v>698</v>
      </c>
      <c r="C69" s="500" t="s">
        <v>332</v>
      </c>
      <c r="D69" s="477">
        <f>240000*2</f>
        <v>480000</v>
      </c>
      <c r="E69" s="478">
        <v>480000</v>
      </c>
      <c r="G69" s="469"/>
      <c r="H69" s="469"/>
      <c r="I69" s="469"/>
      <c r="J69" s="469"/>
      <c r="K69" s="469"/>
      <c r="L69" s="469"/>
      <c r="M69" s="469"/>
      <c r="N69" s="469"/>
      <c r="O69" s="469"/>
    </row>
    <row r="70" spans="1:15" s="472" customFormat="1" x14ac:dyDescent="0.2">
      <c r="A70" s="471" t="s">
        <v>699</v>
      </c>
      <c r="B70" s="499" t="s">
        <v>700</v>
      </c>
      <c r="C70" s="500" t="s">
        <v>332</v>
      </c>
      <c r="D70" s="477">
        <f>25400*12</f>
        <v>304800</v>
      </c>
      <c r="E70" s="478">
        <v>330200</v>
      </c>
      <c r="G70" s="473"/>
      <c r="H70" s="473"/>
      <c r="I70" s="473"/>
      <c r="J70" s="473"/>
      <c r="K70" s="473"/>
      <c r="L70" s="473"/>
      <c r="M70" s="473"/>
      <c r="N70" s="473"/>
      <c r="O70" s="473"/>
    </row>
    <row r="71" spans="1:15" s="463" customFormat="1" ht="25.5" x14ac:dyDescent="0.2">
      <c r="A71" s="507" t="s">
        <v>701</v>
      </c>
      <c r="B71" s="503" t="s">
        <v>825</v>
      </c>
      <c r="C71" s="500" t="s">
        <v>702</v>
      </c>
      <c r="D71" s="508">
        <f>280171453*1.27</f>
        <v>355817745.31</v>
      </c>
      <c r="E71" s="509">
        <v>0</v>
      </c>
      <c r="G71" s="469"/>
      <c r="H71" s="469"/>
      <c r="I71" s="469"/>
      <c r="J71" s="469"/>
      <c r="K71" s="469"/>
      <c r="L71" s="469"/>
      <c r="M71" s="469"/>
      <c r="N71" s="469"/>
      <c r="O71" s="469"/>
    </row>
    <row r="72" spans="1:15" s="463" customFormat="1" ht="25.5" x14ac:dyDescent="0.2">
      <c r="A72" s="507" t="s">
        <v>701</v>
      </c>
      <c r="B72" s="503" t="s">
        <v>703</v>
      </c>
      <c r="C72" s="500" t="s">
        <v>704</v>
      </c>
      <c r="D72" s="508">
        <v>0</v>
      </c>
      <c r="E72" s="509">
        <v>207395219</v>
      </c>
      <c r="G72" s="469"/>
      <c r="H72" s="469"/>
      <c r="I72" s="469"/>
      <c r="J72" s="469"/>
      <c r="K72" s="469"/>
      <c r="L72" s="469"/>
      <c r="M72" s="469"/>
      <c r="N72" s="469"/>
      <c r="O72" s="469"/>
    </row>
    <row r="73" spans="1:15" s="463" customFormat="1" ht="25.5" x14ac:dyDescent="0.2">
      <c r="A73" s="507" t="s">
        <v>705</v>
      </c>
      <c r="B73" s="503" t="s">
        <v>706</v>
      </c>
      <c r="C73" s="500" t="s">
        <v>618</v>
      </c>
      <c r="D73" s="508">
        <v>0</v>
      </c>
      <c r="E73" s="509">
        <v>1993900</v>
      </c>
      <c r="G73" s="469"/>
      <c r="H73" s="469"/>
      <c r="I73" s="469"/>
      <c r="J73" s="469"/>
      <c r="K73" s="469"/>
      <c r="L73" s="469"/>
      <c r="M73" s="469"/>
      <c r="N73" s="469"/>
      <c r="O73" s="469"/>
    </row>
    <row r="74" spans="1:15" s="472" customFormat="1" ht="38.25" x14ac:dyDescent="0.2">
      <c r="A74" s="507" t="s">
        <v>705</v>
      </c>
      <c r="B74" s="503" t="s">
        <v>707</v>
      </c>
      <c r="C74" s="500" t="s">
        <v>618</v>
      </c>
      <c r="D74" s="508">
        <v>0</v>
      </c>
      <c r="E74" s="509">
        <v>2514600</v>
      </c>
      <c r="G74" s="473"/>
      <c r="H74" s="473"/>
      <c r="I74" s="473"/>
      <c r="J74" s="473"/>
      <c r="K74" s="473"/>
      <c r="L74" s="473"/>
      <c r="M74" s="473"/>
      <c r="N74" s="473"/>
      <c r="O74" s="473"/>
    </row>
    <row r="75" spans="1:15" s="472" customFormat="1" x14ac:dyDescent="0.2">
      <c r="A75" s="507" t="s">
        <v>705</v>
      </c>
      <c r="B75" s="503" t="s">
        <v>708</v>
      </c>
      <c r="C75" s="500" t="s">
        <v>618</v>
      </c>
      <c r="D75" s="508">
        <f>2800000*1.27</f>
        <v>3556000</v>
      </c>
      <c r="E75" s="509">
        <v>0</v>
      </c>
      <c r="G75" s="473"/>
      <c r="H75" s="473"/>
      <c r="I75" s="473"/>
      <c r="J75" s="473"/>
      <c r="K75" s="473"/>
      <c r="L75" s="473"/>
      <c r="M75" s="473"/>
      <c r="N75" s="473"/>
      <c r="O75" s="473"/>
    </row>
    <row r="76" spans="1:15" s="472" customFormat="1" ht="25.5" x14ac:dyDescent="0.2">
      <c r="A76" s="507" t="s">
        <v>709</v>
      </c>
      <c r="B76" s="503" t="s">
        <v>710</v>
      </c>
      <c r="C76" s="500" t="s">
        <v>332</v>
      </c>
      <c r="D76" s="508">
        <v>566928</v>
      </c>
      <c r="E76" s="509">
        <v>188976</v>
      </c>
      <c r="G76" s="473"/>
      <c r="H76" s="473"/>
      <c r="I76" s="473"/>
      <c r="J76" s="473"/>
      <c r="K76" s="473"/>
      <c r="L76" s="473"/>
      <c r="M76" s="473"/>
      <c r="N76" s="473"/>
      <c r="O76" s="473"/>
    </row>
    <row r="77" spans="1:15" s="463" customFormat="1" x14ac:dyDescent="0.2">
      <c r="A77" s="471" t="s">
        <v>376</v>
      </c>
      <c r="B77" s="499" t="s">
        <v>711</v>
      </c>
      <c r="C77" s="500" t="s">
        <v>332</v>
      </c>
      <c r="D77" s="477">
        <f>E77*1.2</f>
        <v>231507.6</v>
      </c>
      <c r="E77" s="478">
        <v>192923</v>
      </c>
      <c r="G77" s="469"/>
      <c r="H77" s="469"/>
      <c r="I77" s="469"/>
      <c r="J77" s="469"/>
      <c r="K77" s="469"/>
      <c r="L77" s="469"/>
      <c r="M77" s="469"/>
      <c r="N77" s="469"/>
      <c r="O77" s="469"/>
    </row>
    <row r="78" spans="1:15" s="463" customFormat="1" ht="25.5" x14ac:dyDescent="0.2">
      <c r="A78" s="474" t="s">
        <v>712</v>
      </c>
      <c r="B78" s="86" t="s">
        <v>713</v>
      </c>
      <c r="C78" s="485" t="s">
        <v>332</v>
      </c>
      <c r="D78" s="477">
        <v>87712</v>
      </c>
      <c r="E78" s="478">
        <v>81323</v>
      </c>
      <c r="G78" s="469"/>
      <c r="H78" s="469"/>
      <c r="I78" s="469"/>
      <c r="J78" s="469"/>
      <c r="K78" s="469"/>
      <c r="L78" s="469"/>
      <c r="M78" s="469"/>
      <c r="N78" s="469"/>
      <c r="O78" s="469"/>
    </row>
    <row r="79" spans="1:15" s="463" customFormat="1" x14ac:dyDescent="0.2">
      <c r="A79" s="474" t="s">
        <v>714</v>
      </c>
      <c r="B79" s="475" t="s">
        <v>715</v>
      </c>
      <c r="C79" s="485" t="s">
        <v>332</v>
      </c>
      <c r="D79" s="477">
        <v>1140257</v>
      </c>
      <c r="E79" s="478">
        <v>1743400</v>
      </c>
      <c r="G79" s="469"/>
      <c r="H79" s="469"/>
      <c r="I79" s="469"/>
      <c r="J79" s="469"/>
      <c r="K79" s="469"/>
      <c r="L79" s="469"/>
      <c r="M79" s="469"/>
      <c r="N79" s="469"/>
      <c r="O79" s="469"/>
    </row>
    <row r="80" spans="1:15" s="463" customFormat="1" x14ac:dyDescent="0.2">
      <c r="A80" s="471" t="s">
        <v>716</v>
      </c>
      <c r="B80" s="475" t="s">
        <v>717</v>
      </c>
      <c r="C80" s="476" t="s">
        <v>603</v>
      </c>
      <c r="D80" s="477">
        <v>762000</v>
      </c>
      <c r="E80" s="478">
        <v>762000</v>
      </c>
      <c r="G80" s="469"/>
      <c r="H80" s="469"/>
      <c r="I80" s="469"/>
      <c r="J80" s="469"/>
      <c r="K80" s="469"/>
      <c r="L80" s="469"/>
      <c r="M80" s="469"/>
      <c r="N80" s="469"/>
      <c r="O80" s="469"/>
    </row>
    <row r="81" spans="1:15" s="472" customFormat="1" ht="13.5" x14ac:dyDescent="0.25">
      <c r="A81" s="471" t="s">
        <v>718</v>
      </c>
      <c r="B81" s="470" t="s">
        <v>719</v>
      </c>
      <c r="C81" s="476" t="s">
        <v>332</v>
      </c>
      <c r="D81" s="477">
        <f>E81</f>
        <v>1835220</v>
      </c>
      <c r="E81" s="478">
        <v>1835220</v>
      </c>
      <c r="G81" s="473"/>
      <c r="H81" s="473"/>
      <c r="I81" s="473"/>
      <c r="J81" s="473"/>
      <c r="K81" s="494"/>
      <c r="L81" s="473"/>
      <c r="M81" s="473"/>
      <c r="N81" s="473"/>
      <c r="O81" s="473"/>
    </row>
    <row r="82" spans="1:15" s="472" customFormat="1" x14ac:dyDescent="0.2">
      <c r="A82" s="474" t="s">
        <v>720</v>
      </c>
      <c r="B82" s="475" t="s">
        <v>721</v>
      </c>
      <c r="C82" s="485" t="s">
        <v>332</v>
      </c>
      <c r="D82" s="477">
        <v>456057</v>
      </c>
      <c r="E82" s="478">
        <v>456057</v>
      </c>
      <c r="G82" s="473"/>
      <c r="H82" s="473"/>
      <c r="I82" s="473"/>
      <c r="J82" s="473"/>
      <c r="K82" s="473"/>
      <c r="L82" s="473"/>
      <c r="M82" s="473"/>
      <c r="N82" s="473"/>
      <c r="O82" s="473"/>
    </row>
    <row r="83" spans="1:15" s="472" customFormat="1" x14ac:dyDescent="0.2">
      <c r="A83" s="474" t="s">
        <v>722</v>
      </c>
      <c r="B83" s="475" t="s">
        <v>643</v>
      </c>
      <c r="C83" s="485" t="s">
        <v>332</v>
      </c>
      <c r="D83" s="477">
        <f>E83</f>
        <v>98000</v>
      </c>
      <c r="E83" s="478">
        <v>98000</v>
      </c>
      <c r="G83" s="473"/>
      <c r="H83" s="473"/>
      <c r="I83" s="473"/>
      <c r="J83" s="473"/>
      <c r="K83" s="473"/>
      <c r="L83" s="473"/>
      <c r="M83" s="473"/>
      <c r="N83" s="473"/>
      <c r="O83" s="473"/>
    </row>
    <row r="84" spans="1:15" s="463" customFormat="1" x14ac:dyDescent="0.2">
      <c r="A84" s="474" t="s">
        <v>723</v>
      </c>
      <c r="B84" s="475" t="s">
        <v>724</v>
      </c>
      <c r="C84" s="485" t="s">
        <v>332</v>
      </c>
      <c r="D84" s="477">
        <v>22867</v>
      </c>
      <c r="E84" s="478">
        <v>22867</v>
      </c>
      <c r="G84" s="469"/>
      <c r="H84" s="469"/>
      <c r="I84" s="469"/>
      <c r="J84" s="469"/>
      <c r="K84" s="469"/>
      <c r="L84" s="469"/>
      <c r="M84" s="469"/>
      <c r="N84" s="469"/>
      <c r="O84" s="469"/>
    </row>
    <row r="85" spans="1:15" s="472" customFormat="1" ht="25.5" x14ac:dyDescent="0.2">
      <c r="A85" s="474" t="s">
        <v>725</v>
      </c>
      <c r="B85" s="86" t="s">
        <v>726</v>
      </c>
      <c r="C85" s="476" t="s">
        <v>332</v>
      </c>
      <c r="D85" s="477">
        <v>3651250</v>
      </c>
      <c r="E85" s="478">
        <v>3175000</v>
      </c>
      <c r="G85" s="473"/>
      <c r="K85" s="473"/>
      <c r="L85" s="473"/>
      <c r="M85" s="473"/>
      <c r="N85" s="473"/>
      <c r="O85" s="473"/>
    </row>
    <row r="86" spans="1:15" s="472" customFormat="1" x14ac:dyDescent="0.2">
      <c r="A86" s="471" t="s">
        <v>727</v>
      </c>
      <c r="B86" s="470" t="s">
        <v>728</v>
      </c>
      <c r="C86" s="476" t="s">
        <v>332</v>
      </c>
      <c r="D86" s="477">
        <f>E86</f>
        <v>2769401</v>
      </c>
      <c r="E86" s="478">
        <v>2769401</v>
      </c>
      <c r="G86" s="473"/>
      <c r="H86" s="473"/>
      <c r="I86" s="473"/>
      <c r="J86" s="473"/>
      <c r="K86" s="473"/>
      <c r="L86" s="473"/>
      <c r="M86" s="473"/>
      <c r="N86" s="473"/>
      <c r="O86" s="473"/>
    </row>
    <row r="87" spans="1:15" s="472" customFormat="1" ht="25.5" x14ac:dyDescent="0.2">
      <c r="A87" s="471" t="s">
        <v>729</v>
      </c>
      <c r="B87" s="86" t="s">
        <v>730</v>
      </c>
      <c r="C87" s="476">
        <v>45169</v>
      </c>
      <c r="D87" s="498">
        <v>0</v>
      </c>
      <c r="E87" s="478">
        <v>384000</v>
      </c>
      <c r="F87" s="510"/>
      <c r="G87" s="473"/>
      <c r="H87" s="473"/>
      <c r="I87" s="473"/>
      <c r="J87" s="473"/>
      <c r="K87" s="473"/>
      <c r="L87" s="473"/>
      <c r="M87" s="473"/>
      <c r="N87" s="473"/>
      <c r="O87" s="473"/>
    </row>
    <row r="88" spans="1:15" s="472" customFormat="1" ht="25.5" x14ac:dyDescent="0.2">
      <c r="A88" s="471" t="s">
        <v>729</v>
      </c>
      <c r="B88" s="86" t="s">
        <v>731</v>
      </c>
      <c r="C88" s="476">
        <v>45260</v>
      </c>
      <c r="D88" s="498">
        <v>0</v>
      </c>
      <c r="E88" s="478">
        <v>709500</v>
      </c>
      <c r="F88" s="510"/>
      <c r="G88" s="473"/>
      <c r="H88" s="473"/>
      <c r="I88" s="473"/>
      <c r="J88" s="473"/>
      <c r="K88" s="473"/>
      <c r="L88" s="473"/>
      <c r="M88" s="473"/>
      <c r="N88" s="473"/>
      <c r="O88" s="473"/>
    </row>
    <row r="89" spans="1:15" s="472" customFormat="1" ht="25.5" x14ac:dyDescent="0.2">
      <c r="A89" s="471" t="s">
        <v>729</v>
      </c>
      <c r="B89" s="86" t="s">
        <v>732</v>
      </c>
      <c r="C89" s="476">
        <v>45260</v>
      </c>
      <c r="D89" s="498">
        <v>0</v>
      </c>
      <c r="E89" s="478">
        <v>1116500</v>
      </c>
      <c r="F89" s="510"/>
      <c r="G89" s="473"/>
      <c r="H89" s="473"/>
      <c r="I89" s="473"/>
      <c r="J89" s="473"/>
      <c r="K89" s="473"/>
      <c r="L89" s="473"/>
      <c r="M89" s="473"/>
      <c r="N89" s="473"/>
      <c r="O89" s="473"/>
    </row>
    <row r="90" spans="1:15" s="472" customFormat="1" x14ac:dyDescent="0.2">
      <c r="A90" s="474" t="s">
        <v>733</v>
      </c>
      <c r="B90" s="487" t="s">
        <v>734</v>
      </c>
      <c r="C90" s="476" t="s">
        <v>332</v>
      </c>
      <c r="D90" s="498">
        <f>E90</f>
        <v>295000</v>
      </c>
      <c r="E90" s="478">
        <v>295000</v>
      </c>
      <c r="F90" s="510"/>
      <c r="G90" s="473"/>
      <c r="H90" s="473"/>
      <c r="I90" s="473"/>
      <c r="J90" s="473"/>
      <c r="K90" s="473"/>
      <c r="L90" s="473"/>
      <c r="M90" s="473"/>
      <c r="N90" s="473"/>
      <c r="O90" s="473"/>
    </row>
    <row r="91" spans="1:15" s="472" customFormat="1" ht="25.5" x14ac:dyDescent="0.2">
      <c r="A91" s="474" t="s">
        <v>735</v>
      </c>
      <c r="B91" s="511" t="s">
        <v>826</v>
      </c>
      <c r="C91" s="476" t="s">
        <v>332</v>
      </c>
      <c r="D91" s="477">
        <f>E91</f>
        <v>1704783</v>
      </c>
      <c r="E91" s="478">
        <v>1704783</v>
      </c>
      <c r="G91" s="473"/>
      <c r="H91" s="473"/>
      <c r="I91" s="473"/>
      <c r="J91" s="473"/>
      <c r="K91" s="473"/>
      <c r="L91" s="473"/>
      <c r="M91" s="473"/>
      <c r="N91" s="473"/>
      <c r="O91" s="473"/>
    </row>
    <row r="92" spans="1:15" s="472" customFormat="1" x14ac:dyDescent="0.2">
      <c r="A92" s="474" t="s">
        <v>736</v>
      </c>
      <c r="B92" s="511" t="s">
        <v>737</v>
      </c>
      <c r="C92" s="476" t="s">
        <v>332</v>
      </c>
      <c r="D92" s="477">
        <v>1524000</v>
      </c>
      <c r="E92" s="478">
        <v>381000</v>
      </c>
      <c r="G92" s="473"/>
      <c r="H92" s="473"/>
      <c r="I92" s="473"/>
      <c r="J92" s="473"/>
      <c r="K92" s="473"/>
      <c r="L92" s="473"/>
      <c r="M92" s="473"/>
      <c r="N92" s="473"/>
      <c r="O92" s="473"/>
    </row>
    <row r="93" spans="1:15" s="472" customFormat="1" x14ac:dyDescent="0.2">
      <c r="A93" s="474" t="s">
        <v>738</v>
      </c>
      <c r="B93" s="487" t="s">
        <v>739</v>
      </c>
      <c r="C93" s="476" t="s">
        <v>332</v>
      </c>
      <c r="D93" s="477">
        <f>E93</f>
        <v>41800</v>
      </c>
      <c r="E93" s="478">
        <v>41800</v>
      </c>
      <c r="G93" s="473"/>
      <c r="H93" s="473"/>
      <c r="I93" s="473"/>
      <c r="J93" s="473"/>
      <c r="K93" s="473"/>
      <c r="L93" s="473"/>
      <c r="M93" s="473"/>
      <c r="N93" s="473"/>
      <c r="O93" s="473"/>
    </row>
    <row r="94" spans="1:15" s="472" customFormat="1" x14ac:dyDescent="0.2">
      <c r="A94" s="471" t="s">
        <v>740</v>
      </c>
      <c r="B94" s="470" t="s">
        <v>741</v>
      </c>
      <c r="C94" s="476" t="s">
        <v>332</v>
      </c>
      <c r="D94" s="477">
        <v>126000</v>
      </c>
      <c r="E94" s="478">
        <v>152400</v>
      </c>
      <c r="G94" s="473"/>
      <c r="H94" s="473"/>
      <c r="I94" s="473"/>
      <c r="J94" s="473"/>
      <c r="K94" s="473"/>
      <c r="L94" s="473"/>
      <c r="M94" s="473"/>
      <c r="N94" s="473"/>
      <c r="O94" s="473"/>
    </row>
    <row r="95" spans="1:15" s="472" customFormat="1" ht="25.5" x14ac:dyDescent="0.2">
      <c r="A95" s="474" t="s">
        <v>742</v>
      </c>
      <c r="B95" s="86" t="s">
        <v>743</v>
      </c>
      <c r="C95" s="476">
        <v>45565</v>
      </c>
      <c r="D95" s="477">
        <v>1800000</v>
      </c>
      <c r="E95" s="478">
        <f>(11*150000)+(2*125000)</f>
        <v>1900000</v>
      </c>
      <c r="G95" s="473"/>
      <c r="H95" s="473"/>
      <c r="I95" s="473"/>
      <c r="J95" s="473"/>
      <c r="K95" s="473"/>
      <c r="L95" s="473"/>
      <c r="M95" s="473"/>
      <c r="N95" s="473"/>
      <c r="O95" s="473"/>
    </row>
    <row r="96" spans="1:15" s="472" customFormat="1" x14ac:dyDescent="0.2">
      <c r="A96" s="474" t="s">
        <v>744</v>
      </c>
      <c r="B96" s="470" t="s">
        <v>745</v>
      </c>
      <c r="C96" s="476" t="s">
        <v>332</v>
      </c>
      <c r="D96" s="477">
        <f>E96</f>
        <v>73001</v>
      </c>
      <c r="E96" s="478">
        <v>73001</v>
      </c>
      <c r="G96" s="473"/>
      <c r="H96" s="473"/>
      <c r="I96" s="473"/>
      <c r="J96" s="473"/>
      <c r="K96" s="473"/>
      <c r="L96" s="473"/>
      <c r="M96" s="473"/>
      <c r="N96" s="473"/>
      <c r="O96" s="473"/>
    </row>
    <row r="97" spans="1:15" s="472" customFormat="1" ht="13.5" x14ac:dyDescent="0.25">
      <c r="A97" s="479" t="s">
        <v>746</v>
      </c>
      <c r="B97" s="79" t="s">
        <v>626</v>
      </c>
      <c r="C97" s="73" t="s">
        <v>332</v>
      </c>
      <c r="D97" s="481">
        <v>224074</v>
      </c>
      <c r="E97" s="482">
        <v>167597</v>
      </c>
      <c r="G97" s="473"/>
      <c r="H97" s="473"/>
      <c r="I97" s="494"/>
      <c r="J97" s="473"/>
      <c r="K97" s="473"/>
      <c r="L97" s="473"/>
      <c r="M97" s="473"/>
      <c r="N97" s="473"/>
      <c r="O97" s="473"/>
    </row>
    <row r="98" spans="1:15" s="463" customFormat="1" x14ac:dyDescent="0.2">
      <c r="A98" s="486" t="s">
        <v>747</v>
      </c>
      <c r="B98" s="512" t="s">
        <v>748</v>
      </c>
      <c r="C98" s="500"/>
      <c r="D98" s="477">
        <v>0</v>
      </c>
      <c r="E98" s="497">
        <v>7174976</v>
      </c>
      <c r="G98" s="469"/>
      <c r="H98" s="469"/>
      <c r="I98" s="469"/>
      <c r="J98" s="469"/>
      <c r="K98" s="469"/>
      <c r="L98" s="469"/>
      <c r="M98" s="469"/>
      <c r="N98" s="469"/>
      <c r="O98" s="469"/>
    </row>
    <row r="99" spans="1:15" s="472" customFormat="1" ht="25.5" x14ac:dyDescent="0.2">
      <c r="A99" s="513" t="s">
        <v>749</v>
      </c>
      <c r="B99" s="470" t="s">
        <v>643</v>
      </c>
      <c r="C99" s="500" t="s">
        <v>332</v>
      </c>
      <c r="D99" s="477">
        <f>E99</f>
        <v>63000</v>
      </c>
      <c r="E99" s="497">
        <v>63000</v>
      </c>
      <c r="G99" s="473"/>
      <c r="H99" s="473"/>
      <c r="I99" s="473"/>
      <c r="J99" s="473"/>
      <c r="K99" s="473"/>
      <c r="L99" s="473"/>
      <c r="M99" s="473"/>
      <c r="N99" s="473"/>
      <c r="O99" s="473"/>
    </row>
    <row r="100" spans="1:15" s="472" customFormat="1" ht="25.5" x14ac:dyDescent="0.2">
      <c r="A100" s="507" t="s">
        <v>750</v>
      </c>
      <c r="B100" s="503" t="s">
        <v>827</v>
      </c>
      <c r="C100" s="500" t="s">
        <v>332</v>
      </c>
      <c r="D100" s="508">
        <f>E100</f>
        <v>425600</v>
      </c>
      <c r="E100" s="509">
        <v>425600</v>
      </c>
      <c r="G100" s="473"/>
      <c r="H100" s="473"/>
      <c r="I100" s="473"/>
      <c r="J100" s="473"/>
      <c r="K100" s="473"/>
      <c r="L100" s="473"/>
      <c r="M100" s="473"/>
      <c r="N100" s="473"/>
      <c r="O100" s="473"/>
    </row>
    <row r="101" spans="1:15" s="472" customFormat="1" x14ac:dyDescent="0.2">
      <c r="A101" s="514" t="s">
        <v>751</v>
      </c>
      <c r="B101" s="515" t="s">
        <v>752</v>
      </c>
      <c r="C101" s="83" t="s">
        <v>332</v>
      </c>
      <c r="D101" s="516">
        <v>72000</v>
      </c>
      <c r="E101" s="517">
        <v>37660</v>
      </c>
      <c r="G101" s="473"/>
      <c r="H101" s="473"/>
      <c r="I101" s="473"/>
      <c r="J101" s="473"/>
      <c r="K101" s="473"/>
      <c r="L101" s="473"/>
      <c r="M101" s="473"/>
      <c r="N101" s="473"/>
      <c r="O101" s="473"/>
    </row>
    <row r="102" spans="1:15" s="472" customFormat="1" x14ac:dyDescent="0.2">
      <c r="A102" s="471" t="s">
        <v>753</v>
      </c>
      <c r="B102" s="470" t="s">
        <v>754</v>
      </c>
      <c r="C102" s="500" t="s">
        <v>332</v>
      </c>
      <c r="D102" s="508">
        <v>2752523</v>
      </c>
      <c r="E102" s="509">
        <v>2590766</v>
      </c>
      <c r="G102" s="473"/>
      <c r="H102" s="473"/>
      <c r="I102" s="473"/>
      <c r="J102" s="473"/>
      <c r="K102" s="473"/>
      <c r="L102" s="473"/>
      <c r="M102" s="473"/>
      <c r="N102" s="473"/>
      <c r="O102" s="473"/>
    </row>
    <row r="103" spans="1:15" s="472" customFormat="1" x14ac:dyDescent="0.2">
      <c r="A103" s="518" t="s">
        <v>755</v>
      </c>
      <c r="B103" s="480" t="s">
        <v>756</v>
      </c>
      <c r="C103" s="83">
        <v>45657</v>
      </c>
      <c r="D103" s="516">
        <v>2076000</v>
      </c>
      <c r="E103" s="517">
        <v>1640050</v>
      </c>
      <c r="G103" s="473"/>
      <c r="H103" s="473"/>
      <c r="I103" s="473"/>
      <c r="J103" s="473"/>
      <c r="K103" s="473"/>
      <c r="L103" s="473"/>
      <c r="M103" s="473"/>
      <c r="N103" s="473"/>
      <c r="O103" s="473"/>
    </row>
    <row r="104" spans="1:15" s="472" customFormat="1" ht="25.5" x14ac:dyDescent="0.2">
      <c r="A104" s="507" t="s">
        <v>757</v>
      </c>
      <c r="B104" s="503" t="s">
        <v>758</v>
      </c>
      <c r="C104" s="500" t="s">
        <v>332</v>
      </c>
      <c r="D104" s="508">
        <v>1856070</v>
      </c>
      <c r="E104" s="509">
        <v>1856070</v>
      </c>
      <c r="G104" s="473"/>
      <c r="H104" s="473"/>
      <c r="I104" s="473"/>
      <c r="J104" s="473"/>
      <c r="K104" s="473"/>
      <c r="L104" s="473"/>
      <c r="M104" s="473"/>
      <c r="N104" s="473"/>
      <c r="O104" s="473"/>
    </row>
    <row r="105" spans="1:15" s="463" customFormat="1" x14ac:dyDescent="0.2">
      <c r="A105" s="507" t="s">
        <v>757</v>
      </c>
      <c r="B105" s="512" t="s">
        <v>759</v>
      </c>
      <c r="C105" s="500" t="s">
        <v>332</v>
      </c>
      <c r="D105" s="508">
        <f>E105</f>
        <v>477300</v>
      </c>
      <c r="E105" s="509">
        <v>477300</v>
      </c>
      <c r="G105" s="469"/>
      <c r="H105" s="469"/>
      <c r="I105" s="469"/>
      <c r="J105" s="469"/>
      <c r="K105" s="469"/>
      <c r="L105" s="469"/>
      <c r="M105" s="469"/>
      <c r="N105" s="469"/>
      <c r="O105" s="469"/>
    </row>
    <row r="106" spans="1:15" s="463" customFormat="1" x14ac:dyDescent="0.2">
      <c r="A106" s="507" t="s">
        <v>760</v>
      </c>
      <c r="B106" s="512" t="s">
        <v>761</v>
      </c>
      <c r="C106" s="500">
        <v>46295</v>
      </c>
      <c r="D106" s="508">
        <f>E106</f>
        <v>115866698</v>
      </c>
      <c r="E106" s="509">
        <v>115866698</v>
      </c>
      <c r="G106" s="469"/>
      <c r="H106" s="469"/>
      <c r="I106" s="469"/>
      <c r="J106" s="469"/>
      <c r="K106" s="469"/>
      <c r="L106" s="469"/>
      <c r="M106" s="469"/>
      <c r="N106" s="469"/>
      <c r="O106" s="469"/>
    </row>
    <row r="107" spans="1:15" s="463" customFormat="1" x14ac:dyDescent="0.2">
      <c r="A107" s="507" t="s">
        <v>762</v>
      </c>
      <c r="B107" s="512" t="s">
        <v>763</v>
      </c>
      <c r="C107" s="500">
        <v>45016</v>
      </c>
      <c r="D107" s="508">
        <v>0</v>
      </c>
      <c r="E107" s="509">
        <v>3104448</v>
      </c>
      <c r="G107" s="469"/>
      <c r="H107" s="469"/>
      <c r="I107" s="469"/>
      <c r="J107" s="469"/>
      <c r="K107" s="469"/>
      <c r="L107" s="469"/>
      <c r="M107" s="469"/>
      <c r="N107" s="469"/>
      <c r="O107" s="469"/>
    </row>
    <row r="108" spans="1:15" s="463" customFormat="1" x14ac:dyDescent="0.2">
      <c r="A108" s="507" t="s">
        <v>764</v>
      </c>
      <c r="B108" s="512" t="s">
        <v>765</v>
      </c>
      <c r="C108" s="500" t="s">
        <v>332</v>
      </c>
      <c r="D108" s="508">
        <f>E108</f>
        <v>65340</v>
      </c>
      <c r="E108" s="509">
        <v>65340</v>
      </c>
      <c r="G108" s="469"/>
      <c r="H108" s="469"/>
      <c r="I108" s="469"/>
      <c r="J108" s="469"/>
      <c r="K108" s="469"/>
      <c r="L108" s="469"/>
      <c r="M108" s="469"/>
      <c r="N108" s="469"/>
      <c r="O108" s="469"/>
    </row>
    <row r="109" spans="1:15" s="463" customFormat="1" x14ac:dyDescent="0.2">
      <c r="A109" s="507" t="s">
        <v>766</v>
      </c>
      <c r="B109" s="512" t="s">
        <v>767</v>
      </c>
      <c r="C109" s="500" t="s">
        <v>332</v>
      </c>
      <c r="D109" s="508">
        <f>E109</f>
        <v>23100</v>
      </c>
      <c r="E109" s="509">
        <v>23100</v>
      </c>
      <c r="G109" s="469"/>
      <c r="H109" s="469"/>
      <c r="I109" s="469"/>
      <c r="J109" s="469"/>
      <c r="K109" s="469"/>
      <c r="L109" s="469"/>
      <c r="M109" s="469"/>
      <c r="N109" s="469"/>
      <c r="O109" s="469"/>
    </row>
    <row r="110" spans="1:15" s="463" customFormat="1" ht="25.5" x14ac:dyDescent="0.2">
      <c r="A110" s="519" t="s">
        <v>768</v>
      </c>
      <c r="B110" s="520" t="s">
        <v>769</v>
      </c>
      <c r="C110" s="521" t="s">
        <v>332</v>
      </c>
      <c r="D110" s="477">
        <f>E110</f>
        <v>203670</v>
      </c>
      <c r="E110" s="478">
        <v>203670</v>
      </c>
      <c r="G110" s="469"/>
      <c r="H110" s="469"/>
      <c r="I110" s="469"/>
      <c r="J110" s="469"/>
      <c r="K110" s="469"/>
      <c r="L110" s="469"/>
      <c r="M110" s="469"/>
      <c r="N110" s="469"/>
      <c r="O110" s="469"/>
    </row>
    <row r="111" spans="1:15" s="522" customFormat="1" x14ac:dyDescent="0.2">
      <c r="A111" s="514" t="s">
        <v>770</v>
      </c>
      <c r="B111" s="515" t="s">
        <v>771</v>
      </c>
      <c r="C111" s="83" t="s">
        <v>332</v>
      </c>
      <c r="D111" s="516">
        <v>679970</v>
      </c>
      <c r="E111" s="517">
        <v>679970</v>
      </c>
      <c r="G111" s="523"/>
      <c r="H111" s="523"/>
      <c r="I111" s="523"/>
      <c r="J111" s="523"/>
      <c r="K111" s="523"/>
      <c r="L111" s="523"/>
      <c r="M111" s="523"/>
      <c r="N111" s="523"/>
      <c r="O111" s="523"/>
    </row>
    <row r="112" spans="1:15" s="472" customFormat="1" ht="25.5" x14ac:dyDescent="0.2">
      <c r="A112" s="507" t="s">
        <v>772</v>
      </c>
      <c r="B112" s="503" t="s">
        <v>773</v>
      </c>
      <c r="C112" s="500" t="s">
        <v>774</v>
      </c>
      <c r="D112" s="508"/>
      <c r="E112" s="509">
        <v>2457450</v>
      </c>
      <c r="G112" s="473"/>
      <c r="H112" s="473"/>
      <c r="I112" s="473"/>
      <c r="J112" s="473"/>
      <c r="K112" s="473"/>
      <c r="L112" s="473"/>
      <c r="M112" s="473"/>
      <c r="N112" s="473"/>
      <c r="O112" s="473"/>
    </row>
    <row r="113" spans="1:15" s="472" customFormat="1" ht="25.5" x14ac:dyDescent="0.2">
      <c r="A113" s="507" t="s">
        <v>772</v>
      </c>
      <c r="B113" s="503" t="s">
        <v>775</v>
      </c>
      <c r="C113" s="500" t="s">
        <v>774</v>
      </c>
      <c r="D113" s="508"/>
      <c r="E113" s="509">
        <v>2971800</v>
      </c>
      <c r="G113" s="473"/>
      <c r="H113" s="473"/>
      <c r="I113" s="473"/>
      <c r="J113" s="473"/>
      <c r="K113" s="473"/>
      <c r="L113" s="473"/>
      <c r="M113" s="473"/>
      <c r="N113" s="473"/>
      <c r="O113" s="473"/>
    </row>
    <row r="114" spans="1:15" s="463" customFormat="1" ht="25.5" x14ac:dyDescent="0.2">
      <c r="A114" s="507" t="s">
        <v>772</v>
      </c>
      <c r="B114" s="503" t="s">
        <v>776</v>
      </c>
      <c r="C114" s="500" t="s">
        <v>774</v>
      </c>
      <c r="D114" s="508"/>
      <c r="E114" s="509">
        <v>4000500</v>
      </c>
      <c r="G114" s="469"/>
      <c r="H114" s="469"/>
      <c r="I114" s="469"/>
      <c r="J114" s="469"/>
      <c r="K114" s="469"/>
      <c r="L114" s="469"/>
      <c r="M114" s="469"/>
      <c r="N114" s="469"/>
      <c r="O114" s="469"/>
    </row>
    <row r="115" spans="1:15" s="463" customFormat="1" x14ac:dyDescent="0.2">
      <c r="A115" s="507" t="s">
        <v>777</v>
      </c>
      <c r="B115" s="503" t="s">
        <v>643</v>
      </c>
      <c r="C115" s="500" t="s">
        <v>332</v>
      </c>
      <c r="D115" s="508">
        <v>480060</v>
      </c>
      <c r="E115" s="509">
        <v>320040</v>
      </c>
      <c r="G115" s="469"/>
      <c r="H115" s="469"/>
      <c r="I115" s="469"/>
      <c r="J115" s="469"/>
      <c r="K115" s="469"/>
      <c r="L115" s="469"/>
      <c r="M115" s="469"/>
      <c r="N115" s="469"/>
      <c r="O115" s="469"/>
    </row>
    <row r="116" spans="1:15" s="472" customFormat="1" x14ac:dyDescent="0.2">
      <c r="A116" s="474" t="s">
        <v>778</v>
      </c>
      <c r="B116" s="475" t="s">
        <v>779</v>
      </c>
      <c r="C116" s="476" t="s">
        <v>332</v>
      </c>
      <c r="D116" s="477">
        <v>27111519</v>
      </c>
      <c r="E116" s="478">
        <v>24100855</v>
      </c>
      <c r="G116" s="473"/>
      <c r="H116" s="473"/>
      <c r="I116" s="473"/>
      <c r="J116" s="473"/>
      <c r="K116" s="473"/>
      <c r="L116" s="473"/>
      <c r="M116" s="473"/>
      <c r="N116" s="473"/>
      <c r="O116" s="473"/>
    </row>
    <row r="117" spans="1:15" s="463" customFormat="1" ht="25.5" x14ac:dyDescent="0.2">
      <c r="A117" s="474" t="s">
        <v>780</v>
      </c>
      <c r="B117" s="86" t="s">
        <v>781</v>
      </c>
      <c r="C117" s="476"/>
      <c r="D117" s="477">
        <v>0</v>
      </c>
      <c r="E117" s="478">
        <v>100000</v>
      </c>
      <c r="G117" s="469"/>
      <c r="H117" s="469"/>
      <c r="I117" s="469"/>
      <c r="J117" s="469"/>
      <c r="K117" s="469"/>
      <c r="L117" s="469"/>
      <c r="M117" s="469"/>
      <c r="N117" s="469"/>
      <c r="O117" s="469"/>
    </row>
    <row r="118" spans="1:15" s="472" customFormat="1" ht="25.5" x14ac:dyDescent="0.2">
      <c r="A118" s="474" t="s">
        <v>782</v>
      </c>
      <c r="B118" s="483" t="s">
        <v>783</v>
      </c>
      <c r="C118" s="476" t="s">
        <v>603</v>
      </c>
      <c r="D118" s="477">
        <v>5950000</v>
      </c>
      <c r="E118" s="478">
        <v>4075000</v>
      </c>
      <c r="G118" s="473"/>
      <c r="H118" s="473"/>
      <c r="I118" s="473"/>
      <c r="J118" s="473"/>
      <c r="K118" s="473"/>
      <c r="L118" s="473"/>
      <c r="M118" s="473"/>
      <c r="N118" s="473"/>
      <c r="O118" s="473"/>
    </row>
    <row r="119" spans="1:15" s="472" customFormat="1" x14ac:dyDescent="0.2">
      <c r="A119" s="474" t="s">
        <v>782</v>
      </c>
      <c r="B119" s="483" t="s">
        <v>784</v>
      </c>
      <c r="C119" s="476" t="s">
        <v>678</v>
      </c>
      <c r="D119" s="477">
        <v>0</v>
      </c>
      <c r="E119" s="478">
        <v>88000</v>
      </c>
      <c r="G119" s="473"/>
      <c r="H119" s="473"/>
      <c r="I119" s="473"/>
      <c r="J119" s="473"/>
      <c r="K119" s="473"/>
      <c r="L119" s="473"/>
      <c r="M119" s="473"/>
      <c r="N119" s="473"/>
      <c r="O119" s="473"/>
    </row>
    <row r="120" spans="1:15" s="472" customFormat="1" ht="25.5" x14ac:dyDescent="0.2">
      <c r="A120" s="474" t="s">
        <v>782</v>
      </c>
      <c r="B120" s="483" t="s">
        <v>785</v>
      </c>
      <c r="C120" s="476" t="s">
        <v>678</v>
      </c>
      <c r="D120" s="477">
        <v>0</v>
      </c>
      <c r="E120" s="478">
        <v>231500</v>
      </c>
      <c r="G120" s="473"/>
      <c r="H120" s="473"/>
      <c r="I120" s="473"/>
      <c r="J120" s="473"/>
      <c r="K120" s="473"/>
      <c r="L120" s="473"/>
      <c r="M120" s="473"/>
      <c r="N120" s="473"/>
      <c r="O120" s="473"/>
    </row>
    <row r="121" spans="1:15" s="472" customFormat="1" x14ac:dyDescent="0.2">
      <c r="A121" s="474" t="s">
        <v>782</v>
      </c>
      <c r="B121" s="483" t="s">
        <v>786</v>
      </c>
      <c r="C121" s="476" t="s">
        <v>678</v>
      </c>
      <c r="D121" s="477">
        <v>0</v>
      </c>
      <c r="E121" s="478">
        <v>453550</v>
      </c>
      <c r="G121" s="473"/>
      <c r="H121" s="473"/>
      <c r="I121" s="473"/>
      <c r="J121" s="473"/>
      <c r="K121" s="473"/>
      <c r="L121" s="473"/>
      <c r="M121" s="473"/>
      <c r="N121" s="473"/>
      <c r="O121" s="473"/>
    </row>
    <row r="122" spans="1:15" s="472" customFormat="1" x14ac:dyDescent="0.2">
      <c r="A122" s="474" t="s">
        <v>787</v>
      </c>
      <c r="B122" s="483" t="s">
        <v>788</v>
      </c>
      <c r="C122" s="476">
        <v>45260</v>
      </c>
      <c r="D122" s="477">
        <v>0</v>
      </c>
      <c r="E122" s="478">
        <v>751586</v>
      </c>
      <c r="G122" s="473"/>
      <c r="H122" s="473"/>
      <c r="I122" s="473"/>
      <c r="J122" s="473"/>
      <c r="K122" s="473"/>
      <c r="L122" s="473"/>
      <c r="M122" s="473"/>
      <c r="N122" s="473"/>
      <c r="O122" s="473"/>
    </row>
    <row r="123" spans="1:15" s="472" customFormat="1" x14ac:dyDescent="0.2">
      <c r="A123" s="474" t="s">
        <v>789</v>
      </c>
      <c r="B123" s="483" t="s">
        <v>790</v>
      </c>
      <c r="C123" s="476" t="s">
        <v>332</v>
      </c>
      <c r="D123" s="477">
        <v>128930</v>
      </c>
      <c r="E123" s="478">
        <v>385339</v>
      </c>
      <c r="G123" s="473"/>
      <c r="H123" s="473"/>
      <c r="I123" s="473"/>
      <c r="J123" s="473"/>
      <c r="K123" s="473"/>
      <c r="L123" s="473"/>
      <c r="M123" s="473"/>
      <c r="N123" s="473"/>
      <c r="O123" s="473"/>
    </row>
    <row r="124" spans="1:15" s="472" customFormat="1" x14ac:dyDescent="0.2">
      <c r="A124" s="479" t="s">
        <v>791</v>
      </c>
      <c r="B124" s="480" t="s">
        <v>792</v>
      </c>
      <c r="C124" s="85" t="s">
        <v>332</v>
      </c>
      <c r="D124" s="481">
        <v>230693</v>
      </c>
      <c r="E124" s="482">
        <v>225818</v>
      </c>
      <c r="G124" s="473"/>
      <c r="H124" s="473"/>
      <c r="I124" s="473"/>
      <c r="J124" s="473"/>
      <c r="K124" s="473"/>
      <c r="L124" s="473"/>
      <c r="M124" s="473"/>
      <c r="N124" s="473"/>
      <c r="O124" s="473"/>
    </row>
    <row r="125" spans="1:15" s="472" customFormat="1" x14ac:dyDescent="0.2">
      <c r="A125" s="474" t="s">
        <v>791</v>
      </c>
      <c r="B125" s="475" t="s">
        <v>793</v>
      </c>
      <c r="C125" s="88" t="s">
        <v>332</v>
      </c>
      <c r="D125" s="477">
        <f>E125</f>
        <v>60808</v>
      </c>
      <c r="E125" s="478">
        <v>60808</v>
      </c>
      <c r="G125" s="473"/>
      <c r="H125" s="473"/>
      <c r="I125" s="473"/>
      <c r="J125" s="473"/>
      <c r="K125" s="473"/>
      <c r="L125" s="473"/>
      <c r="M125" s="473"/>
      <c r="N125" s="473"/>
      <c r="O125" s="473"/>
    </row>
    <row r="126" spans="1:15" s="29" customFormat="1" ht="13.5" thickBot="1" x14ac:dyDescent="0.25">
      <c r="A126" s="618" t="s">
        <v>20</v>
      </c>
      <c r="B126" s="619"/>
      <c r="C126" s="619"/>
      <c r="D126" s="524">
        <f>SUM(D9:D125)</f>
        <v>1587720639.1385713</v>
      </c>
      <c r="E126" s="525">
        <f>SUM(E9:E125)</f>
        <v>1612929978</v>
      </c>
      <c r="G126" s="526"/>
      <c r="H126" s="526"/>
      <c r="I126" s="526"/>
      <c r="J126" s="526"/>
      <c r="K126" s="526"/>
      <c r="L126" s="526"/>
      <c r="M126" s="526"/>
      <c r="N126" s="526"/>
      <c r="O126" s="526"/>
    </row>
    <row r="127" spans="1:15" x14ac:dyDescent="0.2">
      <c r="F127" s="456"/>
      <c r="G127" s="165"/>
      <c r="H127" s="165"/>
      <c r="I127" s="165"/>
      <c r="J127" s="165"/>
      <c r="K127" s="165"/>
      <c r="L127" s="165"/>
      <c r="M127" s="165"/>
      <c r="N127" s="165"/>
      <c r="O127" s="165"/>
    </row>
    <row r="128" spans="1:15" x14ac:dyDescent="0.2">
      <c r="G128" s="165"/>
      <c r="H128" s="165"/>
      <c r="I128" s="165"/>
      <c r="J128" s="165"/>
      <c r="K128" s="165"/>
      <c r="L128" s="165"/>
      <c r="M128" s="165"/>
      <c r="N128" s="165"/>
      <c r="O128" s="165"/>
    </row>
    <row r="129" spans="6:15" x14ac:dyDescent="0.2">
      <c r="G129" s="165"/>
      <c r="H129" s="165"/>
      <c r="I129" s="165"/>
      <c r="J129" s="165"/>
      <c r="K129" s="165"/>
      <c r="L129" s="165"/>
      <c r="M129" s="165"/>
      <c r="N129" s="165"/>
      <c r="O129" s="165"/>
    </row>
    <row r="132" spans="6:15" x14ac:dyDescent="0.2">
      <c r="F132" s="165"/>
      <c r="G132" s="165"/>
    </row>
    <row r="133" spans="6:15" x14ac:dyDescent="0.2">
      <c r="F133" s="165"/>
      <c r="G133" s="165"/>
    </row>
    <row r="134" spans="6:15" x14ac:dyDescent="0.2">
      <c r="F134" s="165"/>
      <c r="G134" s="165"/>
    </row>
    <row r="135" spans="6:15" x14ac:dyDescent="0.2">
      <c r="F135" s="165"/>
      <c r="G135" s="165"/>
    </row>
    <row r="136" spans="6:15" x14ac:dyDescent="0.2">
      <c r="F136" s="165"/>
      <c r="G136" s="165"/>
    </row>
    <row r="137" spans="6:15" x14ac:dyDescent="0.2">
      <c r="F137" s="165"/>
      <c r="G137" s="165"/>
    </row>
    <row r="138" spans="6:15" x14ac:dyDescent="0.2">
      <c r="F138" s="165"/>
      <c r="G138" s="165"/>
    </row>
    <row r="139" spans="6:15" x14ac:dyDescent="0.2">
      <c r="F139" s="165"/>
      <c r="G139" s="165"/>
    </row>
    <row r="140" spans="6:15" x14ac:dyDescent="0.2">
      <c r="F140" s="165"/>
      <c r="G140" s="165"/>
    </row>
    <row r="141" spans="6:15" x14ac:dyDescent="0.2">
      <c r="F141" s="165"/>
      <c r="G141" s="165"/>
    </row>
    <row r="142" spans="6:15" x14ac:dyDescent="0.2">
      <c r="F142" s="165"/>
      <c r="G142" s="165"/>
    </row>
    <row r="143" spans="6:15" x14ac:dyDescent="0.2">
      <c r="F143" s="165"/>
      <c r="G143" s="165"/>
    </row>
    <row r="144" spans="6:15" x14ac:dyDescent="0.2">
      <c r="F144" s="165"/>
      <c r="G144" s="165"/>
    </row>
    <row r="145" spans="4:7" x14ac:dyDescent="0.2">
      <c r="F145" s="165"/>
      <c r="G145" s="165"/>
    </row>
    <row r="146" spans="4:7" x14ac:dyDescent="0.2">
      <c r="F146" s="165"/>
      <c r="G146" s="165"/>
    </row>
    <row r="147" spans="4:7" x14ac:dyDescent="0.2">
      <c r="F147" s="165"/>
      <c r="G147" s="165"/>
    </row>
    <row r="148" spans="4:7" x14ac:dyDescent="0.2">
      <c r="D148" s="165"/>
      <c r="F148" s="165"/>
      <c r="G148" s="165"/>
    </row>
    <row r="149" spans="4:7" x14ac:dyDescent="0.2">
      <c r="F149" s="165"/>
      <c r="G149" s="165"/>
    </row>
    <row r="150" spans="4:7" x14ac:dyDescent="0.2">
      <c r="F150" s="165"/>
      <c r="G150" s="165"/>
    </row>
    <row r="151" spans="4:7" x14ac:dyDescent="0.2">
      <c r="F151" s="165"/>
      <c r="G151" s="165"/>
    </row>
    <row r="152" spans="4:7" x14ac:dyDescent="0.2">
      <c r="F152" s="165"/>
      <c r="G152" s="165"/>
    </row>
    <row r="153" spans="4:7" x14ac:dyDescent="0.2">
      <c r="F153" s="165"/>
      <c r="G153" s="165"/>
    </row>
    <row r="154" spans="4:7" x14ac:dyDescent="0.2">
      <c r="F154" s="165"/>
      <c r="G154" s="165"/>
    </row>
    <row r="155" spans="4:7" x14ac:dyDescent="0.2">
      <c r="F155" s="165"/>
      <c r="G155" s="165"/>
    </row>
    <row r="156" spans="4:7" x14ac:dyDescent="0.2">
      <c r="F156" s="165"/>
      <c r="G156" s="165"/>
    </row>
    <row r="157" spans="4:7" x14ac:dyDescent="0.2">
      <c r="F157" s="165"/>
      <c r="G157" s="165"/>
    </row>
    <row r="158" spans="4:7" x14ac:dyDescent="0.2">
      <c r="F158" s="165"/>
      <c r="G158" s="165"/>
    </row>
    <row r="159" spans="4:7" x14ac:dyDescent="0.2">
      <c r="F159" s="165"/>
      <c r="G159" s="165"/>
    </row>
    <row r="160" spans="4:7" x14ac:dyDescent="0.2">
      <c r="F160" s="165"/>
      <c r="G160" s="165"/>
    </row>
    <row r="161" spans="6:7" x14ac:dyDescent="0.2">
      <c r="F161" s="165"/>
      <c r="G161" s="165"/>
    </row>
  </sheetData>
  <mergeCells count="7">
    <mergeCell ref="A126:C126"/>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9" scale="5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797B2-ACCF-46E9-BE07-901CDA19151B}">
  <sheetPr>
    <pageSetUpPr fitToPage="1"/>
  </sheetPr>
  <dimension ref="A1:O128"/>
  <sheetViews>
    <sheetView topLeftCell="A55" zoomScaleNormal="100" workbookViewId="0">
      <selection activeCell="E2" sqref="E2"/>
    </sheetView>
  </sheetViews>
  <sheetFormatPr defaultRowHeight="12.75" x14ac:dyDescent="0.2"/>
  <cols>
    <col min="1" max="1" width="38.85546875" style="106" customWidth="1"/>
    <col min="2" max="2" width="45.85546875" style="60" customWidth="1"/>
    <col min="3" max="3" width="13.7109375" style="110" customWidth="1"/>
    <col min="4" max="4" width="17.42578125" style="108" customWidth="1"/>
    <col min="5" max="5" width="13.85546875" style="63" customWidth="1"/>
    <col min="6" max="6" width="39.5703125" style="2" customWidth="1"/>
    <col min="7" max="7" width="24.140625" style="2" customWidth="1"/>
    <col min="8" max="8" width="21.7109375" style="2" customWidth="1"/>
    <col min="9" max="256" width="9.140625" style="2"/>
    <col min="257" max="257" width="37.85546875" style="2" customWidth="1"/>
    <col min="258" max="258" width="40.7109375" style="2" customWidth="1"/>
    <col min="259" max="259" width="14.5703125" style="2" customWidth="1"/>
    <col min="260" max="260" width="18" style="2" bestFit="1" customWidth="1"/>
    <col min="261" max="261" width="14" style="2" customWidth="1"/>
    <col min="262" max="262" width="17.28515625" style="2" customWidth="1"/>
    <col min="263" max="263" width="24.140625" style="2" customWidth="1"/>
    <col min="264" max="264" width="21.7109375" style="2" customWidth="1"/>
    <col min="265" max="512" width="9.140625" style="2"/>
    <col min="513" max="513" width="37.85546875" style="2" customWidth="1"/>
    <col min="514" max="514" width="40.7109375" style="2" customWidth="1"/>
    <col min="515" max="515" width="14.5703125" style="2" customWidth="1"/>
    <col min="516" max="516" width="18" style="2" bestFit="1" customWidth="1"/>
    <col min="517" max="517" width="14" style="2" customWidth="1"/>
    <col min="518" max="518" width="17.28515625" style="2" customWidth="1"/>
    <col min="519" max="519" width="24.140625" style="2" customWidth="1"/>
    <col min="520" max="520" width="21.7109375" style="2" customWidth="1"/>
    <col min="521" max="768" width="9.140625" style="2"/>
    <col min="769" max="769" width="37.85546875" style="2" customWidth="1"/>
    <col min="770" max="770" width="40.7109375" style="2" customWidth="1"/>
    <col min="771" max="771" width="14.5703125" style="2" customWidth="1"/>
    <col min="772" max="772" width="18" style="2" bestFit="1" customWidth="1"/>
    <col min="773" max="773" width="14" style="2" customWidth="1"/>
    <col min="774" max="774" width="17.28515625" style="2" customWidth="1"/>
    <col min="775" max="775" width="24.140625" style="2" customWidth="1"/>
    <col min="776" max="776" width="21.7109375" style="2" customWidth="1"/>
    <col min="777" max="1024" width="9.140625" style="2"/>
    <col min="1025" max="1025" width="37.85546875" style="2" customWidth="1"/>
    <col min="1026" max="1026" width="40.7109375" style="2" customWidth="1"/>
    <col min="1027" max="1027" width="14.5703125" style="2" customWidth="1"/>
    <col min="1028" max="1028" width="18" style="2" bestFit="1" customWidth="1"/>
    <col min="1029" max="1029" width="14" style="2" customWidth="1"/>
    <col min="1030" max="1030" width="17.28515625" style="2" customWidth="1"/>
    <col min="1031" max="1031" width="24.140625" style="2" customWidth="1"/>
    <col min="1032" max="1032" width="21.7109375" style="2" customWidth="1"/>
    <col min="1033" max="1280" width="9.140625" style="2"/>
    <col min="1281" max="1281" width="37.85546875" style="2" customWidth="1"/>
    <col min="1282" max="1282" width="40.7109375" style="2" customWidth="1"/>
    <col min="1283" max="1283" width="14.5703125" style="2" customWidth="1"/>
    <col min="1284" max="1284" width="18" style="2" bestFit="1" customWidth="1"/>
    <col min="1285" max="1285" width="14" style="2" customWidth="1"/>
    <col min="1286" max="1286" width="17.28515625" style="2" customWidth="1"/>
    <col min="1287" max="1287" width="24.140625" style="2" customWidth="1"/>
    <col min="1288" max="1288" width="21.7109375" style="2" customWidth="1"/>
    <col min="1289" max="1536" width="9.140625" style="2"/>
    <col min="1537" max="1537" width="37.85546875" style="2" customWidth="1"/>
    <col min="1538" max="1538" width="40.7109375" style="2" customWidth="1"/>
    <col min="1539" max="1539" width="14.5703125" style="2" customWidth="1"/>
    <col min="1540" max="1540" width="18" style="2" bestFit="1" customWidth="1"/>
    <col min="1541" max="1541" width="14" style="2" customWidth="1"/>
    <col min="1542" max="1542" width="17.28515625" style="2" customWidth="1"/>
    <col min="1543" max="1543" width="24.140625" style="2" customWidth="1"/>
    <col min="1544" max="1544" width="21.7109375" style="2" customWidth="1"/>
    <col min="1545" max="1792" width="9.140625" style="2"/>
    <col min="1793" max="1793" width="37.85546875" style="2" customWidth="1"/>
    <col min="1794" max="1794" width="40.7109375" style="2" customWidth="1"/>
    <col min="1795" max="1795" width="14.5703125" style="2" customWidth="1"/>
    <col min="1796" max="1796" width="18" style="2" bestFit="1" customWidth="1"/>
    <col min="1797" max="1797" width="14" style="2" customWidth="1"/>
    <col min="1798" max="1798" width="17.28515625" style="2" customWidth="1"/>
    <col min="1799" max="1799" width="24.140625" style="2" customWidth="1"/>
    <col min="1800" max="1800" width="21.7109375" style="2" customWidth="1"/>
    <col min="1801" max="2048" width="9.140625" style="2"/>
    <col min="2049" max="2049" width="37.85546875" style="2" customWidth="1"/>
    <col min="2050" max="2050" width="40.7109375" style="2" customWidth="1"/>
    <col min="2051" max="2051" width="14.5703125" style="2" customWidth="1"/>
    <col min="2052" max="2052" width="18" style="2" bestFit="1" customWidth="1"/>
    <col min="2053" max="2053" width="14" style="2" customWidth="1"/>
    <col min="2054" max="2054" width="17.28515625" style="2" customWidth="1"/>
    <col min="2055" max="2055" width="24.140625" style="2" customWidth="1"/>
    <col min="2056" max="2056" width="21.7109375" style="2" customWidth="1"/>
    <col min="2057" max="2304" width="9.140625" style="2"/>
    <col min="2305" max="2305" width="37.85546875" style="2" customWidth="1"/>
    <col min="2306" max="2306" width="40.7109375" style="2" customWidth="1"/>
    <col min="2307" max="2307" width="14.5703125" style="2" customWidth="1"/>
    <col min="2308" max="2308" width="18" style="2" bestFit="1" customWidth="1"/>
    <col min="2309" max="2309" width="14" style="2" customWidth="1"/>
    <col min="2310" max="2310" width="17.28515625" style="2" customWidth="1"/>
    <col min="2311" max="2311" width="24.140625" style="2" customWidth="1"/>
    <col min="2312" max="2312" width="21.7109375" style="2" customWidth="1"/>
    <col min="2313" max="2560" width="9.140625" style="2"/>
    <col min="2561" max="2561" width="37.85546875" style="2" customWidth="1"/>
    <col min="2562" max="2562" width="40.7109375" style="2" customWidth="1"/>
    <col min="2563" max="2563" width="14.5703125" style="2" customWidth="1"/>
    <col min="2564" max="2564" width="18" style="2" bestFit="1" customWidth="1"/>
    <col min="2565" max="2565" width="14" style="2" customWidth="1"/>
    <col min="2566" max="2566" width="17.28515625" style="2" customWidth="1"/>
    <col min="2567" max="2567" width="24.140625" style="2" customWidth="1"/>
    <col min="2568" max="2568" width="21.7109375" style="2" customWidth="1"/>
    <col min="2569" max="2816" width="9.140625" style="2"/>
    <col min="2817" max="2817" width="37.85546875" style="2" customWidth="1"/>
    <col min="2818" max="2818" width="40.7109375" style="2" customWidth="1"/>
    <col min="2819" max="2819" width="14.5703125" style="2" customWidth="1"/>
    <col min="2820" max="2820" width="18" style="2" bestFit="1" customWidth="1"/>
    <col min="2821" max="2821" width="14" style="2" customWidth="1"/>
    <col min="2822" max="2822" width="17.28515625" style="2" customWidth="1"/>
    <col min="2823" max="2823" width="24.140625" style="2" customWidth="1"/>
    <col min="2824" max="2824" width="21.7109375" style="2" customWidth="1"/>
    <col min="2825" max="3072" width="9.140625" style="2"/>
    <col min="3073" max="3073" width="37.85546875" style="2" customWidth="1"/>
    <col min="3074" max="3074" width="40.7109375" style="2" customWidth="1"/>
    <col min="3075" max="3075" width="14.5703125" style="2" customWidth="1"/>
    <col min="3076" max="3076" width="18" style="2" bestFit="1" customWidth="1"/>
    <col min="3077" max="3077" width="14" style="2" customWidth="1"/>
    <col min="3078" max="3078" width="17.28515625" style="2" customWidth="1"/>
    <col min="3079" max="3079" width="24.140625" style="2" customWidth="1"/>
    <col min="3080" max="3080" width="21.7109375" style="2" customWidth="1"/>
    <col min="3081" max="3328" width="9.140625" style="2"/>
    <col min="3329" max="3329" width="37.85546875" style="2" customWidth="1"/>
    <col min="3330" max="3330" width="40.7109375" style="2" customWidth="1"/>
    <col min="3331" max="3331" width="14.5703125" style="2" customWidth="1"/>
    <col min="3332" max="3332" width="18" style="2" bestFit="1" customWidth="1"/>
    <col min="3333" max="3333" width="14" style="2" customWidth="1"/>
    <col min="3334" max="3334" width="17.28515625" style="2" customWidth="1"/>
    <col min="3335" max="3335" width="24.140625" style="2" customWidth="1"/>
    <col min="3336" max="3336" width="21.7109375" style="2" customWidth="1"/>
    <col min="3337" max="3584" width="9.140625" style="2"/>
    <col min="3585" max="3585" width="37.85546875" style="2" customWidth="1"/>
    <col min="3586" max="3586" width="40.7109375" style="2" customWidth="1"/>
    <col min="3587" max="3587" width="14.5703125" style="2" customWidth="1"/>
    <col min="3588" max="3588" width="18" style="2" bestFit="1" customWidth="1"/>
    <col min="3589" max="3589" width="14" style="2" customWidth="1"/>
    <col min="3590" max="3590" width="17.28515625" style="2" customWidth="1"/>
    <col min="3591" max="3591" width="24.140625" style="2" customWidth="1"/>
    <col min="3592" max="3592" width="21.7109375" style="2" customWidth="1"/>
    <col min="3593" max="3840" width="9.140625" style="2"/>
    <col min="3841" max="3841" width="37.85546875" style="2" customWidth="1"/>
    <col min="3842" max="3842" width="40.7109375" style="2" customWidth="1"/>
    <col min="3843" max="3843" width="14.5703125" style="2" customWidth="1"/>
    <col min="3844" max="3844" width="18" style="2" bestFit="1" customWidth="1"/>
    <col min="3845" max="3845" width="14" style="2" customWidth="1"/>
    <col min="3846" max="3846" width="17.28515625" style="2" customWidth="1"/>
    <col min="3847" max="3847" width="24.140625" style="2" customWidth="1"/>
    <col min="3848" max="3848" width="21.7109375" style="2" customWidth="1"/>
    <col min="3849" max="4096" width="9.140625" style="2"/>
    <col min="4097" max="4097" width="37.85546875" style="2" customWidth="1"/>
    <col min="4098" max="4098" width="40.7109375" style="2" customWidth="1"/>
    <col min="4099" max="4099" width="14.5703125" style="2" customWidth="1"/>
    <col min="4100" max="4100" width="18" style="2" bestFit="1" customWidth="1"/>
    <col min="4101" max="4101" width="14" style="2" customWidth="1"/>
    <col min="4102" max="4102" width="17.28515625" style="2" customWidth="1"/>
    <col min="4103" max="4103" width="24.140625" style="2" customWidth="1"/>
    <col min="4104" max="4104" width="21.7109375" style="2" customWidth="1"/>
    <col min="4105" max="4352" width="9.140625" style="2"/>
    <col min="4353" max="4353" width="37.85546875" style="2" customWidth="1"/>
    <col min="4354" max="4354" width="40.7109375" style="2" customWidth="1"/>
    <col min="4355" max="4355" width="14.5703125" style="2" customWidth="1"/>
    <col min="4356" max="4356" width="18" style="2" bestFit="1" customWidth="1"/>
    <col min="4357" max="4357" width="14" style="2" customWidth="1"/>
    <col min="4358" max="4358" width="17.28515625" style="2" customWidth="1"/>
    <col min="4359" max="4359" width="24.140625" style="2" customWidth="1"/>
    <col min="4360" max="4360" width="21.7109375" style="2" customWidth="1"/>
    <col min="4361" max="4608" width="9.140625" style="2"/>
    <col min="4609" max="4609" width="37.85546875" style="2" customWidth="1"/>
    <col min="4610" max="4610" width="40.7109375" style="2" customWidth="1"/>
    <col min="4611" max="4611" width="14.5703125" style="2" customWidth="1"/>
    <col min="4612" max="4612" width="18" style="2" bestFit="1" customWidth="1"/>
    <col min="4613" max="4613" width="14" style="2" customWidth="1"/>
    <col min="4614" max="4614" width="17.28515625" style="2" customWidth="1"/>
    <col min="4615" max="4615" width="24.140625" style="2" customWidth="1"/>
    <col min="4616" max="4616" width="21.7109375" style="2" customWidth="1"/>
    <col min="4617" max="4864" width="9.140625" style="2"/>
    <col min="4865" max="4865" width="37.85546875" style="2" customWidth="1"/>
    <col min="4866" max="4866" width="40.7109375" style="2" customWidth="1"/>
    <col min="4867" max="4867" width="14.5703125" style="2" customWidth="1"/>
    <col min="4868" max="4868" width="18" style="2" bestFit="1" customWidth="1"/>
    <col min="4869" max="4869" width="14" style="2" customWidth="1"/>
    <col min="4870" max="4870" width="17.28515625" style="2" customWidth="1"/>
    <col min="4871" max="4871" width="24.140625" style="2" customWidth="1"/>
    <col min="4872" max="4872" width="21.7109375" style="2" customWidth="1"/>
    <col min="4873" max="5120" width="9.140625" style="2"/>
    <col min="5121" max="5121" width="37.85546875" style="2" customWidth="1"/>
    <col min="5122" max="5122" width="40.7109375" style="2" customWidth="1"/>
    <col min="5123" max="5123" width="14.5703125" style="2" customWidth="1"/>
    <col min="5124" max="5124" width="18" style="2" bestFit="1" customWidth="1"/>
    <col min="5125" max="5125" width="14" style="2" customWidth="1"/>
    <col min="5126" max="5126" width="17.28515625" style="2" customWidth="1"/>
    <col min="5127" max="5127" width="24.140625" style="2" customWidth="1"/>
    <col min="5128" max="5128" width="21.7109375" style="2" customWidth="1"/>
    <col min="5129" max="5376" width="9.140625" style="2"/>
    <col min="5377" max="5377" width="37.85546875" style="2" customWidth="1"/>
    <col min="5378" max="5378" width="40.7109375" style="2" customWidth="1"/>
    <col min="5379" max="5379" width="14.5703125" style="2" customWidth="1"/>
    <col min="5380" max="5380" width="18" style="2" bestFit="1" customWidth="1"/>
    <col min="5381" max="5381" width="14" style="2" customWidth="1"/>
    <col min="5382" max="5382" width="17.28515625" style="2" customWidth="1"/>
    <col min="5383" max="5383" width="24.140625" style="2" customWidth="1"/>
    <col min="5384" max="5384" width="21.7109375" style="2" customWidth="1"/>
    <col min="5385" max="5632" width="9.140625" style="2"/>
    <col min="5633" max="5633" width="37.85546875" style="2" customWidth="1"/>
    <col min="5634" max="5634" width="40.7109375" style="2" customWidth="1"/>
    <col min="5635" max="5635" width="14.5703125" style="2" customWidth="1"/>
    <col min="5636" max="5636" width="18" style="2" bestFit="1" customWidth="1"/>
    <col min="5637" max="5637" width="14" style="2" customWidth="1"/>
    <col min="5638" max="5638" width="17.28515625" style="2" customWidth="1"/>
    <col min="5639" max="5639" width="24.140625" style="2" customWidth="1"/>
    <col min="5640" max="5640" width="21.7109375" style="2" customWidth="1"/>
    <col min="5641" max="5888" width="9.140625" style="2"/>
    <col min="5889" max="5889" width="37.85546875" style="2" customWidth="1"/>
    <col min="5890" max="5890" width="40.7109375" style="2" customWidth="1"/>
    <col min="5891" max="5891" width="14.5703125" style="2" customWidth="1"/>
    <col min="5892" max="5892" width="18" style="2" bestFit="1" customWidth="1"/>
    <col min="5893" max="5893" width="14" style="2" customWidth="1"/>
    <col min="5894" max="5894" width="17.28515625" style="2" customWidth="1"/>
    <col min="5895" max="5895" width="24.140625" style="2" customWidth="1"/>
    <col min="5896" max="5896" width="21.7109375" style="2" customWidth="1"/>
    <col min="5897" max="6144" width="9.140625" style="2"/>
    <col min="6145" max="6145" width="37.85546875" style="2" customWidth="1"/>
    <col min="6146" max="6146" width="40.7109375" style="2" customWidth="1"/>
    <col min="6147" max="6147" width="14.5703125" style="2" customWidth="1"/>
    <col min="6148" max="6148" width="18" style="2" bestFit="1" customWidth="1"/>
    <col min="6149" max="6149" width="14" style="2" customWidth="1"/>
    <col min="6150" max="6150" width="17.28515625" style="2" customWidth="1"/>
    <col min="6151" max="6151" width="24.140625" style="2" customWidth="1"/>
    <col min="6152" max="6152" width="21.7109375" style="2" customWidth="1"/>
    <col min="6153" max="6400" width="9.140625" style="2"/>
    <col min="6401" max="6401" width="37.85546875" style="2" customWidth="1"/>
    <col min="6402" max="6402" width="40.7109375" style="2" customWidth="1"/>
    <col min="6403" max="6403" width="14.5703125" style="2" customWidth="1"/>
    <col min="6404" max="6404" width="18" style="2" bestFit="1" customWidth="1"/>
    <col min="6405" max="6405" width="14" style="2" customWidth="1"/>
    <col min="6406" max="6406" width="17.28515625" style="2" customWidth="1"/>
    <col min="6407" max="6407" width="24.140625" style="2" customWidth="1"/>
    <col min="6408" max="6408" width="21.7109375" style="2" customWidth="1"/>
    <col min="6409" max="6656" width="9.140625" style="2"/>
    <col min="6657" max="6657" width="37.85546875" style="2" customWidth="1"/>
    <col min="6658" max="6658" width="40.7109375" style="2" customWidth="1"/>
    <col min="6659" max="6659" width="14.5703125" style="2" customWidth="1"/>
    <col min="6660" max="6660" width="18" style="2" bestFit="1" customWidth="1"/>
    <col min="6661" max="6661" width="14" style="2" customWidth="1"/>
    <col min="6662" max="6662" width="17.28515625" style="2" customWidth="1"/>
    <col min="6663" max="6663" width="24.140625" style="2" customWidth="1"/>
    <col min="6664" max="6664" width="21.7109375" style="2" customWidth="1"/>
    <col min="6665" max="6912" width="9.140625" style="2"/>
    <col min="6913" max="6913" width="37.85546875" style="2" customWidth="1"/>
    <col min="6914" max="6914" width="40.7109375" style="2" customWidth="1"/>
    <col min="6915" max="6915" width="14.5703125" style="2" customWidth="1"/>
    <col min="6916" max="6916" width="18" style="2" bestFit="1" customWidth="1"/>
    <col min="6917" max="6917" width="14" style="2" customWidth="1"/>
    <col min="6918" max="6918" width="17.28515625" style="2" customWidth="1"/>
    <col min="6919" max="6919" width="24.140625" style="2" customWidth="1"/>
    <col min="6920" max="6920" width="21.7109375" style="2" customWidth="1"/>
    <col min="6921" max="7168" width="9.140625" style="2"/>
    <col min="7169" max="7169" width="37.85546875" style="2" customWidth="1"/>
    <col min="7170" max="7170" width="40.7109375" style="2" customWidth="1"/>
    <col min="7171" max="7171" width="14.5703125" style="2" customWidth="1"/>
    <col min="7172" max="7172" width="18" style="2" bestFit="1" customWidth="1"/>
    <col min="7173" max="7173" width="14" style="2" customWidth="1"/>
    <col min="7174" max="7174" width="17.28515625" style="2" customWidth="1"/>
    <col min="7175" max="7175" width="24.140625" style="2" customWidth="1"/>
    <col min="7176" max="7176" width="21.7109375" style="2" customWidth="1"/>
    <col min="7177" max="7424" width="9.140625" style="2"/>
    <col min="7425" max="7425" width="37.85546875" style="2" customWidth="1"/>
    <col min="7426" max="7426" width="40.7109375" style="2" customWidth="1"/>
    <col min="7427" max="7427" width="14.5703125" style="2" customWidth="1"/>
    <col min="7428" max="7428" width="18" style="2" bestFit="1" customWidth="1"/>
    <col min="7429" max="7429" width="14" style="2" customWidth="1"/>
    <col min="7430" max="7430" width="17.28515625" style="2" customWidth="1"/>
    <col min="7431" max="7431" width="24.140625" style="2" customWidth="1"/>
    <col min="7432" max="7432" width="21.7109375" style="2" customWidth="1"/>
    <col min="7433" max="7680" width="9.140625" style="2"/>
    <col min="7681" max="7681" width="37.85546875" style="2" customWidth="1"/>
    <col min="7682" max="7682" width="40.7109375" style="2" customWidth="1"/>
    <col min="7683" max="7683" width="14.5703125" style="2" customWidth="1"/>
    <col min="7684" max="7684" width="18" style="2" bestFit="1" customWidth="1"/>
    <col min="7685" max="7685" width="14" style="2" customWidth="1"/>
    <col min="7686" max="7686" width="17.28515625" style="2" customWidth="1"/>
    <col min="7687" max="7687" width="24.140625" style="2" customWidth="1"/>
    <col min="7688" max="7688" width="21.7109375" style="2" customWidth="1"/>
    <col min="7689" max="7936" width="9.140625" style="2"/>
    <col min="7937" max="7937" width="37.85546875" style="2" customWidth="1"/>
    <col min="7938" max="7938" width="40.7109375" style="2" customWidth="1"/>
    <col min="7939" max="7939" width="14.5703125" style="2" customWidth="1"/>
    <col min="7940" max="7940" width="18" style="2" bestFit="1" customWidth="1"/>
    <col min="7941" max="7941" width="14" style="2" customWidth="1"/>
    <col min="7942" max="7942" width="17.28515625" style="2" customWidth="1"/>
    <col min="7943" max="7943" width="24.140625" style="2" customWidth="1"/>
    <col min="7944" max="7944" width="21.7109375" style="2" customWidth="1"/>
    <col min="7945" max="8192" width="9.140625" style="2"/>
    <col min="8193" max="8193" width="37.85546875" style="2" customWidth="1"/>
    <col min="8194" max="8194" width="40.7109375" style="2" customWidth="1"/>
    <col min="8195" max="8195" width="14.5703125" style="2" customWidth="1"/>
    <col min="8196" max="8196" width="18" style="2" bestFit="1" customWidth="1"/>
    <col min="8197" max="8197" width="14" style="2" customWidth="1"/>
    <col min="8198" max="8198" width="17.28515625" style="2" customWidth="1"/>
    <col min="8199" max="8199" width="24.140625" style="2" customWidth="1"/>
    <col min="8200" max="8200" width="21.7109375" style="2" customWidth="1"/>
    <col min="8201" max="8448" width="9.140625" style="2"/>
    <col min="8449" max="8449" width="37.85546875" style="2" customWidth="1"/>
    <col min="8450" max="8450" width="40.7109375" style="2" customWidth="1"/>
    <col min="8451" max="8451" width="14.5703125" style="2" customWidth="1"/>
    <col min="8452" max="8452" width="18" style="2" bestFit="1" customWidth="1"/>
    <col min="8453" max="8453" width="14" style="2" customWidth="1"/>
    <col min="8454" max="8454" width="17.28515625" style="2" customWidth="1"/>
    <col min="8455" max="8455" width="24.140625" style="2" customWidth="1"/>
    <col min="8456" max="8456" width="21.7109375" style="2" customWidth="1"/>
    <col min="8457" max="8704" width="9.140625" style="2"/>
    <col min="8705" max="8705" width="37.85546875" style="2" customWidth="1"/>
    <col min="8706" max="8706" width="40.7109375" style="2" customWidth="1"/>
    <col min="8707" max="8707" width="14.5703125" style="2" customWidth="1"/>
    <col min="8708" max="8708" width="18" style="2" bestFit="1" customWidth="1"/>
    <col min="8709" max="8709" width="14" style="2" customWidth="1"/>
    <col min="8710" max="8710" width="17.28515625" style="2" customWidth="1"/>
    <col min="8711" max="8711" width="24.140625" style="2" customWidth="1"/>
    <col min="8712" max="8712" width="21.7109375" style="2" customWidth="1"/>
    <col min="8713" max="8960" width="9.140625" style="2"/>
    <col min="8961" max="8961" width="37.85546875" style="2" customWidth="1"/>
    <col min="8962" max="8962" width="40.7109375" style="2" customWidth="1"/>
    <col min="8963" max="8963" width="14.5703125" style="2" customWidth="1"/>
    <col min="8964" max="8964" width="18" style="2" bestFit="1" customWidth="1"/>
    <col min="8965" max="8965" width="14" style="2" customWidth="1"/>
    <col min="8966" max="8966" width="17.28515625" style="2" customWidth="1"/>
    <col min="8967" max="8967" width="24.140625" style="2" customWidth="1"/>
    <col min="8968" max="8968" width="21.7109375" style="2" customWidth="1"/>
    <col min="8969" max="9216" width="9.140625" style="2"/>
    <col min="9217" max="9217" width="37.85546875" style="2" customWidth="1"/>
    <col min="9218" max="9218" width="40.7109375" style="2" customWidth="1"/>
    <col min="9219" max="9219" width="14.5703125" style="2" customWidth="1"/>
    <col min="9220" max="9220" width="18" style="2" bestFit="1" customWidth="1"/>
    <col min="9221" max="9221" width="14" style="2" customWidth="1"/>
    <col min="9222" max="9222" width="17.28515625" style="2" customWidth="1"/>
    <col min="9223" max="9223" width="24.140625" style="2" customWidth="1"/>
    <col min="9224" max="9224" width="21.7109375" style="2" customWidth="1"/>
    <col min="9225" max="9472" width="9.140625" style="2"/>
    <col min="9473" max="9473" width="37.85546875" style="2" customWidth="1"/>
    <col min="9474" max="9474" width="40.7109375" style="2" customWidth="1"/>
    <col min="9475" max="9475" width="14.5703125" style="2" customWidth="1"/>
    <col min="9476" max="9476" width="18" style="2" bestFit="1" customWidth="1"/>
    <col min="9477" max="9477" width="14" style="2" customWidth="1"/>
    <col min="9478" max="9478" width="17.28515625" style="2" customWidth="1"/>
    <col min="9479" max="9479" width="24.140625" style="2" customWidth="1"/>
    <col min="9480" max="9480" width="21.7109375" style="2" customWidth="1"/>
    <col min="9481" max="9728" width="9.140625" style="2"/>
    <col min="9729" max="9729" width="37.85546875" style="2" customWidth="1"/>
    <col min="9730" max="9730" width="40.7109375" style="2" customWidth="1"/>
    <col min="9731" max="9731" width="14.5703125" style="2" customWidth="1"/>
    <col min="9732" max="9732" width="18" style="2" bestFit="1" customWidth="1"/>
    <col min="9733" max="9733" width="14" style="2" customWidth="1"/>
    <col min="9734" max="9734" width="17.28515625" style="2" customWidth="1"/>
    <col min="9735" max="9735" width="24.140625" style="2" customWidth="1"/>
    <col min="9736" max="9736" width="21.7109375" style="2" customWidth="1"/>
    <col min="9737" max="9984" width="9.140625" style="2"/>
    <col min="9985" max="9985" width="37.85546875" style="2" customWidth="1"/>
    <col min="9986" max="9986" width="40.7109375" style="2" customWidth="1"/>
    <col min="9987" max="9987" width="14.5703125" style="2" customWidth="1"/>
    <col min="9988" max="9988" width="18" style="2" bestFit="1" customWidth="1"/>
    <col min="9989" max="9989" width="14" style="2" customWidth="1"/>
    <col min="9990" max="9990" width="17.28515625" style="2" customWidth="1"/>
    <col min="9991" max="9991" width="24.140625" style="2" customWidth="1"/>
    <col min="9992" max="9992" width="21.7109375" style="2" customWidth="1"/>
    <col min="9993" max="10240" width="9.140625" style="2"/>
    <col min="10241" max="10241" width="37.85546875" style="2" customWidth="1"/>
    <col min="10242" max="10242" width="40.7109375" style="2" customWidth="1"/>
    <col min="10243" max="10243" width="14.5703125" style="2" customWidth="1"/>
    <col min="10244" max="10244" width="18" style="2" bestFit="1" customWidth="1"/>
    <col min="10245" max="10245" width="14" style="2" customWidth="1"/>
    <col min="10246" max="10246" width="17.28515625" style="2" customWidth="1"/>
    <col min="10247" max="10247" width="24.140625" style="2" customWidth="1"/>
    <col min="10248" max="10248" width="21.7109375" style="2" customWidth="1"/>
    <col min="10249" max="10496" width="9.140625" style="2"/>
    <col min="10497" max="10497" width="37.85546875" style="2" customWidth="1"/>
    <col min="10498" max="10498" width="40.7109375" style="2" customWidth="1"/>
    <col min="10499" max="10499" width="14.5703125" style="2" customWidth="1"/>
    <col min="10500" max="10500" width="18" style="2" bestFit="1" customWidth="1"/>
    <col min="10501" max="10501" width="14" style="2" customWidth="1"/>
    <col min="10502" max="10502" width="17.28515625" style="2" customWidth="1"/>
    <col min="10503" max="10503" width="24.140625" style="2" customWidth="1"/>
    <col min="10504" max="10504" width="21.7109375" style="2" customWidth="1"/>
    <col min="10505" max="10752" width="9.140625" style="2"/>
    <col min="10753" max="10753" width="37.85546875" style="2" customWidth="1"/>
    <col min="10754" max="10754" width="40.7109375" style="2" customWidth="1"/>
    <col min="10755" max="10755" width="14.5703125" style="2" customWidth="1"/>
    <col min="10756" max="10756" width="18" style="2" bestFit="1" customWidth="1"/>
    <col min="10757" max="10757" width="14" style="2" customWidth="1"/>
    <col min="10758" max="10758" width="17.28515625" style="2" customWidth="1"/>
    <col min="10759" max="10759" width="24.140625" style="2" customWidth="1"/>
    <col min="10760" max="10760" width="21.7109375" style="2" customWidth="1"/>
    <col min="10761" max="11008" width="9.140625" style="2"/>
    <col min="11009" max="11009" width="37.85546875" style="2" customWidth="1"/>
    <col min="11010" max="11010" width="40.7109375" style="2" customWidth="1"/>
    <col min="11011" max="11011" width="14.5703125" style="2" customWidth="1"/>
    <col min="11012" max="11012" width="18" style="2" bestFit="1" customWidth="1"/>
    <col min="11013" max="11013" width="14" style="2" customWidth="1"/>
    <col min="11014" max="11014" width="17.28515625" style="2" customWidth="1"/>
    <col min="11015" max="11015" width="24.140625" style="2" customWidth="1"/>
    <col min="11016" max="11016" width="21.7109375" style="2" customWidth="1"/>
    <col min="11017" max="11264" width="9.140625" style="2"/>
    <col min="11265" max="11265" width="37.85546875" style="2" customWidth="1"/>
    <col min="11266" max="11266" width="40.7109375" style="2" customWidth="1"/>
    <col min="11267" max="11267" width="14.5703125" style="2" customWidth="1"/>
    <col min="11268" max="11268" width="18" style="2" bestFit="1" customWidth="1"/>
    <col min="11269" max="11269" width="14" style="2" customWidth="1"/>
    <col min="11270" max="11270" width="17.28515625" style="2" customWidth="1"/>
    <col min="11271" max="11271" width="24.140625" style="2" customWidth="1"/>
    <col min="11272" max="11272" width="21.7109375" style="2" customWidth="1"/>
    <col min="11273" max="11520" width="9.140625" style="2"/>
    <col min="11521" max="11521" width="37.85546875" style="2" customWidth="1"/>
    <col min="11522" max="11522" width="40.7109375" style="2" customWidth="1"/>
    <col min="11523" max="11523" width="14.5703125" style="2" customWidth="1"/>
    <col min="11524" max="11524" width="18" style="2" bestFit="1" customWidth="1"/>
    <col min="11525" max="11525" width="14" style="2" customWidth="1"/>
    <col min="11526" max="11526" width="17.28515625" style="2" customWidth="1"/>
    <col min="11527" max="11527" width="24.140625" style="2" customWidth="1"/>
    <col min="11528" max="11528" width="21.7109375" style="2" customWidth="1"/>
    <col min="11529" max="11776" width="9.140625" style="2"/>
    <col min="11777" max="11777" width="37.85546875" style="2" customWidth="1"/>
    <col min="11778" max="11778" width="40.7109375" style="2" customWidth="1"/>
    <col min="11779" max="11779" width="14.5703125" style="2" customWidth="1"/>
    <col min="11780" max="11780" width="18" style="2" bestFit="1" customWidth="1"/>
    <col min="11781" max="11781" width="14" style="2" customWidth="1"/>
    <col min="11782" max="11782" width="17.28515625" style="2" customWidth="1"/>
    <col min="11783" max="11783" width="24.140625" style="2" customWidth="1"/>
    <col min="11784" max="11784" width="21.7109375" style="2" customWidth="1"/>
    <col min="11785" max="12032" width="9.140625" style="2"/>
    <col min="12033" max="12033" width="37.85546875" style="2" customWidth="1"/>
    <col min="12034" max="12034" width="40.7109375" style="2" customWidth="1"/>
    <col min="12035" max="12035" width="14.5703125" style="2" customWidth="1"/>
    <col min="12036" max="12036" width="18" style="2" bestFit="1" customWidth="1"/>
    <col min="12037" max="12037" width="14" style="2" customWidth="1"/>
    <col min="12038" max="12038" width="17.28515625" style="2" customWidth="1"/>
    <col min="12039" max="12039" width="24.140625" style="2" customWidth="1"/>
    <col min="12040" max="12040" width="21.7109375" style="2" customWidth="1"/>
    <col min="12041" max="12288" width="9.140625" style="2"/>
    <col min="12289" max="12289" width="37.85546875" style="2" customWidth="1"/>
    <col min="12290" max="12290" width="40.7109375" style="2" customWidth="1"/>
    <col min="12291" max="12291" width="14.5703125" style="2" customWidth="1"/>
    <col min="12292" max="12292" width="18" style="2" bestFit="1" customWidth="1"/>
    <col min="12293" max="12293" width="14" style="2" customWidth="1"/>
    <col min="12294" max="12294" width="17.28515625" style="2" customWidth="1"/>
    <col min="12295" max="12295" width="24.140625" style="2" customWidth="1"/>
    <col min="12296" max="12296" width="21.7109375" style="2" customWidth="1"/>
    <col min="12297" max="12544" width="9.140625" style="2"/>
    <col min="12545" max="12545" width="37.85546875" style="2" customWidth="1"/>
    <col min="12546" max="12546" width="40.7109375" style="2" customWidth="1"/>
    <col min="12547" max="12547" width="14.5703125" style="2" customWidth="1"/>
    <col min="12548" max="12548" width="18" style="2" bestFit="1" customWidth="1"/>
    <col min="12549" max="12549" width="14" style="2" customWidth="1"/>
    <col min="12550" max="12550" width="17.28515625" style="2" customWidth="1"/>
    <col min="12551" max="12551" width="24.140625" style="2" customWidth="1"/>
    <col min="12552" max="12552" width="21.7109375" style="2" customWidth="1"/>
    <col min="12553" max="12800" width="9.140625" style="2"/>
    <col min="12801" max="12801" width="37.85546875" style="2" customWidth="1"/>
    <col min="12802" max="12802" width="40.7109375" style="2" customWidth="1"/>
    <col min="12803" max="12803" width="14.5703125" style="2" customWidth="1"/>
    <col min="12804" max="12804" width="18" style="2" bestFit="1" customWidth="1"/>
    <col min="12805" max="12805" width="14" style="2" customWidth="1"/>
    <col min="12806" max="12806" width="17.28515625" style="2" customWidth="1"/>
    <col min="12807" max="12807" width="24.140625" style="2" customWidth="1"/>
    <col min="12808" max="12808" width="21.7109375" style="2" customWidth="1"/>
    <col min="12809" max="13056" width="9.140625" style="2"/>
    <col min="13057" max="13057" width="37.85546875" style="2" customWidth="1"/>
    <col min="13058" max="13058" width="40.7109375" style="2" customWidth="1"/>
    <col min="13059" max="13059" width="14.5703125" style="2" customWidth="1"/>
    <col min="13060" max="13060" width="18" style="2" bestFit="1" customWidth="1"/>
    <col min="13061" max="13061" width="14" style="2" customWidth="1"/>
    <col min="13062" max="13062" width="17.28515625" style="2" customWidth="1"/>
    <col min="13063" max="13063" width="24.140625" style="2" customWidth="1"/>
    <col min="13064" max="13064" width="21.7109375" style="2" customWidth="1"/>
    <col min="13065" max="13312" width="9.140625" style="2"/>
    <col min="13313" max="13313" width="37.85546875" style="2" customWidth="1"/>
    <col min="13314" max="13314" width="40.7109375" style="2" customWidth="1"/>
    <col min="13315" max="13315" width="14.5703125" style="2" customWidth="1"/>
    <col min="13316" max="13316" width="18" style="2" bestFit="1" customWidth="1"/>
    <col min="13317" max="13317" width="14" style="2" customWidth="1"/>
    <col min="13318" max="13318" width="17.28515625" style="2" customWidth="1"/>
    <col min="13319" max="13319" width="24.140625" style="2" customWidth="1"/>
    <col min="13320" max="13320" width="21.7109375" style="2" customWidth="1"/>
    <col min="13321" max="13568" width="9.140625" style="2"/>
    <col min="13569" max="13569" width="37.85546875" style="2" customWidth="1"/>
    <col min="13570" max="13570" width="40.7109375" style="2" customWidth="1"/>
    <col min="13571" max="13571" width="14.5703125" style="2" customWidth="1"/>
    <col min="13572" max="13572" width="18" style="2" bestFit="1" customWidth="1"/>
    <col min="13573" max="13573" width="14" style="2" customWidth="1"/>
    <col min="13574" max="13574" width="17.28515625" style="2" customWidth="1"/>
    <col min="13575" max="13575" width="24.140625" style="2" customWidth="1"/>
    <col min="13576" max="13576" width="21.7109375" style="2" customWidth="1"/>
    <col min="13577" max="13824" width="9.140625" style="2"/>
    <col min="13825" max="13825" width="37.85546875" style="2" customWidth="1"/>
    <col min="13826" max="13826" width="40.7109375" style="2" customWidth="1"/>
    <col min="13827" max="13827" width="14.5703125" style="2" customWidth="1"/>
    <col min="13828" max="13828" width="18" style="2" bestFit="1" customWidth="1"/>
    <col min="13829" max="13829" width="14" style="2" customWidth="1"/>
    <col min="13830" max="13830" width="17.28515625" style="2" customWidth="1"/>
    <col min="13831" max="13831" width="24.140625" style="2" customWidth="1"/>
    <col min="13832" max="13832" width="21.7109375" style="2" customWidth="1"/>
    <col min="13833" max="14080" width="9.140625" style="2"/>
    <col min="14081" max="14081" width="37.85546875" style="2" customWidth="1"/>
    <col min="14082" max="14082" width="40.7109375" style="2" customWidth="1"/>
    <col min="14083" max="14083" width="14.5703125" style="2" customWidth="1"/>
    <col min="14084" max="14084" width="18" style="2" bestFit="1" customWidth="1"/>
    <col min="14085" max="14085" width="14" style="2" customWidth="1"/>
    <col min="14086" max="14086" width="17.28515625" style="2" customWidth="1"/>
    <col min="14087" max="14087" width="24.140625" style="2" customWidth="1"/>
    <col min="14088" max="14088" width="21.7109375" style="2" customWidth="1"/>
    <col min="14089" max="14336" width="9.140625" style="2"/>
    <col min="14337" max="14337" width="37.85546875" style="2" customWidth="1"/>
    <col min="14338" max="14338" width="40.7109375" style="2" customWidth="1"/>
    <col min="14339" max="14339" width="14.5703125" style="2" customWidth="1"/>
    <col min="14340" max="14340" width="18" style="2" bestFit="1" customWidth="1"/>
    <col min="14341" max="14341" width="14" style="2" customWidth="1"/>
    <col min="14342" max="14342" width="17.28515625" style="2" customWidth="1"/>
    <col min="14343" max="14343" width="24.140625" style="2" customWidth="1"/>
    <col min="14344" max="14344" width="21.7109375" style="2" customWidth="1"/>
    <col min="14345" max="14592" width="9.140625" style="2"/>
    <col min="14593" max="14593" width="37.85546875" style="2" customWidth="1"/>
    <col min="14594" max="14594" width="40.7109375" style="2" customWidth="1"/>
    <col min="14595" max="14595" width="14.5703125" style="2" customWidth="1"/>
    <col min="14596" max="14596" width="18" style="2" bestFit="1" customWidth="1"/>
    <col min="14597" max="14597" width="14" style="2" customWidth="1"/>
    <col min="14598" max="14598" width="17.28515625" style="2" customWidth="1"/>
    <col min="14599" max="14599" width="24.140625" style="2" customWidth="1"/>
    <col min="14600" max="14600" width="21.7109375" style="2" customWidth="1"/>
    <col min="14601" max="14848" width="9.140625" style="2"/>
    <col min="14849" max="14849" width="37.85546875" style="2" customWidth="1"/>
    <col min="14850" max="14850" width="40.7109375" style="2" customWidth="1"/>
    <col min="14851" max="14851" width="14.5703125" style="2" customWidth="1"/>
    <col min="14852" max="14852" width="18" style="2" bestFit="1" customWidth="1"/>
    <col min="14853" max="14853" width="14" style="2" customWidth="1"/>
    <col min="14854" max="14854" width="17.28515625" style="2" customWidth="1"/>
    <col min="14855" max="14855" width="24.140625" style="2" customWidth="1"/>
    <col min="14856" max="14856" width="21.7109375" style="2" customWidth="1"/>
    <col min="14857" max="15104" width="9.140625" style="2"/>
    <col min="15105" max="15105" width="37.85546875" style="2" customWidth="1"/>
    <col min="15106" max="15106" width="40.7109375" style="2" customWidth="1"/>
    <col min="15107" max="15107" width="14.5703125" style="2" customWidth="1"/>
    <col min="15108" max="15108" width="18" style="2" bestFit="1" customWidth="1"/>
    <col min="15109" max="15109" width="14" style="2" customWidth="1"/>
    <col min="15110" max="15110" width="17.28515625" style="2" customWidth="1"/>
    <col min="15111" max="15111" width="24.140625" style="2" customWidth="1"/>
    <col min="15112" max="15112" width="21.7109375" style="2" customWidth="1"/>
    <col min="15113" max="15360" width="9.140625" style="2"/>
    <col min="15361" max="15361" width="37.85546875" style="2" customWidth="1"/>
    <col min="15362" max="15362" width="40.7109375" style="2" customWidth="1"/>
    <col min="15363" max="15363" width="14.5703125" style="2" customWidth="1"/>
    <col min="15364" max="15364" width="18" style="2" bestFit="1" customWidth="1"/>
    <col min="15365" max="15365" width="14" style="2" customWidth="1"/>
    <col min="15366" max="15366" width="17.28515625" style="2" customWidth="1"/>
    <col min="15367" max="15367" width="24.140625" style="2" customWidth="1"/>
    <col min="15368" max="15368" width="21.7109375" style="2" customWidth="1"/>
    <col min="15369" max="15616" width="9.140625" style="2"/>
    <col min="15617" max="15617" width="37.85546875" style="2" customWidth="1"/>
    <col min="15618" max="15618" width="40.7109375" style="2" customWidth="1"/>
    <col min="15619" max="15619" width="14.5703125" style="2" customWidth="1"/>
    <col min="15620" max="15620" width="18" style="2" bestFit="1" customWidth="1"/>
    <col min="15621" max="15621" width="14" style="2" customWidth="1"/>
    <col min="15622" max="15622" width="17.28515625" style="2" customWidth="1"/>
    <col min="15623" max="15623" width="24.140625" style="2" customWidth="1"/>
    <col min="15624" max="15624" width="21.7109375" style="2" customWidth="1"/>
    <col min="15625" max="15872" width="9.140625" style="2"/>
    <col min="15873" max="15873" width="37.85546875" style="2" customWidth="1"/>
    <col min="15874" max="15874" width="40.7109375" style="2" customWidth="1"/>
    <col min="15875" max="15875" width="14.5703125" style="2" customWidth="1"/>
    <col min="15876" max="15876" width="18" style="2" bestFit="1" customWidth="1"/>
    <col min="15877" max="15877" width="14" style="2" customWidth="1"/>
    <col min="15878" max="15878" width="17.28515625" style="2" customWidth="1"/>
    <col min="15879" max="15879" width="24.140625" style="2" customWidth="1"/>
    <col min="15880" max="15880" width="21.7109375" style="2" customWidth="1"/>
    <col min="15881" max="16128" width="9.140625" style="2"/>
    <col min="16129" max="16129" width="37.85546875" style="2" customWidth="1"/>
    <col min="16130" max="16130" width="40.7109375" style="2" customWidth="1"/>
    <col min="16131" max="16131" width="14.5703125" style="2" customWidth="1"/>
    <col min="16132" max="16132" width="18" style="2" bestFit="1" customWidth="1"/>
    <col min="16133" max="16133" width="14" style="2" customWidth="1"/>
    <col min="16134" max="16134" width="17.28515625" style="2" customWidth="1"/>
    <col min="16135" max="16135" width="24.140625" style="2" customWidth="1"/>
    <col min="16136" max="16136" width="21.7109375" style="2" customWidth="1"/>
    <col min="16137" max="16384" width="9.140625" style="2"/>
  </cols>
  <sheetData>
    <row r="1" spans="1:15" ht="15" x14ac:dyDescent="0.25">
      <c r="A1" s="56"/>
      <c r="B1" s="57"/>
      <c r="C1" s="58"/>
      <c r="D1" s="59"/>
      <c r="E1" s="4" t="s">
        <v>841</v>
      </c>
      <c r="F1" s="4"/>
      <c r="G1" s="4"/>
      <c r="H1" s="4"/>
      <c r="I1" s="4"/>
      <c r="J1" s="4"/>
      <c r="K1" s="4"/>
      <c r="L1" s="4"/>
      <c r="M1" s="4"/>
      <c r="N1" s="4"/>
      <c r="O1" s="4"/>
    </row>
    <row r="2" spans="1:15" x14ac:dyDescent="0.2">
      <c r="A2" s="56"/>
      <c r="B2" s="57"/>
      <c r="C2" s="58"/>
      <c r="D2" s="59"/>
      <c r="E2" s="59"/>
    </row>
    <row r="3" spans="1:15" x14ac:dyDescent="0.2">
      <c r="A3" s="620" t="s">
        <v>795</v>
      </c>
      <c r="B3" s="620"/>
      <c r="C3" s="620"/>
      <c r="D3" s="620"/>
      <c r="E3" s="620"/>
    </row>
    <row r="4" spans="1:15" x14ac:dyDescent="0.2">
      <c r="A4" s="56"/>
      <c r="B4" s="57"/>
      <c r="C4" s="58"/>
      <c r="D4" s="59"/>
      <c r="E4" s="59"/>
    </row>
    <row r="5" spans="1:15" x14ac:dyDescent="0.2">
      <c r="A5" s="56"/>
      <c r="B5" s="57"/>
      <c r="C5" s="58"/>
      <c r="D5" s="59"/>
      <c r="E5" s="59" t="s">
        <v>324</v>
      </c>
    </row>
    <row r="6" spans="1:15" ht="13.5" thickBot="1" x14ac:dyDescent="0.25">
      <c r="A6" s="60"/>
      <c r="B6" s="61"/>
      <c r="C6" s="62"/>
      <c r="D6" s="63"/>
      <c r="E6" s="64">
        <v>1</v>
      </c>
    </row>
    <row r="7" spans="1:15" ht="12.75" customHeight="1" x14ac:dyDescent="0.2">
      <c r="A7" s="627" t="s">
        <v>325</v>
      </c>
      <c r="B7" s="623" t="s">
        <v>326</v>
      </c>
      <c r="C7" s="634" t="s">
        <v>327</v>
      </c>
      <c r="D7" s="627" t="s">
        <v>328</v>
      </c>
      <c r="E7" s="627" t="s">
        <v>329</v>
      </c>
      <c r="G7" s="631"/>
    </row>
    <row r="8" spans="1:15" x14ac:dyDescent="0.2">
      <c r="A8" s="632"/>
      <c r="B8" s="633"/>
      <c r="C8" s="635"/>
      <c r="D8" s="632"/>
      <c r="E8" s="632"/>
      <c r="G8" s="631"/>
    </row>
    <row r="9" spans="1:15" s="28" customFormat="1" x14ac:dyDescent="0.2">
      <c r="A9" s="65" t="s">
        <v>330</v>
      </c>
      <c r="B9" s="66" t="s">
        <v>331</v>
      </c>
      <c r="C9" s="67" t="s">
        <v>332</v>
      </c>
      <c r="D9" s="68">
        <v>300228</v>
      </c>
      <c r="E9" s="69">
        <v>288036</v>
      </c>
    </row>
    <row r="10" spans="1:15" s="28" customFormat="1" x14ac:dyDescent="0.2">
      <c r="A10" s="65" t="s">
        <v>333</v>
      </c>
      <c r="B10" s="70" t="s">
        <v>334</v>
      </c>
      <c r="C10" s="67" t="s">
        <v>332</v>
      </c>
      <c r="D10" s="68">
        <v>518160</v>
      </c>
      <c r="E10" s="69">
        <v>518160</v>
      </c>
    </row>
    <row r="11" spans="1:15" s="28" customFormat="1" ht="25.5" x14ac:dyDescent="0.2">
      <c r="A11" s="65" t="s">
        <v>335</v>
      </c>
      <c r="B11" s="72" t="s">
        <v>336</v>
      </c>
      <c r="C11" s="73" t="s">
        <v>332</v>
      </c>
      <c r="D11" s="68">
        <v>727800</v>
      </c>
      <c r="E11" s="69">
        <v>634258</v>
      </c>
    </row>
    <row r="12" spans="1:15" s="28" customFormat="1" ht="25.5" x14ac:dyDescent="0.2">
      <c r="A12" s="74" t="s">
        <v>337</v>
      </c>
      <c r="B12" s="75" t="s">
        <v>829</v>
      </c>
      <c r="C12" s="76" t="s">
        <v>338</v>
      </c>
      <c r="D12" s="68">
        <v>67000</v>
      </c>
      <c r="E12" s="69">
        <v>71200</v>
      </c>
    </row>
    <row r="13" spans="1:15" s="28" customFormat="1" ht="25.5" x14ac:dyDescent="0.2">
      <c r="A13" s="74" t="s">
        <v>337</v>
      </c>
      <c r="B13" s="75" t="s">
        <v>828</v>
      </c>
      <c r="C13" s="76" t="s">
        <v>338</v>
      </c>
      <c r="D13" s="68">
        <v>15600</v>
      </c>
      <c r="E13" s="69">
        <v>15600</v>
      </c>
    </row>
    <row r="14" spans="1:15" s="28" customFormat="1" x14ac:dyDescent="0.2">
      <c r="A14" s="65" t="s">
        <v>339</v>
      </c>
      <c r="B14" s="66" t="s">
        <v>340</v>
      </c>
      <c r="C14" s="67" t="s">
        <v>332</v>
      </c>
      <c r="D14" s="68">
        <v>1423111</v>
      </c>
      <c r="E14" s="69">
        <v>1237488</v>
      </c>
    </row>
    <row r="15" spans="1:15" s="28" customFormat="1" x14ac:dyDescent="0.2">
      <c r="A15" s="65" t="s">
        <v>339</v>
      </c>
      <c r="B15" s="66" t="s">
        <v>341</v>
      </c>
      <c r="C15" s="71">
        <v>45107</v>
      </c>
      <c r="D15" s="68">
        <v>735711</v>
      </c>
      <c r="E15" s="69">
        <v>735711</v>
      </c>
      <c r="F15" s="77"/>
    </row>
    <row r="16" spans="1:15" s="28" customFormat="1" x14ac:dyDescent="0.2">
      <c r="A16" s="65" t="s">
        <v>342</v>
      </c>
      <c r="B16" s="66" t="s">
        <v>343</v>
      </c>
      <c r="C16" s="78" t="s">
        <v>332</v>
      </c>
      <c r="D16" s="68">
        <v>3615057</v>
      </c>
      <c r="E16" s="69">
        <v>3615057</v>
      </c>
    </row>
    <row r="17" spans="1:10" s="28" customFormat="1" ht="25.5" x14ac:dyDescent="0.2">
      <c r="A17" s="65" t="s">
        <v>344</v>
      </c>
      <c r="B17" s="66" t="s">
        <v>345</v>
      </c>
      <c r="C17" s="73" t="s">
        <v>332</v>
      </c>
      <c r="D17" s="68">
        <v>63000</v>
      </c>
      <c r="E17" s="69">
        <v>56000</v>
      </c>
    </row>
    <row r="18" spans="1:10" s="28" customFormat="1" x14ac:dyDescent="0.2">
      <c r="A18" s="79" t="s">
        <v>346</v>
      </c>
      <c r="B18" s="80" t="s">
        <v>347</v>
      </c>
      <c r="C18" s="67" t="s">
        <v>332</v>
      </c>
      <c r="D18" s="81">
        <v>338780</v>
      </c>
      <c r="E18" s="69">
        <v>338780</v>
      </c>
    </row>
    <row r="19" spans="1:10" s="28" customFormat="1" x14ac:dyDescent="0.2">
      <c r="A19" s="74" t="s">
        <v>348</v>
      </c>
      <c r="B19" s="82" t="s">
        <v>349</v>
      </c>
      <c r="C19" s="83" t="s">
        <v>332</v>
      </c>
      <c r="D19" s="81">
        <v>3456560</v>
      </c>
      <c r="E19" s="69">
        <v>3468928</v>
      </c>
    </row>
    <row r="20" spans="1:10" s="28" customFormat="1" x14ac:dyDescent="0.2">
      <c r="A20" s="74" t="s">
        <v>350</v>
      </c>
      <c r="B20" s="82" t="s">
        <v>351</v>
      </c>
      <c r="C20" s="83" t="s">
        <v>332</v>
      </c>
      <c r="D20" s="81">
        <v>2646132</v>
      </c>
      <c r="E20" s="84">
        <v>2528040</v>
      </c>
    </row>
    <row r="21" spans="1:10" s="28" customFormat="1" ht="25.5" x14ac:dyDescent="0.2">
      <c r="A21" s="74" t="s">
        <v>352</v>
      </c>
      <c r="B21" s="82" t="s">
        <v>353</v>
      </c>
      <c r="C21" s="85" t="s">
        <v>332</v>
      </c>
      <c r="D21" s="68">
        <v>66264</v>
      </c>
      <c r="E21" s="69">
        <v>58175</v>
      </c>
    </row>
    <row r="22" spans="1:10" s="28" customFormat="1" ht="25.5" x14ac:dyDescent="0.2">
      <c r="A22" s="74" t="s">
        <v>352</v>
      </c>
      <c r="B22" s="82" t="s">
        <v>354</v>
      </c>
      <c r="C22" s="85" t="s">
        <v>332</v>
      </c>
      <c r="D22" s="68">
        <v>189357</v>
      </c>
      <c r="E22" s="69">
        <v>105532</v>
      </c>
    </row>
    <row r="23" spans="1:10" s="28" customFormat="1" ht="25.5" x14ac:dyDescent="0.2">
      <c r="A23" s="74" t="s">
        <v>352</v>
      </c>
      <c r="B23" s="82" t="s">
        <v>355</v>
      </c>
      <c r="C23" s="85" t="s">
        <v>332</v>
      </c>
      <c r="D23" s="68">
        <v>422148</v>
      </c>
      <c r="E23" s="69">
        <v>419373</v>
      </c>
    </row>
    <row r="24" spans="1:10" s="28" customFormat="1" ht="25.5" x14ac:dyDescent="0.2">
      <c r="A24" s="74" t="s">
        <v>352</v>
      </c>
      <c r="B24" s="82" t="s">
        <v>830</v>
      </c>
      <c r="C24" s="85" t="s">
        <v>332</v>
      </c>
      <c r="D24" s="68">
        <v>317030</v>
      </c>
      <c r="E24" s="69">
        <v>126764</v>
      </c>
    </row>
    <row r="25" spans="1:10" s="28" customFormat="1" ht="25.5" x14ac:dyDescent="0.2">
      <c r="A25" s="74" t="s">
        <v>352</v>
      </c>
      <c r="B25" s="82" t="s">
        <v>831</v>
      </c>
      <c r="C25" s="85" t="s">
        <v>332</v>
      </c>
      <c r="D25" s="68">
        <v>269240</v>
      </c>
      <c r="E25" s="69">
        <v>187756</v>
      </c>
    </row>
    <row r="26" spans="1:10" s="28" customFormat="1" ht="25.5" x14ac:dyDescent="0.2">
      <c r="A26" s="86" t="s">
        <v>352</v>
      </c>
      <c r="B26" s="87" t="s">
        <v>356</v>
      </c>
      <c r="C26" s="88">
        <v>45382</v>
      </c>
      <c r="D26" s="89">
        <v>899638</v>
      </c>
      <c r="E26" s="90">
        <v>831618</v>
      </c>
    </row>
    <row r="27" spans="1:10" ht="25.5" x14ac:dyDescent="0.2">
      <c r="A27" s="91" t="s">
        <v>357</v>
      </c>
      <c r="B27" s="72" t="s">
        <v>358</v>
      </c>
      <c r="C27" s="78" t="s">
        <v>332</v>
      </c>
      <c r="D27" s="81">
        <v>675702</v>
      </c>
      <c r="E27" s="92">
        <v>675702</v>
      </c>
    </row>
    <row r="28" spans="1:10" ht="25.5" x14ac:dyDescent="0.2">
      <c r="A28" s="91" t="s">
        <v>357</v>
      </c>
      <c r="B28" s="72" t="s">
        <v>359</v>
      </c>
      <c r="C28" s="78" t="s">
        <v>332</v>
      </c>
      <c r="D28" s="81">
        <v>542275</v>
      </c>
      <c r="E28" s="92">
        <v>542275</v>
      </c>
    </row>
    <row r="29" spans="1:10" ht="25.5" x14ac:dyDescent="0.2">
      <c r="A29" s="91" t="s">
        <v>357</v>
      </c>
      <c r="B29" s="72" t="s">
        <v>360</v>
      </c>
      <c r="C29" s="78" t="s">
        <v>332</v>
      </c>
      <c r="D29" s="81">
        <v>339459</v>
      </c>
      <c r="E29" s="92">
        <v>339459</v>
      </c>
    </row>
    <row r="30" spans="1:10" x14ac:dyDescent="0.2">
      <c r="A30" s="65" t="s">
        <v>361</v>
      </c>
      <c r="B30" s="66" t="s">
        <v>362</v>
      </c>
      <c r="C30" s="67" t="s">
        <v>332</v>
      </c>
      <c r="D30" s="68">
        <v>123063</v>
      </c>
      <c r="E30" s="69">
        <v>123063</v>
      </c>
    </row>
    <row r="31" spans="1:10" ht="25.5" x14ac:dyDescent="0.2">
      <c r="A31" s="65" t="s">
        <v>363</v>
      </c>
      <c r="B31" s="66" t="s">
        <v>364</v>
      </c>
      <c r="C31" s="67" t="s">
        <v>332</v>
      </c>
      <c r="D31" s="68">
        <v>323850</v>
      </c>
      <c r="E31" s="69">
        <v>194310</v>
      </c>
      <c r="J31" s="93"/>
    </row>
    <row r="32" spans="1:10" s="28" customFormat="1" ht="25.5" x14ac:dyDescent="0.2">
      <c r="A32" s="65" t="s">
        <v>365</v>
      </c>
      <c r="B32" s="66" t="s">
        <v>366</v>
      </c>
      <c r="C32" s="67" t="s">
        <v>332</v>
      </c>
      <c r="D32" s="81">
        <v>54256</v>
      </c>
      <c r="E32" s="69">
        <v>38640</v>
      </c>
    </row>
    <row r="33" spans="1:5" s="28" customFormat="1" x14ac:dyDescent="0.2">
      <c r="A33" s="65" t="s">
        <v>367</v>
      </c>
      <c r="B33" s="66" t="s">
        <v>368</v>
      </c>
      <c r="C33" s="67" t="s">
        <v>332</v>
      </c>
      <c r="D33" s="68">
        <v>304800</v>
      </c>
      <c r="E33" s="69">
        <v>304800</v>
      </c>
    </row>
    <row r="34" spans="1:5" s="28" customFormat="1" x14ac:dyDescent="0.2">
      <c r="A34" s="65" t="s">
        <v>369</v>
      </c>
      <c r="B34" s="66" t="s">
        <v>370</v>
      </c>
      <c r="C34" s="67" t="s">
        <v>332</v>
      </c>
      <c r="D34" s="68">
        <v>144000</v>
      </c>
      <c r="E34" s="69">
        <v>144000</v>
      </c>
    </row>
    <row r="35" spans="1:5" s="28" customFormat="1" x14ac:dyDescent="0.2">
      <c r="A35" s="65" t="s">
        <v>371</v>
      </c>
      <c r="B35" s="66" t="s">
        <v>372</v>
      </c>
      <c r="C35" s="73" t="s">
        <v>332</v>
      </c>
      <c r="D35" s="68">
        <v>241260</v>
      </c>
      <c r="E35" s="68">
        <v>202453</v>
      </c>
    </row>
    <row r="36" spans="1:5" s="28" customFormat="1" x14ac:dyDescent="0.2">
      <c r="A36" s="65" t="s">
        <v>373</v>
      </c>
      <c r="B36" s="66" t="s">
        <v>374</v>
      </c>
      <c r="C36" s="73" t="s">
        <v>332</v>
      </c>
      <c r="D36" s="81">
        <v>51120</v>
      </c>
      <c r="E36" s="69">
        <v>41040</v>
      </c>
    </row>
    <row r="37" spans="1:5" s="28" customFormat="1" x14ac:dyDescent="0.2">
      <c r="A37" s="65" t="s">
        <v>373</v>
      </c>
      <c r="B37" s="66" t="s">
        <v>375</v>
      </c>
      <c r="C37" s="73" t="s">
        <v>332</v>
      </c>
      <c r="D37" s="81">
        <v>9128640</v>
      </c>
      <c r="E37" s="69">
        <v>7034545</v>
      </c>
    </row>
    <row r="38" spans="1:5" s="28" customFormat="1" x14ac:dyDescent="0.2">
      <c r="A38" s="65" t="s">
        <v>376</v>
      </c>
      <c r="B38" s="66" t="s">
        <v>377</v>
      </c>
      <c r="C38" s="73" t="s">
        <v>332</v>
      </c>
      <c r="D38" s="81">
        <v>20903</v>
      </c>
      <c r="E38" s="69">
        <v>19113</v>
      </c>
    </row>
    <row r="39" spans="1:5" s="28" customFormat="1" x14ac:dyDescent="0.2">
      <c r="A39" s="65" t="s">
        <v>376</v>
      </c>
      <c r="B39" s="66" t="s">
        <v>378</v>
      </c>
      <c r="C39" s="73" t="s">
        <v>332</v>
      </c>
      <c r="D39" s="81">
        <v>551383</v>
      </c>
      <c r="E39" s="69">
        <v>550568</v>
      </c>
    </row>
    <row r="40" spans="1:5" s="28" customFormat="1" x14ac:dyDescent="0.2">
      <c r="A40" s="65" t="s">
        <v>376</v>
      </c>
      <c r="B40" s="66" t="s">
        <v>379</v>
      </c>
      <c r="C40" s="73" t="s">
        <v>332</v>
      </c>
      <c r="D40" s="68">
        <v>198132</v>
      </c>
      <c r="E40" s="69">
        <v>191862</v>
      </c>
    </row>
    <row r="41" spans="1:5" s="28" customFormat="1" ht="25.5" x14ac:dyDescent="0.2">
      <c r="A41" s="65" t="s">
        <v>380</v>
      </c>
      <c r="B41" s="66" t="s">
        <v>381</v>
      </c>
      <c r="C41" s="73" t="s">
        <v>332</v>
      </c>
      <c r="D41" s="81">
        <v>113920</v>
      </c>
      <c r="E41" s="69">
        <v>99061</v>
      </c>
    </row>
    <row r="42" spans="1:5" s="28" customFormat="1" x14ac:dyDescent="0.2">
      <c r="A42" s="65" t="s">
        <v>382</v>
      </c>
      <c r="B42" s="66" t="s">
        <v>383</v>
      </c>
      <c r="C42" s="85" t="s">
        <v>332</v>
      </c>
      <c r="D42" s="68">
        <v>178611</v>
      </c>
      <c r="E42" s="69">
        <v>178611</v>
      </c>
    </row>
    <row r="43" spans="1:5" s="28" customFormat="1" ht="25.5" x14ac:dyDescent="0.2">
      <c r="A43" s="65" t="s">
        <v>384</v>
      </c>
      <c r="B43" s="94" t="s">
        <v>385</v>
      </c>
      <c r="C43" s="85" t="s">
        <v>386</v>
      </c>
      <c r="D43" s="95">
        <v>147241</v>
      </c>
      <c r="E43" s="69">
        <v>147241</v>
      </c>
    </row>
    <row r="44" spans="1:5" s="28" customFormat="1" x14ac:dyDescent="0.2">
      <c r="A44" s="65" t="s">
        <v>384</v>
      </c>
      <c r="B44" s="94" t="s">
        <v>387</v>
      </c>
      <c r="C44" s="85" t="s">
        <v>388</v>
      </c>
      <c r="D44" s="96">
        <v>493479</v>
      </c>
      <c r="E44" s="96">
        <v>457349</v>
      </c>
    </row>
    <row r="45" spans="1:5" s="28" customFormat="1" x14ac:dyDescent="0.2">
      <c r="A45" s="65" t="s">
        <v>389</v>
      </c>
      <c r="B45" s="94" t="s">
        <v>390</v>
      </c>
      <c r="C45" s="67" t="s">
        <v>332</v>
      </c>
      <c r="D45" s="81">
        <v>311414</v>
      </c>
      <c r="E45" s="69">
        <v>145091</v>
      </c>
    </row>
    <row r="46" spans="1:5" s="28" customFormat="1" x14ac:dyDescent="0.2">
      <c r="A46" s="65" t="s">
        <v>391</v>
      </c>
      <c r="B46" s="94" t="s">
        <v>392</v>
      </c>
      <c r="C46" s="73" t="s">
        <v>332</v>
      </c>
      <c r="D46" s="81">
        <v>193027</v>
      </c>
      <c r="E46" s="69">
        <v>193027</v>
      </c>
    </row>
    <row r="47" spans="1:5" s="28" customFormat="1" x14ac:dyDescent="0.2">
      <c r="A47" s="65" t="s">
        <v>393</v>
      </c>
      <c r="B47" s="94" t="s">
        <v>832</v>
      </c>
      <c r="C47" s="73" t="s">
        <v>332</v>
      </c>
      <c r="D47" s="81">
        <v>7080965</v>
      </c>
      <c r="E47" s="69">
        <v>6266341</v>
      </c>
    </row>
    <row r="48" spans="1:5" s="28" customFormat="1" x14ac:dyDescent="0.2">
      <c r="A48" s="65" t="s">
        <v>394</v>
      </c>
      <c r="B48" s="94" t="s">
        <v>395</v>
      </c>
      <c r="C48" s="73" t="s">
        <v>332</v>
      </c>
      <c r="D48" s="81">
        <v>1905000</v>
      </c>
      <c r="E48" s="69">
        <v>1890872</v>
      </c>
    </row>
    <row r="49" spans="1:5" s="28" customFormat="1" ht="25.5" x14ac:dyDescent="0.2">
      <c r="A49" s="65" t="s">
        <v>396</v>
      </c>
      <c r="B49" s="94" t="s">
        <v>833</v>
      </c>
      <c r="C49" s="73" t="s">
        <v>332</v>
      </c>
      <c r="D49" s="81">
        <v>3153432</v>
      </c>
      <c r="E49" s="69">
        <v>2742115</v>
      </c>
    </row>
    <row r="50" spans="1:5" s="28" customFormat="1" ht="25.5" x14ac:dyDescent="0.2">
      <c r="A50" s="65" t="s">
        <v>397</v>
      </c>
      <c r="B50" s="94" t="s">
        <v>398</v>
      </c>
      <c r="C50" s="73" t="s">
        <v>332</v>
      </c>
      <c r="D50" s="81">
        <v>3227845</v>
      </c>
      <c r="E50" s="69">
        <v>2799519</v>
      </c>
    </row>
    <row r="51" spans="1:5" s="28" customFormat="1" ht="25.5" x14ac:dyDescent="0.2">
      <c r="A51" s="65" t="s">
        <v>399</v>
      </c>
      <c r="B51" s="94" t="s">
        <v>400</v>
      </c>
      <c r="C51" s="73" t="s">
        <v>332</v>
      </c>
      <c r="D51" s="68">
        <v>120000</v>
      </c>
      <c r="E51" s="69">
        <v>120000</v>
      </c>
    </row>
    <row r="52" spans="1:5" s="28" customFormat="1" x14ac:dyDescent="0.2">
      <c r="A52" s="65" t="s">
        <v>401</v>
      </c>
      <c r="B52" s="94" t="s">
        <v>402</v>
      </c>
      <c r="C52" s="73" t="s">
        <v>388</v>
      </c>
      <c r="D52" s="68">
        <v>142800</v>
      </c>
      <c r="E52" s="69">
        <v>105600</v>
      </c>
    </row>
    <row r="53" spans="1:5" s="28" customFormat="1" x14ac:dyDescent="0.2">
      <c r="A53" s="65" t="s">
        <v>403</v>
      </c>
      <c r="B53" s="94" t="s">
        <v>404</v>
      </c>
      <c r="C53" s="73" t="s">
        <v>332</v>
      </c>
      <c r="D53" s="81">
        <v>32955</v>
      </c>
      <c r="E53" s="69">
        <v>14864</v>
      </c>
    </row>
    <row r="54" spans="1:5" s="28" customFormat="1" x14ac:dyDescent="0.2">
      <c r="A54" s="65" t="s">
        <v>403</v>
      </c>
      <c r="B54" s="94" t="s">
        <v>405</v>
      </c>
      <c r="C54" s="73" t="s">
        <v>332</v>
      </c>
      <c r="D54" s="81">
        <v>131820</v>
      </c>
      <c r="E54" s="69">
        <v>63813</v>
      </c>
    </row>
    <row r="55" spans="1:5" s="28" customFormat="1" ht="25.5" x14ac:dyDescent="0.2">
      <c r="A55" s="65" t="s">
        <v>406</v>
      </c>
      <c r="B55" s="66" t="s">
        <v>407</v>
      </c>
      <c r="C55" s="73" t="s">
        <v>332</v>
      </c>
      <c r="D55" s="69">
        <v>1155000</v>
      </c>
      <c r="E55" s="69">
        <v>585000</v>
      </c>
    </row>
    <row r="56" spans="1:5" s="28" customFormat="1" ht="25.5" x14ac:dyDescent="0.2">
      <c r="A56" s="65" t="s">
        <v>408</v>
      </c>
      <c r="B56" s="66" t="s">
        <v>409</v>
      </c>
      <c r="C56" s="67" t="s">
        <v>410</v>
      </c>
      <c r="D56" s="68">
        <v>55000</v>
      </c>
      <c r="E56" s="69">
        <v>36000</v>
      </c>
    </row>
    <row r="57" spans="1:5" s="28" customFormat="1" x14ac:dyDescent="0.2">
      <c r="A57" s="65" t="s">
        <v>411</v>
      </c>
      <c r="B57" s="66" t="s">
        <v>412</v>
      </c>
      <c r="C57" s="97" t="s">
        <v>388</v>
      </c>
      <c r="D57" s="81">
        <v>1566352</v>
      </c>
      <c r="E57" s="69">
        <v>1493091</v>
      </c>
    </row>
    <row r="58" spans="1:5" s="28" customFormat="1" x14ac:dyDescent="0.2">
      <c r="A58" s="65" t="s">
        <v>413</v>
      </c>
      <c r="B58" s="66" t="s">
        <v>414</v>
      </c>
      <c r="C58" s="98" t="s">
        <v>332</v>
      </c>
      <c r="D58" s="81">
        <v>5895</v>
      </c>
      <c r="E58" s="69">
        <v>5895</v>
      </c>
    </row>
    <row r="59" spans="1:5" s="28" customFormat="1" ht="25.5" x14ac:dyDescent="0.2">
      <c r="A59" s="65" t="s">
        <v>413</v>
      </c>
      <c r="B59" s="99" t="s">
        <v>415</v>
      </c>
      <c r="C59" s="100">
        <v>45892</v>
      </c>
      <c r="D59" s="101">
        <v>807408</v>
      </c>
      <c r="E59" s="102">
        <v>806172</v>
      </c>
    </row>
    <row r="60" spans="1:5" ht="13.5" thickBot="1" x14ac:dyDescent="0.25">
      <c r="A60" s="103"/>
      <c r="B60" s="103"/>
      <c r="C60" s="104" t="s">
        <v>20</v>
      </c>
      <c r="D60" s="105">
        <f>SUM(D9:D59)</f>
        <v>49591823</v>
      </c>
      <c r="E60" s="105">
        <f>SUM(E9:E59)</f>
        <v>43787968</v>
      </c>
    </row>
    <row r="61" spans="1:5" x14ac:dyDescent="0.2">
      <c r="C61" s="107"/>
    </row>
    <row r="62" spans="1:5" x14ac:dyDescent="0.2">
      <c r="C62" s="107"/>
    </row>
    <row r="63" spans="1:5" x14ac:dyDescent="0.2">
      <c r="C63" s="107"/>
    </row>
    <row r="64" spans="1:5" x14ac:dyDescent="0.2">
      <c r="C64" s="107"/>
    </row>
    <row r="65" spans="3:3" x14ac:dyDescent="0.2">
      <c r="C65" s="62"/>
    </row>
    <row r="66" spans="3:3" x14ac:dyDescent="0.2">
      <c r="C66" s="62"/>
    </row>
    <row r="67" spans="3:3" x14ac:dyDescent="0.2">
      <c r="C67" s="62"/>
    </row>
    <row r="68" spans="3:3" x14ac:dyDescent="0.2">
      <c r="C68" s="62"/>
    </row>
    <row r="69" spans="3:3" x14ac:dyDescent="0.2">
      <c r="C69" s="108"/>
    </row>
    <row r="70" spans="3:3" x14ac:dyDescent="0.2">
      <c r="C70" s="108"/>
    </row>
    <row r="71" spans="3:3" x14ac:dyDescent="0.2">
      <c r="C71" s="108"/>
    </row>
    <row r="72" spans="3:3" x14ac:dyDescent="0.2">
      <c r="C72" s="108"/>
    </row>
    <row r="73" spans="3:3" x14ac:dyDescent="0.2">
      <c r="C73" s="108"/>
    </row>
    <row r="74" spans="3:3" x14ac:dyDescent="0.2">
      <c r="C74" s="108"/>
    </row>
    <row r="75" spans="3:3" x14ac:dyDescent="0.2">
      <c r="C75" s="108"/>
    </row>
    <row r="76" spans="3:3" x14ac:dyDescent="0.2">
      <c r="C76" s="108"/>
    </row>
    <row r="77" spans="3:3" x14ac:dyDescent="0.2">
      <c r="C77" s="108"/>
    </row>
    <row r="78" spans="3:3" x14ac:dyDescent="0.2">
      <c r="C78" s="108"/>
    </row>
    <row r="79" spans="3:3" x14ac:dyDescent="0.2">
      <c r="C79" s="108"/>
    </row>
    <row r="80" spans="3:3" x14ac:dyDescent="0.2">
      <c r="C80" s="108"/>
    </row>
    <row r="81" spans="3:3" x14ac:dyDescent="0.2">
      <c r="C81" s="108"/>
    </row>
    <row r="82" spans="3:3" x14ac:dyDescent="0.2">
      <c r="C82" s="108"/>
    </row>
    <row r="83" spans="3:3" x14ac:dyDescent="0.2">
      <c r="C83" s="108"/>
    </row>
    <row r="84" spans="3:3" x14ac:dyDescent="0.2">
      <c r="C84" s="108"/>
    </row>
    <row r="85" spans="3:3" x14ac:dyDescent="0.2">
      <c r="C85" s="108"/>
    </row>
    <row r="86" spans="3:3" x14ac:dyDescent="0.2">
      <c r="C86" s="108"/>
    </row>
    <row r="87" spans="3:3" x14ac:dyDescent="0.2">
      <c r="C87" s="108"/>
    </row>
    <row r="88" spans="3:3" x14ac:dyDescent="0.2">
      <c r="C88" s="108"/>
    </row>
    <row r="89" spans="3:3" x14ac:dyDescent="0.2">
      <c r="C89" s="63"/>
    </row>
    <row r="90" spans="3:3" x14ac:dyDescent="0.2">
      <c r="C90" s="63"/>
    </row>
    <row r="91" spans="3:3" x14ac:dyDescent="0.2">
      <c r="C91" s="63"/>
    </row>
    <row r="92" spans="3:3" x14ac:dyDescent="0.2">
      <c r="C92" s="63"/>
    </row>
    <row r="93" spans="3:3" x14ac:dyDescent="0.2">
      <c r="C93" s="63"/>
    </row>
    <row r="94" spans="3:3" x14ac:dyDescent="0.2">
      <c r="C94" s="63"/>
    </row>
    <row r="95" spans="3:3" x14ac:dyDescent="0.2">
      <c r="C95" s="63"/>
    </row>
    <row r="96" spans="3:3" x14ac:dyDescent="0.2">
      <c r="C96" s="63"/>
    </row>
    <row r="97" spans="3:3" x14ac:dyDescent="0.2">
      <c r="C97" s="63"/>
    </row>
    <row r="98" spans="3:3" x14ac:dyDescent="0.2">
      <c r="C98" s="63"/>
    </row>
    <row r="99" spans="3:3" x14ac:dyDescent="0.2">
      <c r="C99" s="63"/>
    </row>
    <row r="100" spans="3:3" x14ac:dyDescent="0.2">
      <c r="C100" s="63"/>
    </row>
    <row r="101" spans="3:3" x14ac:dyDescent="0.2">
      <c r="C101" s="63"/>
    </row>
    <row r="102" spans="3:3" x14ac:dyDescent="0.2">
      <c r="C102" s="63"/>
    </row>
    <row r="103" spans="3:3" x14ac:dyDescent="0.2">
      <c r="C103" s="63"/>
    </row>
    <row r="104" spans="3:3" x14ac:dyDescent="0.2">
      <c r="C104" s="63"/>
    </row>
    <row r="105" spans="3:3" x14ac:dyDescent="0.2">
      <c r="C105" s="63"/>
    </row>
    <row r="106" spans="3:3" x14ac:dyDescent="0.2">
      <c r="C106" s="63"/>
    </row>
    <row r="107" spans="3:3" x14ac:dyDescent="0.2">
      <c r="C107" s="63"/>
    </row>
    <row r="108" spans="3:3" x14ac:dyDescent="0.2">
      <c r="C108" s="63"/>
    </row>
    <row r="109" spans="3:3" x14ac:dyDescent="0.2">
      <c r="C109" s="63"/>
    </row>
    <row r="110" spans="3:3" x14ac:dyDescent="0.2">
      <c r="C110" s="63"/>
    </row>
    <row r="111" spans="3:3" x14ac:dyDescent="0.2">
      <c r="C111" s="63"/>
    </row>
    <row r="112" spans="3:3" x14ac:dyDescent="0.2">
      <c r="C112" s="63"/>
    </row>
    <row r="113" spans="3:4" x14ac:dyDescent="0.2">
      <c r="C113" s="63"/>
    </row>
    <row r="114" spans="3:4" x14ac:dyDescent="0.2">
      <c r="C114" s="63"/>
    </row>
    <row r="115" spans="3:4" x14ac:dyDescent="0.2">
      <c r="C115" s="63"/>
    </row>
    <row r="116" spans="3:4" x14ac:dyDescent="0.2">
      <c r="C116" s="63"/>
    </row>
    <row r="117" spans="3:4" x14ac:dyDescent="0.2">
      <c r="C117" s="63"/>
    </row>
    <row r="118" spans="3:4" x14ac:dyDescent="0.2">
      <c r="C118" s="63"/>
    </row>
    <row r="119" spans="3:4" x14ac:dyDescent="0.2">
      <c r="C119" s="63"/>
    </row>
    <row r="120" spans="3:4" x14ac:dyDescent="0.2">
      <c r="C120" s="63"/>
    </row>
    <row r="121" spans="3:4" ht="13.5" x14ac:dyDescent="0.25">
      <c r="C121" s="109"/>
    </row>
    <row r="122" spans="3:4" x14ac:dyDescent="0.2">
      <c r="C122" s="63"/>
    </row>
    <row r="123" spans="3:4" x14ac:dyDescent="0.2">
      <c r="C123" s="63"/>
    </row>
    <row r="124" spans="3:4" x14ac:dyDescent="0.2">
      <c r="C124" s="63"/>
    </row>
    <row r="125" spans="3:4" x14ac:dyDescent="0.2">
      <c r="C125" s="63"/>
    </row>
    <row r="126" spans="3:4" x14ac:dyDescent="0.2">
      <c r="C126" s="63"/>
    </row>
    <row r="127" spans="3:4" x14ac:dyDescent="0.2">
      <c r="C127" s="63"/>
    </row>
    <row r="128" spans="3:4" ht="13.5" x14ac:dyDescent="0.25">
      <c r="D128" s="111"/>
    </row>
  </sheetData>
  <mergeCells count="7">
    <mergeCell ref="G7:G8"/>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12</vt:i4>
      </vt:variant>
    </vt:vector>
  </HeadingPairs>
  <TitlesOfParts>
    <vt:vector size="27" baseType="lpstr">
      <vt:lpstr>1. melléklet</vt:lpstr>
      <vt:lpstr>2. mell. 1. pont</vt:lpstr>
      <vt:lpstr>2. mell. 2. pont</vt:lpstr>
      <vt:lpstr>3. melléklet</vt:lpstr>
      <vt:lpstr>4. melléklet</vt:lpstr>
      <vt:lpstr>5.mell. 1. pont hitelek</vt:lpstr>
      <vt:lpstr>5.mell. 2. pont kezességv.</vt:lpstr>
      <vt:lpstr>5.mell. 3. pont szerződések-Önk</vt:lpstr>
      <vt:lpstr>5.mell. 4. pont szerződések-KÖH</vt:lpstr>
      <vt:lpstr>6. melléklet</vt:lpstr>
      <vt:lpstr>7. melléklet</vt:lpstr>
      <vt:lpstr>8. melléklet</vt:lpstr>
      <vt:lpstr>9 melléklet</vt:lpstr>
      <vt:lpstr>10. melléklet</vt:lpstr>
      <vt:lpstr>11. melléklet</vt:lpstr>
      <vt:lpstr>'2. mell. 2. pont'!Nyomtatási_cím</vt:lpstr>
      <vt:lpstr>'5.mell. 3. pont szerződések-Önk'!Nyomtatási_cím</vt:lpstr>
      <vt:lpstr>'1. melléklet'!Nyomtatási_terület</vt:lpstr>
      <vt:lpstr>'11. melléklet'!Nyomtatási_terület</vt:lpstr>
      <vt:lpstr>'2. mell. 1. pont'!Nyomtatási_terület</vt:lpstr>
      <vt:lpstr>'2. mell. 2. pont'!Nyomtatási_terület</vt:lpstr>
      <vt:lpstr>'4. melléklet'!Nyomtatási_terület</vt:lpstr>
      <vt:lpstr>'5.mell. 2. pont kezességv.'!Nyomtatási_terület</vt:lpstr>
      <vt:lpstr>'5.mell. 3. pont szerződések-Önk'!Nyomtatási_terület</vt:lpstr>
      <vt:lpstr>'5.mell. 4. pont szerződések-KÖH'!Nyomtatási_terület</vt:lpstr>
      <vt:lpstr>'6. melléklet'!Nyomtatási_terület</vt:lpstr>
      <vt:lpstr>'8. melléklet'!Nyomtatási_terület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FarkasA</cp:lastModifiedBy>
  <cp:lastPrinted>2024-02-08T14:43:01Z</cp:lastPrinted>
  <dcterms:created xsi:type="dcterms:W3CDTF">2009-01-15T09:14:34Z</dcterms:created>
  <dcterms:modified xsi:type="dcterms:W3CDTF">2025-02-19T14:08:26Z</dcterms:modified>
</cp:coreProperties>
</file>