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Z:\Onkormanyzati-iroda\Új struktúra\Testületi gép 2021.02.08\Testület\2025. évi előterjesztések\2025.02.14. rendes\ülés után\rendeletek\3-2025 költségvetés 2025\"/>
    </mc:Choice>
  </mc:AlternateContent>
  <xr:revisionPtr revIDLastSave="0" documentId="13_ncr:1_{3C672D17-5A93-4A28-A3BE-85DC8EC5F2A3}" xr6:coauthVersionLast="47" xr6:coauthVersionMax="47" xr10:uidLastSave="{00000000-0000-0000-0000-000000000000}"/>
  <bookViews>
    <workbookView xWindow="-120" yWindow="-120" windowWidth="29040" windowHeight="15840" tabRatio="907" xr2:uid="{00000000-000D-0000-FFFF-FFFF00000000}"/>
  </bookViews>
  <sheets>
    <sheet name="1. melléklet" sheetId="280" r:id="rId1"/>
    <sheet name="2. mell. 1. pont" sheetId="277" r:id="rId2"/>
    <sheet name="2. mell. 2. pont (2)" sheetId="287" r:id="rId3"/>
    <sheet name="3. melléklet" sheetId="288" r:id="rId4"/>
    <sheet name="4. melléklet" sheetId="270" r:id="rId5"/>
    <sheet name="5.mell. 1. pont hitelek" sheetId="282" r:id="rId6"/>
    <sheet name="5.mell. 2. pont kezességv." sheetId="283" r:id="rId7"/>
    <sheet name="5.mell. 3. pont szerződések-Önk" sheetId="294" r:id="rId8"/>
    <sheet name="5.mell. 4. pont szerződések-KÖH" sheetId="292" r:id="rId9"/>
    <sheet name="6. melléklet" sheetId="284" r:id="rId10"/>
    <sheet name="7. melléklet" sheetId="295" r:id="rId11"/>
    <sheet name="8. melléklet" sheetId="286" r:id="rId12"/>
    <sheet name="9. melléklet" sheetId="289" r:id="rId13"/>
    <sheet name="10. melléklet" sheetId="290" r:id="rId14"/>
    <sheet name="11. melléklet" sheetId="293" r:id="rId15"/>
  </sheets>
  <definedNames>
    <definedName name="_xlnm.Print_Titles" localSheetId="2">'2. mell. 2. pont (2)'!$5:$5</definedName>
    <definedName name="_xlnm.Print_Titles" localSheetId="7">'5.mell. 3. pont szerződések-Önk'!$1:$8</definedName>
    <definedName name="_xlnm.Print_Area" localSheetId="0">'1. melléklet'!$A$1:$G$182</definedName>
    <definedName name="_xlnm.Print_Area" localSheetId="14">'11. melléklet'!$A$1:$K$53</definedName>
    <definedName name="_xlnm.Print_Area" localSheetId="1">'2. mell. 1. pont'!$A$1:$G$222</definedName>
    <definedName name="_xlnm.Print_Area" localSheetId="2">'2. mell. 2. pont (2)'!$A$1:$J$13</definedName>
    <definedName name="_xlnm.Print_Area" localSheetId="4">'4. melléklet'!$A$1:$I$38</definedName>
    <definedName name="_xlnm.Print_Area" localSheetId="6">'5.mell. 2. pont kezességv.'!$A$1:$K$13</definedName>
    <definedName name="_xlnm.Print_Area" localSheetId="7">'5.mell. 3. pont szerződések-Önk'!$A$1:$E$88</definedName>
    <definedName name="_xlnm.Print_Area" localSheetId="8">'5.mell. 4. pont szerződések-KÖH'!$A$1:$E$59</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G92" i="280" l="1"/>
  <c r="F92" i="280"/>
  <c r="E92" i="280"/>
  <c r="D92" i="280"/>
  <c r="F15" i="288"/>
  <c r="E15" i="288"/>
  <c r="D15" i="288"/>
  <c r="C15" i="288"/>
  <c r="B15" i="288"/>
  <c r="F21" i="288"/>
  <c r="F20" i="288"/>
  <c r="D223" i="277"/>
  <c r="E88" i="294"/>
  <c r="D87" i="294"/>
  <c r="D86" i="294"/>
  <c r="D85" i="294"/>
  <c r="D83" i="294"/>
  <c r="D80" i="294"/>
  <c r="D79" i="294"/>
  <c r="D78" i="294"/>
  <c r="D74" i="294"/>
  <c r="D68" i="294"/>
  <c r="D67" i="294"/>
  <c r="D64" i="294"/>
  <c r="D63" i="294"/>
  <c r="D61" i="294"/>
  <c r="D58" i="294"/>
  <c r="D55" i="294"/>
  <c r="D48" i="294"/>
  <c r="D47" i="294"/>
  <c r="D46" i="294"/>
  <c r="D44" i="294"/>
  <c r="D43" i="294"/>
  <c r="D42" i="294"/>
  <c r="D40" i="294"/>
  <c r="D39" i="294"/>
  <c r="D38" i="294"/>
  <c r="D37" i="294"/>
  <c r="D36" i="294"/>
  <c r="D35" i="294"/>
  <c r="D34" i="294"/>
  <c r="D31" i="294"/>
  <c r="D30" i="294"/>
  <c r="D29" i="294"/>
  <c r="D28" i="294"/>
  <c r="D27" i="294"/>
  <c r="D26" i="294"/>
  <c r="D25" i="294"/>
  <c r="D24" i="294"/>
  <c r="D23" i="294"/>
  <c r="D22" i="294"/>
  <c r="D21" i="294"/>
  <c r="D20" i="294"/>
  <c r="D19" i="294"/>
  <c r="D14" i="294"/>
  <c r="D11" i="294"/>
  <c r="D10" i="294"/>
  <c r="D88" i="294" s="1"/>
  <c r="G40" i="277" l="1"/>
  <c r="F40" i="277"/>
  <c r="E40" i="277"/>
  <c r="D40" i="277"/>
  <c r="G188" i="277"/>
  <c r="F188" i="277"/>
  <c r="E188" i="277"/>
  <c r="D188" i="277"/>
  <c r="E118" i="277"/>
  <c r="E82" i="277"/>
  <c r="D53" i="293"/>
  <c r="J51" i="293"/>
  <c r="I51" i="293"/>
  <c r="H51" i="293"/>
  <c r="G51" i="293"/>
  <c r="F51" i="293"/>
  <c r="K50" i="293"/>
  <c r="K49" i="293"/>
  <c r="K51" i="293" s="1"/>
  <c r="J45" i="293"/>
  <c r="J53" i="293" s="1"/>
  <c r="I45" i="293"/>
  <c r="H45" i="293"/>
  <c r="H53" i="293" s="1"/>
  <c r="K44" i="293"/>
  <c r="K43" i="293"/>
  <c r="K45" i="293" s="1"/>
  <c r="I39" i="293"/>
  <c r="I53" i="293" s="1"/>
  <c r="H39" i="293"/>
  <c r="G39" i="293"/>
  <c r="G53" i="293" s="1"/>
  <c r="F39" i="293"/>
  <c r="F53" i="293" s="1"/>
  <c r="E39" i="293"/>
  <c r="E53" i="293" s="1"/>
  <c r="K38" i="293"/>
  <c r="K37" i="293"/>
  <c r="K36" i="293"/>
  <c r="K39" i="293" s="1"/>
  <c r="J27" i="293"/>
  <c r="H27" i="293"/>
  <c r="G27" i="293"/>
  <c r="K25" i="293"/>
  <c r="K27" i="293" s="1"/>
  <c r="I25" i="293"/>
  <c r="K24" i="293"/>
  <c r="K20" i="293"/>
  <c r="I20" i="293"/>
  <c r="H20" i="293"/>
  <c r="F20" i="293"/>
  <c r="F27" i="293" s="1"/>
  <c r="E20" i="293"/>
  <c r="E27" i="293" s="1"/>
  <c r="D20" i="293"/>
  <c r="D27" i="293" s="1"/>
  <c r="K19" i="293"/>
  <c r="K18" i="293"/>
  <c r="K14" i="293"/>
  <c r="I14" i="293"/>
  <c r="I27" i="293" s="1"/>
  <c r="H14" i="293"/>
  <c r="G14" i="293"/>
  <c r="K13" i="293"/>
  <c r="K53" i="293" l="1"/>
  <c r="I13" i="287" l="1"/>
  <c r="H13" i="287"/>
  <c r="G13" i="287"/>
  <c r="F13" i="287"/>
  <c r="E13" i="287"/>
  <c r="D13" i="287"/>
  <c r="C13" i="287"/>
  <c r="B13" i="287"/>
  <c r="J11" i="287"/>
  <c r="J12" i="287"/>
  <c r="L9" i="289" l="1"/>
  <c r="L8" i="289"/>
  <c r="L7" i="289"/>
  <c r="G9" i="289"/>
  <c r="F9" i="289"/>
  <c r="E44" i="277"/>
  <c r="E9" i="289"/>
  <c r="J8" i="289"/>
  <c r="G8" i="289"/>
  <c r="I7" i="289"/>
  <c r="G7" i="289"/>
  <c r="E59" i="292"/>
  <c r="D59" i="292"/>
  <c r="E162" i="280" l="1"/>
  <c r="D162" i="280"/>
  <c r="E22" i="277" l="1"/>
  <c r="D22" i="277"/>
  <c r="J7" i="289" l="1"/>
  <c r="E175" i="277"/>
  <c r="D175" i="277"/>
  <c r="D27" i="277" l="1"/>
  <c r="D26" i="277"/>
  <c r="E13" i="277"/>
  <c r="D13" i="277"/>
  <c r="E12" i="277"/>
  <c r="D12" i="277"/>
  <c r="F8" i="289" l="1"/>
  <c r="F7" i="289"/>
  <c r="E7" i="289"/>
  <c r="E8" i="289"/>
  <c r="E35" i="277"/>
  <c r="D34" i="277"/>
  <c r="D35" i="277" l="1"/>
  <c r="D41" i="277" s="1"/>
  <c r="E117" i="280"/>
  <c r="E116" i="280"/>
  <c r="G12" i="290"/>
  <c r="Q10" i="289"/>
  <c r="P10" i="289"/>
  <c r="N10" i="289"/>
  <c r="M10" i="289"/>
  <c r="H10" i="289"/>
  <c r="S9" i="289"/>
  <c r="S8" i="289"/>
  <c r="S7" i="289"/>
  <c r="R7" i="289"/>
  <c r="J10" i="289"/>
  <c r="K7" i="289"/>
  <c r="I34" i="270"/>
  <c r="I33" i="270"/>
  <c r="I32" i="270"/>
  <c r="I15" i="270"/>
  <c r="I8" i="289" l="1"/>
  <c r="K8" i="289" s="1"/>
  <c r="S10" i="289"/>
  <c r="G10" i="289"/>
  <c r="L10" i="289"/>
  <c r="F10" i="289"/>
  <c r="O10" i="289"/>
  <c r="R9" i="289"/>
  <c r="E10" i="289"/>
  <c r="R8" i="289"/>
  <c r="F22" i="288"/>
  <c r="F19" i="288"/>
  <c r="F18" i="288"/>
  <c r="F17" i="288"/>
  <c r="F16" i="288"/>
  <c r="F14" i="288"/>
  <c r="F13" i="288"/>
  <c r="F12" i="288"/>
  <c r="F11" i="288"/>
  <c r="F10" i="288"/>
  <c r="F9" i="288"/>
  <c r="E8" i="288"/>
  <c r="D8" i="288"/>
  <c r="C8" i="288"/>
  <c r="B8" i="288"/>
  <c r="J10" i="287"/>
  <c r="J9" i="287"/>
  <c r="J8" i="287"/>
  <c r="J7" i="287"/>
  <c r="O36" i="286"/>
  <c r="O34" i="286"/>
  <c r="N33" i="286"/>
  <c r="M33" i="286"/>
  <c r="L33" i="286"/>
  <c r="K33" i="286"/>
  <c r="J33" i="286"/>
  <c r="I33" i="286"/>
  <c r="H33" i="286"/>
  <c r="G33" i="286"/>
  <c r="F33" i="286"/>
  <c r="E33" i="286"/>
  <c r="D33" i="286"/>
  <c r="C33" i="286"/>
  <c r="O32" i="286"/>
  <c r="O31" i="286"/>
  <c r="O30" i="286"/>
  <c r="N29" i="286"/>
  <c r="M29" i="286"/>
  <c r="M35" i="286" s="1"/>
  <c r="M37" i="286" s="1"/>
  <c r="L29" i="286"/>
  <c r="L35" i="286" s="1"/>
  <c r="L37" i="286" s="1"/>
  <c r="K29" i="286"/>
  <c r="K35" i="286" s="1"/>
  <c r="K37" i="286" s="1"/>
  <c r="J29" i="286"/>
  <c r="I29" i="286"/>
  <c r="H29" i="286"/>
  <c r="H35" i="286" s="1"/>
  <c r="H37" i="286" s="1"/>
  <c r="G29" i="286"/>
  <c r="G35" i="286" s="1"/>
  <c r="G37" i="286" s="1"/>
  <c r="F29" i="286"/>
  <c r="E29" i="286"/>
  <c r="E35" i="286" s="1"/>
  <c r="E37" i="286" s="1"/>
  <c r="D29" i="286"/>
  <c r="D35" i="286" s="1"/>
  <c r="D37" i="286" s="1"/>
  <c r="C29" i="286"/>
  <c r="C35" i="286" s="1"/>
  <c r="C37" i="286" s="1"/>
  <c r="O28" i="286"/>
  <c r="O27" i="286"/>
  <c r="O26" i="286"/>
  <c r="O25" i="286"/>
  <c r="O24" i="286"/>
  <c r="O19" i="286"/>
  <c r="O17" i="286"/>
  <c r="O16" i="286"/>
  <c r="O15" i="286"/>
  <c r="N14" i="286"/>
  <c r="N18" i="286" s="1"/>
  <c r="M14" i="286"/>
  <c r="M18" i="286" s="1"/>
  <c r="L14" i="286"/>
  <c r="L18" i="286" s="1"/>
  <c r="K14" i="286"/>
  <c r="K18" i="286" s="1"/>
  <c r="J14" i="286"/>
  <c r="J18" i="286" s="1"/>
  <c r="I14" i="286"/>
  <c r="I18" i="286" s="1"/>
  <c r="H14" i="286"/>
  <c r="H18" i="286" s="1"/>
  <c r="G14" i="286"/>
  <c r="G18" i="286" s="1"/>
  <c r="F14" i="286"/>
  <c r="F18" i="286" s="1"/>
  <c r="E14" i="286"/>
  <c r="E18" i="286" s="1"/>
  <c r="D14" i="286"/>
  <c r="D18" i="286" s="1"/>
  <c r="C14" i="286"/>
  <c r="C18" i="286" s="1"/>
  <c r="O13" i="286"/>
  <c r="O12" i="286"/>
  <c r="O11" i="286"/>
  <c r="O10" i="286"/>
  <c r="O9" i="286"/>
  <c r="D24" i="288" l="1"/>
  <c r="E24" i="288"/>
  <c r="C24" i="288"/>
  <c r="F8" i="288"/>
  <c r="B24" i="288"/>
  <c r="J35" i="286"/>
  <c r="J37" i="286" s="1"/>
  <c r="I35" i="286"/>
  <c r="I37" i="286" s="1"/>
  <c r="N35" i="286"/>
  <c r="N37" i="286" s="1"/>
  <c r="O33" i="286"/>
  <c r="F35" i="286"/>
  <c r="F37" i="286" s="1"/>
  <c r="O29" i="286"/>
  <c r="J13" i="287"/>
  <c r="R10" i="289"/>
  <c r="D21" i="286"/>
  <c r="D39" i="286" s="1"/>
  <c r="D38" i="286"/>
  <c r="H21" i="286"/>
  <c r="H39" i="286" s="1"/>
  <c r="H38" i="286"/>
  <c r="L21" i="286"/>
  <c r="L39" i="286" s="1"/>
  <c r="L38" i="286"/>
  <c r="G21" i="286"/>
  <c r="G39" i="286" s="1"/>
  <c r="G38" i="286"/>
  <c r="I21" i="286"/>
  <c r="M38" i="286"/>
  <c r="M21" i="286"/>
  <c r="M39" i="286" s="1"/>
  <c r="C21" i="286"/>
  <c r="C38" i="286"/>
  <c r="K21" i="286"/>
  <c r="K39" i="286" s="1"/>
  <c r="K38" i="286"/>
  <c r="E38" i="286"/>
  <c r="E21" i="286"/>
  <c r="E39" i="286" s="1"/>
  <c r="F21" i="286"/>
  <c r="J21" i="286"/>
  <c r="J39" i="286" s="1"/>
  <c r="J38" i="286"/>
  <c r="N21" i="286"/>
  <c r="O14" i="286"/>
  <c r="F24" i="288" l="1"/>
  <c r="F38" i="286"/>
  <c r="I38" i="286"/>
  <c r="I39" i="286"/>
  <c r="N38" i="286"/>
  <c r="N39" i="286"/>
  <c r="F39" i="286"/>
  <c r="O35" i="286"/>
  <c r="O18" i="286"/>
  <c r="O21" i="286" s="1"/>
  <c r="C40" i="286"/>
  <c r="D40" i="286" s="1"/>
  <c r="E40" i="286" s="1"/>
  <c r="F40" i="286" s="1"/>
  <c r="G40" i="286" s="1"/>
  <c r="H40" i="286" s="1"/>
  <c r="I40" i="286" s="1"/>
  <c r="J40" i="286" s="1"/>
  <c r="K40" i="286" s="1"/>
  <c r="L40" i="286" s="1"/>
  <c r="M40" i="286" s="1"/>
  <c r="N40" i="286" s="1"/>
  <c r="C39" i="286"/>
  <c r="O38" i="286" l="1"/>
  <c r="O39" i="286"/>
  <c r="O37" i="286"/>
  <c r="E102" i="280"/>
  <c r="E101" i="280"/>
  <c r="E49" i="280"/>
  <c r="E108" i="277"/>
  <c r="E131" i="280"/>
  <c r="E196" i="277"/>
  <c r="D45" i="284"/>
  <c r="C45" i="284"/>
  <c r="C46" i="284" s="1"/>
  <c r="B45" i="284"/>
  <c r="D37" i="284"/>
  <c r="D46" i="284" s="1"/>
  <c r="C37" i="284"/>
  <c r="B37" i="284"/>
  <c r="B46" i="284" s="1"/>
  <c r="B25" i="284"/>
  <c r="D24" i="284"/>
  <c r="C24" i="284"/>
  <c r="B24" i="284"/>
  <c r="D16" i="284"/>
  <c r="D25" i="284" s="1"/>
  <c r="C16" i="284"/>
  <c r="C25" i="284" s="1"/>
  <c r="B16" i="284"/>
  <c r="L23" i="282"/>
  <c r="K23" i="282"/>
  <c r="J23" i="282"/>
  <c r="I23" i="282"/>
  <c r="H23" i="282"/>
  <c r="G23" i="282"/>
  <c r="F23" i="282"/>
  <c r="E23" i="282"/>
  <c r="D23" i="282"/>
  <c r="C23" i="282"/>
  <c r="M22" i="282"/>
  <c r="M21" i="282"/>
  <c r="M20" i="282"/>
  <c r="M19" i="282"/>
  <c r="M23" i="282" s="1"/>
  <c r="L13" i="282"/>
  <c r="K13" i="282"/>
  <c r="J13" i="282"/>
  <c r="I13" i="282"/>
  <c r="H13" i="282"/>
  <c r="G13" i="282"/>
  <c r="F13" i="282"/>
  <c r="E13" i="282"/>
  <c r="C13" i="282"/>
  <c r="M12" i="282"/>
  <c r="M11" i="282"/>
  <c r="M10" i="282"/>
  <c r="M13" i="282" s="1"/>
  <c r="O40" i="286" l="1"/>
  <c r="E73" i="277"/>
  <c r="E64" i="277"/>
  <c r="E108" i="280"/>
  <c r="E52" i="280"/>
  <c r="E61" i="280"/>
  <c r="E195" i="277"/>
  <c r="E141" i="277"/>
  <c r="E28" i="277"/>
  <c r="E27" i="277"/>
  <c r="E26" i="277"/>
  <c r="E14" i="277"/>
  <c r="E23" i="277" l="1"/>
  <c r="E41" i="277"/>
  <c r="G218" i="277"/>
  <c r="F218" i="277"/>
  <c r="E218" i="277"/>
  <c r="D218" i="277"/>
  <c r="G206" i="277"/>
  <c r="G209" i="277" s="1"/>
  <c r="F206" i="277"/>
  <c r="F209" i="277" s="1"/>
  <c r="E206" i="277"/>
  <c r="E209" i="277" s="1"/>
  <c r="D206" i="277"/>
  <c r="G199" i="277"/>
  <c r="F199" i="277"/>
  <c r="E191" i="277"/>
  <c r="G175" i="277"/>
  <c r="F175" i="277"/>
  <c r="I14" i="270"/>
  <c r="G165" i="277"/>
  <c r="F165" i="277"/>
  <c r="E165" i="277"/>
  <c r="D165" i="277"/>
  <c r="G160" i="277"/>
  <c r="F160" i="277"/>
  <c r="E160" i="277"/>
  <c r="D160" i="277"/>
  <c r="G146" i="277"/>
  <c r="F146" i="277"/>
  <c r="E146" i="277"/>
  <c r="D146" i="277"/>
  <c r="G137" i="277"/>
  <c r="F137" i="277"/>
  <c r="E137" i="277"/>
  <c r="D137" i="277"/>
  <c r="G123" i="277"/>
  <c r="F123" i="277"/>
  <c r="E123" i="277"/>
  <c r="D123" i="277"/>
  <c r="G75" i="277"/>
  <c r="F75" i="277"/>
  <c r="E75" i="277"/>
  <c r="D75" i="277"/>
  <c r="G66" i="277"/>
  <c r="F66" i="277"/>
  <c r="E66" i="277"/>
  <c r="D66" i="277"/>
  <c r="G53" i="277"/>
  <c r="G54" i="277" s="1"/>
  <c r="F53" i="277"/>
  <c r="F54" i="277" s="1"/>
  <c r="E53" i="277"/>
  <c r="E54" i="277" s="1"/>
  <c r="D53" i="277"/>
  <c r="G35" i="277"/>
  <c r="G41" i="277" s="1"/>
  <c r="F35" i="277"/>
  <c r="G22" i="277"/>
  <c r="F22" i="277"/>
  <c r="D23" i="277"/>
  <c r="G17" i="277"/>
  <c r="F17" i="277"/>
  <c r="I10" i="270" l="1"/>
  <c r="F41" i="277"/>
  <c r="I9" i="270"/>
  <c r="I13" i="270"/>
  <c r="E199" i="277"/>
  <c r="I11" i="270"/>
  <c r="D54" i="277"/>
  <c r="I9" i="289"/>
  <c r="G178" i="277"/>
  <c r="G211" i="277" s="1"/>
  <c r="E178" i="277"/>
  <c r="I19" i="270"/>
  <c r="I12" i="270"/>
  <c r="D209" i="277"/>
  <c r="I21" i="270"/>
  <c r="F178" i="277"/>
  <c r="F211" i="277" s="1"/>
  <c r="D178" i="277"/>
  <c r="G23" i="277"/>
  <c r="G56" i="277" s="1"/>
  <c r="D199" i="277"/>
  <c r="F23" i="277"/>
  <c r="F56" i="277" s="1"/>
  <c r="E56" i="277"/>
  <c r="E211" i="277" l="1"/>
  <c r="E222" i="277" s="1"/>
  <c r="I20" i="270"/>
  <c r="D56" i="277"/>
  <c r="K9" i="289"/>
  <c r="K10" i="289" s="1"/>
  <c r="I10" i="289"/>
  <c r="D211" i="277"/>
  <c r="F222" i="277"/>
  <c r="G222" i="277"/>
  <c r="D222" i="277" l="1"/>
  <c r="E79" i="280"/>
  <c r="E76" i="280"/>
  <c r="E73" i="280"/>
  <c r="E74" i="280"/>
  <c r="G177" i="280" l="1"/>
  <c r="F177" i="280"/>
  <c r="E177" i="280"/>
  <c r="D177" i="280"/>
  <c r="D31" i="270" s="1"/>
  <c r="G162" i="280"/>
  <c r="F162" i="280"/>
  <c r="D14" i="270"/>
  <c r="G156" i="280"/>
  <c r="F156" i="280"/>
  <c r="E156" i="280"/>
  <c r="D156" i="280"/>
  <c r="D23" i="270" s="1"/>
  <c r="G148" i="280"/>
  <c r="F148" i="280"/>
  <c r="E148" i="280"/>
  <c r="D148" i="280"/>
  <c r="D22" i="270" s="1"/>
  <c r="G143" i="280"/>
  <c r="F143" i="280"/>
  <c r="F150" i="280" s="1"/>
  <c r="E143" i="280"/>
  <c r="E150" i="280" s="1"/>
  <c r="D143" i="280"/>
  <c r="G134" i="280"/>
  <c r="F134" i="280"/>
  <c r="E134" i="280"/>
  <c r="D134" i="280"/>
  <c r="D21" i="270" s="1"/>
  <c r="G127" i="280"/>
  <c r="G136" i="280" s="1"/>
  <c r="F127" i="280"/>
  <c r="E127" i="280"/>
  <c r="D127" i="280"/>
  <c r="D12" i="270" s="1"/>
  <c r="G104" i="280"/>
  <c r="F104" i="280"/>
  <c r="E104" i="280"/>
  <c r="D104" i="280"/>
  <c r="D19" i="270" s="1"/>
  <c r="G87" i="280"/>
  <c r="F87" i="280"/>
  <c r="E87" i="280"/>
  <c r="D87" i="280"/>
  <c r="G82" i="280"/>
  <c r="G94" i="280" s="1"/>
  <c r="F82" i="280"/>
  <c r="F94" i="280" s="1"/>
  <c r="E82" i="280"/>
  <c r="E94" i="280" s="1"/>
  <c r="D82" i="280"/>
  <c r="D94" i="280" s="1"/>
  <c r="D11" i="270" s="1"/>
  <c r="G67" i="280"/>
  <c r="F67" i="280"/>
  <c r="E67" i="280"/>
  <c r="D67" i="280"/>
  <c r="G62" i="280"/>
  <c r="G69" i="280" s="1"/>
  <c r="F62" i="280"/>
  <c r="F69" i="280" s="1"/>
  <c r="E62" i="280"/>
  <c r="D62" i="280"/>
  <c r="D69" i="280" s="1"/>
  <c r="D10" i="270" s="1"/>
  <c r="G54" i="280"/>
  <c r="F54" i="280"/>
  <c r="E54" i="280"/>
  <c r="D54" i="280"/>
  <c r="G29" i="280"/>
  <c r="G33" i="280" s="1"/>
  <c r="F29" i="280"/>
  <c r="F33" i="280" s="1"/>
  <c r="E29" i="280"/>
  <c r="E33" i="280" s="1"/>
  <c r="D29" i="280"/>
  <c r="D33" i="280" s="1"/>
  <c r="G23" i="280"/>
  <c r="F23" i="280"/>
  <c r="E23" i="280"/>
  <c r="D23" i="280"/>
  <c r="G13" i="280"/>
  <c r="G35" i="280" s="1"/>
  <c r="F13" i="280"/>
  <c r="E13" i="280"/>
  <c r="E35" i="280" s="1"/>
  <c r="D13" i="280"/>
  <c r="D35" i="280" l="1"/>
  <c r="G150" i="280"/>
  <c r="D9" i="270"/>
  <c r="D150" i="280"/>
  <c r="D13" i="270"/>
  <c r="E69" i="280"/>
  <c r="F136" i="280"/>
  <c r="D136" i="280"/>
  <c r="E136" i="280"/>
  <c r="D164" i="280"/>
  <c r="E164" i="280"/>
  <c r="F164" i="280"/>
  <c r="F35" i="280"/>
  <c r="G164" i="280"/>
  <c r="G166" i="280" s="1"/>
  <c r="G169" i="280" s="1"/>
  <c r="G181" i="280" s="1"/>
  <c r="E166" i="280" l="1"/>
  <c r="E169" i="280" s="1"/>
  <c r="E181" i="280" s="1"/>
  <c r="F166" i="280"/>
  <c r="F169" i="280" s="1"/>
  <c r="F181" i="280" s="1"/>
  <c r="D166" i="280"/>
  <c r="D169" i="280" s="1"/>
  <c r="D181" i="280" s="1"/>
  <c r="H24" i="270" l="1"/>
  <c r="G24" i="270"/>
  <c r="H16" i="270"/>
  <c r="G16" i="270"/>
  <c r="B24" i="270"/>
  <c r="B16" i="270"/>
  <c r="H36" i="270"/>
  <c r="G36" i="270"/>
  <c r="C36" i="270"/>
  <c r="B36" i="270"/>
  <c r="G25" i="270" l="1"/>
  <c r="G17" i="270"/>
  <c r="G27" i="270"/>
  <c r="G38" i="270" s="1"/>
  <c r="B27" i="270"/>
  <c r="B38" i="270" l="1"/>
  <c r="G29" i="270"/>
  <c r="I36" i="270" l="1"/>
  <c r="D36" i="270" l="1"/>
  <c r="I24" i="270" l="1"/>
  <c r="D24" i="270"/>
  <c r="C24" i="270"/>
  <c r="H25" i="270" s="1"/>
  <c r="I25" i="270" l="1"/>
  <c r="I16" i="270" l="1"/>
  <c r="I27" i="270" s="1"/>
  <c r="I38" i="270" s="1"/>
  <c r="D16" i="270" l="1"/>
  <c r="I17" i="270" s="1"/>
  <c r="H27" i="270"/>
  <c r="H38" i="270" s="1"/>
  <c r="C16" i="270"/>
  <c r="D27" i="270" l="1"/>
  <c r="I29" i="270" s="1"/>
  <c r="C27" i="270"/>
  <c r="H17" i="270"/>
  <c r="D38" i="270" l="1"/>
  <c r="C38" i="270"/>
  <c r="H29" i="270"/>
</calcChain>
</file>

<file path=xl/sharedStrings.xml><?xml version="1.0" encoding="utf-8"?>
<sst xmlns="http://schemas.openxmlformats.org/spreadsheetml/2006/main" count="1220" uniqueCount="822">
  <si>
    <t>1. Informatikai eszközök, szoftverek beszerzése</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</si>
  <si>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</si>
  <si>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</si>
  <si>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</si>
  <si>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</si>
  <si>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</si>
  <si>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</si>
  <si>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</si>
  <si>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</si>
  <si>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</si>
  <si>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</si>
  <si>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</si>
  <si>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</si>
  <si>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</si>
  <si>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</si>
  <si>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</si>
  <si>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</si>
  <si>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</si>
  <si>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</si>
  <si>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</si>
  <si>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</si>
  <si>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</si>
  <si>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</si>
  <si>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</si>
  <si>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</si>
  <si>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</si>
  <si>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</si>
  <si>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</si>
  <si>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</si>
  <si>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</si>
  <si>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</si>
  <si>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</si>
  <si>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</si>
  <si>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</si>
  <si>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</si>
  <si>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</si>
  <si>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</si>
  <si>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</si>
  <si>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</si>
  <si>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</si>
  <si>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</si>
  <si>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</si>
  <si>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</si>
  <si>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</si>
  <si>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</si>
  <si>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</si>
  <si>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</si>
  <si>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</si>
  <si>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</si>
  <si>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</si>
  <si>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</si>
  <si>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</si>
  <si>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</si>
  <si>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</si>
  <si>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</si>
  <si>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</si>
  <si>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</si>
  <si>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</si>
  <si>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</si>
  <si>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</si>
  <si>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</si>
  <si>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</si>
  <si>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</si>
  <si>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</si>
  <si>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</si>
  <si>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</si>
  <si>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</si>
  <si>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</si>
  <si>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</si>
  <si>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</si>
  <si>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</si>
  <si>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</si>
  <si>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</si>
  <si>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</si>
  <si>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</si>
  <si>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</si>
  <si>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</si>
  <si>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</si>
  <si>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</si>
  <si>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</si>
  <si>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</si>
  <si>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</si>
  <si>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</si>
  <si>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</si>
  <si>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</si>
  <si>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</si>
  <si>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</si>
  <si>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</si>
  <si>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</si>
  <si>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</si>
  <si>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</si>
  <si>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</si>
  <si>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</si>
  <si>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</si>
  <si>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</si>
  <si>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</si>
  <si>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</si>
  <si>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hitelfelvétel</t>
  </si>
  <si>
    <t>Felhalmozási célú kölcsönnyújtás</t>
  </si>
  <si>
    <t>Felhalmozási célú bevételek összesen:</t>
  </si>
  <si>
    <t>Felhalmozási célú kiadások összesen:</t>
  </si>
  <si>
    <t>Államháztartáson belüli megelőleg. visszafizetése</t>
  </si>
  <si>
    <t>Felújítások összesen:</t>
  </si>
  <si>
    <t>Felhalmozási célú hitel törlesztés</t>
  </si>
  <si>
    <t>1.1. Ingatlanok értékesítése</t>
  </si>
  <si>
    <t>1. Kisértékű tárgyi eszköz beszerzés</t>
  </si>
  <si>
    <t>Céltartalék (felhalmozási)</t>
  </si>
  <si>
    <t>Egyéb felhalmozási célú kiadások Áht-n belülre, Áht-n kívülre</t>
  </si>
  <si>
    <t>Egyéb működési célú kiadások Áht-n belülre, Áht-n kívülre</t>
  </si>
  <si>
    <t>1.1. Általános feladatok támogatása (B111)</t>
  </si>
  <si>
    <t>1.2. Egyes köznevelési feladatok támogatása (B112)</t>
  </si>
  <si>
    <t>Támogatások államháztartáson belülről</t>
  </si>
  <si>
    <t>1. Egyéb működési célú támogatások államháztartáson belülről</t>
  </si>
  <si>
    <t>2. Egyéb felhalmozási célú támogatások államháztartáson belülről</t>
  </si>
  <si>
    <t>1. Választott tisztségviselők juttatásai</t>
  </si>
  <si>
    <t>3. Farkas Attila Uszoda</t>
  </si>
  <si>
    <t>4. Egyéb foglalkoztatottak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</si>
  <si>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</si>
  <si>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</si>
  <si>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</si>
  <si>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</si>
  <si>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</si>
  <si>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</si>
  <si>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</si>
  <si>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</si>
  <si>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</si>
  <si>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</si>
  <si>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</si>
  <si>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</si>
  <si>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</si>
  <si>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</si>
  <si>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</si>
  <si>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</si>
  <si>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</si>
  <si>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</si>
  <si>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</si>
  <si>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9. Gunarasi gyerektábor</t>
  </si>
  <si>
    <t>1.3. Régészeti tárgyú pályázathoz önrész biztosítása</t>
  </si>
  <si>
    <t>2.1. Lakosságtól szennyvízhozzájárulás</t>
  </si>
  <si>
    <t>2. Sportpályák (Szuhay Sportcentrum)</t>
  </si>
  <si>
    <t>államig.
feladat</t>
  </si>
  <si>
    <t>1.1. Dombóvári HACS Egyesületnek nyújtott visszatérítendő támogatás</t>
  </si>
  <si>
    <t>2. Kisértékű tárgyi eszköz beszerzés</t>
  </si>
  <si>
    <t>1.7. Krízishelyzeti támogatás</t>
  </si>
  <si>
    <t>Felhalmozási célú átvett pénzeszközök</t>
  </si>
  <si>
    <t>Működési célú átvett pénzeszközök</t>
  </si>
  <si>
    <t>Eredeti előirányzat</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</si>
  <si>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</si>
  <si>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</si>
  <si>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</si>
  <si>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</si>
  <si>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</si>
  <si>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103. cím összesen</t>
  </si>
  <si>
    <t>101-103. intézmények összesen</t>
  </si>
  <si>
    <t>102. cím összesen</t>
  </si>
  <si>
    <t>5. Helyi utak fenntartása</t>
  </si>
  <si>
    <t>6. Útburkolati jelek festése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</si>
  <si>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</si>
  <si>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</si>
  <si>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</si>
  <si>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</si>
  <si>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</si>
  <si>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</si>
  <si>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</si>
  <si>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1.2. Dombóvári Művelődési Ház, Könyvtár és Helytörténeti Gyűjtemény</t>
  </si>
  <si>
    <t>1.3. Dombóvári Közös Önkormányzati Hivatal</t>
  </si>
  <si>
    <t>1.1. Dombóvári Szivárvány Óvoda és Bölcsőde</t>
  </si>
  <si>
    <t>1. Működési bevételek (segélyek visszafizetése, köztemetés, közig. bírság végrehajtásából, egyéb bevételek)</t>
  </si>
  <si>
    <t>2. Közvetített szolgáltatások ellenértéke (háziorvosi rendelők, tábor)</t>
  </si>
  <si>
    <t>10. Gyermekétkeztetés bevétele</t>
  </si>
  <si>
    <t>Dombóvári Szivárvány Óvoda és Bölcsőde</t>
  </si>
  <si>
    <t>1.4. Önkormányzat</t>
  </si>
  <si>
    <t>1.3.1. Szociális ágazati összevont pótlék kifizetéséhez támogatás</t>
  </si>
  <si>
    <t>1.3.2. Egészségügyi kiegészítő pótlék kifizetéséhez támogatás</t>
  </si>
  <si>
    <t>11. Általános forgalmi adó visszatérítése</t>
  </si>
  <si>
    <t>Egyéb működési célú kiadások összesen:</t>
  </si>
  <si>
    <t>1.2.1 Esélyteremtési illetményrész támogatása</t>
  </si>
  <si>
    <t>2. A Dombóvári Közös Önkormányzati Hivatal</t>
  </si>
  <si>
    <t>Munkaadókat terhelő járulékok és szociális hozzájárulási adó</t>
  </si>
  <si>
    <t>Kiadás összesen</t>
  </si>
  <si>
    <t>eredeti ei.</t>
  </si>
  <si>
    <t>KÖH Dombóvár</t>
  </si>
  <si>
    <t>KÖH Szakcsi Kirendeltsége</t>
  </si>
  <si>
    <t>KÖH Attalai Kirendeltsége</t>
  </si>
  <si>
    <t>KÖH Csikóstőttősi Kirendeltsége</t>
  </si>
  <si>
    <t>Működési bevételek és működési kiadások egyenlege</t>
  </si>
  <si>
    <t>Felhalmozási bevételek és a felhalmozási kiadások egyenlege</t>
  </si>
  <si>
    <t>1. Előző év költségvetési maradványának igénybevétele (B8131)</t>
  </si>
  <si>
    <t>KÖLTSÉGVETÉSI BEVÉTELEK ÖSSZESEN</t>
  </si>
  <si>
    <t>KÖLTSÉGVETÉSI KIADÁSOK ÖSSZESEN</t>
  </si>
  <si>
    <t>Költségvetési egyenleg</t>
  </si>
  <si>
    <t xml:space="preserve">FINANSZÍROZÁSI BEVÉTELEK ÖSSZESEN: </t>
  </si>
  <si>
    <t xml:space="preserve">FINANSZÍROZÁSI KIADÁSOK ÖSSZESEN: </t>
  </si>
  <si>
    <t>BEVÉTELEK ÖSSZESEN</t>
  </si>
  <si>
    <t>KIADÁSOK ÖSSZESEN</t>
  </si>
  <si>
    <t>Működési hitel/likvid hitel visszafizetése</t>
  </si>
  <si>
    <t>Működési hitel/likvid hitel felvétele</t>
  </si>
  <si>
    <t>Költségvetési maradvány igénybevétele</t>
  </si>
  <si>
    <t>1. Szivárvány Óvoda udvar felújítása</t>
  </si>
  <si>
    <t>2. Százszorszép Óvoda udvar felújítása, vízelvezetés javítása</t>
  </si>
  <si>
    <t>3.1. TOP_PLUSZ-1.3.1-21-TL1-2022-00005 FVS következő évi kiadások</t>
  </si>
  <si>
    <t>1.1. Nemzeti Egészségbiztosítási Alapkezelőtől finanszírozás (védőnői ellátás)</t>
  </si>
  <si>
    <t>1.2. Fogorvosi rendelő fenntartásához hozzájárulás</t>
  </si>
  <si>
    <t>1.3. Közös Önkormányzati Hivatal működtetéséhez hozzájárulás</t>
  </si>
  <si>
    <t>1.3.1. Közös Önkormányzati Hivatal működtetéséhez hozzájárulás Szakcs</t>
  </si>
  <si>
    <t>1.3.2. Közös Önkormányzati Hivatal működtetéséhez hozzájárulás Lápafő</t>
  </si>
  <si>
    <t>1.3.3. Közös Önkormányzati Hivatal működtetéséhez hozzájárulás Várong</t>
  </si>
  <si>
    <t>1.3.4. Közös Önkormányzati Hivatal működtetéséhez hozzájárulás Csikóstőttős</t>
  </si>
  <si>
    <t>1.3.5. Közös Önkormányzati Hivatal működtetéséhez hozzájárulás Attala</t>
  </si>
  <si>
    <t>1.5. Nyári diákmunka támogatása</t>
  </si>
  <si>
    <t>1.6. Kiegészítő gyermekvédelmi támogatás</t>
  </si>
  <si>
    <t>2.1. Dombó-Land Kft. tagi kölcsön visszafizetés</t>
  </si>
  <si>
    <t>5. Védőnő</t>
  </si>
  <si>
    <t>14. Városi rendezvények</t>
  </si>
  <si>
    <t>16. Helyi tömegközlekedés biztosítása</t>
  </si>
  <si>
    <t>18. Balatonfenyvesi és Gunarasi Ifjúsági Tábor üzemeltetése</t>
  </si>
  <si>
    <t>18.1. Balatonfenyves</t>
  </si>
  <si>
    <t>18.2. Gunaras</t>
  </si>
  <si>
    <t>19. ÁFA befizetés (építési telkek, víziközmű bérleti díj)</t>
  </si>
  <si>
    <t>21. Településrendezési eszközök felülvizsgálata és módosítása</t>
  </si>
  <si>
    <t>22. TOP_PLUSZ-1.3.1-21-TL1-2022-00005 FVS</t>
  </si>
  <si>
    <t>23. Farkas Attila Uszoda üzemeltetése</t>
  </si>
  <si>
    <t>25. Szúnyoggyérítés Dombóvár város közigazgatási területén</t>
  </si>
  <si>
    <t>26. Tagdíj Kapos-menti Terület- és Vidékfejlesztési Társulásnak</t>
  </si>
  <si>
    <t>28. Szünidei étkeztetés kiadásai</t>
  </si>
  <si>
    <t>29. Dombóvári Városgazdálkodási Nkft.-nek közszolgáltatási szerződés alapján fizetendő</t>
  </si>
  <si>
    <t>30. Játszóterek felülvizsgálata, a szükséges és lehetséges javítási, karbantartási munkák elvégzése</t>
  </si>
  <si>
    <t>31. Iskola egészségügyi feladat</t>
  </si>
  <si>
    <t>32. Tanulmánytervek készítése</t>
  </si>
  <si>
    <t>33. Védőnőkkel kapcsolatos dologi kiadások</t>
  </si>
  <si>
    <t>35. Térfigyelő kamerarendszer üzemeltetése</t>
  </si>
  <si>
    <t>36. Karácsonyi díszkivilágítás</t>
  </si>
  <si>
    <t>12. Kamatbevétel</t>
  </si>
  <si>
    <t>13. Tolna Vármegyei Kórház hozzájárulása védőnői szolgálat kiadásaihoz</t>
  </si>
  <si>
    <t>1. Közvilágítás bővítése, korszerűsítése, fejlesztése</t>
  </si>
  <si>
    <t>2. Térfigyelő kamerarendszer fejlesztése</t>
  </si>
  <si>
    <t>2.1. Sporttámogatások sportszervezeteknek</t>
  </si>
  <si>
    <t>2.2. Mecsek Dráva Önkormányzati Társulás 2024. évi hozzájárulás</t>
  </si>
  <si>
    <t>2.3. Civil szervezetek támogatása</t>
  </si>
  <si>
    <t>2.4. Kapos Alapítvány támogatása</t>
  </si>
  <si>
    <t>2.5. Dombóvári Városszépítő és Városvédő Egyesület támogatása</t>
  </si>
  <si>
    <t>2.6. Dombóvári Polgárőr Egyesület támogatása</t>
  </si>
  <si>
    <t>2.7. Dombóvári Ifjúsági Fúvószenekar támogatása</t>
  </si>
  <si>
    <t>2.8. Dombóvári Városgazdálkodási Nkft. részére önerő közfoglalkoztatáshoz</t>
  </si>
  <si>
    <t>2.9. Szociális konyha szolgáltatás bevétellel nem fedezett kiadásaira Magyar Máltai Szeretetszolgálat Egyesületnek</t>
  </si>
  <si>
    <t>1.4. Közfoglalkoztatás támogatás, EFOP támogatás</t>
  </si>
  <si>
    <t>Finanszírozási bevételek</t>
  </si>
  <si>
    <t>1. Egyéb felhalmozási célú támogatások államháztartáson kívülre</t>
  </si>
  <si>
    <t>1.1. Helyi védelem alatt álló épületek felújítására</t>
  </si>
  <si>
    <t>2. Működési célú költségvetési támogatások és kiegészítő támogatások (B115)</t>
  </si>
  <si>
    <t>2.1. Az Ukrajnában kialakult fegyveres konfliktussal összefüggésben felmerült önkormányzati kiadások ellentételezése</t>
  </si>
  <si>
    <t>3. Elszámolásból származó bevételek (B116)</t>
  </si>
  <si>
    <t>4. Államháztartáson belüli megelőlegezések (B814)</t>
  </si>
  <si>
    <t>1. EP és helyi önkormányzati választás</t>
  </si>
  <si>
    <t>1. SZJA 1%</t>
  </si>
  <si>
    <t>2. Pályázati támogatás</t>
  </si>
  <si>
    <t>Támogatások államháztartáson belülről összesen</t>
  </si>
  <si>
    <t>Az önkormányzat 2025. évi bevételei</t>
  </si>
  <si>
    <t>6. Működési célú visszatérítendő támogatások, kölcsönök nyújtása államháztartáson kívülre</t>
  </si>
  <si>
    <t>6.1. Dombó-Land Kft. részére kamatmentes tagi kölcsön</t>
  </si>
  <si>
    <t>6.2. Tinódi Ház Nonprofit Kft. részére kamatmentes tagi kölcsön</t>
  </si>
  <si>
    <t>2.2. Tinódi Ház Nonprofit Kft. tagi kölcsön visszafizetés</t>
  </si>
  <si>
    <t>5. 2025. évi szolidaritási hozzájárulás</t>
  </si>
  <si>
    <t>1.</t>
  </si>
  <si>
    <t>2.</t>
  </si>
  <si>
    <t>Több éves kihatással járó döntések számszerűsítése</t>
  </si>
  <si>
    <t>1. Hitelek</t>
  </si>
  <si>
    <t>Rövid lejáratú  hitelek, kölcsönök törlesztése</t>
  </si>
  <si>
    <t>Ft</t>
  </si>
  <si>
    <t>Sorsz.</t>
  </si>
  <si>
    <t>Megnevezés</t>
  </si>
  <si>
    <t>Hitelfelvétel</t>
  </si>
  <si>
    <t>Törlesztések évente</t>
  </si>
  <si>
    <t>2025.</t>
  </si>
  <si>
    <t>2026.</t>
  </si>
  <si>
    <t>2027.</t>
  </si>
  <si>
    <t>2028.</t>
  </si>
  <si>
    <t>2029.</t>
  </si>
  <si>
    <t>2030.</t>
  </si>
  <si>
    <t>2031.</t>
  </si>
  <si>
    <t>Összesen</t>
  </si>
  <si>
    <t>3.</t>
  </si>
  <si>
    <t>Hosszú lejáratú beruházási hitelek törlesztése</t>
  </si>
  <si>
    <t>Törlesztés
összesen</t>
  </si>
  <si>
    <t>OTP célhitel beruházásokra (1-2-18-4600-0174-4)</t>
  </si>
  <si>
    <t>4.</t>
  </si>
  <si>
    <t>2025. 01.01. nyitóállomány</t>
  </si>
  <si>
    <t>2032.</t>
  </si>
  <si>
    <t>2. Garancia és kezességvállalás (függő)</t>
  </si>
  <si>
    <t>Kezesség típusa</t>
  </si>
  <si>
    <t>Kezességvállalás mértéke/hitelkeret
eFt</t>
  </si>
  <si>
    <t>Kezességvállalás kezdete</t>
  </si>
  <si>
    <t>Kezességvállalás időtartama/ lejárata</t>
  </si>
  <si>
    <t>Csökkenés 2025-ben</t>
  </si>
  <si>
    <t>2025. évi nyitó</t>
  </si>
  <si>
    <t>2025. évi növekedés</t>
  </si>
  <si>
    <t>Csökkenés 2026-ben</t>
  </si>
  <si>
    <t>Csökkenés 2027-ban</t>
  </si>
  <si>
    <t>Dombóvár Város Önkormányzatának költségvetési mérlege</t>
  </si>
  <si>
    <t>Bevételek</t>
  </si>
  <si>
    <t>2026. év</t>
  </si>
  <si>
    <t>2027. év</t>
  </si>
  <si>
    <t>Helyi adók</t>
  </si>
  <si>
    <t>Egyéb központi adók</t>
  </si>
  <si>
    <t>Egyéb közhatalmi bevételek</t>
  </si>
  <si>
    <t>Működési célú hitelfelvétel</t>
  </si>
  <si>
    <t>Működési célú maradvány</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</si>
  <si>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</si>
  <si>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</si>
  <si>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</si>
  <si>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</si>
  <si>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</si>
  <si>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</si>
  <si>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maradvány</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</si>
  <si>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</si>
  <si>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</si>
  <si>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</si>
  <si>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</si>
  <si>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</si>
  <si>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</si>
  <si>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</si>
  <si>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</si>
  <si>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</si>
  <si>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</si>
  <si>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</si>
  <si>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</si>
  <si>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</si>
  <si>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</si>
  <si>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</si>
  <si>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</si>
  <si>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</si>
  <si>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2028. év</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</si>
  <si>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</si>
  <si>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</si>
  <si>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</si>
  <si>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</si>
  <si>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</si>
  <si>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</si>
  <si>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</si>
  <si>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</si>
  <si>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iparűzési adómentesség</t>
  </si>
  <si>
    <t>Gyermekétkeztetés</t>
  </si>
  <si>
    <t>térítési díj kedvezmény (10%)</t>
  </si>
  <si>
    <t>Sportszervezetek, nemzetiségi önkormányzatok, önkormányzat gazdasági társaságai</t>
  </si>
  <si>
    <t>térítésmentes bérlet</t>
  </si>
  <si>
    <t>támogatásról szóló döntés száma</t>
  </si>
  <si>
    <t>ingatlan megnevezése</t>
  </si>
  <si>
    <t>támogatás kedvezményezettje</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</si>
  <si>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</si>
  <si>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</si>
  <si>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</si>
  <si>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</si>
  <si>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</si>
  <si>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</si>
  <si>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</si>
  <si>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</si>
  <si>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</si>
  <si>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</si>
  <si>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</si>
  <si>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</si>
  <si>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</si>
  <si>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</si>
  <si>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 xml:space="preserve">Dombóvári Tenisz Egyesület </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</si>
  <si>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</si>
  <si>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</si>
  <si>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Dombóvár 2004. Egyesület</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</si>
  <si>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</si>
  <si>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</si>
  <si>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</si>
  <si>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</si>
  <si>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</si>
  <si>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</si>
  <si>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</si>
  <si>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</si>
  <si>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</si>
  <si>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</si>
  <si>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</si>
  <si>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Őri Nándor dombóvári lakos</t>
  </si>
  <si>
    <t>Dombóvári Focisuli Egyesület</t>
  </si>
  <si>
    <t>Dombóvári Spartacus Sportegyesület</t>
  </si>
  <si>
    <t>182/2024. (XII. 12.) Kt. határozat</t>
  </si>
  <si>
    <t>Katona József u. 37. szám alatti Ujvári Kálmán Sporttelep térítésmentes használata 2029. december 31. napjáig, közüzemi és a további működtetési költségeket az egyesület köteles viselni</t>
  </si>
  <si>
    <t>Dombóvár, Ivanich Antal utca 39/A. alatti – dombóvári 1358/2/A hrsz. alatt felvett – tekepálya térítésmentes használata 2029. december 31. napjáig vagy – ha az korábbi – az épület elbontásának időpontjáig azzal, hogy az ingatlan üzemeltetésével összefüggő kiadásokat, illetve a közüzemi költségeket az Egyesület viseli.</t>
  </si>
  <si>
    <t>Dombóvár, Földvár utca 18. szám alatti Szuhay Sportcentrum térítésmentes használata 2029. december 31-ig sportszervezetek részére a sporttevékenységük végzésére</t>
  </si>
  <si>
    <t>152/2024. (XI. 29.) Kt. határozat</t>
  </si>
  <si>
    <t xml:space="preserve">
182/2024. (XII. 12.) Kt. határozat</t>
  </si>
  <si>
    <t>153/2024. (XI. 29.) Kt. határozat</t>
  </si>
  <si>
    <t xml:space="preserve">Bezerédj utca 14. szám alatti, dombóvári 1306 hrsz.-ú ingatlanon épült társas irodaházban az 1306/A/1 és az 1306/A/2 helyrajzi szám alatt felvett ingatlanrészek ingyenes használata a nemzetiségi feladatainak ellátásához 2025. január 1-jétől 2029. december 31-ig  a Dombóvári Német Nemzetiségi Önkormányzattal 2024. december 31-ig fennálló megállapodásban foglalt feltételek szerint </t>
  </si>
  <si>
    <t>Magyarországi Német Nemzetiségűek Egyesülete Dombóvár német nemzetiségi civil szervezet</t>
  </si>
  <si>
    <t>Dombóvári Roma Nemzetiségi Önkormányzat,
Országos Roma Rendezvényszervező Egyesület roma nemzetiségi civil szervezet</t>
  </si>
  <si>
    <t>Dombóvár, Árpád utca 31. szám alatti – dombóvári 945/1 hrsz. alatt felvett – ingatlan utcafronti épületének ingyenes használata 2029. december 31-ig azzal, hogy annak felújítására, illetve állagmegóvására a használó szervezeteknek is forrást kell biztosítani</t>
  </si>
  <si>
    <t>Magyar Máltai Szeretetszolgálat Iskola Alapítvány</t>
  </si>
  <si>
    <t>204/2021. (VI. 11.) határozat
83/2024. (IV. 30.) Kt. határozat</t>
  </si>
  <si>
    <t>Szakképzési és köznevelési feladatok ellátása, szakképző intézmény fenntartása és működtetése érdekében ingyenes határozatlan idejű használati jog az MMSZ Esterházy Miklós Technikumnak helyet adó Dombóvár, Pannónia út 21. szám
alatti, dombóvári 967/2 helyrajzi számú ingatlanra, a Buzánszky Jenő Sportkomplexum műfüves pályájára és a hozzá tartozó kültéri öltöző épületre, valamint a parkolási célra használt, Dombóvár, Bezerédj utca 53. szám alatti,
dombóvári 974 helyrajzi számú ingatlanra 2021. szeptember 1-jétől határozatlan időre, de legalább 5 évre</t>
  </si>
  <si>
    <t>108/2024. (VI. 27.) Kt. határozat</t>
  </si>
  <si>
    <t>Dombóvár, Szent István tér 1. alatti ingatlannak a Dombóvár Város Önkormányzata által hasznosítható és a háziorvosi feladatellátáshoz igénybe nem vett részét a Tolna Vármegyei Balassa János Kórház használja határozatlan ideig ingyenesen a védőnői ellátás érdekében</t>
  </si>
  <si>
    <t>Tolna Vármegyei Balassa János Kórház</t>
  </si>
  <si>
    <t>1.3.6. Közös Önkormányzati Hivatal működtetéséhez hozzájárulás Kapospula</t>
  </si>
  <si>
    <t>1.3.7. Közös Önkormányzati Hivatal működtetéséhez hozzájárulás Nak</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</si>
  <si>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</si>
  <si>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</si>
  <si>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</si>
  <si>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</si>
  <si>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</si>
  <si>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</si>
  <si>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</si>
  <si>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</si>
  <si>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</si>
  <si>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</si>
  <si>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</si>
  <si>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</si>
  <si>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</si>
  <si>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</si>
  <si>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</si>
  <si>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</si>
  <si>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</si>
  <si>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</si>
  <si>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</si>
  <si>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</si>
  <si>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</si>
  <si>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</si>
  <si>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</si>
  <si>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</si>
  <si>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</si>
  <si>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</si>
  <si>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</si>
  <si>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</si>
  <si>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</si>
  <si>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</si>
  <si>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</si>
  <si>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</si>
  <si>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</si>
  <si>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</si>
  <si>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2025. évi kiemelt kiadási előirányzata</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</si>
  <si>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</si>
  <si>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</si>
  <si>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</si>
  <si>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</si>
  <si>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</si>
  <si>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</si>
  <si>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</si>
  <si>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Szivárvány Óvoda</t>
  </si>
  <si>
    <t>Zöld Liget Óvoda</t>
  </si>
  <si>
    <t>Százszorszép Óvoda</t>
  </si>
  <si>
    <t>Tündérkert Bölcsőde</t>
  </si>
  <si>
    <t>Csikóstőttősi Tagóvoda</t>
  </si>
  <si>
    <t>Dombóvári Műv.Ház, Könyvtár és Helytörténeti Gyűjt.</t>
  </si>
  <si>
    <t>Dombóvár</t>
  </si>
  <si>
    <t>Szakcs</t>
  </si>
  <si>
    <t>Attala</t>
  </si>
  <si>
    <t>Csikóstőttős</t>
  </si>
  <si>
    <t>létszámkerete 2025. évben</t>
  </si>
  <si>
    <t>2023-2025. év</t>
  </si>
  <si>
    <t>2023. tény</t>
  </si>
  <si>
    <t>2024. mód. ei.</t>
  </si>
  <si>
    <t>2025. eredeti</t>
  </si>
  <si>
    <t>Dombóvár Város Önkormányzata 2025. évi előirányzat felhasználási terve</t>
  </si>
  <si>
    <t>Műkö-  dési  bevétel</t>
  </si>
  <si>
    <t>Felhalmozási bevétel</t>
  </si>
  <si>
    <t>Átvett pénzeszköz, támogatás</t>
  </si>
  <si>
    <t>Maradvány igénybevétele</t>
  </si>
  <si>
    <t>Állami támogatás</t>
  </si>
  <si>
    <t>Önk. tám.</t>
  </si>
  <si>
    <t>Int.fin.</t>
  </si>
  <si>
    <t>előirányzata</t>
  </si>
  <si>
    <t>Családalapítási támogatás</t>
  </si>
  <si>
    <t>Szociális, jóléti, kulturális  juttatások</t>
  </si>
  <si>
    <t>Egészségügyi juttatás (védőszemüveg)</t>
  </si>
  <si>
    <t>Európai Uniós támogatással megvalósuló programok, projektek bevételei, kiadásai</t>
  </si>
  <si>
    <t>szám</t>
  </si>
  <si>
    <t>azonosító</t>
  </si>
  <si>
    <t>program, projekt neve</t>
  </si>
  <si>
    <t>2020.12.31-ig</t>
  </si>
  <si>
    <t>2021.</t>
  </si>
  <si>
    <t>2022.</t>
  </si>
  <si>
    <t>2023.</t>
  </si>
  <si>
    <t>2024.</t>
  </si>
  <si>
    <t xml:space="preserve">támogatás </t>
  </si>
  <si>
    <t>önk sajáterő</t>
  </si>
  <si>
    <t>TOP_PLUSZ-1.3.1-21-TL1-2022-00005</t>
  </si>
  <si>
    <t>DOMBÓVÁR Fenntartható Városfejlesztési Stratégiájának és egyéb dokumentumainak elkészítése</t>
  </si>
  <si>
    <t>Bevételek összesen:</t>
  </si>
  <si>
    <t>személyi</t>
  </si>
  <si>
    <t>dologi kiadások (szolgáltatások)</t>
  </si>
  <si>
    <t>beruházás (ingatlan vásárlás költségei, építéshez kapcsolódó költségek, eszközbeszerzés)</t>
  </si>
  <si>
    <t xml:space="preserve">kiadás </t>
  </si>
  <si>
    <t xml:space="preserve">1. Víziközmű fejlesztés </t>
  </si>
  <si>
    <t>20. Sportpályák üzemeltetése (Szuhay)</t>
  </si>
  <si>
    <t>3. Zöldliget Óvoda konyhai helyiségek ajzatburkolása</t>
  </si>
  <si>
    <t>2. Tűzvédelmi felújítások</t>
  </si>
  <si>
    <t>3. Rendezvények biztosításához elektromos hálózat kiépítése II. ütem</t>
  </si>
  <si>
    <t>3. Új játszótér kialakítása Gunaras, Víztorony, Szőlőhegy</t>
  </si>
  <si>
    <t>2.3. Vízmű Kft</t>
  </si>
  <si>
    <t>Ft-ban</t>
  </si>
  <si>
    <t>Szerződő fél</t>
  </si>
  <si>
    <t>Tárgy</t>
  </si>
  <si>
    <t>Lejárat/ teljesítési határidő</t>
  </si>
  <si>
    <t>Várható összeg (Ft/év) 2025.</t>
  </si>
  <si>
    <t>Összeg (Ft/év)  2024.</t>
  </si>
  <si>
    <t>ABACUS Számítástechnikai Bt.</t>
  </si>
  <si>
    <t>WinSzoc szoftver jogszabálykövetése</t>
  </si>
  <si>
    <t>határozatlan</t>
  </si>
  <si>
    <t>Albacomp RI Kft.</t>
  </si>
  <si>
    <t>Elektronikus információbiztonsági feladatok ellátása</t>
  </si>
  <si>
    <t>2024.12.31-ig</t>
  </si>
  <si>
    <t>Allianz Hungária Biztosító RT</t>
  </si>
  <si>
    <t>gépjármű-felelősség biztosítás / Derbi segédmotor, XYD, LKU, LOX,THA/, Casco / EIE, LKU/SUZUKI-THA</t>
  </si>
  <si>
    <t>Lechner Nonprofit Kft.</t>
  </si>
  <si>
    <t xml:space="preserve">lekérdezés alapján havonta </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</si>
  <si>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</si>
  <si>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</si>
  <si>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</si>
  <si>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</si>
  <si>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</si>
  <si>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</si>
  <si>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</si>
  <si>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</si>
  <si>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</si>
  <si>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t>
  </si>
  <si>
    <t>rendszerhasználati díj-hivatali épületek+szakcs</t>
  </si>
  <si>
    <t>MVM</t>
  </si>
  <si>
    <t>gáz-Szabadság u. 18. (városháza)</t>
  </si>
  <si>
    <t>Dombóvári Művelődési Ház</t>
  </si>
  <si>
    <t>átszámlázott közüzemi díjak</t>
  </si>
  <si>
    <t>EURO-PROFIL Kft.</t>
  </si>
  <si>
    <t>Konica Minolta Bizhub 227 fénymásológép üzemeltetése (P1683)</t>
  </si>
  <si>
    <t>Konica Minolta Bizhub 423 fénymásológép üzemeltetése (P1593)</t>
  </si>
  <si>
    <t>Konica Minolta Bizhub C224 fénymásológép üzemeltetése (P1586)</t>
  </si>
  <si>
    <t>Konica Minolta Bizhub C454e fénymásoló űzemeltetése (P2509)</t>
  </si>
  <si>
    <t>Konica Minolta Bizhub C454eH fénymásoló űzemeltetése (P2573)</t>
  </si>
  <si>
    <t>HP Designjet T120 A1 Plotter tintasug. nyomtató bérlete (P2218,K1511)</t>
  </si>
  <si>
    <t>K1801 Bizhub nyomtató</t>
  </si>
  <si>
    <t>GOND-X Biztonságtechnikai és Kereskedelmi Kft.</t>
  </si>
  <si>
    <t>hivatali diszpécser szolgálat-Szent I. tér 1.</t>
  </si>
  <si>
    <t>bizt.techn távfelügy., műszaki készenlét és karb.-Szab. 18.</t>
  </si>
  <si>
    <t>GreenDoc System Kft.</t>
  </si>
  <si>
    <t>WinPA postázó szoftver követés, emelt szintű támogatás</t>
  </si>
  <si>
    <t>JakabNet Szoftverház Kft.</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</si>
  <si>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</si>
  <si>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</si>
  <si>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</si>
  <si>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</si>
  <si>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</si>
  <si>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</si>
  <si>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</si>
  <si>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</si>
  <si>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Magyar Posta Zrt.</t>
  </si>
  <si>
    <t>Postafiók bérlet</t>
  </si>
  <si>
    <t>postai küldemények havi díja</t>
  </si>
  <si>
    <t>Magyar Telekom Nyrt.</t>
  </si>
  <si>
    <t>vezetékes telefonok - Szakcs</t>
  </si>
  <si>
    <t>mobiltelefon előfizetése-Szakcs (30/501-3166)</t>
  </si>
  <si>
    <t>Microsec Zrt.</t>
  </si>
  <si>
    <t>e-Szigno Csomag keretében együttesen nyújtott szolgáltatások</t>
  </si>
  <si>
    <t>MOHU Zrt.</t>
  </si>
  <si>
    <t>Szabadság u. 18 kukák ürítése</t>
  </si>
  <si>
    <t>Opten Informatikai Kft.</t>
  </si>
  <si>
    <t>cégtár online (pü-i modul) éves előfizetés</t>
  </si>
  <si>
    <t>lemondásig érvényben</t>
  </si>
  <si>
    <t>Önkormányzati vállalkozás-figyelés -adósok</t>
  </si>
  <si>
    <t>megrendelő</t>
  </si>
  <si>
    <t>Print Copy Kft.</t>
  </si>
  <si>
    <t>fénymásolók üzemeltetési költsége (Szakcs-MP3351)</t>
  </si>
  <si>
    <t>Saldo Rt.</t>
  </si>
  <si>
    <t>tagdíj (adó-és számviteli tanácsadás)</t>
  </si>
  <si>
    <t>TAGE Kft.</t>
  </si>
  <si>
    <t>Polg. Hiv. takarítása, felhasznált higéniai szerek</t>
  </si>
  <si>
    <t>Tank-szer</t>
  </si>
  <si>
    <t>üzemanyag</t>
  </si>
  <si>
    <t>TARR Kft.</t>
  </si>
  <si>
    <t>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</si>
  <si>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</si>
  <si>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</si>
  <si>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</si>
  <si>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</si>
  <si>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</si>
  <si>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Rostás Jenőné e.v.</t>
  </si>
  <si>
    <t>Develop Ineo +227e +224 fénymásolók bérlete, lapköltsége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</si>
  <si>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</si>
  <si>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</si>
  <si>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</si>
  <si>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</si>
  <si>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</si>
  <si>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</si>
  <si>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</si>
  <si>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</si>
  <si>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</si>
  <si>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</si>
  <si>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Az önkormányzat és költségvetési szervei 2025. évi kiadásai</t>
  </si>
  <si>
    <t>1. Az önkormányzat 2025. évi kiadásai</t>
  </si>
  <si>
    <t>KÖH Kapospulai Kirendeltsége</t>
  </si>
  <si>
    <t>KÖH Naki Kirendeltsége</t>
  </si>
  <si>
    <t>2025. évi szociális, jóléti és egészségügyi juttatás</t>
  </si>
  <si>
    <t xml:space="preserve">2025. </t>
  </si>
  <si>
    <t>2025. után</t>
  </si>
  <si>
    <t>3160000 sajáterő + 5299710 elut</t>
  </si>
  <si>
    <t>TOP_PLUSZ-1.3.2-23-DV1-2024-00001</t>
  </si>
  <si>
    <t>Dombóvári belterületi utak fejlesztése</t>
  </si>
  <si>
    <t>TOP_PLUSZ-1.3.2-23-DV1-2024-00003</t>
  </si>
  <si>
    <t>Volt Zeneiskola épületének felújítása</t>
  </si>
  <si>
    <t xml:space="preserve"> előleg visszafizetés</t>
  </si>
  <si>
    <t>dologi kiadások (szolgáltatások) közbesz</t>
  </si>
  <si>
    <t>2.1. Farkas Attila Uszoda vizesblokk és öltöző felújítására</t>
  </si>
  <si>
    <t>2.2. TOP_PLUSZ-1.3.2-23-DV1-2024-00001 Dombóvári belterületi utak fejlesztése</t>
  </si>
  <si>
    <t>2.3. TOP_PLUSZ-1.3.2-23-DV1-2024-00003 "volt zeneiskola" épületének felújítása</t>
  </si>
  <si>
    <t>37. Utca táblák pótlása</t>
  </si>
  <si>
    <t>38. Kábítószerügyi Egyeztető Fórumok (KEF-ek) működési kiadásai</t>
  </si>
  <si>
    <t>39. „Tisztítsuk meg az országot II.” hulladékfelszámolási pályázat kiadásai ILJ/190-1/2024</t>
  </si>
  <si>
    <t>40. Forgalmi rend felülvizsgálatot követő költségek</t>
  </si>
  <si>
    <t>4. Egyéb foglalkoztatottak személyi juttatásai</t>
  </si>
  <si>
    <t>15. Önkormányzati jogalkotás kiadásai</t>
  </si>
  <si>
    <t>17. Városmarketing és kommunikációs feladatok</t>
  </si>
  <si>
    <t>27. Gyermekétkeztetés kiadásai</t>
  </si>
  <si>
    <t>24. Járda felújítás</t>
  </si>
  <si>
    <t>4. Bérlakásokkal kapcsolatos beruházások</t>
  </si>
  <si>
    <t>5. Ingatlan vásárlás</t>
  </si>
  <si>
    <t>6. Bajcsy-Zsilinszky utcában új parkoló építése</t>
  </si>
  <si>
    <t>2. Bérlakásokkal kapcsolatos felújítások</t>
  </si>
  <si>
    <t>3. Árpád u. 31. szám alatti ingatlan fejújításához hozzájárulás</t>
  </si>
  <si>
    <t>4. Szent István tér 1. alatti orvosi rendelő átalakításával új védőnői tanácsadó kialakítása</t>
  </si>
  <si>
    <t>5. Gyár utcában járda felújítás a Kórház u. és a Bartók u. közötti szakaszon</t>
  </si>
  <si>
    <t>6. TOP_PLUSZ-1.3.2-23-DV1-2024-00001 Dombóvári belterületi utak fejlesztése</t>
  </si>
  <si>
    <t>7. TOP_PLUSZ-1.3.2-23-DV1-2024-00003 "volt zeneiskola" épületének felújítása</t>
  </si>
  <si>
    <t>4. Város- és községgazdálkodás</t>
  </si>
  <si>
    <t>7. Belvízvédelem, települési vízellátás</t>
  </si>
  <si>
    <t>8. Ingatlanok üzemeltetése</t>
  </si>
  <si>
    <t>2.10. Dombóvár, Bezerédj utca 22-26. szám alatti társasház részére visszatérítendő támogatás</t>
  </si>
  <si>
    <t>3.1. 2024. évi elszámolás alapján keletkezett pótigény</t>
  </si>
  <si>
    <t>1.7. Kaposmenti Társulástól kapott támogatás</t>
  </si>
  <si>
    <t>1.8. Társulás nettósítási különbözet</t>
  </si>
  <si>
    <t>1.9. Csikóstőttősi Tagóvoda 2024.évi működtetéséhez hozzájárulás</t>
  </si>
  <si>
    <t>1.10. Önkormányzati hivatal működési támogatásának emelkedése március 1-től</t>
  </si>
  <si>
    <t>1.11. Polgármesteri illetményhez és költségtérítéshez nyújtott támogatás öt havi része</t>
  </si>
  <si>
    <t>1.2. Dombóvár, Bezerédj utca 22-26. szám alatti társasház részére nyújtott visszatérítendő támogatás visszafizetése</t>
  </si>
  <si>
    <t>3. Több évre kihatással járó kötelezettségvállalások 2024-2025. évi kifizetései (Dombóvár Város Önkormányzata)</t>
  </si>
  <si>
    <t>infláció:</t>
  </si>
  <si>
    <t>Alfa Vienna Insurance Group Biztosító Zrt</t>
  </si>
  <si>
    <t>Vagyonbiztosítás</t>
  </si>
  <si>
    <t>Allianz Hungária Zrt.</t>
  </si>
  <si>
    <t>casco - AHB952289006 gfb - SSE-546</t>
  </si>
  <si>
    <t>ATEV Fehérjefeldolgozó Rt.</t>
  </si>
  <si>
    <t>állati hulladék szállítása</t>
  </si>
  <si>
    <t>Balaskó János e.v.</t>
  </si>
  <si>
    <t>városi fúvószenekar felkészítése</t>
  </si>
  <si>
    <t>Balaskó Roland e.v.</t>
  </si>
  <si>
    <t>Önkormányzat és az általa fenntartott intézmények részére villanyszerelési, karbantartási munkák</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</si>
  <si>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</si>
  <si>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</si>
  <si>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</si>
  <si>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</si>
  <si>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</si>
  <si>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Bölcsészettudományi Kutatóközpont</t>
  </si>
  <si>
    <t>dombói vár 2025. évi ásatási költségeinek fedezésére benyújtott pályázathoz önrész</t>
  </si>
  <si>
    <t>támogatói okirat BTK által az Önkormányzat részére megküldött példényának kézhezvételét követő 8 nap</t>
  </si>
  <si>
    <t>Csillag Társasház IB.</t>
  </si>
  <si>
    <t>vill. hálózat haszn. díja (térfigyelő r.)</t>
  </si>
  <si>
    <t>közös költség-Csillagház (bérlakások)</t>
  </si>
  <si>
    <t>Dombó Pál Lakásépítő és Fenntartó</t>
  </si>
  <si>
    <t>közös ktg-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</si>
  <si>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</si>
  <si>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</si>
  <si>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</si>
  <si>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</si>
  <si>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</si>
  <si>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</si>
  <si>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</si>
  <si>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</si>
  <si>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</si>
  <si>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</si>
  <si>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</si>
  <si>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</si>
  <si>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</si>
  <si>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</si>
  <si>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</si>
  <si>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</si>
  <si>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2025. évre Kt. Határozat alapján</t>
  </si>
  <si>
    <t>Dr. Alacsony és Társa Kft.</t>
  </si>
  <si>
    <t>védőnői rész takarítása-IV. háziorvosi körzet</t>
  </si>
  <si>
    <t>Dr. Bátori Gyermekorvosi Bt.</t>
  </si>
  <si>
    <t>Dr. Belt Éva</t>
  </si>
  <si>
    <t>takarítás, gázszolgáltatás-III. u. 35. védőnői szolgálat</t>
  </si>
  <si>
    <t>DRV Zrt</t>
  </si>
  <si>
    <t>víz-önkormányzati fogyasztási helyek</t>
  </si>
  <si>
    <t>Eatrend Kft.</t>
  </si>
  <si>
    <t>gyermekétkeztetési feladatok</t>
  </si>
  <si>
    <t>E.ON Energiaszolgáltató Kft./MVM Next Energiakereskedelmi Zrt.</t>
  </si>
  <si>
    <t>gáz-ingatlanok</t>
  </si>
  <si>
    <t>Emberi Erőforrás Támogatáskezelő</t>
  </si>
  <si>
    <t>Bursa Hungarica ösztöndíj</t>
  </si>
  <si>
    <t>Esküdt Timea ev.</t>
  </si>
  <si>
    <t>rágcsáló, kártevő és rovarirtás város területén, Szuhay SC/Lucza hegyi hulladéklerakó területén legyek írtása</t>
  </si>
  <si>
    <t>Ferenczi Gyula E.V.</t>
  </si>
  <si>
    <t>portaszolgálat-Szabadság u. 18.</t>
  </si>
  <si>
    <t>Gond-X Kft.</t>
  </si>
  <si>
    <t>Szigeterdei lakótorony 24 órás távfelügyelete</t>
  </si>
  <si>
    <t>Govern-Soft Kft.</t>
  </si>
  <si>
    <t>Menza-Pure nyilvántartó rendszer</t>
  </si>
  <si>
    <t>Kapos-Menti Területi- és Vidékfejlesztési Társulás</t>
  </si>
  <si>
    <t>tagdíj</t>
  </si>
  <si>
    <t>Karádi-Kontroll Kft</t>
  </si>
  <si>
    <t>Tűzvédelmi feladatok elvégzése</t>
  </si>
  <si>
    <t>K-PLAN Építő Szolgáltató és Kereskedelmi KFt.</t>
  </si>
  <si>
    <t>hatálybaléptetés folyamatban</t>
  </si>
  <si>
    <t>Maár Építész Iroda Kft.</t>
  </si>
  <si>
    <t>volt Zeneiskola épületének felújítása során műszaki ellenőri feladatok ellátása</t>
  </si>
  <si>
    <t>kivitelezéshez igazodóan</t>
  </si>
  <si>
    <t>Magyar Közút Nonprofit Zrt.</t>
  </si>
  <si>
    <t>Országos közúthálózaton lévő forgalomirányító jelzőberendezések üzemeltetési költségeinek megosztása</t>
  </si>
  <si>
    <t>Magyar Posta</t>
  </si>
  <si>
    <t>Kihelyezett postai szolgáltatás- 7200 Dombóvár, Fő u. 47.</t>
  </si>
  <si>
    <t>uszoda tűzjelző, telefon,</t>
  </si>
  <si>
    <t>MÁV Zrt.</t>
  </si>
  <si>
    <t>bérleti díj, ingatlankezelési díj, közüzemi díjak-Földvár u. 35. (1889/21 hrsz., burkolatlan terület)</t>
  </si>
  <si>
    <t>Mecsek-Dráva Önkormányzati Társulás</t>
  </si>
  <si>
    <t>intézmény működtetés támogatása</t>
  </si>
  <si>
    <t>Mecsek RTV Kft.</t>
  </si>
  <si>
    <t>Televíziós műsorgyártás</t>
  </si>
  <si>
    <t>Mikrolift Kft</t>
  </si>
  <si>
    <t>Hóvirág u. 1. HO felvonó karbantartása</t>
  </si>
  <si>
    <t>MMSZ Esterházy Miklós Technikum</t>
  </si>
  <si>
    <t>Mobil Adat Kft.</t>
  </si>
  <si>
    <t>kiskassza díjcsomag-uszoda</t>
  </si>
  <si>
    <t>Multi Alarm Zrt.</t>
  </si>
  <si>
    <t>Riasztó távfelügyelet értesítéssel- Szabadság u. 2. Orvosi rendelő</t>
  </si>
  <si>
    <t>térfigyelő kamerarendszer és térfigyelő központ féléves ciklusonkénti karbantartása és hibajavítása</t>
  </si>
  <si>
    <t>Nemcsényi Gábor e.v.</t>
  </si>
  <si>
    <t>webdesign, weblap tervezése, weblap karbantartása</t>
  </si>
  <si>
    <t>Nervo-karp Bt.</t>
  </si>
  <si>
    <t>Közegészségügyi járványügyi szaktanácsadás</t>
  </si>
  <si>
    <t>Népköztársaság u. 23.- 25.- 27.- 29. Társasház</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</si>
  <si>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</si>
  <si>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</si>
  <si>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</si>
  <si>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</si>
  <si>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</si>
  <si>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Reality - Property Kft.</t>
  </si>
  <si>
    <t>Szent Orsolya Rendi Bencés Általános Iskola, Alapfokú Művészeti Iskola és Kollégium</t>
  </si>
  <si>
    <t>Tamási Tankerületi Központ</t>
  </si>
  <si>
    <t>Tanácsköztársaság tér 7-9. társasház</t>
  </si>
  <si>
    <t>közös költség-Platán tér 9. fsz. 3. (bérlakás)</t>
  </si>
  <si>
    <t>TANK-SZER Kft</t>
  </si>
  <si>
    <t>üzemanyag-Szuhay SC (SSE-546, traktorok)</t>
  </si>
  <si>
    <t>"Tarai" Orvosi, Ápolási és Kereskedelmi Bt.</t>
  </si>
  <si>
    <t>üzemorvosi ellátás</t>
  </si>
  <si>
    <t>Tarr KFT.</t>
  </si>
  <si>
    <t>Internet előfizetési díj-Szuhay Sportcentrum, Hunyadi tér 23., Fő u. 36. (free wi-fi), wifi4eu…</t>
  </si>
  <si>
    <t>Internet előfizetési díj-Bajcsy Zs. u. 2.</t>
  </si>
  <si>
    <t>Tárnok-Trans Kft.</t>
  </si>
  <si>
    <t>Helyi személyszállítási közszolgáltatás ellátása</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</si>
  <si>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</si>
  <si>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</si>
  <si>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</si>
  <si>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</si>
  <si>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</si>
  <si>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</si>
  <si>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</si>
  <si>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</si>
  <si>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Tettye Forrásház Zrt.</t>
  </si>
  <si>
    <t>fürdővíz laborvizsgálata-uszoda</t>
  </si>
  <si>
    <t>Tolna Megyei Szakképzési Centrum</t>
  </si>
  <si>
    <t xml:space="preserve"> triArchitect Mérnöki és Szolgáltató Kft.</t>
  </si>
  <si>
    <t>Dombóvári fenntartható városfejlesztési stratégia megvalósításához kapcsolódóan, Zöld Átállás Menetrend elkészítése</t>
  </si>
  <si>
    <t>Dombóvári fenntartható városfejlesztési stratégia megvalósításához kapcsolódóan, SECAP (Fenntartható Energia és Klíma Akcióterv) elkészítése</t>
  </si>
  <si>
    <t>U Light ESCO Kft./ Periworld Kft.</t>
  </si>
  <si>
    <t>közvilágítási elemek karbantartása-"aktív"</t>
  </si>
  <si>
    <t>Varga Szilvia</t>
  </si>
  <si>
    <t>Imázs építés, arculati megjelenés érdekében együttműködés, tanácsadás, sajtómeghívókhoz dokumentumok beszerzése...</t>
  </si>
  <si>
    <t>Vitarex Stúdió Kft.</t>
  </si>
  <si>
    <t>szoftver átalánydíj-Stefánia Védőnői Nyilvántartó rendszer</t>
  </si>
  <si>
    <t>ZNET Telekom Zrt.</t>
  </si>
  <si>
    <t>AirBusiness 10/10 internet-Víztorony</t>
  </si>
  <si>
    <t>kamerarendszer karbantartása, üzem.-Víztorony</t>
  </si>
  <si>
    <t>4. Több évre kihatással járó kötelezettségvállalások 2024-2025. évi kifizetései (Dombóvári Közös Önkormányzati Hivatal)</t>
  </si>
  <si>
    <t>Kapospula</t>
  </si>
  <si>
    <t>Nak</t>
  </si>
  <si>
    <t>Intézmények finanszírozása 2025. évben</t>
  </si>
  <si>
    <t>2. Technikai eszközök vásárlása</t>
  </si>
  <si>
    <t>6.3. Vízmű Kft.</t>
  </si>
  <si>
    <t>Vállalkozó, akinek adóalapja nem haladja meg a 2,5 millió forintot</t>
  </si>
  <si>
    <t xml:space="preserve">1. Pinceszínházban új színpad építése </t>
  </si>
  <si>
    <t>takarítás: Hóvirág u. (védőnői szolgálat, 30.000,- Ft/hó)</t>
  </si>
  <si>
    <t>áram-ingatlanok, vízátemelők stb.</t>
  </si>
  <si>
    <t>"volt zeneiskola épületének felújítása" tárgyú beruházás kivitelezése (még nem lépett hatályba a szerződés)</t>
  </si>
  <si>
    <t>Hulladékszállítás-városi kukák ürítése, Hóvirág u. háziorvosi rendelő, Balatonfenyves, hulladékudvar, stb.</t>
  </si>
  <si>
    <t>diák helyi-járatos bérlet-települési támogatás (Illyés Gyula Gimnázium, Móra F., József Attila Ált. Iskola., Belvárosi Ált. Iskola)</t>
  </si>
  <si>
    <t>TAKARNET adatátv.hálózathoz-hálózati díj és tulajdoni lap más</t>
  </si>
  <si>
    <t>e-hiteles tulajdoni lap más.,nem hiteles térképmás. -Szakcs</t>
  </si>
  <si>
    <t>Integrált Közszolg. Szoftvercsomag követése-pü,szoc. modul-Szakcs</t>
  </si>
  <si>
    <t>internet-előfizetési díj, internet optikai szálbérlet, kábelTV, Szakcs</t>
  </si>
  <si>
    <t>Dombóvári Karatesuli Egyesület, Dombóvári Vasutas Atlétikai és Szabadidő Egyesület, Dombóvári Floorball Egyesület, SEIBUKAI KYOKUSHIN Dombóvár Sportegyesület, Dombóvári Futball Club, Dombóvári Judo Klub, Dombóvári Labdarúgó Klub, Jumpers Dombóvári Kötélugró Sportegyesület, Dombóvári Kosárlabda Klub Sport Egyesület, Dombóvári Kosárlabda Suli Közhasznú Egyesület, Dombóvári Asztalitenisz Club Közhasznú Egyesület, Dombóvári Hangulat Szabadidő Sportegyesület, Dombóvári Focisuli Egyesület</t>
  </si>
  <si>
    <t>1. melléklet a 3/2025. (II. 14.) önkormányzati rendelethez</t>
  </si>
  <si>
    <t>2. melléklet a 3/2025. (II. 14.) önkormányzati rendelethez</t>
  </si>
  <si>
    <t>3. melléklet a 3/2025. (II. 14.) önkormányzati rendelethez</t>
  </si>
  <si>
    <t>4. melléklet a 3/2025. (II. 14.) önkormányzati rendelethez</t>
  </si>
  <si>
    <t>5. melléklet a 3/2025. (II. 14.) önkormányzati rendelethez</t>
  </si>
  <si>
    <t>5. melléklet a 3/2025. (II. 14.)) önkormányzati rendelethez</t>
  </si>
  <si>
    <t>6. melléklet a 3/2025. (II. 14.) önkormányzati rendelethez</t>
  </si>
  <si>
    <t>7. melléklet a 3/2025. (II. 14.) önkormányzati rendelethez</t>
  </si>
  <si>
    <t>8. melléklet a 3/2025. (II. 14.) önkormányzati rendelethez</t>
  </si>
  <si>
    <t>9. melléklet a 3/2025. (II. 14.) önkormányzati rendelethez</t>
  </si>
  <si>
    <t>10. melléklet a 3/2025. (II. 14.) önkormányzati rendelethez</t>
  </si>
  <si>
    <t>11. melléklet a 3/2025. (II. 14.) önkormányzati rendelethez</t>
  </si>
  <si>
    <t>1. Az önkormányzat által nyújtott közvetett támogatások</t>
  </si>
  <si>
    <t>2. Helyi adónál biztosított kedvezmény, mentesség</t>
  </si>
  <si>
    <t>2.1. Az építményadóról szóló 41/2015. (XII. 1.) önkormányzati rendelet</t>
  </si>
  <si>
    <t>2.1.1. 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</si>
  <si>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 xml:space="preserve">2.1.2. 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</si>
  <si>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2.2. A magánszemélyek kommunális adójáról, az idegenforgalmi adóról és a helyi iparűzési adóról szóló 40/2015. (XII. 1.) önkormányzati rendelet</t>
  </si>
  <si>
    <t>2.2.1. Magánszemélyek kommunális adójánál</t>
  </si>
  <si>
    <t>2.2.1.1. A lakás után fizetendő magánszemélyek kommunális adója alól mentes az a magánszemély, aki a 70. életévét betöltötte. 50 %-os adókedvezmény illeti meg azt a magánszemélyt, aki a 65. életévét betöltötte.</t>
  </si>
  <si>
    <t>2.2.1.2. Tulajdonjog, illetve haszonélvezeti jog alapján a kedvezmény 2.109 adózót, a mentesség 1.047 adózót érintett az előző évben.</t>
  </si>
  <si>
    <t>2.2.1.3. A használatbavételi engedély kiadását követő évtől számítva 2 évig mentes a magánszemélyek kommunális adófizetési kötelezettsége alól az a magánszemély, aki új építésű családi házat épít.</t>
  </si>
  <si>
    <t>2.2.1.4. 20 %-os adókedvezmény illeti meg azt a magánszemélyt, akinek a rendelet 1. melléklete I., II., vagy III. övezetébe sorolt lakóingatlana előtti közút nem rendelkezik aszfaltburkolattal.</t>
  </si>
  <si>
    <t>2.2.1.5. Azok a magánszemélyek, akik az ingatlanuk előtt önerőből járdafelújítást végeznek, kérelemre 2 éves időtartamra 50 %-os kommunális adókedvezményt vehetnek igénybe.</t>
  </si>
  <si>
    <t xml:space="preserve">2.2.1.6. Adókedvezmény illeti meg azt a magánszemélyt, aki a rendelet 1. melléklete szerinti I. vagy II. övezetben lakást vásárolt és ott állandó lakóhelyet létesített.
</t>
  </si>
  <si>
    <r>
      <t>2.2.2.</t>
    </r>
    <r>
      <rPr>
        <b/>
        <sz val="10"/>
        <rFont val="Arial"/>
        <family val="2"/>
        <charset val="238"/>
      </rPr>
      <t xml:space="preserve"> Idegenforgalmi adónál:</t>
    </r>
    <r>
      <rPr>
        <sz val="10"/>
        <rFont val="Arial"/>
        <family val="2"/>
        <charset val="238"/>
      </rPr>
      <t xml:space="preserve"> Nem kell az idegenforgalmi adót megfizetni a magánszemélynek a kereskedelemről szóló 2005. évi CLXIV. törvény 2. §</t>
    </r>
    <r>
      <rPr>
        <sz val="10"/>
        <rFont val="Arial"/>
        <charset val="238"/>
      </rPr>
      <t>. 39. pontjában meghatározott magánszálláshelyen eltöltött vendégéjszakák után.</t>
    </r>
  </si>
  <si>
    <t>2.2.3. Iparűzési adónál</t>
  </si>
  <si>
    <t>2.2.3.1. Adómentesség illeti meg a vállalkozót, ha a Htv. 39. § (1) bekezdése, illetőleg a 39/A. §-a vagy 39/B §-a alapján számított (vállalkozási szintű) adóalapja nem haladja meg a 2,5 millió Ft-ot.</t>
  </si>
  <si>
    <t>2.2.3.2. A mentesség pontos összegét és az adóalanyok számát az iparűzési adóbevallások május 31-éig esedékes beküldése után pontosítja az önkormányzat.</t>
  </si>
  <si>
    <r>
      <t xml:space="preserve">3. Térítési díjaknál biztosított kedvezmények: </t>
    </r>
    <r>
      <rPr>
        <sz val="10"/>
        <rFont val="Arial"/>
        <family val="2"/>
        <charset val="238"/>
      </rPr>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r>
  </si>
  <si>
    <t>4. Helyiségek, eszközök hasznosításából származó bevételből nyújtott kedvezmény, mentesség összege</t>
  </si>
  <si>
    <t>34. Újdombóvári posta működtetésére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</si>
</sst>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Ft&quot;_-;\-* #,##0.00\ &quot;Ft&quot;_-;_-* &quot;-&quot;??\ &quot;Ft&quot;_-;_-@_-"/>
    <numFmt numFmtId="43" formatCode="_-* #,##0.00_-;\-* #,##0.00_-;_-* &quot;-&quot;??_-;_-@_-"/>
    <numFmt numFmtId="164" formatCode="0.0%"/>
    <numFmt numFmtId="165" formatCode="0.0"/>
    <numFmt numFmtId="166" formatCode="#,##0.0000"/>
    <numFmt numFmtId="167" formatCode="_-* #,##0\ _F_t_-;\-* #,##0\ _F_t_-;_-* &quot;-&quot;\ _F_t_-;_-@_-"/>
    <numFmt numFmtId="168" formatCode="#,##0_ ;\-#,##0\ "/>
  </numFmts>
  <fonts count="8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Times New Roman"/>
      <family val="1"/>
      <charset val="238"/>
    </font>
    <font>
      <b/>
      <sz val="9"/>
      <name val="Times New Roman"/>
      <family val="1"/>
      <charset val="238"/>
    </font>
    <font>
      <b/>
      <i/>
      <sz val="9"/>
      <name val="Times New Roman"/>
      <family val="1"/>
      <charset val="238"/>
    </font>
    <font>
      <u/>
      <sz val="10"/>
      <color theme="10"/>
      <name val="Arial"/>
      <family val="2"/>
      <charset val="238"/>
    </font>
    <font>
      <sz val="11"/>
      <color theme="1"/>
      <name val="Times New Roman"/>
      <family val="1"/>
      <charset val="238"/>
    </font>
    <font>
      <sz val="8"/>
      <name val="Arial"/>
      <family val="2"/>
      <charset val="238"/>
    </font>
    <font>
      <sz val="8"/>
      <name val="Arial"/>
      <family val="2"/>
      <charset val="238"/>
    </font>
    <font>
      <sz val="10"/>
      <color rgb="FFFF0000"/>
      <name val="Arial"/>
      <family val="2"/>
      <charset val="238"/>
    </font>
    <font>
      <i/>
      <sz val="10"/>
      <name val="Times New Roman"/>
      <family val="1"/>
      <charset val="238"/>
    </font>
    <font>
      <b/>
      <sz val="10"/>
      <name val="Times New Roman"/>
      <family val="1"/>
      <charset val="238"/>
    </font>
    <font>
      <b/>
      <sz val="15"/>
      <name val="Times New Roman"/>
      <family val="1"/>
      <charset val="238"/>
    </font>
    <font>
      <b/>
      <i/>
      <sz val="10"/>
      <name val="Times New Roman"/>
      <family val="1"/>
      <charset val="238"/>
    </font>
    <font>
      <sz val="11"/>
      <color rgb="FFFF0000"/>
      <name val="Times New Roman"/>
      <family val="1"/>
      <charset val="238"/>
    </font>
    <font>
      <b/>
      <i/>
      <sz val="11"/>
      <color rgb="FF000000"/>
      <name val="Times New Roman"/>
      <family val="1"/>
      <charset val="238"/>
    </font>
    <font>
      <b/>
      <sz val="10"/>
      <name val="Arial"/>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2"/>
      <name val="Times New Roman"/>
      <family val="1"/>
      <charset val="238"/>
    </font>
    <font>
      <sz val="12"/>
      <name val="Times New Roman"/>
      <family val="1"/>
      <charset val="238"/>
    </font>
    <font>
      <b/>
      <i/>
      <sz val="10"/>
      <name val="Arial"/>
      <family val="2"/>
      <charset val="238"/>
    </font>
    <font>
      <sz val="12"/>
      <name val="Arial"/>
      <family val="2"/>
      <charset val="238"/>
    </font>
    <font>
      <b/>
      <sz val="13"/>
      <name val="Times New Roman"/>
      <family val="1"/>
      <charset val="238"/>
    </font>
    <font>
      <b/>
      <sz val="14"/>
      <name val="Times New Roman CE"/>
      <family val="1"/>
      <charset val="238"/>
    </font>
    <font>
      <sz val="14"/>
      <name val="Times New Roman CE"/>
      <family val="1"/>
      <charset val="238"/>
    </font>
    <font>
      <i/>
      <sz val="9"/>
      <name val="Times New Roman CE"/>
      <charset val="238"/>
    </font>
    <font>
      <sz val="9"/>
      <name val="Times New Roman CE"/>
      <charset val="238"/>
    </font>
    <font>
      <i/>
      <sz val="9"/>
      <name val="Times New Roman"/>
      <family val="1"/>
      <charset val="238"/>
    </font>
    <font>
      <sz val="10"/>
      <color theme="0"/>
      <name val="Times New Roman"/>
      <family val="1"/>
      <charset val="238"/>
    </font>
    <font>
      <sz val="10"/>
      <color theme="1"/>
      <name val="Times New Roman"/>
      <family val="1"/>
      <charset val="238"/>
    </font>
    <font>
      <sz val="10"/>
      <color rgb="FF333333"/>
      <name val="Times New Roman"/>
      <family val="1"/>
      <charset val="238"/>
    </font>
    <font>
      <sz val="10"/>
      <color theme="0"/>
      <name val="Arial"/>
      <family val="2"/>
      <charset val="238"/>
    </font>
    <font>
      <sz val="10"/>
      <color rgb="FFFF0000"/>
      <name val="Times New Roman"/>
      <family val="1"/>
      <charset val="238"/>
    </font>
    <font>
      <b/>
      <i/>
      <sz val="10"/>
      <color rgb="FFFF0000"/>
      <name val="Times New Roman"/>
      <family val="1"/>
      <charset val="238"/>
    </font>
    <font>
      <sz val="10"/>
      <color indexed="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82">
    <xf numFmtId="0" fontId="0" fillId="0" borderId="0"/>
    <xf numFmtId="0" fontId="12" fillId="2" borderId="0" applyNumberFormat="0" applyBorder="0" applyAlignment="0" applyProtection="0"/>
    <xf numFmtId="0" fontId="9" fillId="2" borderId="0" applyNumberFormat="0" applyBorder="0" applyAlignment="0" applyProtection="0"/>
    <xf numFmtId="0" fontId="12" fillId="3" borderId="0" applyNumberFormat="0" applyBorder="0" applyAlignment="0" applyProtection="0"/>
    <xf numFmtId="0" fontId="9" fillId="3" borderId="0" applyNumberFormat="0" applyBorder="0" applyAlignment="0" applyProtection="0"/>
    <xf numFmtId="0" fontId="12" fillId="4" borderId="0" applyNumberFormat="0" applyBorder="0" applyAlignment="0" applyProtection="0"/>
    <xf numFmtId="0" fontId="9" fillId="4" borderId="0" applyNumberFormat="0" applyBorder="0" applyAlignment="0" applyProtection="0"/>
    <xf numFmtId="0" fontId="12" fillId="5" borderId="0" applyNumberFormat="0" applyBorder="0" applyAlignment="0" applyProtection="0"/>
    <xf numFmtId="0" fontId="9" fillId="5" borderId="0" applyNumberFormat="0" applyBorder="0" applyAlignment="0" applyProtection="0"/>
    <xf numFmtId="0" fontId="12" fillId="6" borderId="0" applyNumberFormat="0" applyBorder="0" applyAlignment="0" applyProtection="0"/>
    <xf numFmtId="0" fontId="9" fillId="6" borderId="0" applyNumberFormat="0" applyBorder="0" applyAlignment="0" applyProtection="0"/>
    <xf numFmtId="0" fontId="12" fillId="7" borderId="0" applyNumberFormat="0" applyBorder="0" applyAlignment="0" applyProtection="0"/>
    <xf numFmtId="0" fontId="9" fillId="7" borderId="0" applyNumberFormat="0" applyBorder="0" applyAlignment="0" applyProtection="0"/>
    <xf numFmtId="0" fontId="12" fillId="8" borderId="0" applyNumberFormat="0" applyBorder="0" applyAlignment="0" applyProtection="0"/>
    <xf numFmtId="0" fontId="9" fillId="8" borderId="0" applyNumberFormat="0" applyBorder="0" applyAlignment="0" applyProtection="0"/>
    <xf numFmtId="0" fontId="12" fillId="9" borderId="0" applyNumberFormat="0" applyBorder="0" applyAlignment="0" applyProtection="0"/>
    <xf numFmtId="0" fontId="9" fillId="9" borderId="0" applyNumberFormat="0" applyBorder="0" applyAlignment="0" applyProtection="0"/>
    <xf numFmtId="0" fontId="12" fillId="10" borderId="0" applyNumberFormat="0" applyBorder="0" applyAlignment="0" applyProtection="0"/>
    <xf numFmtId="0" fontId="9" fillId="10" borderId="0" applyNumberFormat="0" applyBorder="0" applyAlignment="0" applyProtection="0"/>
    <xf numFmtId="0" fontId="12" fillId="5" borderId="0" applyNumberFormat="0" applyBorder="0" applyAlignment="0" applyProtection="0"/>
    <xf numFmtId="0" fontId="9" fillId="5" borderId="0" applyNumberFormat="0" applyBorder="0" applyAlignment="0" applyProtection="0"/>
    <xf numFmtId="0" fontId="12" fillId="8" borderId="0" applyNumberFormat="0" applyBorder="0" applyAlignment="0" applyProtection="0"/>
    <xf numFmtId="0" fontId="9" fillId="8" borderId="0" applyNumberFormat="0" applyBorder="0" applyAlignment="0" applyProtection="0"/>
    <xf numFmtId="0" fontId="12" fillId="11"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7" borderId="1" applyNumberFormat="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6" applyNumberFormat="0" applyFill="0" applyAlignment="0" applyProtection="0"/>
    <xf numFmtId="0" fontId="11" fillId="17" borderId="7" applyNumberFormat="0" applyFont="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1" borderId="0" applyNumberFormat="0" applyBorder="0" applyAlignment="0" applyProtection="0"/>
    <xf numFmtId="0" fontId="22" fillId="4" borderId="0" applyNumberFormat="0" applyBorder="0" applyAlignment="0" applyProtection="0"/>
    <xf numFmtId="0" fontId="23" fillId="22" borderId="8" applyNumberFormat="0" applyAlignment="0" applyProtection="0"/>
    <xf numFmtId="0" fontId="24" fillId="0" borderId="0" applyNumberFormat="0" applyFill="0" applyBorder="0" applyAlignment="0" applyProtection="0"/>
    <xf numFmtId="0" fontId="40" fillId="0" borderId="0"/>
    <xf numFmtId="0" fontId="10" fillId="0" borderId="0"/>
    <xf numFmtId="0" fontId="10" fillId="0" borderId="0"/>
    <xf numFmtId="0" fontId="11" fillId="0" borderId="0" applyBorder="0"/>
    <xf numFmtId="0" fontId="33" fillId="0" borderId="0"/>
    <xf numFmtId="0" fontId="25" fillId="0" borderId="9" applyNumberFormat="0" applyFill="0" applyAlignment="0" applyProtection="0"/>
    <xf numFmtId="0" fontId="26" fillId="3" borderId="0" applyNumberFormat="0" applyBorder="0" applyAlignment="0" applyProtection="0"/>
    <xf numFmtId="0" fontId="27" fillId="23" borderId="0" applyNumberFormat="0" applyBorder="0" applyAlignment="0" applyProtection="0"/>
    <xf numFmtId="0" fontId="28" fillId="22" borderId="1" applyNumberFormat="0" applyAlignment="0" applyProtection="0"/>
    <xf numFmtId="0" fontId="11" fillId="0" borderId="0"/>
    <xf numFmtId="9" fontId="10" fillId="0" borderId="0" applyFont="0" applyFill="0" applyBorder="0" applyAlignment="0" applyProtection="0"/>
    <xf numFmtId="0" fontId="8" fillId="0" borderId="0"/>
    <xf numFmtId="44" fontId="10" fillId="0" borderId="0" applyFont="0" applyFill="0" applyBorder="0" applyAlignment="0" applyProtection="0"/>
    <xf numFmtId="43" fontId="7" fillId="0" borderId="0" applyFont="0" applyFill="0" applyBorder="0" applyAlignment="0" applyProtection="0"/>
    <xf numFmtId="0" fontId="6" fillId="0" borderId="0"/>
    <xf numFmtId="44" fontId="10" fillId="0" borderId="0" applyFont="0" applyFill="0" applyBorder="0" applyAlignment="0" applyProtection="0"/>
    <xf numFmtId="0" fontId="44" fillId="0" borderId="0" applyNumberFormat="0" applyFill="0" applyBorder="0" applyAlignment="0" applyProtection="0"/>
    <xf numFmtId="0" fontId="5" fillId="0" borderId="0"/>
    <xf numFmtId="43"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59" fillId="0" borderId="0"/>
    <xf numFmtId="0" fontId="11" fillId="0" borderId="0"/>
    <xf numFmtId="0" fontId="11" fillId="0" borderId="0"/>
    <xf numFmtId="0" fontId="59" fillId="0" borderId="0"/>
    <xf numFmtId="0" fontId="11" fillId="0" borderId="0" applyBorder="0"/>
    <xf numFmtId="0" fontId="11" fillId="0" borderId="0" applyBorder="0"/>
    <xf numFmtId="0" fontId="1" fillId="0" borderId="0"/>
    <xf numFmtId="0" fontId="33" fillId="0" borderId="0"/>
    <xf numFmtId="43" fontId="1" fillId="0" borderId="0" applyFont="0" applyFill="0" applyBorder="0" applyAlignment="0" applyProtection="0"/>
    <xf numFmtId="0" fontId="1" fillId="0" borderId="0"/>
  </cellStyleXfs>
  <cellXfs count="604">
    <xf numFmtId="0" fontId="0" fillId="0" borderId="0" xfId="0"/>
    <xf numFmtId="0" fontId="32" fillId="0" borderId="0" xfId="53" applyFont="1" applyBorder="1" applyAlignment="1">
      <alignment horizontal="right"/>
    </xf>
    <xf numFmtId="0" fontId="10" fillId="0" borderId="0" xfId="51"/>
    <xf numFmtId="0" fontId="10" fillId="0" borderId="10" xfId="51" applyBorder="1"/>
    <xf numFmtId="0" fontId="35" fillId="0" borderId="0" xfId="53" applyFont="1" applyBorder="1" applyAlignment="1">
      <alignment horizontal="right"/>
    </xf>
    <xf numFmtId="0" fontId="41" fillId="0" borderId="0" xfId="59" applyFont="1" applyAlignment="1">
      <alignment wrapText="1"/>
    </xf>
    <xf numFmtId="0" fontId="43" fillId="0" borderId="10" xfId="59" applyFont="1" applyBorder="1" applyAlignment="1">
      <alignment wrapText="1"/>
    </xf>
    <xf numFmtId="0" fontId="43" fillId="0" borderId="10" xfId="59" applyFont="1" applyBorder="1" applyAlignment="1">
      <alignment vertical="center"/>
    </xf>
    <xf numFmtId="0" fontId="41" fillId="0" borderId="10" xfId="59" applyFont="1" applyBorder="1" applyAlignment="1">
      <alignment horizontal="center" vertical="center"/>
    </xf>
    <xf numFmtId="3" fontId="41" fillId="0" borderId="10" xfId="59" applyNumberFormat="1" applyFont="1" applyBorder="1" applyAlignment="1">
      <alignment horizontal="center"/>
    </xf>
    <xf numFmtId="0" fontId="41" fillId="0" borderId="10" xfId="59" applyFont="1" applyBorder="1" applyAlignment="1">
      <alignment wrapText="1"/>
    </xf>
    <xf numFmtId="3" fontId="41" fillId="0" borderId="10" xfId="51" applyNumberFormat="1" applyFont="1" applyBorder="1"/>
    <xf numFmtId="3" fontId="43" fillId="0" borderId="10" xfId="51" applyNumberFormat="1" applyFont="1" applyBorder="1"/>
    <xf numFmtId="0" fontId="42" fillId="0" borderId="10" xfId="59" applyFont="1" applyBorder="1" applyAlignment="1">
      <alignment wrapText="1"/>
    </xf>
    <xf numFmtId="3" fontId="42" fillId="0" borderId="10" xfId="51" applyNumberFormat="1" applyFont="1" applyBorder="1"/>
    <xf numFmtId="0" fontId="35" fillId="0" borderId="0" xfId="53" applyFont="1" applyBorder="1"/>
    <xf numFmtId="0" fontId="29" fillId="0" borderId="0" xfId="53" applyFont="1" applyBorder="1"/>
    <xf numFmtId="0" fontId="35" fillId="0" borderId="10" xfId="53" applyFont="1" applyBorder="1"/>
    <xf numFmtId="0" fontId="29" fillId="0" borderId="0" xfId="53" applyFont="1" applyBorder="1" applyAlignment="1">
      <alignment horizontal="right"/>
    </xf>
    <xf numFmtId="0" fontId="29" fillId="0" borderId="13" xfId="53" applyFont="1" applyBorder="1"/>
    <xf numFmtId="0" fontId="29" fillId="0" borderId="10" xfId="53" applyFont="1" applyBorder="1" applyAlignment="1">
      <alignment horizontal="right"/>
    </xf>
    <xf numFmtId="0" fontId="35" fillId="0" borderId="13" xfId="53" applyFont="1" applyBorder="1"/>
    <xf numFmtId="0" fontId="29" fillId="0" borderId="0" xfId="53" applyFont="1"/>
    <xf numFmtId="0" fontId="51" fillId="0" borderId="0" xfId="53" applyFont="1"/>
    <xf numFmtId="0" fontId="29" fillId="0" borderId="0" xfId="53" applyFont="1" applyAlignment="1">
      <alignment vertical="center"/>
    </xf>
    <xf numFmtId="0" fontId="31" fillId="0" borderId="0" xfId="53" applyFont="1"/>
    <xf numFmtId="0" fontId="54" fillId="0" borderId="10" xfId="0" applyFont="1" applyBorder="1"/>
    <xf numFmtId="0" fontId="41" fillId="0" borderId="0" xfId="59" applyFont="1"/>
    <xf numFmtId="3" fontId="43" fillId="0" borderId="10" xfId="59" applyNumberFormat="1" applyFont="1" applyBorder="1" applyAlignment="1">
      <alignment horizontal="right"/>
    </xf>
    <xf numFmtId="0" fontId="41" fillId="0" borderId="10" xfId="59" applyFont="1" applyBorder="1"/>
    <xf numFmtId="0" fontId="41" fillId="0" borderId="10" xfId="51" applyFont="1" applyBorder="1"/>
    <xf numFmtId="0" fontId="41" fillId="0" borderId="10" xfId="59" applyFont="1" applyBorder="1" applyAlignment="1">
      <alignment vertical="center"/>
    </xf>
    <xf numFmtId="0" fontId="41" fillId="0" borderId="10" xfId="59" applyFont="1" applyBorder="1" applyAlignment="1">
      <alignment horizontal="center"/>
    </xf>
    <xf numFmtId="0" fontId="41" fillId="0" borderId="10" xfId="59" applyFont="1" applyBorder="1" applyAlignment="1">
      <alignment horizontal="center" wrapText="1"/>
    </xf>
    <xf numFmtId="3" fontId="41" fillId="0" borderId="10" xfId="59" applyNumberFormat="1" applyFont="1" applyBorder="1"/>
    <xf numFmtId="0" fontId="41" fillId="0" borderId="10" xfId="59" applyFont="1" applyBorder="1" applyAlignment="1">
      <alignment vertical="center" wrapText="1"/>
    </xf>
    <xf numFmtId="3" fontId="43" fillId="0" borderId="10" xfId="59" applyNumberFormat="1" applyFont="1" applyBorder="1"/>
    <xf numFmtId="0" fontId="43" fillId="0" borderId="10" xfId="51" applyFont="1" applyBorder="1"/>
    <xf numFmtId="3" fontId="41" fillId="0" borderId="10" xfId="59" applyNumberFormat="1" applyFont="1" applyBorder="1" applyAlignment="1">
      <alignment vertical="center"/>
    </xf>
    <xf numFmtId="0" fontId="41" fillId="0" borderId="10" xfId="51" applyFont="1" applyBorder="1" applyAlignment="1">
      <alignment wrapText="1"/>
    </xf>
    <xf numFmtId="0" fontId="36" fillId="0" borderId="0" xfId="53" applyFont="1" applyBorder="1" applyAlignment="1">
      <alignment horizontal="right"/>
    </xf>
    <xf numFmtId="0" fontId="49" fillId="0" borderId="0" xfId="53" applyFont="1" applyBorder="1"/>
    <xf numFmtId="0" fontId="34" fillId="0" borderId="0" xfId="52" applyFont="1"/>
    <xf numFmtId="0" fontId="10" fillId="0" borderId="0" xfId="52"/>
    <xf numFmtId="0" fontId="50" fillId="0" borderId="11" xfId="53" applyFont="1" applyBorder="1" applyAlignment="1">
      <alignment horizontal="center"/>
    </xf>
    <xf numFmtId="0" fontId="32" fillId="0" borderId="11" xfId="53" applyFont="1" applyBorder="1" applyAlignment="1">
      <alignment horizontal="right"/>
    </xf>
    <xf numFmtId="0" fontId="32" fillId="0" borderId="10" xfId="53" applyFont="1" applyBorder="1" applyAlignment="1">
      <alignment vertical="center" wrapText="1"/>
    </xf>
    <xf numFmtId="0" fontId="29" fillId="0" borderId="0" xfId="53" applyFont="1" applyAlignment="1">
      <alignment wrapText="1"/>
    </xf>
    <xf numFmtId="0" fontId="32" fillId="0" borderId="0" xfId="53" applyFont="1"/>
    <xf numFmtId="0" fontId="35" fillId="0" borderId="41" xfId="53" applyFont="1" applyBorder="1"/>
    <xf numFmtId="0" fontId="35" fillId="0" borderId="42" xfId="53" applyFont="1" applyBorder="1"/>
    <xf numFmtId="3" fontId="35" fillId="0" borderId="0" xfId="53" applyNumberFormat="1" applyFont="1" applyBorder="1"/>
    <xf numFmtId="0" fontId="56" fillId="0" borderId="0" xfId="51" applyFont="1"/>
    <xf numFmtId="3" fontId="56" fillId="0" borderId="0" xfId="51" applyNumberFormat="1" applyFont="1"/>
    <xf numFmtId="0" fontId="57" fillId="0" borderId="0" xfId="51" applyFont="1" applyAlignment="1">
      <alignment horizontal="center"/>
    </xf>
    <xf numFmtId="0" fontId="57" fillId="0" borderId="0" xfId="51" applyFont="1" applyAlignment="1">
      <alignment horizontal="center" wrapText="1"/>
    </xf>
    <xf numFmtId="3" fontId="56" fillId="0" borderId="0" xfId="51" applyNumberFormat="1" applyFont="1" applyAlignment="1">
      <alignment horizontal="right"/>
    </xf>
    <xf numFmtId="0" fontId="56" fillId="0" borderId="0" xfId="51" applyFont="1" applyAlignment="1">
      <alignment horizontal="center"/>
    </xf>
    <xf numFmtId="0" fontId="56" fillId="0" borderId="0" xfId="51" applyFont="1" applyAlignment="1">
      <alignment wrapText="1"/>
    </xf>
    <xf numFmtId="0" fontId="57" fillId="0" borderId="0" xfId="51" applyFont="1"/>
    <xf numFmtId="0" fontId="56" fillId="0" borderId="0" xfId="51" applyFont="1" applyAlignment="1">
      <alignment horizontal="right"/>
    </xf>
    <xf numFmtId="0" fontId="57" fillId="0" borderId="10" xfId="51" applyFont="1" applyBorder="1" applyAlignment="1">
      <alignment horizontal="center" vertical="center"/>
    </xf>
    <xf numFmtId="0" fontId="56" fillId="0" borderId="10" xfId="51" applyFont="1" applyBorder="1" applyAlignment="1">
      <alignment horizontal="right"/>
    </xf>
    <xf numFmtId="3" fontId="57" fillId="0" borderId="10" xfId="51" applyNumberFormat="1" applyFont="1" applyBorder="1" applyAlignment="1">
      <alignment horizontal="center" vertical="center"/>
    </xf>
    <xf numFmtId="3" fontId="57" fillId="0" borderId="10" xfId="51" applyNumberFormat="1" applyFont="1" applyBorder="1" applyAlignment="1">
      <alignment horizontal="right" vertical="center"/>
    </xf>
    <xf numFmtId="0" fontId="56" fillId="0" borderId="12" xfId="51" applyFont="1" applyBorder="1" applyAlignment="1">
      <alignment horizontal="center"/>
    </xf>
    <xf numFmtId="0" fontId="56" fillId="0" borderId="12" xfId="51" applyFont="1" applyBorder="1" applyAlignment="1">
      <alignment wrapText="1"/>
    </xf>
    <xf numFmtId="3" fontId="56" fillId="0" borderId="12" xfId="51" applyNumberFormat="1" applyFont="1" applyBorder="1"/>
    <xf numFmtId="0" fontId="56" fillId="0" borderId="12" xfId="51" applyFont="1" applyBorder="1"/>
    <xf numFmtId="3" fontId="58" fillId="0" borderId="12" xfId="51" applyNumberFormat="1" applyFont="1" applyBorder="1"/>
    <xf numFmtId="0" fontId="56" fillId="0" borderId="10" xfId="51" applyFont="1" applyBorder="1" applyAlignment="1">
      <alignment horizontal="center"/>
    </xf>
    <xf numFmtId="0" fontId="56" fillId="0" borderId="10" xfId="51" applyFont="1" applyBorder="1" applyAlignment="1">
      <alignment wrapText="1"/>
    </xf>
    <xf numFmtId="3" fontId="56" fillId="0" borderId="10" xfId="51" applyNumberFormat="1" applyFont="1" applyBorder="1"/>
    <xf numFmtId="0" fontId="56" fillId="0" borderId="10" xfId="51" applyFont="1" applyBorder="1"/>
    <xf numFmtId="3" fontId="58" fillId="0" borderId="10" xfId="51" applyNumberFormat="1" applyFont="1" applyBorder="1"/>
    <xf numFmtId="0" fontId="57" fillId="0" borderId="10" xfId="51" applyFont="1" applyBorder="1" applyAlignment="1">
      <alignment horizontal="right" wrapText="1"/>
    </xf>
    <xf numFmtId="0" fontId="57" fillId="0" borderId="0" xfId="51" applyFont="1" applyAlignment="1">
      <alignment horizontal="right" wrapText="1"/>
    </xf>
    <xf numFmtId="3" fontId="58" fillId="0" borderId="0" xfId="51" applyNumberFormat="1" applyFont="1"/>
    <xf numFmtId="3" fontId="57" fillId="0" borderId="10" xfId="51" applyNumberFormat="1" applyFont="1" applyBorder="1"/>
    <xf numFmtId="3" fontId="56" fillId="0" borderId="34" xfId="51" applyNumberFormat="1" applyFont="1" applyBorder="1"/>
    <xf numFmtId="0" fontId="59" fillId="0" borderId="0" xfId="72"/>
    <xf numFmtId="0" fontId="59" fillId="0" borderId="0" xfId="72" applyAlignment="1">
      <alignment wrapText="1"/>
    </xf>
    <xf numFmtId="0" fontId="58" fillId="0" borderId="0" xfId="72" applyFont="1" applyAlignment="1">
      <alignment horizontal="center"/>
    </xf>
    <xf numFmtId="0" fontId="58" fillId="0" borderId="0" xfId="72" applyFont="1" applyAlignment="1">
      <alignment wrapText="1"/>
    </xf>
    <xf numFmtId="0" fontId="58" fillId="0" borderId="0" xfId="72" applyFont="1"/>
    <xf numFmtId="0" fontId="59" fillId="0" borderId="0" xfId="72" applyAlignment="1">
      <alignment horizontal="right"/>
    </xf>
    <xf numFmtId="0" fontId="59" fillId="0" borderId="10" xfId="72" applyBorder="1" applyAlignment="1">
      <alignment wrapText="1"/>
    </xf>
    <xf numFmtId="0" fontId="58" fillId="0" borderId="10" xfId="72" applyFont="1" applyBorder="1" applyAlignment="1">
      <alignment horizontal="center" wrapText="1"/>
    </xf>
    <xf numFmtId="0" fontId="50" fillId="0" borderId="34" xfId="73" applyFont="1" applyBorder="1" applyAlignment="1">
      <alignment horizontal="center" wrapText="1"/>
    </xf>
    <xf numFmtId="0" fontId="59" fillId="0" borderId="10" xfId="72" applyBorder="1" applyAlignment="1">
      <alignment vertical="center"/>
    </xf>
    <xf numFmtId="0" fontId="59" fillId="0" borderId="10" xfId="72" applyBorder="1" applyAlignment="1">
      <alignment vertical="center" wrapText="1"/>
    </xf>
    <xf numFmtId="0" fontId="59" fillId="0" borderId="10" xfId="72" applyBorder="1" applyAlignment="1">
      <alignment horizontal="center" vertical="center"/>
    </xf>
    <xf numFmtId="3" fontId="59" fillId="0" borderId="10" xfId="72" applyNumberFormat="1" applyBorder="1" applyAlignment="1">
      <alignment horizontal="right" vertical="center"/>
    </xf>
    <xf numFmtId="49" fontId="59" fillId="0" borderId="10" xfId="72" applyNumberFormat="1" applyBorder="1" applyAlignment="1">
      <alignment horizontal="center" vertical="center"/>
    </xf>
    <xf numFmtId="3" fontId="32" fillId="0" borderId="34" xfId="73" applyNumberFormat="1" applyFont="1" applyBorder="1" applyAlignment="1">
      <alignment vertical="center"/>
    </xf>
    <xf numFmtId="3" fontId="32" fillId="0" borderId="10" xfId="73" applyNumberFormat="1" applyFont="1" applyBorder="1" applyAlignment="1">
      <alignment vertical="center"/>
    </xf>
    <xf numFmtId="3" fontId="59" fillId="0" borderId="0" xfId="72" applyNumberFormat="1"/>
    <xf numFmtId="3" fontId="59" fillId="0" borderId="34" xfId="72" applyNumberFormat="1" applyBorder="1" applyAlignment="1">
      <alignment horizontal="right" vertical="center"/>
    </xf>
    <xf numFmtId="3" fontId="59" fillId="0" borderId="10" xfId="72" applyNumberFormat="1" applyBorder="1" applyAlignment="1">
      <alignment vertical="center"/>
    </xf>
    <xf numFmtId="0" fontId="32" fillId="0" borderId="0" xfId="73" applyFont="1"/>
    <xf numFmtId="3" fontId="60" fillId="0" borderId="0" xfId="74" applyNumberFormat="1" applyFont="1"/>
    <xf numFmtId="3" fontId="60" fillId="0" borderId="0" xfId="74" applyNumberFormat="1" applyFont="1" applyAlignment="1">
      <alignment horizontal="right"/>
    </xf>
    <xf numFmtId="0" fontId="11" fillId="0" borderId="0" xfId="74"/>
    <xf numFmtId="3" fontId="61" fillId="0" borderId="0" xfId="74" applyNumberFormat="1" applyFont="1" applyAlignment="1">
      <alignment horizontal="right"/>
    </xf>
    <xf numFmtId="0" fontId="60" fillId="0" borderId="0" xfId="74" applyFont="1"/>
    <xf numFmtId="0" fontId="61" fillId="0" borderId="10" xfId="74" applyFont="1" applyBorder="1" applyAlignment="1">
      <alignment horizontal="left"/>
    </xf>
    <xf numFmtId="3" fontId="37" fillId="0" borderId="10" xfId="74" applyNumberFormat="1" applyFont="1" applyBorder="1" applyAlignment="1">
      <alignment horizontal="right"/>
    </xf>
    <xf numFmtId="0" fontId="60" fillId="0" borderId="10" xfId="74" applyFont="1" applyBorder="1"/>
    <xf numFmtId="3" fontId="60" fillId="0" borderId="10" xfId="74" applyNumberFormat="1" applyFont="1" applyBorder="1"/>
    <xf numFmtId="0" fontId="60" fillId="0" borderId="10" xfId="74" applyFont="1" applyBorder="1" applyAlignment="1">
      <alignment wrapText="1"/>
    </xf>
    <xf numFmtId="3" fontId="11" fillId="0" borderId="0" xfId="74" applyNumberFormat="1"/>
    <xf numFmtId="0" fontId="11" fillId="24" borderId="0" xfId="74" applyFill="1"/>
    <xf numFmtId="0" fontId="62" fillId="0" borderId="10" xfId="74" applyFont="1" applyBorder="1"/>
    <xf numFmtId="0" fontId="63" fillId="0" borderId="10" xfId="74" applyFont="1" applyBorder="1"/>
    <xf numFmtId="3" fontId="63" fillId="0" borderId="10" xfId="74" applyNumberFormat="1" applyFont="1" applyBorder="1"/>
    <xf numFmtId="0" fontId="61" fillId="0" borderId="10" xfId="74" applyFont="1" applyBorder="1"/>
    <xf numFmtId="3" fontId="61" fillId="0" borderId="10" xfId="74" applyNumberFormat="1" applyFont="1" applyBorder="1"/>
    <xf numFmtId="3" fontId="35" fillId="0" borderId="0" xfId="74" applyNumberFormat="1" applyFont="1"/>
    <xf numFmtId="0" fontId="10" fillId="0" borderId="0" xfId="51" applyAlignment="1">
      <alignment horizontal="right"/>
    </xf>
    <xf numFmtId="0" fontId="64" fillId="0" borderId="0" xfId="51" applyFont="1" applyAlignment="1">
      <alignment horizontal="centerContinuous"/>
    </xf>
    <xf numFmtId="0" fontId="64" fillId="0" borderId="0" xfId="51" applyFont="1" applyAlignment="1">
      <alignment horizontal="center"/>
    </xf>
    <xf numFmtId="0" fontId="64" fillId="0" borderId="34" xfId="51" applyFont="1" applyBorder="1"/>
    <xf numFmtId="0" fontId="64" fillId="0" borderId="10" xfId="51" applyFont="1" applyBorder="1" applyAlignment="1">
      <alignment horizontal="center"/>
    </xf>
    <xf numFmtId="0" fontId="64" fillId="0" borderId="10" xfId="51" applyFont="1" applyBorder="1" applyAlignment="1">
      <alignment horizontal="center" wrapText="1"/>
    </xf>
    <xf numFmtId="0" fontId="65" fillId="0" borderId="34" xfId="51" applyFont="1" applyBorder="1"/>
    <xf numFmtId="0" fontId="65" fillId="0" borderId="10" xfId="51" applyFont="1" applyBorder="1" applyAlignment="1">
      <alignment horizontal="left"/>
    </xf>
    <xf numFmtId="3" fontId="65" fillId="0" borderId="10" xfId="51" applyNumberFormat="1" applyFont="1" applyBorder="1"/>
    <xf numFmtId="0" fontId="65" fillId="0" borderId="34" xfId="51" applyFont="1" applyBorder="1" applyAlignment="1">
      <alignment wrapText="1"/>
    </xf>
    <xf numFmtId="0" fontId="65" fillId="0" borderId="10" xfId="51" applyFont="1" applyBorder="1" applyAlignment="1">
      <alignment horizontal="left" wrapText="1"/>
    </xf>
    <xf numFmtId="3" fontId="65" fillId="0" borderId="10" xfId="51" applyNumberFormat="1" applyFont="1" applyBorder="1" applyAlignment="1">
      <alignment wrapText="1"/>
    </xf>
    <xf numFmtId="0" fontId="55" fillId="0" borderId="0" xfId="51" applyFont="1"/>
    <xf numFmtId="0" fontId="10" fillId="0" borderId="0" xfId="51" applyAlignment="1">
      <alignment horizontal="left" wrapText="1"/>
    </xf>
    <xf numFmtId="0" fontId="48" fillId="0" borderId="0" xfId="51" applyFont="1"/>
    <xf numFmtId="0" fontId="55" fillId="0" borderId="10" xfId="51" applyFont="1" applyBorder="1"/>
    <xf numFmtId="0" fontId="10" fillId="0" borderId="10" xfId="51" applyBorder="1" applyAlignment="1">
      <alignment wrapText="1"/>
    </xf>
    <xf numFmtId="0" fontId="10" fillId="0" borderId="10" xfId="51" quotePrefix="1" applyBorder="1" applyAlignment="1">
      <alignment wrapText="1"/>
    </xf>
    <xf numFmtId="0" fontId="10" fillId="0" borderId="0" xfId="51" applyAlignment="1">
      <alignment wrapText="1"/>
    </xf>
    <xf numFmtId="0" fontId="10" fillId="0" borderId="46" xfId="51" applyBorder="1" applyAlignment="1">
      <alignment wrapText="1"/>
    </xf>
    <xf numFmtId="0" fontId="10" fillId="0" borderId="46" xfId="51" applyBorder="1"/>
    <xf numFmtId="0" fontId="32" fillId="0" borderId="34" xfId="53" applyFont="1" applyBorder="1" applyAlignment="1">
      <alignment horizontal="center" vertical="center" wrapText="1"/>
    </xf>
    <xf numFmtId="0" fontId="52" fillId="0" borderId="34" xfId="53" applyFont="1" applyBorder="1" applyAlignment="1">
      <alignment horizontal="center" vertical="center" wrapText="1"/>
    </xf>
    <xf numFmtId="0" fontId="59" fillId="0" borderId="0" xfId="75"/>
    <xf numFmtId="3" fontId="59" fillId="0" borderId="0" xfId="75" applyNumberFormat="1"/>
    <xf numFmtId="0" fontId="59" fillId="0" borderId="0" xfId="75" applyAlignment="1">
      <alignment horizontal="right"/>
    </xf>
    <xf numFmtId="3" fontId="59" fillId="0" borderId="10" xfId="75" applyNumberFormat="1" applyBorder="1"/>
    <xf numFmtId="165" fontId="59" fillId="0" borderId="0" xfId="75" applyNumberFormat="1"/>
    <xf numFmtId="0" fontId="67" fillId="0" borderId="0" xfId="51" applyFont="1"/>
    <xf numFmtId="0" fontId="29" fillId="0" borderId="10" xfId="77" applyFont="1" applyBorder="1" applyAlignment="1">
      <alignment horizontal="center" vertical="center" wrapText="1"/>
    </xf>
    <xf numFmtId="0" fontId="29" fillId="0" borderId="10" xfId="51" applyFont="1" applyBorder="1" applyAlignment="1">
      <alignment horizontal="center" vertical="center" wrapText="1"/>
    </xf>
    <xf numFmtId="0" fontId="29" fillId="0" borderId="10" xfId="77" applyFont="1" applyBorder="1"/>
    <xf numFmtId="0" fontId="29" fillId="0" borderId="10" xfId="77" applyFont="1" applyBorder="1" applyAlignment="1">
      <alignment horizontal="right"/>
    </xf>
    <xf numFmtId="0" fontId="29" fillId="0" borderId="10" xfId="51" applyFont="1" applyBorder="1"/>
    <xf numFmtId="0" fontId="68" fillId="0" borderId="10" xfId="77" applyFont="1" applyBorder="1"/>
    <xf numFmtId="0" fontId="68" fillId="0" borderId="10" xfId="51" applyFont="1" applyBorder="1"/>
    <xf numFmtId="2" fontId="68" fillId="0" borderId="10" xfId="77" applyNumberFormat="1" applyFont="1" applyBorder="1"/>
    <xf numFmtId="0" fontId="70" fillId="0" borderId="0" xfId="75" applyFont="1"/>
    <xf numFmtId="0" fontId="69" fillId="0" borderId="0" xfId="75" applyFont="1"/>
    <xf numFmtId="0" fontId="65" fillId="0" borderId="0" xfId="51" applyFont="1" applyAlignment="1">
      <alignment horizontal="right"/>
    </xf>
    <xf numFmtId="0" fontId="1" fillId="0" borderId="0" xfId="78"/>
    <xf numFmtId="3" fontId="65" fillId="0" borderId="0" xfId="51" applyNumberFormat="1" applyFont="1" applyAlignment="1">
      <alignment horizontal="right"/>
    </xf>
    <xf numFmtId="0" fontId="65" fillId="0" borderId="0" xfId="51" applyFont="1" applyAlignment="1">
      <alignment horizontal="center"/>
    </xf>
    <xf numFmtId="3" fontId="65" fillId="0" borderId="0" xfId="51" applyNumberFormat="1" applyFont="1" applyAlignment="1">
      <alignment horizontal="center"/>
    </xf>
    <xf numFmtId="0" fontId="65" fillId="0" borderId="0" xfId="51" applyFont="1"/>
    <xf numFmtId="3" fontId="65" fillId="0" borderId="0" xfId="51" applyNumberFormat="1" applyFont="1"/>
    <xf numFmtId="0" fontId="64" fillId="0" borderId="0" xfId="51" applyFont="1"/>
    <xf numFmtId="3" fontId="64" fillId="0" borderId="0" xfId="51" applyNumberFormat="1" applyFont="1"/>
    <xf numFmtId="0" fontId="65" fillId="0" borderId="0" xfId="51" quotePrefix="1" applyFont="1"/>
    <xf numFmtId="3" fontId="10" fillId="0" borderId="0" xfId="51" applyNumberFormat="1"/>
    <xf numFmtId="0" fontId="36" fillId="0" borderId="0" xfId="53" applyFont="1" applyBorder="1"/>
    <xf numFmtId="0" fontId="32" fillId="0" borderId="0" xfId="79" applyFont="1" applyAlignment="1">
      <alignment horizontal="center" vertical="center"/>
    </xf>
    <xf numFmtId="0" fontId="73" fillId="0" borderId="0" xfId="51" applyFont="1"/>
    <xf numFmtId="0" fontId="52" fillId="0" borderId="0" xfId="79" applyFont="1" applyAlignment="1">
      <alignment horizontal="center"/>
    </xf>
    <xf numFmtId="0" fontId="52" fillId="0" borderId="0" xfId="79" applyFont="1"/>
    <xf numFmtId="3" fontId="32" fillId="0" borderId="0" xfId="79" applyNumberFormat="1" applyFont="1"/>
    <xf numFmtId="0" fontId="64" fillId="0" borderId="0" xfId="79" applyFont="1"/>
    <xf numFmtId="0" fontId="50" fillId="0" borderId="0" xfId="79" applyFont="1" applyAlignment="1">
      <alignment horizontal="center"/>
    </xf>
    <xf numFmtId="0" fontId="50" fillId="0" borderId="0" xfId="79" applyFont="1" applyAlignment="1">
      <alignment horizontal="center" vertical="center"/>
    </xf>
    <xf numFmtId="0" fontId="52" fillId="0" borderId="0" xfId="79" applyFont="1" applyAlignment="1">
      <alignment horizontal="right" vertical="center"/>
    </xf>
    <xf numFmtId="0" fontId="52" fillId="0" borderId="0" xfId="79" applyFont="1" applyAlignment="1">
      <alignment horizontal="center" vertical="center" wrapText="1"/>
    </xf>
    <xf numFmtId="0" fontId="52" fillId="0" borderId="0" xfId="79" applyFont="1" applyAlignment="1">
      <alignment horizontal="center" vertical="center"/>
    </xf>
    <xf numFmtId="3" fontId="52" fillId="0" borderId="0" xfId="79" applyNumberFormat="1" applyFont="1" applyAlignment="1">
      <alignment horizontal="center" vertical="center"/>
    </xf>
    <xf numFmtId="0" fontId="32" fillId="0" borderId="0" xfId="79" applyFont="1" applyAlignment="1">
      <alignment horizontal="center" vertical="center" wrapText="1"/>
    </xf>
    <xf numFmtId="0" fontId="32" fillId="0" borderId="0" xfId="79" applyFont="1" applyAlignment="1">
      <alignment horizontal="left" vertical="center"/>
    </xf>
    <xf numFmtId="0" fontId="49" fillId="0" borderId="0" xfId="79" applyFont="1" applyAlignment="1">
      <alignment horizontal="center" vertical="center" wrapText="1"/>
    </xf>
    <xf numFmtId="0" fontId="49" fillId="0" borderId="0" xfId="79" applyFont="1" applyAlignment="1">
      <alignment horizontal="left"/>
    </xf>
    <xf numFmtId="0" fontId="32" fillId="0" borderId="0" xfId="79" applyFont="1" applyAlignment="1">
      <alignment horizontal="right"/>
    </xf>
    <xf numFmtId="49" fontId="32" fillId="0" borderId="0" xfId="79" applyNumberFormat="1" applyFont="1" applyAlignment="1">
      <alignment horizontal="right" vertical="center"/>
    </xf>
    <xf numFmtId="0" fontId="32" fillId="0" borderId="11" xfId="79" applyFont="1" applyBorder="1" applyAlignment="1">
      <alignment horizontal="center" vertical="center"/>
    </xf>
    <xf numFmtId="0" fontId="52" fillId="0" borderId="11" xfId="79" applyFont="1" applyBorder="1" applyAlignment="1">
      <alignment horizontal="right"/>
    </xf>
    <xf numFmtId="0" fontId="52" fillId="0" borderId="11" xfId="79" applyFont="1" applyBorder="1" applyAlignment="1">
      <alignment horizontal="center" vertical="center"/>
    </xf>
    <xf numFmtId="3" fontId="52" fillId="0" borderId="11" xfId="79" applyNumberFormat="1" applyFont="1" applyBorder="1"/>
    <xf numFmtId="0" fontId="52" fillId="0" borderId="0" xfId="79" applyFont="1" applyAlignment="1">
      <alignment horizontal="right"/>
    </xf>
    <xf numFmtId="3" fontId="52" fillId="0" borderId="0" xfId="79" applyNumberFormat="1" applyFont="1"/>
    <xf numFmtId="0" fontId="52" fillId="0" borderId="0" xfId="51" applyFont="1" applyAlignment="1">
      <alignment horizontal="right"/>
    </xf>
    <xf numFmtId="0" fontId="49" fillId="0" borderId="0" xfId="51" applyFont="1" applyAlignment="1">
      <alignment horizontal="left"/>
    </xf>
    <xf numFmtId="0" fontId="52" fillId="0" borderId="11" xfId="51" applyFont="1" applyBorder="1" applyAlignment="1">
      <alignment horizontal="right"/>
    </xf>
    <xf numFmtId="0" fontId="32" fillId="0" borderId="68" xfId="79" applyFont="1" applyBorder="1" applyAlignment="1">
      <alignment horizontal="center" vertical="center"/>
    </xf>
    <xf numFmtId="0" fontId="52" fillId="0" borderId="68" xfId="79" applyFont="1" applyBorder="1" applyAlignment="1">
      <alignment horizontal="right"/>
    </xf>
    <xf numFmtId="0" fontId="52" fillId="0" borderId="68" xfId="79" applyFont="1" applyBorder="1" applyAlignment="1">
      <alignment horizontal="center" vertical="center"/>
    </xf>
    <xf numFmtId="3" fontId="52" fillId="0" borderId="68" xfId="79" applyNumberFormat="1" applyFont="1" applyBorder="1"/>
    <xf numFmtId="3" fontId="32" fillId="0" borderId="11" xfId="79" applyNumberFormat="1" applyFont="1" applyBorder="1"/>
    <xf numFmtId="3" fontId="49" fillId="0" borderId="0" xfId="79" applyNumberFormat="1" applyFont="1"/>
    <xf numFmtId="0" fontId="65" fillId="0" borderId="0" xfId="79" applyFont="1" applyAlignment="1">
      <alignment horizontal="center" vertical="center"/>
    </xf>
    <xf numFmtId="0" fontId="64" fillId="0" borderId="0" xfId="79" applyFont="1" applyAlignment="1">
      <alignment horizontal="right"/>
    </xf>
    <xf numFmtId="3" fontId="64" fillId="0" borderId="0" xfId="79" applyNumberFormat="1" applyFont="1"/>
    <xf numFmtId="0" fontId="32" fillId="0" borderId="0" xfId="79" applyFont="1"/>
    <xf numFmtId="3" fontId="50" fillId="0" borderId="0" xfId="79" applyNumberFormat="1" applyFont="1" applyAlignment="1">
      <alignment horizontal="center"/>
    </xf>
    <xf numFmtId="3" fontId="50" fillId="0" borderId="0" xfId="79" applyNumberFormat="1" applyFont="1"/>
    <xf numFmtId="0" fontId="66" fillId="0" borderId="0" xfId="51" applyFont="1"/>
    <xf numFmtId="49" fontId="52" fillId="0" borderId="11" xfId="79" applyNumberFormat="1" applyFont="1" applyBorder="1" applyAlignment="1">
      <alignment horizontal="right" vertical="center"/>
    </xf>
    <xf numFmtId="3" fontId="66" fillId="0" borderId="0" xfId="51" applyNumberFormat="1" applyFont="1"/>
    <xf numFmtId="49" fontId="52" fillId="0" borderId="0" xfId="79" applyNumberFormat="1" applyFont="1" applyAlignment="1">
      <alignment horizontal="right" vertical="center"/>
    </xf>
    <xf numFmtId="49" fontId="32" fillId="0" borderId="0" xfId="79" applyNumberFormat="1" applyFont="1" applyAlignment="1">
      <alignment horizontal="right" vertical="center" wrapText="1"/>
    </xf>
    <xf numFmtId="0" fontId="50" fillId="0" borderId="0" xfId="72" applyFont="1" applyAlignment="1">
      <alignment wrapText="1"/>
    </xf>
    <xf numFmtId="49" fontId="50" fillId="0" borderId="0" xfId="72" applyNumberFormat="1" applyFont="1" applyAlignment="1">
      <alignment wrapText="1"/>
    </xf>
    <xf numFmtId="0" fontId="50" fillId="0" borderId="0" xfId="72" applyFont="1" applyAlignment="1">
      <alignment horizontal="center"/>
    </xf>
    <xf numFmtId="3" fontId="50" fillId="0" borderId="0" xfId="72" applyNumberFormat="1" applyFont="1" applyAlignment="1">
      <alignment horizontal="right"/>
    </xf>
    <xf numFmtId="49" fontId="32" fillId="0" borderId="0" xfId="72" applyNumberFormat="1" applyFont="1" applyAlignment="1">
      <alignment wrapText="1"/>
    </xf>
    <xf numFmtId="0" fontId="32" fillId="0" borderId="0" xfId="72" applyFont="1" applyAlignment="1">
      <alignment horizontal="center" wrapText="1"/>
    </xf>
    <xf numFmtId="3" fontId="32" fillId="0" borderId="0" xfId="72" applyNumberFormat="1" applyFont="1" applyAlignment="1">
      <alignment horizontal="center"/>
    </xf>
    <xf numFmtId="3" fontId="32" fillId="0" borderId="0" xfId="72" applyNumberFormat="1" applyFont="1"/>
    <xf numFmtId="166" fontId="74" fillId="0" borderId="0" xfId="72" applyNumberFormat="1" applyFont="1" applyAlignment="1">
      <alignment horizontal="center" vertical="center"/>
    </xf>
    <xf numFmtId="0" fontId="75" fillId="0" borderId="10" xfId="72" applyFont="1" applyBorder="1" applyAlignment="1">
      <alignment wrapText="1"/>
    </xf>
    <xf numFmtId="49" fontId="75" fillId="0" borderId="10" xfId="72" applyNumberFormat="1" applyFont="1" applyBorder="1" applyAlignment="1">
      <alignment wrapText="1"/>
    </xf>
    <xf numFmtId="0" fontId="75" fillId="0" borderId="10" xfId="72" applyFont="1" applyBorder="1" applyAlignment="1">
      <alignment horizontal="center"/>
    </xf>
    <xf numFmtId="167" fontId="75" fillId="0" borderId="10" xfId="72" applyNumberFormat="1" applyFont="1" applyBorder="1" applyAlignment="1">
      <alignment horizontal="right" wrapText="1"/>
    </xf>
    <xf numFmtId="3" fontId="75" fillId="0" borderId="10" xfId="72" applyNumberFormat="1" applyFont="1" applyBorder="1"/>
    <xf numFmtId="0" fontId="76" fillId="0" borderId="10" xfId="51" applyFont="1" applyBorder="1"/>
    <xf numFmtId="49" fontId="75" fillId="25" borderId="10" xfId="72" applyNumberFormat="1" applyFont="1" applyFill="1" applyBorder="1" applyAlignment="1">
      <alignment wrapText="1"/>
    </xf>
    <xf numFmtId="14" fontId="75" fillId="0" borderId="10" xfId="72" applyNumberFormat="1" applyFont="1" applyBorder="1" applyAlignment="1">
      <alignment horizontal="center"/>
    </xf>
    <xf numFmtId="0" fontId="75" fillId="0" borderId="10" xfId="51" applyFont="1" applyBorder="1" applyAlignment="1">
      <alignment wrapText="1"/>
    </xf>
    <xf numFmtId="49" fontId="75" fillId="25" borderId="10" xfId="51" applyNumberFormat="1" applyFont="1" applyFill="1" applyBorder="1" applyAlignment="1">
      <alignment wrapText="1"/>
    </xf>
    <xf numFmtId="14" fontId="75" fillId="0" borderId="10" xfId="51" applyNumberFormat="1" applyFont="1" applyBorder="1" applyAlignment="1">
      <alignment horizontal="center" wrapText="1"/>
    </xf>
    <xf numFmtId="14" fontId="75" fillId="25" borderId="10" xfId="72" applyNumberFormat="1" applyFont="1" applyFill="1" applyBorder="1" applyAlignment="1">
      <alignment horizontal="center"/>
    </xf>
    <xf numFmtId="14" fontId="55" fillId="0" borderId="0" xfId="51" applyNumberFormat="1" applyFont="1"/>
    <xf numFmtId="0" fontId="75" fillId="25" borderId="10" xfId="72" applyFont="1" applyFill="1" applyBorder="1" applyAlignment="1">
      <alignment horizontal="center"/>
    </xf>
    <xf numFmtId="0" fontId="75" fillId="0" borderId="10" xfId="72" applyFont="1" applyBorder="1" applyAlignment="1">
      <alignment horizontal="left"/>
    </xf>
    <xf numFmtId="0" fontId="75" fillId="0" borderId="10" xfId="72" applyFont="1" applyBorder="1" applyAlignment="1">
      <alignment horizontal="left" wrapText="1"/>
    </xf>
    <xf numFmtId="167" fontId="75" fillId="25" borderId="10" xfId="72" applyNumberFormat="1" applyFont="1" applyFill="1" applyBorder="1" applyAlignment="1">
      <alignment horizontal="right" wrapText="1"/>
    </xf>
    <xf numFmtId="49" fontId="75" fillId="0" borderId="10" xfId="51" applyNumberFormat="1" applyFont="1" applyBorder="1" applyAlignment="1">
      <alignment wrapText="1"/>
    </xf>
    <xf numFmtId="14" fontId="75" fillId="0" borderId="10" xfId="51" applyNumberFormat="1" applyFont="1" applyBorder="1" applyAlignment="1">
      <alignment horizontal="center"/>
    </xf>
    <xf numFmtId="3" fontId="76" fillId="0" borderId="10" xfId="51" applyNumberFormat="1" applyFont="1" applyBorder="1" applyAlignment="1">
      <alignment horizontal="right"/>
    </xf>
    <xf numFmtId="14" fontId="75" fillId="0" borderId="10" xfId="72" applyNumberFormat="1" applyFont="1" applyBorder="1" applyAlignment="1">
      <alignment horizontal="center" wrapText="1"/>
    </xf>
    <xf numFmtId="0" fontId="32" fillId="0" borderId="10" xfId="51" applyFont="1" applyBorder="1" applyAlignment="1">
      <alignment wrapText="1"/>
    </xf>
    <xf numFmtId="49" fontId="32" fillId="0" borderId="10" xfId="51" applyNumberFormat="1" applyFont="1" applyBorder="1" applyAlignment="1">
      <alignment wrapText="1"/>
    </xf>
    <xf numFmtId="14" fontId="32" fillId="0" borderId="10" xfId="72" applyNumberFormat="1" applyFont="1" applyBorder="1" applyAlignment="1">
      <alignment horizontal="center" wrapText="1"/>
    </xf>
    <xf numFmtId="167" fontId="32" fillId="0" borderId="10" xfId="72" applyNumberFormat="1" applyFont="1" applyBorder="1" applyAlignment="1">
      <alignment horizontal="right" wrapText="1"/>
    </xf>
    <xf numFmtId="3" fontId="32" fillId="0" borderId="10" xfId="72" applyNumberFormat="1" applyFont="1" applyBorder="1"/>
    <xf numFmtId="0" fontId="75" fillId="25" borderId="10" xfId="72" applyFont="1" applyFill="1" applyBorder="1" applyAlignment="1">
      <alignment wrapText="1"/>
    </xf>
    <xf numFmtId="3" fontId="75" fillId="25" borderId="10" xfId="72" applyNumberFormat="1" applyFont="1" applyFill="1" applyBorder="1"/>
    <xf numFmtId="3" fontId="55" fillId="0" borderId="0" xfId="51" applyNumberFormat="1" applyFont="1"/>
    <xf numFmtId="49" fontId="75" fillId="0" borderId="10" xfId="72" applyNumberFormat="1" applyFont="1" applyBorder="1" applyAlignment="1">
      <alignment horizontal="left" wrapText="1"/>
    </xf>
    <xf numFmtId="168" fontId="75" fillId="25" borderId="10" xfId="72" applyNumberFormat="1" applyFont="1" applyFill="1" applyBorder="1" applyAlignment="1">
      <alignment horizontal="right" wrapText="1"/>
    </xf>
    <xf numFmtId="168" fontId="75" fillId="0" borderId="10" xfId="72" applyNumberFormat="1" applyFont="1" applyBorder="1" applyAlignment="1">
      <alignment horizontal="right" wrapText="1"/>
    </xf>
    <xf numFmtId="0" fontId="75" fillId="0" borderId="10" xfId="72" applyFont="1" applyBorder="1" applyAlignment="1">
      <alignment horizontal="center" wrapText="1"/>
    </xf>
    <xf numFmtId="14" fontId="75" fillId="25" borderId="10" xfId="72" applyNumberFormat="1" applyFont="1" applyFill="1" applyBorder="1" applyAlignment="1">
      <alignment horizontal="center" wrapText="1"/>
    </xf>
    <xf numFmtId="49" fontId="75" fillId="0" borderId="46" xfId="72" applyNumberFormat="1" applyFont="1" applyBorder="1" applyAlignment="1">
      <alignment wrapText="1"/>
    </xf>
    <xf numFmtId="14" fontId="75" fillId="25" borderId="46" xfId="72" applyNumberFormat="1" applyFont="1" applyFill="1" applyBorder="1" applyAlignment="1">
      <alignment horizontal="center" wrapText="1"/>
    </xf>
    <xf numFmtId="167" fontId="75" fillId="25" borderId="46" xfId="72" applyNumberFormat="1" applyFont="1" applyFill="1" applyBorder="1" applyAlignment="1">
      <alignment horizontal="right" wrapText="1"/>
    </xf>
    <xf numFmtId="3" fontId="75" fillId="0" borderId="46" xfId="72" applyNumberFormat="1" applyFont="1" applyBorder="1"/>
    <xf numFmtId="0" fontId="50" fillId="0" borderId="38" xfId="72" applyFont="1" applyBorder="1" applyAlignment="1">
      <alignment horizontal="right"/>
    </xf>
    <xf numFmtId="0" fontId="50" fillId="0" borderId="38" xfId="72" applyFont="1" applyBorder="1" applyAlignment="1">
      <alignment horizontal="center" vertical="center"/>
    </xf>
    <xf numFmtId="167" fontId="50" fillId="0" borderId="38" xfId="72" applyNumberFormat="1" applyFont="1" applyBorder="1" applyAlignment="1">
      <alignment horizontal="right" wrapText="1"/>
    </xf>
    <xf numFmtId="0" fontId="32" fillId="0" borderId="0" xfId="72" applyFont="1" applyAlignment="1">
      <alignment wrapText="1"/>
    </xf>
    <xf numFmtId="14" fontId="32" fillId="0" borderId="0" xfId="72" applyNumberFormat="1" applyFont="1" applyAlignment="1">
      <alignment horizontal="center"/>
    </xf>
    <xf numFmtId="3" fontId="32" fillId="0" borderId="0" xfId="72" applyNumberFormat="1" applyFont="1" applyAlignment="1">
      <alignment horizontal="right"/>
    </xf>
    <xf numFmtId="3" fontId="52" fillId="0" borderId="0" xfId="72" applyNumberFormat="1" applyFont="1"/>
    <xf numFmtId="0" fontId="32" fillId="0" borderId="0" xfId="72" applyFont="1" applyAlignment="1">
      <alignment horizontal="center"/>
    </xf>
    <xf numFmtId="3" fontId="52" fillId="0" borderId="0" xfId="72" applyNumberFormat="1" applyFont="1" applyAlignment="1">
      <alignment horizontal="right"/>
    </xf>
    <xf numFmtId="0" fontId="59" fillId="0" borderId="47" xfId="75" applyBorder="1"/>
    <xf numFmtId="0" fontId="59" fillId="0" borderId="48" xfId="75" applyBorder="1"/>
    <xf numFmtId="0" fontId="59" fillId="0" borderId="49" xfId="75" applyBorder="1"/>
    <xf numFmtId="0" fontId="59" fillId="0" borderId="50" xfId="75" applyBorder="1" applyAlignment="1">
      <alignment wrapText="1"/>
    </xf>
    <xf numFmtId="0" fontId="59" fillId="0" borderId="50" xfId="75" applyBorder="1" applyAlignment="1">
      <alignment horizontal="center" wrapText="1"/>
    </xf>
    <xf numFmtId="0" fontId="57" fillId="0" borderId="51" xfId="75" applyFont="1" applyBorder="1"/>
    <xf numFmtId="0" fontId="59" fillId="0" borderId="52" xfId="75" applyBorder="1" applyAlignment="1">
      <alignment wrapText="1"/>
    </xf>
    <xf numFmtId="0" fontId="59" fillId="0" borderId="49" xfId="75" applyBorder="1" applyAlignment="1">
      <alignment wrapText="1"/>
    </xf>
    <xf numFmtId="0" fontId="59" fillId="0" borderId="50" xfId="75" applyBorder="1"/>
    <xf numFmtId="0" fontId="59" fillId="0" borderId="53" xfId="75" applyBorder="1"/>
    <xf numFmtId="3" fontId="41" fillId="0" borderId="54" xfId="53" applyNumberFormat="1" applyFont="1" applyBorder="1"/>
    <xf numFmtId="0" fontId="71" fillId="0" borderId="32" xfId="75" applyFont="1" applyBorder="1"/>
    <xf numFmtId="0" fontId="71" fillId="0" borderId="13" xfId="75" applyFont="1" applyBorder="1"/>
    <xf numFmtId="3" fontId="59" fillId="0" borderId="34" xfId="75" applyNumberFormat="1" applyBorder="1"/>
    <xf numFmtId="3" fontId="59" fillId="0" borderId="18" xfId="75" applyNumberFormat="1" applyBorder="1"/>
    <xf numFmtId="3" fontId="59" fillId="0" borderId="13" xfId="75" applyNumberFormat="1" applyBorder="1"/>
    <xf numFmtId="3" fontId="59" fillId="0" borderId="55" xfId="75" applyNumberFormat="1" applyBorder="1"/>
    <xf numFmtId="0" fontId="72" fillId="0" borderId="56" xfId="75" applyFont="1" applyBorder="1"/>
    <xf numFmtId="0" fontId="72" fillId="0" borderId="32" xfId="75" applyFont="1" applyBorder="1"/>
    <xf numFmtId="0" fontId="72" fillId="0" borderId="13" xfId="75" applyFont="1" applyBorder="1"/>
    <xf numFmtId="0" fontId="72" fillId="0" borderId="57" xfId="75" applyFont="1" applyBorder="1"/>
    <xf numFmtId="0" fontId="72" fillId="0" borderId="58" xfId="75" applyFont="1" applyBorder="1"/>
    <xf numFmtId="0" fontId="72" fillId="0" borderId="59" xfId="75" applyFont="1" applyBorder="1"/>
    <xf numFmtId="3" fontId="59" fillId="0" borderId="60" xfId="75" applyNumberFormat="1" applyBorder="1"/>
    <xf numFmtId="3" fontId="59" fillId="0" borderId="45" xfId="75" applyNumberFormat="1" applyBorder="1"/>
    <xf numFmtId="3" fontId="59" fillId="0" borderId="61" xfId="75" applyNumberFormat="1" applyBorder="1"/>
    <xf numFmtId="3" fontId="59" fillId="0" borderId="59" xfId="75" applyNumberFormat="1" applyBorder="1"/>
    <xf numFmtId="3" fontId="59" fillId="0" borderId="62" xfId="75" applyNumberFormat="1" applyBorder="1"/>
    <xf numFmtId="3" fontId="59" fillId="0" borderId="66" xfId="75" applyNumberFormat="1" applyBorder="1"/>
    <xf numFmtId="3" fontId="59" fillId="0" borderId="67" xfId="75" applyNumberFormat="1" applyBorder="1"/>
    <xf numFmtId="3" fontId="59" fillId="0" borderId="65" xfId="75" applyNumberFormat="1" applyBorder="1"/>
    <xf numFmtId="0" fontId="32" fillId="0" borderId="10" xfId="53" applyFont="1" applyBorder="1" applyAlignment="1">
      <alignment horizontal="center" vertical="center" wrapText="1"/>
    </xf>
    <xf numFmtId="3" fontId="32" fillId="0" borderId="10" xfId="53" applyNumberFormat="1" applyFont="1" applyBorder="1" applyAlignment="1">
      <alignment wrapText="1"/>
    </xf>
    <xf numFmtId="3" fontId="32" fillId="0" borderId="10" xfId="53" applyNumberFormat="1" applyFont="1" applyBorder="1"/>
    <xf numFmtId="3" fontId="52" fillId="0" borderId="10" xfId="53" applyNumberFormat="1" applyFont="1" applyBorder="1" applyAlignment="1">
      <alignment wrapText="1"/>
    </xf>
    <xf numFmtId="3" fontId="52" fillId="0" borderId="10" xfId="53" applyNumberFormat="1" applyFont="1" applyBorder="1"/>
    <xf numFmtId="0" fontId="41" fillId="0" borderId="0" xfId="51" applyFont="1"/>
    <xf numFmtId="0" fontId="32" fillId="0" borderId="0" xfId="51" applyFont="1"/>
    <xf numFmtId="0" fontId="49" fillId="0" borderId="0" xfId="79" applyFont="1" applyAlignment="1">
      <alignment horizontal="center" vertical="center"/>
    </xf>
    <xf numFmtId="0" fontId="66" fillId="0" borderId="11" xfId="51" applyFont="1" applyBorder="1"/>
    <xf numFmtId="49" fontId="49" fillId="0" borderId="0" xfId="79" applyNumberFormat="1" applyFont="1" applyAlignment="1">
      <alignment horizontal="right" vertical="center"/>
    </xf>
    <xf numFmtId="0" fontId="32" fillId="0" borderId="11" xfId="79" applyFont="1" applyBorder="1" applyAlignment="1">
      <alignment horizontal="right"/>
    </xf>
    <xf numFmtId="0" fontId="77" fillId="0" borderId="0" xfId="51" applyFont="1"/>
    <xf numFmtId="9" fontId="77" fillId="0" borderId="0" xfId="51" applyNumberFormat="1" applyFont="1"/>
    <xf numFmtId="0" fontId="32" fillId="0" borderId="18" xfId="72" applyFont="1" applyBorder="1" applyAlignment="1">
      <alignment horizontal="left" vertical="center" wrapText="1"/>
    </xf>
    <xf numFmtId="49" fontId="32" fillId="0" borderId="10" xfId="72" applyNumberFormat="1" applyFont="1" applyBorder="1" applyAlignment="1">
      <alignment horizontal="left" vertical="center" wrapText="1"/>
    </xf>
    <xf numFmtId="0" fontId="32" fillId="0" borderId="10" xfId="72" applyFont="1" applyBorder="1" applyAlignment="1">
      <alignment horizontal="center" vertical="center" wrapText="1"/>
    </xf>
    <xf numFmtId="3" fontId="32" fillId="0" borderId="10" xfId="72" applyNumberFormat="1" applyFont="1" applyBorder="1" applyAlignment="1">
      <alignment horizontal="right" vertical="center" wrapText="1"/>
    </xf>
    <xf numFmtId="3" fontId="32" fillId="0" borderId="19" xfId="72" applyNumberFormat="1" applyFont="1" applyBorder="1" applyAlignment="1">
      <alignment horizontal="right" vertical="center" wrapText="1"/>
    </xf>
    <xf numFmtId="3" fontId="32" fillId="0" borderId="0" xfId="51" applyNumberFormat="1" applyFont="1"/>
    <xf numFmtId="0" fontId="32" fillId="0" borderId="18" xfId="51" applyFont="1" applyBorder="1"/>
    <xf numFmtId="0" fontId="32" fillId="0" borderId="10" xfId="51" applyFont="1" applyBorder="1"/>
    <xf numFmtId="0" fontId="78" fillId="0" borderId="0" xfId="51" applyFont="1"/>
    <xf numFmtId="3" fontId="78" fillId="0" borderId="0" xfId="51" applyNumberFormat="1" applyFont="1"/>
    <xf numFmtId="0" fontId="32" fillId="0" borderId="18" xfId="72" applyFont="1" applyBorder="1"/>
    <xf numFmtId="49" fontId="32" fillId="0" borderId="10" xfId="72" applyNumberFormat="1" applyFont="1" applyBorder="1"/>
    <xf numFmtId="14" fontId="32" fillId="0" borderId="10" xfId="72" applyNumberFormat="1" applyFont="1" applyBorder="1" applyAlignment="1">
      <alignment horizontal="center"/>
    </xf>
    <xf numFmtId="3" fontId="32" fillId="0" borderId="10" xfId="72" applyNumberFormat="1" applyFont="1" applyBorder="1" applyAlignment="1">
      <alignment horizontal="right"/>
    </xf>
    <xf numFmtId="3" fontId="32" fillId="0" borderId="19" xfId="72" applyNumberFormat="1" applyFont="1" applyBorder="1"/>
    <xf numFmtId="0" fontId="75" fillId="0" borderId="18" xfId="72" applyFont="1" applyBorder="1"/>
    <xf numFmtId="49" fontId="75" fillId="0" borderId="10" xfId="72" applyNumberFormat="1" applyFont="1" applyBorder="1"/>
    <xf numFmtId="3" fontId="75" fillId="0" borderId="10" xfId="72" applyNumberFormat="1" applyFont="1" applyBorder="1" applyAlignment="1">
      <alignment horizontal="right"/>
    </xf>
    <xf numFmtId="3" fontId="75" fillId="0" borderId="19" xfId="72" applyNumberFormat="1" applyFont="1" applyBorder="1"/>
    <xf numFmtId="49" fontId="32" fillId="0" borderId="10" xfId="72" applyNumberFormat="1" applyFont="1" applyBorder="1" applyAlignment="1">
      <alignment wrapText="1"/>
    </xf>
    <xf numFmtId="0" fontId="32" fillId="0" borderId="10" xfId="72" applyFont="1" applyBorder="1"/>
    <xf numFmtId="0" fontId="32" fillId="0" borderId="10" xfId="72" applyFont="1" applyBorder="1" applyAlignment="1">
      <alignment horizontal="center"/>
    </xf>
    <xf numFmtId="0" fontId="32" fillId="25" borderId="18" xfId="72" applyFont="1" applyFill="1" applyBorder="1" applyAlignment="1">
      <alignment horizontal="left"/>
    </xf>
    <xf numFmtId="0" fontId="32" fillId="25" borderId="10" xfId="72" applyFont="1" applyFill="1" applyBorder="1" applyAlignment="1">
      <alignment horizontal="left"/>
    </xf>
    <xf numFmtId="0" fontId="32" fillId="25" borderId="10" xfId="72" applyFont="1" applyFill="1" applyBorder="1" applyAlignment="1">
      <alignment horizontal="center"/>
    </xf>
    <xf numFmtId="3" fontId="32" fillId="25" borderId="10" xfId="72" applyNumberFormat="1" applyFont="1" applyFill="1" applyBorder="1" applyAlignment="1">
      <alignment horizontal="right"/>
    </xf>
    <xf numFmtId="3" fontId="32" fillId="25" borderId="19" xfId="72" applyNumberFormat="1" applyFont="1" applyFill="1" applyBorder="1"/>
    <xf numFmtId="0" fontId="32" fillId="25" borderId="0" xfId="51" applyFont="1" applyFill="1"/>
    <xf numFmtId="3" fontId="32" fillId="25" borderId="0" xfId="51" applyNumberFormat="1" applyFont="1" applyFill="1"/>
    <xf numFmtId="0" fontId="32" fillId="0" borderId="18" xfId="72" applyFont="1" applyBorder="1" applyAlignment="1">
      <alignment horizontal="left"/>
    </xf>
    <xf numFmtId="0" fontId="32" fillId="0" borderId="10" xfId="72" applyFont="1" applyBorder="1" applyAlignment="1">
      <alignment horizontal="left"/>
    </xf>
    <xf numFmtId="3" fontId="32" fillId="0" borderId="10" xfId="72" applyNumberFormat="1" applyFont="1" applyBorder="1" applyAlignment="1">
      <alignment horizontal="right" vertical="center"/>
    </xf>
    <xf numFmtId="3" fontId="32" fillId="0" borderId="19" xfId="72" applyNumberFormat="1" applyFont="1" applyBorder="1" applyAlignment="1">
      <alignment horizontal="right" vertical="center"/>
    </xf>
    <xf numFmtId="3" fontId="52" fillId="0" borderId="0" xfId="51" applyNumberFormat="1" applyFont="1"/>
    <xf numFmtId="0" fontId="75" fillId="0" borderId="18" xfId="72" applyFont="1" applyBorder="1" applyAlignment="1">
      <alignment horizontal="left"/>
    </xf>
    <xf numFmtId="3" fontId="75" fillId="0" borderId="10" xfId="72" applyNumberFormat="1" applyFont="1" applyBorder="1" applyAlignment="1">
      <alignment horizontal="right" vertical="center"/>
    </xf>
    <xf numFmtId="3" fontId="75" fillId="0" borderId="19" xfId="72" applyNumberFormat="1" applyFont="1" applyBorder="1" applyAlignment="1">
      <alignment horizontal="right" vertical="center"/>
    </xf>
    <xf numFmtId="3" fontId="79" fillId="0" borderId="0" xfId="51" applyNumberFormat="1" applyFont="1"/>
    <xf numFmtId="14" fontId="32" fillId="0" borderId="10" xfId="72" applyNumberFormat="1" applyFont="1" applyBorder="1" applyAlignment="1">
      <alignment horizontal="left"/>
    </xf>
    <xf numFmtId="0" fontId="32" fillId="0" borderId="0" xfId="51" applyFont="1" applyAlignment="1">
      <alignment horizontal="center"/>
    </xf>
    <xf numFmtId="3" fontId="32" fillId="0" borderId="19" xfId="72" applyNumberFormat="1" applyFont="1" applyBorder="1" applyAlignment="1">
      <alignment horizontal="right"/>
    </xf>
    <xf numFmtId="3" fontId="32" fillId="0" borderId="10" xfId="51" applyNumberFormat="1" applyFont="1" applyBorder="1"/>
    <xf numFmtId="49" fontId="32" fillId="0" borderId="10" xfId="51" applyNumberFormat="1" applyFont="1" applyBorder="1"/>
    <xf numFmtId="14" fontId="32" fillId="0" borderId="10" xfId="51" applyNumberFormat="1" applyFont="1" applyBorder="1" applyAlignment="1">
      <alignment horizontal="center"/>
    </xf>
    <xf numFmtId="49" fontId="32" fillId="0" borderId="18" xfId="51" applyNumberFormat="1" applyFont="1" applyBorder="1"/>
    <xf numFmtId="0" fontId="32" fillId="0" borderId="18" xfId="51" applyFont="1" applyBorder="1" applyAlignment="1">
      <alignment horizontal="left"/>
    </xf>
    <xf numFmtId="0" fontId="32" fillId="0" borderId="10" xfId="51" applyFont="1" applyBorder="1" applyAlignment="1">
      <alignment horizontal="left" wrapText="1"/>
    </xf>
    <xf numFmtId="3" fontId="32" fillId="0" borderId="10" xfId="51" applyNumberFormat="1" applyFont="1" applyBorder="1" applyAlignment="1">
      <alignment horizontal="right"/>
    </xf>
    <xf numFmtId="3" fontId="32" fillId="0" borderId="19" xfId="51" applyNumberFormat="1" applyFont="1" applyBorder="1"/>
    <xf numFmtId="0" fontId="32" fillId="0" borderId="10" xfId="72" applyFont="1" applyBorder="1" applyAlignment="1">
      <alignment horizontal="left" wrapText="1"/>
    </xf>
    <xf numFmtId="3" fontId="78" fillId="0" borderId="0" xfId="72" applyNumberFormat="1" applyFont="1" applyAlignment="1">
      <alignment horizontal="right"/>
    </xf>
    <xf numFmtId="0" fontId="32" fillId="0" borderId="18" xfId="51" applyFont="1" applyBorder="1" applyAlignment="1">
      <alignment wrapText="1"/>
    </xf>
    <xf numFmtId="0" fontId="75" fillId="0" borderId="18" xfId="51" applyFont="1" applyBorder="1" applyAlignment="1">
      <alignment horizontal="left"/>
    </xf>
    <xf numFmtId="0" fontId="75" fillId="0" borderId="10" xfId="51" applyFont="1" applyBorder="1" applyAlignment="1">
      <alignment horizontal="left"/>
    </xf>
    <xf numFmtId="3" fontId="75" fillId="0" borderId="10" xfId="51" applyNumberFormat="1" applyFont="1" applyBorder="1" applyAlignment="1">
      <alignment horizontal="right"/>
    </xf>
    <xf numFmtId="3" fontId="75" fillId="0" borderId="19" xfId="51" applyNumberFormat="1" applyFont="1" applyBorder="1"/>
    <xf numFmtId="0" fontId="75" fillId="0" borderId="18" xfId="51" applyFont="1" applyBorder="1"/>
    <xf numFmtId="0" fontId="32" fillId="0" borderId="10" xfId="51" applyFont="1" applyBorder="1" applyAlignment="1">
      <alignment horizontal="left"/>
    </xf>
    <xf numFmtId="0" fontId="32" fillId="0" borderId="18" xfId="66" applyFont="1" applyFill="1" applyBorder="1"/>
    <xf numFmtId="14" fontId="32" fillId="0" borderId="10" xfId="51" applyNumberFormat="1" applyFont="1" applyBorder="1" applyAlignment="1">
      <alignment horizontal="left" wrapText="1"/>
    </xf>
    <xf numFmtId="0" fontId="32" fillId="0" borderId="10" xfId="51" applyFont="1" applyBorder="1" applyAlignment="1">
      <alignment horizontal="center"/>
    </xf>
    <xf numFmtId="0" fontId="75" fillId="0" borderId="0" xfId="51" applyFont="1"/>
    <xf numFmtId="3" fontId="75" fillId="0" borderId="0" xfId="51" applyNumberFormat="1" applyFont="1"/>
    <xf numFmtId="3" fontId="50" fillId="0" borderId="38" xfId="72" applyNumberFormat="1" applyFont="1" applyBorder="1" applyAlignment="1">
      <alignment horizontal="right"/>
    </xf>
    <xf numFmtId="3" fontId="50" fillId="0" borderId="23" xfId="72" applyNumberFormat="1" applyFont="1" applyBorder="1" applyAlignment="1">
      <alignment horizontal="right"/>
    </xf>
    <xf numFmtId="3" fontId="48" fillId="0" borderId="0" xfId="51" applyNumberFormat="1" applyFont="1"/>
    <xf numFmtId="0" fontId="57" fillId="0" borderId="0" xfId="75" applyFont="1" applyAlignment="1">
      <alignment horizontal="center"/>
    </xf>
    <xf numFmtId="0" fontId="57" fillId="0" borderId="0" xfId="75" applyFont="1" applyAlignment="1">
      <alignment horizontal="right"/>
    </xf>
    <xf numFmtId="0" fontId="57" fillId="0" borderId="10" xfId="75" applyFont="1" applyBorder="1"/>
    <xf numFmtId="0" fontId="56" fillId="0" borderId="10" xfId="75" applyFont="1" applyBorder="1"/>
    <xf numFmtId="0" fontId="56" fillId="0" borderId="10" xfId="75" applyFont="1" applyBorder="1" applyAlignment="1">
      <alignment wrapText="1"/>
    </xf>
    <xf numFmtId="3" fontId="58" fillId="0" borderId="10" xfId="75" applyNumberFormat="1" applyFont="1" applyBorder="1"/>
    <xf numFmtId="0" fontId="57" fillId="0" borderId="0" xfId="75" applyFont="1"/>
    <xf numFmtId="0" fontId="59" fillId="0" borderId="10" xfId="75" applyBorder="1"/>
    <xf numFmtId="3" fontId="59" fillId="0" borderId="10" xfId="75" applyNumberFormat="1" applyBorder="1" applyAlignment="1">
      <alignment horizontal="center"/>
    </xf>
    <xf numFmtId="0" fontId="59" fillId="0" borderId="10" xfId="75" applyBorder="1" applyAlignment="1">
      <alignment horizontal="right"/>
    </xf>
    <xf numFmtId="0" fontId="59" fillId="0" borderId="10" xfId="75" applyBorder="1" applyAlignment="1">
      <alignment wrapText="1"/>
    </xf>
    <xf numFmtId="3" fontId="58" fillId="0" borderId="0" xfId="75" applyNumberFormat="1" applyFont="1"/>
    <xf numFmtId="1" fontId="59" fillId="0" borderId="10" xfId="60" applyNumberFormat="1" applyFont="1" applyFill="1" applyBorder="1"/>
    <xf numFmtId="164" fontId="59" fillId="0" borderId="10" xfId="60" applyNumberFormat="1" applyFont="1" applyFill="1" applyBorder="1"/>
    <xf numFmtId="0" fontId="37" fillId="0" borderId="0" xfId="53" applyFont="1" applyBorder="1" applyAlignment="1">
      <alignment horizontal="center"/>
    </xf>
    <xf numFmtId="0" fontId="37" fillId="0" borderId="14" xfId="53" applyFont="1" applyBorder="1" applyAlignment="1">
      <alignment horizontal="center"/>
    </xf>
    <xf numFmtId="0" fontId="37" fillId="0" borderId="15" xfId="53" applyFont="1" applyBorder="1" applyAlignment="1">
      <alignment horizontal="center"/>
    </xf>
    <xf numFmtId="0" fontId="37" fillId="0" borderId="16" xfId="53" applyFont="1" applyBorder="1" applyAlignment="1">
      <alignment horizontal="center"/>
    </xf>
    <xf numFmtId="0" fontId="37" fillId="0" borderId="17" xfId="53" applyFont="1" applyBorder="1" applyAlignment="1">
      <alignment horizontal="center"/>
    </xf>
    <xf numFmtId="0" fontId="35" fillId="0" borderId="21" xfId="53" applyFont="1" applyBorder="1"/>
    <xf numFmtId="0" fontId="35" fillId="0" borderId="23" xfId="53" applyFont="1" applyBorder="1" applyAlignment="1">
      <alignment horizontal="right"/>
    </xf>
    <xf numFmtId="0" fontId="35" fillId="0" borderId="22" xfId="53" applyFont="1" applyBorder="1"/>
    <xf numFmtId="3" fontId="35" fillId="0" borderId="27" xfId="53" applyNumberFormat="1" applyFont="1" applyBorder="1" applyAlignment="1">
      <alignment horizontal="right"/>
    </xf>
    <xf numFmtId="3" fontId="35" fillId="0" borderId="28" xfId="53" applyNumberFormat="1" applyFont="1" applyBorder="1" applyAlignment="1">
      <alignment horizontal="center" wrapText="1"/>
    </xf>
    <xf numFmtId="0" fontId="35" fillId="0" borderId="28" xfId="53" applyFont="1" applyBorder="1" applyAlignment="1">
      <alignment horizontal="center" wrapText="1"/>
    </xf>
    <xf numFmtId="0" fontId="35" fillId="0" borderId="44" xfId="53" applyFont="1" applyBorder="1" applyAlignment="1">
      <alignment horizontal="center" wrapText="1"/>
    </xf>
    <xf numFmtId="0" fontId="37" fillId="0" borderId="15" xfId="53" applyFont="1" applyBorder="1"/>
    <xf numFmtId="0" fontId="37" fillId="0" borderId="16" xfId="53" applyFont="1" applyBorder="1" applyAlignment="1">
      <alignment horizontal="right"/>
    </xf>
    <xf numFmtId="0" fontId="37" fillId="0" borderId="17" xfId="53" applyFont="1" applyBorder="1"/>
    <xf numFmtId="0" fontId="37" fillId="0" borderId="30" xfId="53" applyFont="1" applyBorder="1"/>
    <xf numFmtId="0" fontId="37" fillId="0" borderId="16" xfId="53" applyFont="1" applyBorder="1"/>
    <xf numFmtId="0" fontId="35" fillId="0" borderId="18" xfId="53" applyFont="1" applyBorder="1"/>
    <xf numFmtId="0" fontId="35" fillId="0" borderId="33" xfId="53" applyFont="1" applyBorder="1" applyAlignment="1">
      <alignment horizontal="right"/>
    </xf>
    <xf numFmtId="0" fontId="35" fillId="0" borderId="20" xfId="53" applyFont="1" applyBorder="1"/>
    <xf numFmtId="3" fontId="35" fillId="0" borderId="18" xfId="53" applyNumberFormat="1" applyFont="1" applyBorder="1"/>
    <xf numFmtId="3" fontId="35" fillId="0" borderId="10" xfId="53" applyNumberFormat="1" applyFont="1" applyBorder="1"/>
    <xf numFmtId="3" fontId="35" fillId="0" borderId="19" xfId="53" applyNumberFormat="1" applyFont="1" applyBorder="1"/>
    <xf numFmtId="0" fontId="37" fillId="0" borderId="18" xfId="53" applyFont="1" applyBorder="1"/>
    <xf numFmtId="0" fontId="37" fillId="0" borderId="20" xfId="53" applyFont="1" applyBorder="1" applyAlignment="1">
      <alignment wrapText="1"/>
    </xf>
    <xf numFmtId="3" fontId="37" fillId="0" borderId="29" xfId="53" applyNumberFormat="1" applyFont="1" applyBorder="1"/>
    <xf numFmtId="3" fontId="37" fillId="0" borderId="10" xfId="53" applyNumberFormat="1" applyFont="1" applyBorder="1"/>
    <xf numFmtId="3" fontId="37" fillId="0" borderId="19" xfId="53" applyNumberFormat="1" applyFont="1" applyBorder="1"/>
    <xf numFmtId="3" fontId="35" fillId="0" borderId="29" xfId="53" applyNumberFormat="1" applyFont="1" applyBorder="1"/>
    <xf numFmtId="0" fontId="35" fillId="0" borderId="20" xfId="53" applyFont="1" applyBorder="1" applyAlignment="1">
      <alignment wrapText="1"/>
    </xf>
    <xf numFmtId="0" fontId="37" fillId="0" borderId="20" xfId="53" applyFont="1" applyBorder="1"/>
    <xf numFmtId="0" fontId="37" fillId="0" borderId="33" xfId="53" applyFont="1" applyBorder="1" applyAlignment="1">
      <alignment horizontal="right"/>
    </xf>
    <xf numFmtId="0" fontId="37" fillId="0" borderId="29" xfId="53" applyFont="1" applyBorder="1"/>
    <xf numFmtId="0" fontId="36" fillId="0" borderId="33" xfId="53" applyFont="1" applyBorder="1" applyAlignment="1">
      <alignment horizontal="right"/>
    </xf>
    <xf numFmtId="0" fontId="36" fillId="0" borderId="20" xfId="53" applyFont="1" applyBorder="1" applyAlignment="1">
      <alignment wrapText="1"/>
    </xf>
    <xf numFmtId="3" fontId="36" fillId="0" borderId="29" xfId="53" applyNumberFormat="1" applyFont="1" applyBorder="1"/>
    <xf numFmtId="3" fontId="36" fillId="0" borderId="10" xfId="53" applyNumberFormat="1" applyFont="1" applyBorder="1"/>
    <xf numFmtId="3" fontId="36" fillId="0" borderId="19" xfId="53" applyNumberFormat="1" applyFont="1" applyBorder="1"/>
    <xf numFmtId="0" fontId="37" fillId="0" borderId="18" xfId="53" applyFont="1" applyBorder="1" applyAlignment="1">
      <alignment horizontal="right"/>
    </xf>
    <xf numFmtId="0" fontId="35" fillId="0" borderId="33" xfId="53" applyFont="1" applyBorder="1" applyAlignment="1">
      <alignment horizontal="center"/>
    </xf>
    <xf numFmtId="0" fontId="36" fillId="0" borderId="18" xfId="53" applyFont="1" applyBorder="1"/>
    <xf numFmtId="0" fontId="36" fillId="0" borderId="20" xfId="53" applyFont="1" applyBorder="1"/>
    <xf numFmtId="3" fontId="37" fillId="0" borderId="29" xfId="53" applyNumberFormat="1" applyFont="1" applyBorder="1" applyAlignment="1">
      <alignment wrapText="1"/>
    </xf>
    <xf numFmtId="3" fontId="37" fillId="0" borderId="10" xfId="53" applyNumberFormat="1" applyFont="1" applyBorder="1" applyAlignment="1">
      <alignment wrapText="1"/>
    </xf>
    <xf numFmtId="3" fontId="37" fillId="0" borderId="19" xfId="53" applyNumberFormat="1" applyFont="1" applyBorder="1" applyAlignment="1">
      <alignment wrapText="1"/>
    </xf>
    <xf numFmtId="3" fontId="35" fillId="0" borderId="29" xfId="53" applyNumberFormat="1" applyFont="1" applyBorder="1" applyAlignment="1">
      <alignment wrapText="1"/>
    </xf>
    <xf numFmtId="3" fontId="35" fillId="0" borderId="10" xfId="53" applyNumberFormat="1" applyFont="1" applyBorder="1" applyAlignment="1">
      <alignment wrapText="1"/>
    </xf>
    <xf numFmtId="3" fontId="35" fillId="0" borderId="19" xfId="53" applyNumberFormat="1" applyFont="1" applyBorder="1" applyAlignment="1">
      <alignment wrapText="1"/>
    </xf>
    <xf numFmtId="0" fontId="35" fillId="0" borderId="18" xfId="53" applyFont="1" applyBorder="1" applyAlignment="1">
      <alignment wrapText="1"/>
    </xf>
    <xf numFmtId="0" fontId="35" fillId="0" borderId="33" xfId="53" applyFont="1" applyBorder="1" applyAlignment="1">
      <alignment wrapText="1"/>
    </xf>
    <xf numFmtId="49" fontId="35" fillId="0" borderId="20" xfId="53" quotePrefix="1" applyNumberFormat="1" applyFont="1" applyBorder="1" applyAlignment="1">
      <alignment wrapText="1"/>
    </xf>
    <xf numFmtId="0" fontId="35" fillId="0" borderId="20" xfId="53" quotePrefix="1" applyFont="1" applyBorder="1" applyAlignment="1">
      <alignment wrapText="1"/>
    </xf>
    <xf numFmtId="0" fontId="38" fillId="0" borderId="20" xfId="53" applyFont="1" applyBorder="1" applyAlignment="1">
      <alignment wrapText="1"/>
    </xf>
    <xf numFmtId="3" fontId="38" fillId="0" borderId="29" xfId="53" applyNumberFormat="1" applyFont="1" applyBorder="1" applyAlignment="1">
      <alignment wrapText="1"/>
    </xf>
    <xf numFmtId="3" fontId="38" fillId="0" borderId="10" xfId="53" applyNumberFormat="1" applyFont="1" applyBorder="1" applyAlignment="1">
      <alignment wrapText="1"/>
    </xf>
    <xf numFmtId="3" fontId="38" fillId="0" borderId="19" xfId="53" applyNumberFormat="1" applyFont="1" applyBorder="1" applyAlignment="1">
      <alignment wrapText="1"/>
    </xf>
    <xf numFmtId="3" fontId="36" fillId="0" borderId="29" xfId="53" applyNumberFormat="1" applyFont="1" applyBorder="1" applyAlignment="1">
      <alignment wrapText="1"/>
    </xf>
    <xf numFmtId="3" fontId="36" fillId="0" borderId="10" xfId="53" applyNumberFormat="1" applyFont="1" applyBorder="1" applyAlignment="1">
      <alignment wrapText="1"/>
    </xf>
    <xf numFmtId="3" fontId="36" fillId="0" borderId="19" xfId="53" applyNumberFormat="1" applyFont="1" applyBorder="1" applyAlignment="1">
      <alignment wrapText="1"/>
    </xf>
    <xf numFmtId="0" fontId="38" fillId="0" borderId="18" xfId="53" applyFont="1" applyBorder="1"/>
    <xf numFmtId="0" fontId="29" fillId="0" borderId="13" xfId="53" applyFont="1" applyBorder="1" applyAlignment="1">
      <alignment horizontal="right"/>
    </xf>
    <xf numFmtId="0" fontId="38" fillId="0" borderId="18" xfId="53" applyFont="1" applyBorder="1" applyAlignment="1">
      <alignment wrapText="1"/>
    </xf>
    <xf numFmtId="0" fontId="38" fillId="0" borderId="33" xfId="53" applyFont="1" applyBorder="1" applyAlignment="1">
      <alignment wrapText="1"/>
    </xf>
    <xf numFmtId="3" fontId="38" fillId="0" borderId="10" xfId="53" applyNumberFormat="1" applyFont="1" applyBorder="1"/>
    <xf numFmtId="0" fontId="35" fillId="0" borderId="33" xfId="53" applyFont="1" applyBorder="1" applyAlignment="1">
      <alignment horizontal="right" wrapText="1"/>
    </xf>
    <xf numFmtId="16" fontId="35" fillId="0" borderId="20" xfId="53" applyNumberFormat="1" applyFont="1" applyBorder="1" applyAlignment="1">
      <alignment wrapText="1"/>
    </xf>
    <xf numFmtId="3" fontId="35" fillId="0" borderId="33" xfId="53" applyNumberFormat="1" applyFont="1" applyBorder="1" applyAlignment="1">
      <alignment wrapText="1"/>
    </xf>
    <xf numFmtId="3" fontId="36" fillId="0" borderId="33" xfId="53" applyNumberFormat="1" applyFont="1" applyBorder="1"/>
    <xf numFmtId="3" fontId="36" fillId="0" borderId="33" xfId="53" applyNumberFormat="1" applyFont="1" applyBorder="1" applyAlignment="1">
      <alignment wrapText="1"/>
    </xf>
    <xf numFmtId="0" fontId="30" fillId="0" borderId="13" xfId="53" applyFont="1" applyBorder="1"/>
    <xf numFmtId="3" fontId="35" fillId="0" borderId="33" xfId="53" applyNumberFormat="1" applyFont="1" applyBorder="1"/>
    <xf numFmtId="0" fontId="35" fillId="0" borderId="29" xfId="53" applyFont="1" applyBorder="1" applyAlignment="1">
      <alignment wrapText="1"/>
    </xf>
    <xf numFmtId="3" fontId="38" fillId="0" borderId="33" xfId="53" applyNumberFormat="1" applyFont="1" applyBorder="1" applyAlignment="1">
      <alignment wrapText="1"/>
    </xf>
    <xf numFmtId="0" fontId="38" fillId="0" borderId="33" xfId="53" applyFont="1" applyBorder="1" applyAlignment="1">
      <alignment horizontal="right"/>
    </xf>
    <xf numFmtId="0" fontId="10" fillId="0" borderId="0" xfId="0" applyFont="1"/>
    <xf numFmtId="0" fontId="31" fillId="0" borderId="18" xfId="53" applyFont="1" applyBorder="1"/>
    <xf numFmtId="0" fontId="37" fillId="0" borderId="32" xfId="53" applyFont="1" applyBorder="1" applyAlignment="1">
      <alignment horizontal="right"/>
    </xf>
    <xf numFmtId="0" fontId="29" fillId="0" borderId="18" xfId="53" applyFont="1" applyBorder="1"/>
    <xf numFmtId="0" fontId="35" fillId="0" borderId="19" xfId="53" applyFont="1" applyBorder="1"/>
    <xf numFmtId="3" fontId="29" fillId="0" borderId="29" xfId="53" applyNumberFormat="1" applyFont="1" applyBorder="1"/>
    <xf numFmtId="3" fontId="29" fillId="0" borderId="10" xfId="53" applyNumberFormat="1" applyFont="1" applyBorder="1"/>
    <xf numFmtId="3" fontId="29" fillId="0" borderId="33" xfId="53" applyNumberFormat="1" applyFont="1" applyBorder="1"/>
    <xf numFmtId="3" fontId="37" fillId="0" borderId="33" xfId="53" applyNumberFormat="1" applyFont="1" applyBorder="1" applyAlignment="1">
      <alignment wrapText="1"/>
    </xf>
    <xf numFmtId="3" fontId="37" fillId="0" borderId="33" xfId="53" applyNumberFormat="1" applyFont="1" applyBorder="1"/>
    <xf numFmtId="0" fontId="10" fillId="0" borderId="32" xfId="51" applyBorder="1"/>
    <xf numFmtId="0" fontId="10" fillId="0" borderId="33" xfId="51" applyBorder="1"/>
    <xf numFmtId="3" fontId="37" fillId="0" borderId="29" xfId="51" applyNumberFormat="1" applyFont="1" applyBorder="1"/>
    <xf numFmtId="3" fontId="37" fillId="0" borderId="10" xfId="51" applyNumberFormat="1" applyFont="1" applyBorder="1"/>
    <xf numFmtId="3" fontId="37" fillId="0" borderId="33" xfId="51" applyNumberFormat="1" applyFont="1" applyBorder="1"/>
    <xf numFmtId="0" fontId="37" fillId="0" borderId="19" xfId="53" applyFont="1" applyBorder="1" applyAlignment="1">
      <alignment horizontal="right"/>
    </xf>
    <xf numFmtId="0" fontId="35" fillId="0" borderId="19" xfId="53" applyFont="1" applyBorder="1" applyAlignment="1">
      <alignment horizontal="right" vertical="center"/>
    </xf>
    <xf numFmtId="0" fontId="35" fillId="0" borderId="20" xfId="53" applyFont="1" applyBorder="1" applyAlignment="1">
      <alignment vertical="top" wrapText="1"/>
    </xf>
    <xf numFmtId="3" fontId="35" fillId="0" borderId="29" xfId="53" applyNumberFormat="1" applyFont="1" applyBorder="1" applyAlignment="1">
      <alignment vertical="top" wrapText="1"/>
    </xf>
    <xf numFmtId="3" fontId="35" fillId="0" borderId="10" xfId="53" applyNumberFormat="1" applyFont="1" applyBorder="1" applyAlignment="1">
      <alignment vertical="top" wrapText="1"/>
    </xf>
    <xf numFmtId="3" fontId="35" fillId="0" borderId="33" xfId="53" applyNumberFormat="1" applyFont="1" applyBorder="1" applyAlignment="1">
      <alignment vertical="top" wrapText="1"/>
    </xf>
    <xf numFmtId="0" fontId="35" fillId="0" borderId="19" xfId="53" applyFont="1" applyBorder="1" applyAlignment="1">
      <alignment horizontal="right"/>
    </xf>
    <xf numFmtId="0" fontId="36" fillId="0" borderId="19" xfId="53" applyFont="1" applyBorder="1" applyAlignment="1">
      <alignment horizontal="right"/>
    </xf>
    <xf numFmtId="0" fontId="36" fillId="0" borderId="24" xfId="53" applyFont="1" applyBorder="1"/>
    <xf numFmtId="0" fontId="37" fillId="0" borderId="22" xfId="53" applyFont="1" applyBorder="1"/>
    <xf numFmtId="3" fontId="37" fillId="0" borderId="31" xfId="53" applyNumberFormat="1" applyFont="1" applyBorder="1"/>
    <xf numFmtId="3" fontId="37" fillId="0" borderId="38" xfId="53" applyNumberFormat="1" applyFont="1" applyBorder="1"/>
    <xf numFmtId="3" fontId="37" fillId="0" borderId="23" xfId="53" applyNumberFormat="1" applyFont="1" applyBorder="1"/>
    <xf numFmtId="0" fontId="29" fillId="0" borderId="41" xfId="53" applyFont="1" applyBorder="1" applyAlignment="1">
      <alignment horizontal="right"/>
    </xf>
    <xf numFmtId="3" fontId="37" fillId="0" borderId="14" xfId="53" applyNumberFormat="1" applyFont="1" applyBorder="1" applyAlignment="1">
      <alignment horizontal="center"/>
    </xf>
    <xf numFmtId="3" fontId="37" fillId="0" borderId="0" xfId="53" applyNumberFormat="1" applyFont="1" applyBorder="1" applyAlignment="1">
      <alignment horizontal="center"/>
    </xf>
    <xf numFmtId="3" fontId="37" fillId="0" borderId="15" xfId="53" applyNumberFormat="1" applyFont="1" applyBorder="1" applyAlignment="1">
      <alignment horizontal="center"/>
    </xf>
    <xf numFmtId="3" fontId="37" fillId="0" borderId="16" xfId="53" applyNumberFormat="1" applyFont="1" applyBorder="1" applyAlignment="1">
      <alignment horizontal="center"/>
    </xf>
    <xf numFmtId="1" fontId="37" fillId="0" borderId="26" xfId="53" applyNumberFormat="1" applyFont="1" applyBorder="1" applyAlignment="1">
      <alignment horizontal="center" vertical="center"/>
    </xf>
    <xf numFmtId="0" fontId="37" fillId="0" borderId="21" xfId="53" applyFont="1" applyBorder="1" applyAlignment="1">
      <alignment horizontal="center" vertical="center"/>
    </xf>
    <xf numFmtId="0" fontId="35" fillId="0" borderId="23" xfId="53" applyFont="1" applyBorder="1" applyAlignment="1">
      <alignment horizontal="center" vertical="center"/>
    </xf>
    <xf numFmtId="0" fontId="37" fillId="0" borderId="31" xfId="53" applyFont="1" applyBorder="1" applyAlignment="1">
      <alignment horizontal="center" vertical="center"/>
    </xf>
    <xf numFmtId="3" fontId="35" fillId="0" borderId="35" xfId="53" applyNumberFormat="1" applyFont="1" applyBorder="1" applyAlignment="1">
      <alignment horizontal="right"/>
    </xf>
    <xf numFmtId="0" fontId="35" fillId="0" borderId="36" xfId="53" applyFont="1" applyBorder="1" applyAlignment="1">
      <alignment horizontal="center" wrapText="1"/>
    </xf>
    <xf numFmtId="0" fontId="37" fillId="0" borderId="24" xfId="53" applyFont="1" applyBorder="1" applyAlignment="1">
      <alignment horizontal="center"/>
    </xf>
    <xf numFmtId="0" fontId="37" fillId="0" borderId="25" xfId="53" applyFont="1" applyBorder="1" applyAlignment="1">
      <alignment horizontal="center"/>
    </xf>
    <xf numFmtId="0" fontId="37" fillId="0" borderId="26" xfId="53" applyFont="1" applyBorder="1"/>
    <xf numFmtId="3" fontId="37" fillId="0" borderId="40" xfId="53" applyNumberFormat="1" applyFont="1" applyBorder="1"/>
    <xf numFmtId="3" fontId="37" fillId="0" borderId="12" xfId="53" applyNumberFormat="1" applyFont="1" applyBorder="1"/>
    <xf numFmtId="3" fontId="37" fillId="0" borderId="43" xfId="53" applyNumberFormat="1" applyFont="1" applyBorder="1"/>
    <xf numFmtId="0" fontId="37" fillId="0" borderId="18" xfId="53" applyFont="1" applyBorder="1" applyAlignment="1">
      <alignment horizontal="center"/>
    </xf>
    <xf numFmtId="0" fontId="37" fillId="0" borderId="19" xfId="53" applyFont="1" applyBorder="1" applyAlignment="1">
      <alignment horizontal="center"/>
    </xf>
    <xf numFmtId="0" fontId="37" fillId="0" borderId="33" xfId="53" applyFont="1" applyBorder="1" applyAlignment="1">
      <alignment horizontal="center"/>
    </xf>
    <xf numFmtId="0" fontId="35" fillId="0" borderId="32" xfId="53" applyFont="1" applyBorder="1" applyAlignment="1">
      <alignment horizontal="center"/>
    </xf>
    <xf numFmtId="0" fontId="35" fillId="0" borderId="29" xfId="53" applyFont="1" applyBorder="1"/>
    <xf numFmtId="0" fontId="35" fillId="0" borderId="18" xfId="53" applyFont="1" applyBorder="1" applyAlignment="1">
      <alignment horizontal="center"/>
    </xf>
    <xf numFmtId="0" fontId="36" fillId="0" borderId="18" xfId="53" applyFont="1" applyBorder="1" applyAlignment="1">
      <alignment horizontal="center"/>
    </xf>
    <xf numFmtId="0" fontId="36" fillId="0" borderId="33" xfId="53" applyFont="1" applyBorder="1" applyAlignment="1">
      <alignment horizontal="center"/>
    </xf>
    <xf numFmtId="0" fontId="36" fillId="0" borderId="29" xfId="53" applyFont="1" applyBorder="1"/>
    <xf numFmtId="3" fontId="37" fillId="0" borderId="29" xfId="53" applyNumberFormat="1" applyFont="1" applyBorder="1" applyAlignment="1">
      <alignment horizontal="right"/>
    </xf>
    <xf numFmtId="3" fontId="37" fillId="0" borderId="10" xfId="53" applyNumberFormat="1" applyFont="1" applyBorder="1" applyAlignment="1">
      <alignment horizontal="right"/>
    </xf>
    <xf numFmtId="3" fontId="37" fillId="0" borderId="33" xfId="53" applyNumberFormat="1" applyFont="1" applyBorder="1" applyAlignment="1">
      <alignment horizontal="right"/>
    </xf>
    <xf numFmtId="0" fontId="34" fillId="0" borderId="0" xfId="0" applyFont="1"/>
    <xf numFmtId="0" fontId="35" fillId="0" borderId="32" xfId="53" applyFont="1" applyBorder="1"/>
    <xf numFmtId="0" fontId="38" fillId="0" borderId="29" xfId="53" applyFont="1" applyBorder="1"/>
    <xf numFmtId="3" fontId="38" fillId="0" borderId="29" xfId="53" applyNumberFormat="1" applyFont="1" applyBorder="1"/>
    <xf numFmtId="3" fontId="38" fillId="0" borderId="33" xfId="53" applyNumberFormat="1" applyFont="1" applyBorder="1"/>
    <xf numFmtId="0" fontId="35" fillId="0" borderId="18" xfId="53" applyFont="1" applyBorder="1" applyAlignment="1">
      <alignment horizontal="center" wrapText="1"/>
    </xf>
    <xf numFmtId="16" fontId="35" fillId="0" borderId="29" xfId="53" applyNumberFormat="1" applyFont="1" applyBorder="1" applyAlignment="1">
      <alignment wrapText="1"/>
    </xf>
    <xf numFmtId="0" fontId="38" fillId="0" borderId="33" xfId="53" applyFont="1" applyBorder="1" applyAlignment="1">
      <alignment horizontal="center"/>
    </xf>
    <xf numFmtId="3" fontId="45" fillId="0" borderId="10" xfId="53" applyNumberFormat="1" applyFont="1" applyBorder="1"/>
    <xf numFmtId="3" fontId="45" fillId="0" borderId="33" xfId="53" applyNumberFormat="1" applyFont="1" applyBorder="1"/>
    <xf numFmtId="16" fontId="35" fillId="0" borderId="29" xfId="53" applyNumberFormat="1" applyFont="1" applyBorder="1"/>
    <xf numFmtId="0" fontId="53" fillId="0" borderId="18" xfId="53" applyFont="1" applyBorder="1" applyAlignment="1">
      <alignment horizontal="center"/>
    </xf>
    <xf numFmtId="0" fontId="53" fillId="0" borderId="33" xfId="53" applyFont="1" applyBorder="1" applyAlignment="1">
      <alignment horizontal="center"/>
    </xf>
    <xf numFmtId="0" fontId="48" fillId="0" borderId="0" xfId="0" applyFont="1"/>
    <xf numFmtId="0" fontId="53" fillId="0" borderId="18" xfId="53" applyFont="1" applyBorder="1"/>
    <xf numFmtId="0" fontId="53" fillId="0" borderId="32" xfId="53" applyFont="1" applyBorder="1"/>
    <xf numFmtId="0" fontId="35" fillId="0" borderId="33" xfId="53" applyFont="1" applyBorder="1" applyAlignment="1">
      <alignment horizontal="center" wrapText="1"/>
    </xf>
    <xf numFmtId="0" fontId="39" fillId="0" borderId="33" xfId="53" applyFont="1" applyBorder="1"/>
    <xf numFmtId="0" fontId="39" fillId="0" borderId="29" xfId="53" applyFont="1" applyBorder="1"/>
    <xf numFmtId="0" fontId="35" fillId="0" borderId="33" xfId="53" applyFont="1" applyBorder="1"/>
    <xf numFmtId="0" fontId="35" fillId="0" borderId="37" xfId="53" applyFont="1" applyBorder="1"/>
    <xf numFmtId="0" fontId="37" fillId="0" borderId="31" xfId="53" applyFont="1" applyBorder="1"/>
    <xf numFmtId="3" fontId="37" fillId="0" borderId="37" xfId="53" applyNumberFormat="1" applyFont="1" applyBorder="1"/>
    <xf numFmtId="0" fontId="80" fillId="0" borderId="0" xfId="51" applyFont="1"/>
    <xf numFmtId="0" fontId="55" fillId="0" borderId="0" xfId="0" applyFont="1"/>
    <xf numFmtId="1" fontId="37" fillId="0" borderId="39" xfId="53" applyNumberFormat="1" applyFont="1" applyBorder="1" applyAlignment="1">
      <alignment horizontal="center" wrapText="1"/>
    </xf>
    <xf numFmtId="0" fontId="10" fillId="0" borderId="39" xfId="51" applyBorder="1" applyAlignment="1">
      <alignment horizontal="center" wrapText="1"/>
    </xf>
    <xf numFmtId="0" fontId="37" fillId="0" borderId="0" xfId="53" applyFont="1" applyBorder="1" applyAlignment="1">
      <alignment horizontal="center"/>
    </xf>
    <xf numFmtId="0" fontId="50" fillId="0" borderId="0" xfId="53" applyFont="1" applyBorder="1" applyAlignment="1">
      <alignment horizontal="center" wrapText="1"/>
    </xf>
    <xf numFmtId="0" fontId="29" fillId="0" borderId="0" xfId="76" applyFont="1" applyAlignment="1">
      <alignment horizontal="center"/>
    </xf>
    <xf numFmtId="0" fontId="29" fillId="0" borderId="10" xfId="77" applyFont="1" applyBorder="1" applyAlignment="1">
      <alignment horizontal="center"/>
    </xf>
    <xf numFmtId="0" fontId="68" fillId="0" borderId="10" xfId="77" applyFont="1" applyBorder="1" applyAlignment="1">
      <alignment horizontal="center"/>
    </xf>
    <xf numFmtId="0" fontId="42" fillId="0" borderId="0" xfId="59" applyFont="1" applyAlignment="1">
      <alignment horizontal="center" wrapText="1"/>
    </xf>
    <xf numFmtId="0" fontId="42" fillId="0" borderId="0" xfId="59" applyFont="1" applyAlignment="1">
      <alignment horizontal="center" vertical="center" wrapText="1"/>
    </xf>
    <xf numFmtId="0" fontId="57" fillId="0" borderId="0" xfId="51" applyFont="1" applyAlignment="1">
      <alignment horizontal="center"/>
    </xf>
    <xf numFmtId="0" fontId="57" fillId="0" borderId="46" xfId="51" applyFont="1" applyBorder="1" applyAlignment="1">
      <alignment horizontal="center" vertical="center"/>
    </xf>
    <xf numFmtId="0" fontId="57" fillId="0" borderId="12" xfId="51" applyFont="1" applyBorder="1" applyAlignment="1">
      <alignment horizontal="center" vertical="center"/>
    </xf>
    <xf numFmtId="0" fontId="57" fillId="0" borderId="46" xfId="51" applyFont="1" applyBorder="1" applyAlignment="1">
      <alignment horizontal="center" vertical="center" wrapText="1"/>
    </xf>
    <xf numFmtId="0" fontId="57" fillId="0" borderId="12" xfId="51" applyFont="1" applyBorder="1" applyAlignment="1">
      <alignment horizontal="center" vertical="center" wrapText="1"/>
    </xf>
    <xf numFmtId="0" fontId="58" fillId="0" borderId="10" xfId="51" applyFont="1" applyBorder="1" applyAlignment="1">
      <alignment horizontal="center"/>
    </xf>
    <xf numFmtId="3" fontId="57" fillId="0" borderId="46" xfId="51" applyNumberFormat="1" applyFont="1" applyBorder="1" applyAlignment="1">
      <alignment horizontal="center" vertical="center" wrapText="1"/>
    </xf>
    <xf numFmtId="3" fontId="57" fillId="0" borderId="12" xfId="51" applyNumberFormat="1" applyFont="1" applyBorder="1" applyAlignment="1">
      <alignment horizontal="center" vertical="center"/>
    </xf>
    <xf numFmtId="0" fontId="0" fillId="0" borderId="0" xfId="0" applyAlignment="1">
      <alignment horizontal="center"/>
    </xf>
    <xf numFmtId="0" fontId="57" fillId="0" borderId="10" xfId="51" applyFont="1" applyBorder="1" applyAlignment="1">
      <alignment horizontal="center" vertical="center"/>
    </xf>
    <xf numFmtId="0" fontId="57" fillId="0" borderId="10" xfId="51" applyFont="1" applyBorder="1" applyAlignment="1">
      <alignment horizontal="center" vertical="center" wrapText="1"/>
    </xf>
    <xf numFmtId="0" fontId="58" fillId="0" borderId="0" xfId="72" applyFont="1" applyAlignment="1">
      <alignment horizontal="center"/>
    </xf>
    <xf numFmtId="0" fontId="50" fillId="0" borderId="21" xfId="72" applyFont="1" applyBorder="1" applyAlignment="1">
      <alignment horizontal="right"/>
    </xf>
    <xf numFmtId="0" fontId="50" fillId="0" borderId="38" xfId="72" applyFont="1" applyBorder="1" applyAlignment="1">
      <alignment horizontal="right"/>
    </xf>
    <xf numFmtId="0" fontId="50" fillId="0" borderId="0" xfId="72" applyFont="1" applyAlignment="1">
      <alignment horizontal="center"/>
    </xf>
    <xf numFmtId="0" fontId="50" fillId="0" borderId="15" xfId="72" applyFont="1" applyBorder="1" applyAlignment="1">
      <alignment horizontal="center" vertical="center" wrapText="1"/>
    </xf>
    <xf numFmtId="0" fontId="50" fillId="0" borderId="21" xfId="72" applyFont="1" applyBorder="1" applyAlignment="1">
      <alignment horizontal="center" vertical="center" wrapText="1"/>
    </xf>
    <xf numFmtId="49" fontId="50" fillId="0" borderId="30" xfId="72" applyNumberFormat="1" applyFont="1" applyBorder="1" applyAlignment="1">
      <alignment horizontal="center" vertical="center" wrapText="1"/>
    </xf>
    <xf numFmtId="49" fontId="50" fillId="0" borderId="38" xfId="72" applyNumberFormat="1" applyFont="1" applyBorder="1" applyAlignment="1">
      <alignment horizontal="center" vertical="center" wrapText="1"/>
    </xf>
    <xf numFmtId="0" fontId="50" fillId="0" borderId="69" xfId="72" applyFont="1" applyBorder="1" applyAlignment="1">
      <alignment horizontal="center" vertical="center" wrapText="1"/>
    </xf>
    <xf numFmtId="0" fontId="50" fillId="0" borderId="70" xfId="72" applyFont="1" applyBorder="1" applyAlignment="1">
      <alignment horizontal="center" vertical="center" wrapText="1"/>
    </xf>
    <xf numFmtId="0" fontId="50" fillId="0" borderId="30" xfId="72" applyFont="1" applyBorder="1" applyAlignment="1">
      <alignment horizontal="center" vertical="center" wrapText="1"/>
    </xf>
    <xf numFmtId="0" fontId="50" fillId="0" borderId="38" xfId="72" applyFont="1" applyBorder="1" applyAlignment="1">
      <alignment horizontal="center" vertical="center" wrapText="1"/>
    </xf>
    <xf numFmtId="0" fontId="50" fillId="0" borderId="16" xfId="72" applyFont="1" applyBorder="1" applyAlignment="1">
      <alignment horizontal="center" vertical="center" wrapText="1"/>
    </xf>
    <xf numFmtId="0" fontId="50" fillId="0" borderId="23" xfId="72" applyFont="1" applyBorder="1" applyAlignment="1">
      <alignment horizontal="center" vertical="center" wrapText="1"/>
    </xf>
    <xf numFmtId="0" fontId="55" fillId="0" borderId="0" xfId="51" applyFont="1" applyAlignment="1">
      <alignment wrapText="1"/>
    </xf>
    <xf numFmtId="0" fontId="50" fillId="0" borderId="10" xfId="72" applyFont="1" applyBorder="1" applyAlignment="1">
      <alignment horizontal="center" vertical="center" wrapText="1"/>
    </xf>
    <xf numFmtId="49" fontId="50" fillId="0" borderId="10" xfId="72" applyNumberFormat="1" applyFont="1" applyBorder="1" applyAlignment="1">
      <alignment horizontal="center" vertical="center" wrapText="1"/>
    </xf>
    <xf numFmtId="0" fontId="50" fillId="0" borderId="30" xfId="72" applyFont="1" applyBorder="1" applyAlignment="1">
      <alignment horizontal="center" wrapText="1"/>
    </xf>
    <xf numFmtId="0" fontId="50" fillId="0" borderId="10" xfId="72" applyFont="1" applyBorder="1" applyAlignment="1">
      <alignment horizontal="center" wrapText="1"/>
    </xf>
    <xf numFmtId="0" fontId="61" fillId="0" borderId="0" xfId="74" applyFont="1" applyAlignment="1">
      <alignment horizontal="center"/>
    </xf>
    <xf numFmtId="0" fontId="10" fillId="0" borderId="0" xfId="51" applyAlignment="1">
      <alignment horizontal="right"/>
    </xf>
    <xf numFmtId="0" fontId="10" fillId="0" borderId="0" xfId="51" applyAlignment="1">
      <alignment horizontal="left" wrapText="1"/>
    </xf>
    <xf numFmtId="0" fontId="66" fillId="0" borderId="0" xfId="51" applyFont="1" applyAlignment="1">
      <alignment horizontal="left" wrapText="1"/>
    </xf>
    <xf numFmtId="0" fontId="10" fillId="0" borderId="0" xfId="51" applyAlignment="1">
      <alignment horizontal="left"/>
    </xf>
    <xf numFmtId="0" fontId="57" fillId="0" borderId="0" xfId="75" applyFont="1" applyAlignment="1">
      <alignment horizontal="center"/>
    </xf>
    <xf numFmtId="0" fontId="69" fillId="0" borderId="0" xfId="75" applyFont="1" applyAlignment="1">
      <alignment horizontal="center"/>
    </xf>
    <xf numFmtId="0" fontId="58" fillId="0" borderId="63" xfId="75" applyFont="1" applyBorder="1"/>
    <xf numFmtId="0" fontId="58" fillId="0" borderId="64" xfId="75" applyFont="1" applyBorder="1"/>
    <xf numFmtId="0" fontId="58" fillId="0" borderId="65" xfId="75" applyFont="1" applyBorder="1"/>
    <xf numFmtId="0" fontId="65" fillId="0" borderId="0" xfId="51" applyFont="1" applyAlignment="1">
      <alignment horizontal="right"/>
    </xf>
    <xf numFmtId="0" fontId="64" fillId="0" borderId="0" xfId="51" applyFont="1" applyAlignment="1">
      <alignment horizontal="center"/>
    </xf>
    <xf numFmtId="0" fontId="64" fillId="0" borderId="0" xfId="79" applyFont="1" applyAlignment="1">
      <alignment horizontal="right"/>
    </xf>
    <xf numFmtId="0" fontId="52" fillId="0" borderId="0" xfId="79" applyFont="1" applyAlignment="1">
      <alignment horizontal="center"/>
    </xf>
    <xf numFmtId="0" fontId="64" fillId="0" borderId="0" xfId="79" applyFont="1" applyAlignment="1">
      <alignment horizontal="center"/>
    </xf>
    <xf numFmtId="0" fontId="52" fillId="0" borderId="0" xfId="79" applyFont="1" applyAlignment="1">
      <alignment horizontal="right"/>
    </xf>
  </cellXfs>
  <cellStyles count="82">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68" xr:uid="{FC5E8906-CF2A-4774-8B03-5105B75B0654}"/>
    <cellStyle name="Ezres 2 2 2" xfId="69" xr:uid="{CABF0C46-85E9-49BF-B1BC-6AD6E989D17C}"/>
    <cellStyle name="Ezres 2 2 2 2" xfId="80" xr:uid="{2CEDAB14-A9CC-47E2-A808-9D56124308B2}"/>
    <cellStyle name="Figyelmeztetés" xfId="38" builtinId="11" customBuiltin="1"/>
    <cellStyle name="Hivatkozás 2" xfId="66"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67" xr:uid="{2BA35C5F-D19C-40F0-9315-E7C4787DBC5D}"/>
    <cellStyle name="Normál 4 3 2" xfId="71" xr:uid="{E0EC5A7C-1E2D-4F14-87EF-4FF679FFB089}"/>
    <cellStyle name="Normál 4 3 2 2" xfId="78" xr:uid="{58FEA248-E8AF-4BAF-A732-94EAF140A7D6}"/>
    <cellStyle name="Normál 5" xfId="70" xr:uid="{625E5C49-D454-4715-A821-FBEC2854A02F}"/>
    <cellStyle name="Normál 5 2" xfId="81" xr:uid="{9C5E15C1-5070-463B-AF57-42DB56C27E65}"/>
    <cellStyle name="Normál_2005. 4. számú melléklet" xfId="59" xr:uid="{00000000-0005-0000-0000-000037000000}"/>
    <cellStyle name="Normál_2005. 6.számú melléklet" xfId="74" xr:uid="{DE68A76A-8F6A-4892-A94A-0FA8EC8D5DAD}"/>
    <cellStyle name="Normál_2005.11.sz.melléklet_10.sz.mell-2012 évi ktgvetés-12.01.24 Bea" xfId="79" xr:uid="{E2BFA017-0001-4016-9469-F849AC499838}"/>
    <cellStyle name="Normál_2006 Zárszámadási rendelet 1,2,3,4,5,6,8,9,10,11,12,13,14,15 sz. mellékletei" xfId="73" xr:uid="{F57425FD-C85B-4051-910A-6AB6B23A1B2B}"/>
    <cellStyle name="Normál_2009. ktv.rendelet" xfId="53" xr:uid="{00000000-0005-0000-0000-00003B000000}"/>
    <cellStyle name="Normál_3. sz. melléklet létszám" xfId="76" xr:uid="{82A18EB9-1943-452C-882B-2ADC18ADAB88}"/>
    <cellStyle name="Normál_koltsegvetes_melleklet" xfId="77" xr:uid="{79C7E165-111A-4E19-944D-3E2D1E2CC5F9}"/>
    <cellStyle name="Normál_költségvetési rendelet 3 4 5 5b 5c 6 9 9a 11 16a 16b mellékletei" xfId="75" xr:uid="{0A823E3E-41E3-4181-A858-C014374F40D3}"/>
    <cellStyle name="Normál_költségvetési rendelet 3,4,5,5b,5c,6,9,9a,11,16a,16b mellékletei-2008-3" xfId="72" xr:uid="{AC7A8D23-D55D-4892-B0DD-FB6B4862FC40}"/>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E8AA-5B7C-4ACE-92A1-EAA79713FB2C}">
  <dimension ref="A1:G239"/>
  <sheetViews>
    <sheetView tabSelected="1" view="pageBreakPreview" zoomScaleNormal="100" zoomScaleSheetLayoutView="100" workbookViewId="0">
      <selection activeCell="C3" sqref="C3"/>
    </sheetView>
  </sheetViews>
  <sheetFormatPr defaultColWidth="8.85546875" defaultRowHeight="16.5" x14ac:dyDescent="0.25"/>
  <cols>
    <col min="1" max="1" width="5.42578125" style="19" customWidth="1"/>
    <col min="2" max="2" width="7.28515625" style="20" customWidth="1"/>
    <col min="3" max="3" width="64.5703125" style="17" customWidth="1"/>
    <col min="4" max="5" width="10.7109375" style="15" bestFit="1" customWidth="1"/>
    <col min="6" max="6" width="12" style="15" bestFit="1" customWidth="1"/>
    <col min="7" max="7" width="7.42578125" style="15" bestFit="1" customWidth="1"/>
  </cols>
  <sheetData>
    <row r="1" spans="1:7" x14ac:dyDescent="0.25">
      <c r="A1" s="16"/>
      <c r="B1" s="18"/>
      <c r="C1" s="15"/>
      <c r="G1" s="4" t="s">
        <v>790</v>
      </c>
    </row>
    <row r="2" spans="1:7" x14ac:dyDescent="0.25">
      <c r="A2" s="16"/>
      <c r="B2" s="18"/>
      <c r="C2" s="15"/>
    </row>
    <row r="3" spans="1:7" x14ac:dyDescent="0.25">
      <c r="A3" s="16"/>
      <c r="B3" s="15"/>
      <c r="C3" s="15"/>
    </row>
    <row r="4" spans="1:7" ht="16.5" customHeight="1" x14ac:dyDescent="0.2">
      <c r="A4" s="551" t="s">
        <v>257</v>
      </c>
      <c r="B4" s="551"/>
      <c r="C4" s="551"/>
      <c r="D4" s="551"/>
      <c r="E4" s="551"/>
      <c r="F4" s="551"/>
      <c r="G4" s="551"/>
    </row>
    <row r="5" spans="1:7" ht="15" thickBot="1" x14ac:dyDescent="0.25">
      <c r="A5" s="394"/>
      <c r="B5" s="394"/>
      <c r="C5" s="394"/>
      <c r="D5" s="393"/>
      <c r="E5" s="393"/>
      <c r="F5" s="393"/>
      <c r="G5" s="393"/>
    </row>
    <row r="6" spans="1:7" ht="15" thickBot="1" x14ac:dyDescent="0.25">
      <c r="A6" s="395"/>
      <c r="B6" s="396"/>
      <c r="C6" s="397"/>
      <c r="D6" s="549" t="s">
        <v>146</v>
      </c>
      <c r="E6" s="550"/>
      <c r="F6" s="550"/>
      <c r="G6" s="550"/>
    </row>
    <row r="7" spans="1:7" ht="30.75" thickBot="1" x14ac:dyDescent="0.3">
      <c r="A7" s="398"/>
      <c r="B7" s="399"/>
      <c r="C7" s="400"/>
      <c r="D7" s="401" t="s">
        <v>21</v>
      </c>
      <c r="E7" s="402" t="s">
        <v>37</v>
      </c>
      <c r="F7" s="403" t="s">
        <v>38</v>
      </c>
      <c r="G7" s="404" t="s">
        <v>140</v>
      </c>
    </row>
    <row r="8" spans="1:7" ht="14.25" x14ac:dyDescent="0.2">
      <c r="A8" s="405" t="s">
        <v>3</v>
      </c>
      <c r="B8" s="406" t="s">
        <v>4</v>
      </c>
      <c r="C8" s="407" t="s">
        <v>5</v>
      </c>
      <c r="D8" s="405"/>
      <c r="E8" s="408"/>
      <c r="F8" s="408"/>
      <c r="G8" s="409"/>
    </row>
    <row r="9" spans="1:7" ht="15" x14ac:dyDescent="0.25">
      <c r="A9" s="410"/>
      <c r="B9" s="411"/>
      <c r="C9" s="412"/>
      <c r="D9" s="413"/>
      <c r="E9" s="414"/>
      <c r="F9" s="414"/>
      <c r="G9" s="415"/>
    </row>
    <row r="10" spans="1:7" ht="15" x14ac:dyDescent="0.25">
      <c r="A10" s="416">
        <v>101</v>
      </c>
      <c r="B10" s="411"/>
      <c r="C10" s="417" t="s">
        <v>170</v>
      </c>
      <c r="D10" s="418"/>
      <c r="E10" s="419"/>
      <c r="F10" s="419"/>
      <c r="G10" s="420"/>
    </row>
    <row r="11" spans="1:7" ht="15" x14ac:dyDescent="0.25">
      <c r="A11" s="416"/>
      <c r="B11" s="411" t="s">
        <v>6</v>
      </c>
      <c r="C11" s="412" t="s">
        <v>76</v>
      </c>
      <c r="D11" s="421">
        <v>13000</v>
      </c>
      <c r="E11" s="414">
        <v>13000</v>
      </c>
      <c r="F11" s="414">
        <v>0</v>
      </c>
      <c r="G11" s="415">
        <v>0</v>
      </c>
    </row>
    <row r="12" spans="1:7" ht="15" x14ac:dyDescent="0.25">
      <c r="A12" s="416"/>
      <c r="B12" s="411" t="s">
        <v>13</v>
      </c>
      <c r="C12" s="422" t="s">
        <v>111</v>
      </c>
      <c r="D12" s="421"/>
      <c r="E12" s="414"/>
      <c r="F12" s="414"/>
      <c r="G12" s="415"/>
    </row>
    <row r="13" spans="1:7" ht="15" x14ac:dyDescent="0.25">
      <c r="A13" s="410"/>
      <c r="B13" s="411"/>
      <c r="C13" s="423" t="s">
        <v>8</v>
      </c>
      <c r="D13" s="418">
        <f>D11</f>
        <v>13000</v>
      </c>
      <c r="E13" s="419">
        <f t="shared" ref="E13:G13" si="0">E11</f>
        <v>13000</v>
      </c>
      <c r="F13" s="419">
        <f t="shared" si="0"/>
        <v>0</v>
      </c>
      <c r="G13" s="420">
        <f t="shared" si="0"/>
        <v>0</v>
      </c>
    </row>
    <row r="14" spans="1:7" ht="15" x14ac:dyDescent="0.25">
      <c r="A14" s="410"/>
      <c r="B14" s="411"/>
      <c r="C14" s="423"/>
      <c r="D14" s="418"/>
      <c r="E14" s="419"/>
      <c r="F14" s="419"/>
      <c r="G14" s="420"/>
    </row>
    <row r="15" spans="1:7" ht="15" x14ac:dyDescent="0.25">
      <c r="A15" s="410"/>
      <c r="B15" s="424"/>
      <c r="C15" s="412" t="s">
        <v>2</v>
      </c>
      <c r="D15" s="421"/>
      <c r="E15" s="414"/>
      <c r="F15" s="414"/>
      <c r="G15" s="415"/>
    </row>
    <row r="16" spans="1:7" ht="15" x14ac:dyDescent="0.25">
      <c r="A16" s="416">
        <v>102</v>
      </c>
      <c r="B16" s="411"/>
      <c r="C16" s="425" t="s">
        <v>118</v>
      </c>
      <c r="D16" s="418"/>
      <c r="E16" s="419"/>
      <c r="F16" s="419"/>
      <c r="G16" s="420"/>
    </row>
    <row r="17" spans="1:7" ht="15" x14ac:dyDescent="0.25">
      <c r="A17" s="410"/>
      <c r="B17" s="411" t="s">
        <v>6</v>
      </c>
      <c r="C17" s="412" t="s">
        <v>76</v>
      </c>
      <c r="D17" s="421">
        <v>31000</v>
      </c>
      <c r="E17" s="414">
        <v>31000</v>
      </c>
      <c r="F17" s="414">
        <v>0</v>
      </c>
      <c r="G17" s="415">
        <v>0</v>
      </c>
    </row>
    <row r="18" spans="1:7" ht="15" x14ac:dyDescent="0.25">
      <c r="A18" s="410"/>
      <c r="B18" s="411" t="s">
        <v>13</v>
      </c>
      <c r="C18" s="422" t="s">
        <v>111</v>
      </c>
      <c r="D18" s="421"/>
      <c r="E18" s="414"/>
      <c r="F18" s="414"/>
      <c r="G18" s="415"/>
    </row>
    <row r="19" spans="1:7" ht="15" x14ac:dyDescent="0.25">
      <c r="A19" s="410"/>
      <c r="B19" s="411"/>
      <c r="C19" s="422" t="s">
        <v>254</v>
      </c>
      <c r="D19" s="421"/>
      <c r="E19" s="414"/>
      <c r="F19" s="414"/>
      <c r="G19" s="415"/>
    </row>
    <row r="20" spans="1:7" ht="15" x14ac:dyDescent="0.25">
      <c r="A20" s="410"/>
      <c r="B20" s="411"/>
      <c r="C20" s="422" t="s">
        <v>255</v>
      </c>
      <c r="D20" s="421"/>
      <c r="E20" s="414"/>
      <c r="F20" s="414"/>
      <c r="G20" s="415"/>
    </row>
    <row r="21" spans="1:7" ht="15" x14ac:dyDescent="0.25">
      <c r="A21" s="410"/>
      <c r="B21" s="426"/>
      <c r="C21" s="427" t="s">
        <v>256</v>
      </c>
      <c r="D21" s="428"/>
      <c r="E21" s="429"/>
      <c r="F21" s="429"/>
      <c r="G21" s="430"/>
    </row>
    <row r="22" spans="1:7" ht="15" x14ac:dyDescent="0.25">
      <c r="A22" s="410"/>
      <c r="B22" s="411"/>
      <c r="C22" s="412"/>
      <c r="D22" s="421"/>
      <c r="E22" s="414"/>
      <c r="F22" s="414"/>
      <c r="G22" s="415"/>
    </row>
    <row r="23" spans="1:7" ht="15" x14ac:dyDescent="0.25">
      <c r="A23" s="410"/>
      <c r="B23" s="411"/>
      <c r="C23" s="423" t="s">
        <v>26</v>
      </c>
      <c r="D23" s="418">
        <f t="shared" ref="D23:G23" si="1">D17</f>
        <v>31000</v>
      </c>
      <c r="E23" s="419">
        <f t="shared" si="1"/>
        <v>31000</v>
      </c>
      <c r="F23" s="419">
        <f t="shared" si="1"/>
        <v>0</v>
      </c>
      <c r="G23" s="420">
        <f t="shared" si="1"/>
        <v>0</v>
      </c>
    </row>
    <row r="24" spans="1:7" ht="15" x14ac:dyDescent="0.25">
      <c r="A24" s="410"/>
      <c r="B24" s="411"/>
      <c r="C24" s="412"/>
      <c r="D24" s="421"/>
      <c r="E24" s="414"/>
      <c r="F24" s="414"/>
      <c r="G24" s="415"/>
    </row>
    <row r="25" spans="1:7" ht="15" x14ac:dyDescent="0.25">
      <c r="A25" s="431">
        <v>103</v>
      </c>
      <c r="B25" s="432"/>
      <c r="C25" s="423" t="s">
        <v>39</v>
      </c>
      <c r="D25" s="418"/>
      <c r="E25" s="419"/>
      <c r="F25" s="419"/>
      <c r="G25" s="420"/>
    </row>
    <row r="26" spans="1:7" ht="15" x14ac:dyDescent="0.25">
      <c r="A26" s="416"/>
      <c r="B26" s="411" t="s">
        <v>6</v>
      </c>
      <c r="C26" s="412" t="s">
        <v>76</v>
      </c>
      <c r="D26" s="421"/>
      <c r="E26" s="414"/>
      <c r="F26" s="414"/>
      <c r="G26" s="415"/>
    </row>
    <row r="27" spans="1:7" ht="15" x14ac:dyDescent="0.25">
      <c r="A27" s="416"/>
      <c r="B27" s="411"/>
      <c r="C27" s="412" t="s">
        <v>77</v>
      </c>
      <c r="D27" s="421">
        <v>7000</v>
      </c>
      <c r="E27" s="414">
        <v>7000</v>
      </c>
      <c r="F27" s="414">
        <v>0</v>
      </c>
      <c r="G27" s="415">
        <v>0</v>
      </c>
    </row>
    <row r="28" spans="1:7" ht="15" x14ac:dyDescent="0.25">
      <c r="A28" s="416"/>
      <c r="B28" s="411"/>
      <c r="C28" s="412" t="s">
        <v>78</v>
      </c>
      <c r="D28" s="421">
        <v>0</v>
      </c>
      <c r="E28" s="414">
        <v>0</v>
      </c>
      <c r="F28" s="414">
        <v>0</v>
      </c>
      <c r="G28" s="415">
        <v>0</v>
      </c>
    </row>
    <row r="29" spans="1:7" ht="15" x14ac:dyDescent="0.25">
      <c r="A29" s="433"/>
      <c r="B29" s="426"/>
      <c r="C29" s="434" t="s">
        <v>22</v>
      </c>
      <c r="D29" s="428">
        <f t="shared" ref="D29:G29" si="2">SUM(D27:D28)</f>
        <v>7000</v>
      </c>
      <c r="E29" s="429">
        <f t="shared" si="2"/>
        <v>7000</v>
      </c>
      <c r="F29" s="429">
        <f t="shared" si="2"/>
        <v>0</v>
      </c>
      <c r="G29" s="430">
        <f t="shared" si="2"/>
        <v>0</v>
      </c>
    </row>
    <row r="30" spans="1:7" ht="15" x14ac:dyDescent="0.25">
      <c r="A30" s="433"/>
      <c r="B30" s="411" t="s">
        <v>13</v>
      </c>
      <c r="C30" s="422" t="s">
        <v>111</v>
      </c>
      <c r="D30" s="428"/>
      <c r="E30" s="429"/>
      <c r="F30" s="429"/>
      <c r="G30" s="430"/>
    </row>
    <row r="31" spans="1:7" ht="15" x14ac:dyDescent="0.25">
      <c r="A31" s="433"/>
      <c r="B31" s="411"/>
      <c r="C31" s="422" t="s">
        <v>253</v>
      </c>
      <c r="D31" s="421"/>
      <c r="E31" s="414"/>
      <c r="F31" s="414"/>
      <c r="G31" s="415"/>
    </row>
    <row r="32" spans="1:7" ht="15" x14ac:dyDescent="0.25">
      <c r="A32" s="433"/>
      <c r="B32" s="411"/>
      <c r="C32" s="422"/>
      <c r="D32" s="428"/>
      <c r="E32" s="429"/>
      <c r="F32" s="429"/>
      <c r="G32" s="430"/>
    </row>
    <row r="33" spans="1:7" ht="15" x14ac:dyDescent="0.25">
      <c r="A33" s="416"/>
      <c r="B33" s="411"/>
      <c r="C33" s="423" t="s">
        <v>152</v>
      </c>
      <c r="D33" s="418">
        <f t="shared" ref="D33:G33" si="3">D29</f>
        <v>7000</v>
      </c>
      <c r="E33" s="419">
        <f t="shared" si="3"/>
        <v>7000</v>
      </c>
      <c r="F33" s="419">
        <f t="shared" si="3"/>
        <v>0</v>
      </c>
      <c r="G33" s="420">
        <f t="shared" si="3"/>
        <v>0</v>
      </c>
    </row>
    <row r="34" spans="1:7" ht="15" x14ac:dyDescent="0.25">
      <c r="A34" s="416"/>
      <c r="B34" s="411"/>
      <c r="C34" s="423"/>
      <c r="D34" s="418"/>
      <c r="E34" s="419"/>
      <c r="F34" s="419"/>
      <c r="G34" s="420"/>
    </row>
    <row r="35" spans="1:7" ht="15" x14ac:dyDescent="0.25">
      <c r="A35" s="416"/>
      <c r="B35" s="411"/>
      <c r="C35" s="423" t="s">
        <v>153</v>
      </c>
      <c r="D35" s="418">
        <f t="shared" ref="D35:G35" si="4">D13+D23+D33</f>
        <v>51000</v>
      </c>
      <c r="E35" s="419">
        <f t="shared" si="4"/>
        <v>51000</v>
      </c>
      <c r="F35" s="419">
        <f t="shared" si="4"/>
        <v>0</v>
      </c>
      <c r="G35" s="420">
        <f t="shared" si="4"/>
        <v>0</v>
      </c>
    </row>
    <row r="36" spans="1:7" ht="15" x14ac:dyDescent="0.25">
      <c r="A36" s="416"/>
      <c r="B36" s="411"/>
      <c r="C36" s="423"/>
      <c r="D36" s="418"/>
      <c r="E36" s="419"/>
      <c r="F36" s="419"/>
      <c r="G36" s="420"/>
    </row>
    <row r="37" spans="1:7" ht="15" x14ac:dyDescent="0.25">
      <c r="A37" s="410"/>
      <c r="B37" s="411"/>
      <c r="C37" s="412"/>
      <c r="D37" s="421"/>
      <c r="E37" s="414"/>
      <c r="F37" s="414"/>
      <c r="G37" s="415"/>
    </row>
    <row r="38" spans="1:7" ht="14.25" x14ac:dyDescent="0.2">
      <c r="A38" s="416">
        <v>104</v>
      </c>
      <c r="B38" s="424"/>
      <c r="C38" s="417" t="s">
        <v>27</v>
      </c>
      <c r="D38" s="435"/>
      <c r="E38" s="436"/>
      <c r="F38" s="436"/>
      <c r="G38" s="437"/>
    </row>
    <row r="39" spans="1:7" ht="15" x14ac:dyDescent="0.25">
      <c r="A39" s="410"/>
      <c r="B39" s="411" t="s">
        <v>6</v>
      </c>
      <c r="C39" s="412" t="s">
        <v>76</v>
      </c>
      <c r="D39" s="438"/>
      <c r="E39" s="439"/>
      <c r="F39" s="439"/>
      <c r="G39" s="440"/>
    </row>
    <row r="40" spans="1:7" ht="30" x14ac:dyDescent="0.25">
      <c r="A40" s="410"/>
      <c r="B40" s="411"/>
      <c r="C40" s="422" t="s">
        <v>167</v>
      </c>
      <c r="D40" s="438">
        <v>31000</v>
      </c>
      <c r="E40" s="439">
        <v>31000</v>
      </c>
      <c r="F40" s="439">
        <v>0</v>
      </c>
      <c r="G40" s="440">
        <v>0</v>
      </c>
    </row>
    <row r="41" spans="1:7" ht="15" x14ac:dyDescent="0.25">
      <c r="A41" s="441"/>
      <c r="B41" s="442"/>
      <c r="C41" s="422" t="s">
        <v>168</v>
      </c>
      <c r="D41" s="438">
        <v>16000</v>
      </c>
      <c r="E41" s="439">
        <v>16000</v>
      </c>
      <c r="F41" s="439">
        <v>0</v>
      </c>
      <c r="G41" s="440">
        <v>0</v>
      </c>
    </row>
    <row r="42" spans="1:7" ht="15" x14ac:dyDescent="0.25">
      <c r="A42" s="410"/>
      <c r="B42" s="426"/>
      <c r="C42" s="422" t="s">
        <v>127</v>
      </c>
      <c r="D42" s="438">
        <v>68000</v>
      </c>
      <c r="E42" s="439">
        <v>68000</v>
      </c>
      <c r="F42" s="439">
        <v>0</v>
      </c>
      <c r="G42" s="440">
        <v>0</v>
      </c>
    </row>
    <row r="43" spans="1:7" ht="15" x14ac:dyDescent="0.25">
      <c r="A43" s="410"/>
      <c r="B43" s="426"/>
      <c r="C43" s="443" t="s">
        <v>128</v>
      </c>
      <c r="D43" s="438">
        <v>11000</v>
      </c>
      <c r="E43" s="439">
        <v>11000</v>
      </c>
      <c r="F43" s="439">
        <v>0</v>
      </c>
      <c r="G43" s="440">
        <v>0</v>
      </c>
    </row>
    <row r="44" spans="1:7" ht="15" x14ac:dyDescent="0.25">
      <c r="A44" s="410"/>
      <c r="B44" s="426"/>
      <c r="C44" s="444" t="s">
        <v>129</v>
      </c>
      <c r="D44" s="438">
        <v>4500</v>
      </c>
      <c r="E44" s="439">
        <v>4500</v>
      </c>
      <c r="F44" s="439">
        <v>0</v>
      </c>
      <c r="G44" s="440">
        <v>0</v>
      </c>
    </row>
    <row r="45" spans="1:7" ht="15" x14ac:dyDescent="0.25">
      <c r="A45" s="410"/>
      <c r="B45" s="426"/>
      <c r="C45" s="444" t="s">
        <v>130</v>
      </c>
      <c r="D45" s="438">
        <v>29592</v>
      </c>
      <c r="E45" s="439">
        <v>29592</v>
      </c>
      <c r="F45" s="439">
        <v>0</v>
      </c>
      <c r="G45" s="440">
        <v>0</v>
      </c>
    </row>
    <row r="46" spans="1:7" ht="15" x14ac:dyDescent="0.25">
      <c r="A46" s="410"/>
      <c r="B46" s="426"/>
      <c r="C46" s="444" t="s">
        <v>131</v>
      </c>
      <c r="D46" s="438">
        <v>12500</v>
      </c>
      <c r="E46" s="439">
        <v>0</v>
      </c>
      <c r="F46" s="439">
        <v>12500</v>
      </c>
      <c r="G46" s="440">
        <v>0</v>
      </c>
    </row>
    <row r="47" spans="1:7" ht="15" x14ac:dyDescent="0.25">
      <c r="A47" s="441"/>
      <c r="B47" s="442"/>
      <c r="C47" s="422" t="s">
        <v>132</v>
      </c>
      <c r="D47" s="438">
        <v>1500</v>
      </c>
      <c r="E47" s="439">
        <v>0</v>
      </c>
      <c r="F47" s="439">
        <v>1500</v>
      </c>
      <c r="G47" s="440">
        <v>0</v>
      </c>
    </row>
    <row r="48" spans="1:7" ht="15" x14ac:dyDescent="0.25">
      <c r="A48" s="441"/>
      <c r="B48" s="442"/>
      <c r="C48" s="422" t="s">
        <v>136</v>
      </c>
      <c r="D48" s="438">
        <v>5000</v>
      </c>
      <c r="E48" s="439">
        <v>0</v>
      </c>
      <c r="F48" s="439">
        <v>5000</v>
      </c>
      <c r="G48" s="440">
        <v>0</v>
      </c>
    </row>
    <row r="49" spans="1:7" ht="15" x14ac:dyDescent="0.25">
      <c r="A49" s="441"/>
      <c r="B49" s="442"/>
      <c r="C49" s="422" t="s">
        <v>169</v>
      </c>
      <c r="D49" s="438">
        <v>74757</v>
      </c>
      <c r="E49" s="439">
        <f>D49</f>
        <v>74757</v>
      </c>
      <c r="F49" s="439">
        <v>0</v>
      </c>
      <c r="G49" s="440">
        <v>0</v>
      </c>
    </row>
    <row r="50" spans="1:7" ht="15" x14ac:dyDescent="0.25">
      <c r="A50" s="441"/>
      <c r="B50" s="442"/>
      <c r="C50" s="422" t="s">
        <v>174</v>
      </c>
      <c r="D50" s="438">
        <v>47100</v>
      </c>
      <c r="E50" s="439">
        <v>47100</v>
      </c>
      <c r="F50" s="439"/>
      <c r="G50" s="440"/>
    </row>
    <row r="51" spans="1:7" ht="15" x14ac:dyDescent="0.25">
      <c r="A51" s="441"/>
      <c r="B51" s="442"/>
      <c r="C51" s="422" t="s">
        <v>232</v>
      </c>
      <c r="D51" s="438">
        <v>20000</v>
      </c>
      <c r="E51" s="439">
        <v>20000</v>
      </c>
      <c r="F51" s="439"/>
      <c r="G51" s="440"/>
    </row>
    <row r="52" spans="1:7" ht="15" x14ac:dyDescent="0.25">
      <c r="A52" s="441"/>
      <c r="B52" s="442"/>
      <c r="C52" s="422" t="s">
        <v>233</v>
      </c>
      <c r="D52" s="438">
        <v>3375</v>
      </c>
      <c r="E52" s="439">
        <f>D52</f>
        <v>3375</v>
      </c>
      <c r="F52" s="439">
        <v>0</v>
      </c>
      <c r="G52" s="440">
        <v>0</v>
      </c>
    </row>
    <row r="53" spans="1:7" ht="15" x14ac:dyDescent="0.25">
      <c r="A53" s="410"/>
      <c r="B53" s="426"/>
      <c r="C53" s="444"/>
      <c r="D53" s="438"/>
      <c r="E53" s="439"/>
      <c r="F53" s="439"/>
      <c r="G53" s="440"/>
    </row>
    <row r="54" spans="1:7" ht="15" x14ac:dyDescent="0.25">
      <c r="A54" s="410"/>
      <c r="B54" s="411"/>
      <c r="C54" s="445" t="s">
        <v>30</v>
      </c>
      <c r="D54" s="446">
        <f t="shared" ref="D54:G54" si="5">SUM(D40:D53)</f>
        <v>324324</v>
      </c>
      <c r="E54" s="447">
        <f t="shared" si="5"/>
        <v>305324</v>
      </c>
      <c r="F54" s="447">
        <f t="shared" si="5"/>
        <v>19000</v>
      </c>
      <c r="G54" s="448">
        <f t="shared" si="5"/>
        <v>0</v>
      </c>
    </row>
    <row r="55" spans="1:7" ht="15" x14ac:dyDescent="0.25">
      <c r="A55" s="410"/>
      <c r="B55" s="411"/>
      <c r="C55" s="422"/>
      <c r="D55" s="438"/>
      <c r="E55" s="439"/>
      <c r="F55" s="439"/>
      <c r="G55" s="440"/>
    </row>
    <row r="56" spans="1:7" ht="15" x14ac:dyDescent="0.25">
      <c r="A56" s="410"/>
      <c r="B56" s="411" t="s">
        <v>10</v>
      </c>
      <c r="C56" s="422" t="s">
        <v>51</v>
      </c>
      <c r="D56" s="438"/>
      <c r="E56" s="439"/>
      <c r="F56" s="439"/>
      <c r="G56" s="440"/>
    </row>
    <row r="57" spans="1:7" ht="15" x14ac:dyDescent="0.25">
      <c r="A57" s="410"/>
      <c r="B57" s="411"/>
      <c r="C57" s="422" t="s">
        <v>53</v>
      </c>
      <c r="D57" s="438"/>
      <c r="E57" s="439"/>
      <c r="F57" s="439"/>
      <c r="G57" s="440"/>
    </row>
    <row r="58" spans="1:7" ht="15" x14ac:dyDescent="0.25">
      <c r="A58" s="410"/>
      <c r="B58" s="411"/>
      <c r="C58" s="422" t="s">
        <v>60</v>
      </c>
      <c r="D58" s="438">
        <v>69000</v>
      </c>
      <c r="E58" s="439">
        <v>69000</v>
      </c>
      <c r="F58" s="439">
        <v>0</v>
      </c>
      <c r="G58" s="440">
        <v>0</v>
      </c>
    </row>
    <row r="59" spans="1:7" ht="15" x14ac:dyDescent="0.25">
      <c r="A59" s="410"/>
      <c r="B59" s="411"/>
      <c r="C59" s="422" t="s">
        <v>58</v>
      </c>
      <c r="D59" s="438">
        <v>134000</v>
      </c>
      <c r="E59" s="439">
        <v>134000</v>
      </c>
      <c r="F59" s="439">
        <v>0</v>
      </c>
      <c r="G59" s="440">
        <v>0</v>
      </c>
    </row>
    <row r="60" spans="1:7" ht="15" x14ac:dyDescent="0.25">
      <c r="A60" s="441"/>
      <c r="B60" s="442"/>
      <c r="C60" s="422" t="s">
        <v>59</v>
      </c>
      <c r="D60" s="438">
        <v>12000</v>
      </c>
      <c r="E60" s="439">
        <v>12000</v>
      </c>
      <c r="F60" s="439">
        <v>0</v>
      </c>
      <c r="G60" s="440">
        <v>0</v>
      </c>
    </row>
    <row r="61" spans="1:7" ht="15" x14ac:dyDescent="0.25">
      <c r="A61" s="441"/>
      <c r="B61" s="442"/>
      <c r="C61" s="422" t="s">
        <v>61</v>
      </c>
      <c r="D61" s="438">
        <v>1016000</v>
      </c>
      <c r="E61" s="439">
        <f>D61</f>
        <v>1016000</v>
      </c>
      <c r="F61" s="439">
        <v>0</v>
      </c>
      <c r="G61" s="440">
        <v>0</v>
      </c>
    </row>
    <row r="62" spans="1:7" ht="15" x14ac:dyDescent="0.25">
      <c r="A62" s="410"/>
      <c r="B62" s="411"/>
      <c r="C62" s="427" t="s">
        <v>22</v>
      </c>
      <c r="D62" s="446">
        <f t="shared" ref="D62:G62" si="6">SUM(D58:D61)</f>
        <v>1231000</v>
      </c>
      <c r="E62" s="447">
        <f t="shared" si="6"/>
        <v>1231000</v>
      </c>
      <c r="F62" s="447">
        <f t="shared" si="6"/>
        <v>0</v>
      </c>
      <c r="G62" s="448">
        <f t="shared" si="6"/>
        <v>0</v>
      </c>
    </row>
    <row r="63" spans="1:7" ht="15" x14ac:dyDescent="0.25">
      <c r="A63" s="410"/>
      <c r="B63" s="411"/>
      <c r="C63" s="427"/>
      <c r="D63" s="449"/>
      <c r="E63" s="450"/>
      <c r="F63" s="450"/>
      <c r="G63" s="451"/>
    </row>
    <row r="64" spans="1:7" ht="15" x14ac:dyDescent="0.25">
      <c r="A64" s="433"/>
      <c r="B64" s="426"/>
      <c r="C64" s="422" t="s">
        <v>133</v>
      </c>
      <c r="D64" s="438"/>
      <c r="E64" s="439"/>
      <c r="F64" s="439"/>
      <c r="G64" s="440"/>
    </row>
    <row r="65" spans="1:7" ht="15" x14ac:dyDescent="0.25">
      <c r="A65" s="441"/>
      <c r="B65" s="442"/>
      <c r="C65" s="422" t="s">
        <v>134</v>
      </c>
      <c r="D65" s="438">
        <v>11000</v>
      </c>
      <c r="E65" s="439">
        <v>11000</v>
      </c>
      <c r="F65" s="439">
        <v>0</v>
      </c>
      <c r="G65" s="440">
        <v>0</v>
      </c>
    </row>
    <row r="66" spans="1:7" ht="15" x14ac:dyDescent="0.25">
      <c r="A66" s="433"/>
      <c r="B66" s="426"/>
      <c r="C66" s="444" t="s">
        <v>135</v>
      </c>
      <c r="D66" s="438">
        <v>6000</v>
      </c>
      <c r="E66" s="439">
        <v>6000</v>
      </c>
      <c r="F66" s="439">
        <v>0</v>
      </c>
      <c r="G66" s="440">
        <v>0</v>
      </c>
    </row>
    <row r="67" spans="1:7" ht="15" x14ac:dyDescent="0.25">
      <c r="A67" s="452"/>
      <c r="B67" s="426"/>
      <c r="C67" s="427" t="s">
        <v>22</v>
      </c>
      <c r="D67" s="449">
        <f t="shared" ref="D67:G67" si="7">SUM(D65:D66)</f>
        <v>17000</v>
      </c>
      <c r="E67" s="450">
        <f t="shared" si="7"/>
        <v>17000</v>
      </c>
      <c r="F67" s="450">
        <f t="shared" si="7"/>
        <v>0</v>
      </c>
      <c r="G67" s="451">
        <f t="shared" si="7"/>
        <v>0</v>
      </c>
    </row>
    <row r="68" spans="1:7" ht="15" x14ac:dyDescent="0.25">
      <c r="A68" s="452"/>
      <c r="B68" s="426"/>
      <c r="C68" s="427"/>
      <c r="D68" s="449"/>
      <c r="E68" s="450"/>
      <c r="F68" s="450"/>
      <c r="G68" s="451"/>
    </row>
    <row r="69" spans="1:7" ht="15" x14ac:dyDescent="0.25">
      <c r="A69" s="410"/>
      <c r="B69" s="411"/>
      <c r="C69" s="445" t="s">
        <v>31</v>
      </c>
      <c r="D69" s="446">
        <f>D62+D67</f>
        <v>1248000</v>
      </c>
      <c r="E69" s="447">
        <f t="shared" ref="E69:G69" si="8">E62+E67</f>
        <v>1248000</v>
      </c>
      <c r="F69" s="447">
        <f t="shared" si="8"/>
        <v>0</v>
      </c>
      <c r="G69" s="448">
        <f t="shared" si="8"/>
        <v>0</v>
      </c>
    </row>
    <row r="70" spans="1:7" x14ac:dyDescent="0.25">
      <c r="A70" s="410"/>
      <c r="B70" s="453"/>
      <c r="C70" s="422"/>
      <c r="D70" s="438"/>
      <c r="E70" s="439"/>
      <c r="F70" s="439"/>
      <c r="G70" s="440"/>
    </row>
    <row r="71" spans="1:7" ht="15" x14ac:dyDescent="0.25">
      <c r="A71" s="410"/>
      <c r="B71" s="411" t="s">
        <v>11</v>
      </c>
      <c r="C71" s="422" t="s">
        <v>24</v>
      </c>
      <c r="D71" s="438"/>
      <c r="E71" s="439"/>
      <c r="F71" s="439"/>
      <c r="G71" s="440"/>
    </row>
    <row r="72" spans="1:7" ht="30" x14ac:dyDescent="0.25">
      <c r="A72" s="410"/>
      <c r="B72" s="411"/>
      <c r="C72" s="422" t="s">
        <v>29</v>
      </c>
      <c r="D72" s="421"/>
      <c r="E72" s="414"/>
      <c r="F72" s="414"/>
      <c r="G72" s="415"/>
    </row>
    <row r="73" spans="1:7" ht="15" x14ac:dyDescent="0.25">
      <c r="A73" s="410"/>
      <c r="B73" s="411"/>
      <c r="C73" s="422" t="s">
        <v>109</v>
      </c>
      <c r="D73" s="421">
        <v>527642</v>
      </c>
      <c r="E73" s="414">
        <f>D73</f>
        <v>527642</v>
      </c>
      <c r="F73" s="414">
        <v>0</v>
      </c>
      <c r="G73" s="415">
        <v>0</v>
      </c>
    </row>
    <row r="74" spans="1:7" ht="15" x14ac:dyDescent="0.25">
      <c r="A74" s="441"/>
      <c r="B74" s="442"/>
      <c r="C74" s="422" t="s">
        <v>110</v>
      </c>
      <c r="D74" s="421">
        <v>542977</v>
      </c>
      <c r="E74" s="414">
        <f>D74</f>
        <v>542977</v>
      </c>
      <c r="F74" s="439">
        <v>0</v>
      </c>
      <c r="G74" s="440">
        <v>0</v>
      </c>
    </row>
    <row r="75" spans="1:7" ht="15" x14ac:dyDescent="0.25">
      <c r="A75" s="441"/>
      <c r="B75" s="442"/>
      <c r="C75" s="422" t="s">
        <v>176</v>
      </c>
      <c r="D75" s="421">
        <v>0</v>
      </c>
      <c r="E75" s="414">
        <v>0</v>
      </c>
      <c r="F75" s="439">
        <v>0</v>
      </c>
      <c r="G75" s="440">
        <v>0</v>
      </c>
    </row>
    <row r="76" spans="1:7" ht="15" x14ac:dyDescent="0.25">
      <c r="A76" s="441"/>
      <c r="B76" s="442"/>
      <c r="C76" s="422" t="s">
        <v>149</v>
      </c>
      <c r="D76" s="421">
        <v>652267</v>
      </c>
      <c r="E76" s="414">
        <f>D76</f>
        <v>652267</v>
      </c>
      <c r="F76" s="414">
        <v>0</v>
      </c>
      <c r="G76" s="440">
        <v>0</v>
      </c>
    </row>
    <row r="77" spans="1:7" ht="15" x14ac:dyDescent="0.25">
      <c r="A77" s="441"/>
      <c r="B77" s="442"/>
      <c r="C77" s="422" t="s">
        <v>172</v>
      </c>
      <c r="D77" s="421">
        <v>0</v>
      </c>
      <c r="E77" s="414">
        <v>0</v>
      </c>
      <c r="F77" s="414">
        <v>0</v>
      </c>
      <c r="G77" s="440">
        <v>0</v>
      </c>
    </row>
    <row r="78" spans="1:7" ht="15" x14ac:dyDescent="0.25">
      <c r="A78" s="441"/>
      <c r="B78" s="442"/>
      <c r="C78" s="422" t="s">
        <v>173</v>
      </c>
      <c r="D78" s="421">
        <v>0</v>
      </c>
      <c r="E78" s="414">
        <v>0</v>
      </c>
      <c r="F78" s="414">
        <v>0</v>
      </c>
      <c r="G78" s="440">
        <v>0</v>
      </c>
    </row>
    <row r="79" spans="1:7" ht="15" x14ac:dyDescent="0.25">
      <c r="A79" s="441"/>
      <c r="B79" s="442"/>
      <c r="C79" s="422" t="s">
        <v>150</v>
      </c>
      <c r="D79" s="421">
        <v>243173</v>
      </c>
      <c r="E79" s="414">
        <f>D79</f>
        <v>243173</v>
      </c>
      <c r="F79" s="414">
        <v>0</v>
      </c>
      <c r="G79" s="440">
        <v>0</v>
      </c>
    </row>
    <row r="80" spans="1:7" ht="15" x14ac:dyDescent="0.25">
      <c r="A80" s="441"/>
      <c r="B80" s="442"/>
      <c r="C80" s="422" t="s">
        <v>151</v>
      </c>
      <c r="D80" s="421">
        <v>39017</v>
      </c>
      <c r="E80" s="414">
        <v>39017</v>
      </c>
      <c r="F80" s="439">
        <v>0</v>
      </c>
      <c r="G80" s="440">
        <v>0</v>
      </c>
    </row>
    <row r="81" spans="1:7" ht="15" x14ac:dyDescent="0.25">
      <c r="A81" s="441"/>
      <c r="B81" s="442"/>
      <c r="C81" s="422"/>
      <c r="D81" s="438"/>
      <c r="E81" s="439"/>
      <c r="F81" s="439"/>
      <c r="G81" s="440"/>
    </row>
    <row r="82" spans="1:7" ht="15" x14ac:dyDescent="0.25">
      <c r="A82" s="410"/>
      <c r="B82" s="411"/>
      <c r="C82" s="427" t="s">
        <v>22</v>
      </c>
      <c r="D82" s="428">
        <f>SUM(D73:D81)</f>
        <v>2005076</v>
      </c>
      <c r="E82" s="429">
        <f>SUM(E73:E81)</f>
        <v>2005076</v>
      </c>
      <c r="F82" s="429">
        <f>SUM(F73:F81)</f>
        <v>0</v>
      </c>
      <c r="G82" s="430">
        <f>SUM(G73:G81)</f>
        <v>0</v>
      </c>
    </row>
    <row r="83" spans="1:7" ht="15" x14ac:dyDescent="0.25">
      <c r="A83" s="410"/>
      <c r="B83" s="411"/>
      <c r="C83" s="427"/>
      <c r="D83" s="428"/>
      <c r="E83" s="429"/>
      <c r="F83" s="429"/>
      <c r="G83" s="430"/>
    </row>
    <row r="84" spans="1:7" ht="15" x14ac:dyDescent="0.25">
      <c r="A84" s="410"/>
      <c r="B84" s="411"/>
      <c r="C84" s="412" t="s">
        <v>249</v>
      </c>
      <c r="D84" s="428"/>
      <c r="E84" s="429"/>
      <c r="F84" s="429"/>
      <c r="G84" s="430"/>
    </row>
    <row r="85" spans="1:7" ht="30" x14ac:dyDescent="0.25">
      <c r="A85" s="410"/>
      <c r="B85" s="411"/>
      <c r="C85" s="422" t="s">
        <v>250</v>
      </c>
      <c r="D85" s="421">
        <v>0</v>
      </c>
      <c r="E85" s="414">
        <v>0</v>
      </c>
      <c r="F85" s="414">
        <v>0</v>
      </c>
      <c r="G85" s="415">
        <v>0</v>
      </c>
    </row>
    <row r="86" spans="1:7" ht="15" x14ac:dyDescent="0.25">
      <c r="A86" s="410"/>
      <c r="B86" s="411"/>
      <c r="C86" s="422"/>
      <c r="D86" s="428"/>
      <c r="E86" s="429"/>
      <c r="F86" s="429"/>
      <c r="G86" s="430"/>
    </row>
    <row r="87" spans="1:7" ht="15" x14ac:dyDescent="0.25">
      <c r="A87" s="410"/>
      <c r="B87" s="411"/>
      <c r="C87" s="427" t="s">
        <v>22</v>
      </c>
      <c r="D87" s="428">
        <f>SUM(D85:D86)</f>
        <v>0</v>
      </c>
      <c r="E87" s="429">
        <f>SUM(E85:E86)</f>
        <v>0</v>
      </c>
      <c r="F87" s="429">
        <f>SUM(F85:F86)</f>
        <v>0</v>
      </c>
      <c r="G87" s="430">
        <f>SUM(G85:G86)</f>
        <v>0</v>
      </c>
    </row>
    <row r="88" spans="1:7" ht="15" x14ac:dyDescent="0.25">
      <c r="A88" s="410"/>
      <c r="B88" s="411"/>
      <c r="C88" s="427"/>
      <c r="D88" s="428"/>
      <c r="E88" s="429"/>
      <c r="F88" s="429"/>
      <c r="G88" s="430"/>
    </row>
    <row r="89" spans="1:7" ht="15" x14ac:dyDescent="0.25">
      <c r="A89" s="410"/>
      <c r="B89" s="411"/>
      <c r="C89" s="422" t="s">
        <v>251</v>
      </c>
      <c r="D89" s="428"/>
      <c r="E89" s="429"/>
      <c r="F89" s="429"/>
      <c r="G89" s="430"/>
    </row>
    <row r="90" spans="1:7" ht="15" x14ac:dyDescent="0.25">
      <c r="A90" s="410"/>
      <c r="B90" s="411"/>
      <c r="C90" s="422" t="s">
        <v>627</v>
      </c>
      <c r="D90" s="421">
        <v>0</v>
      </c>
      <c r="E90" s="414">
        <v>0</v>
      </c>
      <c r="F90" s="414">
        <v>0</v>
      </c>
      <c r="G90" s="415">
        <v>0</v>
      </c>
    </row>
    <row r="91" spans="1:7" ht="15" x14ac:dyDescent="0.25">
      <c r="A91" s="410"/>
      <c r="B91" s="411"/>
      <c r="C91" s="427"/>
      <c r="D91" s="428"/>
      <c r="E91" s="429"/>
      <c r="F91" s="429"/>
      <c r="G91" s="430"/>
    </row>
    <row r="92" spans="1:7" ht="15" x14ac:dyDescent="0.25">
      <c r="A92" s="410"/>
      <c r="B92" s="411"/>
      <c r="C92" s="427" t="s">
        <v>22</v>
      </c>
      <c r="D92" s="428">
        <f>SUM(D90:D91)</f>
        <v>0</v>
      </c>
      <c r="E92" s="429">
        <f t="shared" ref="E92:G92" si="9">SUM(E90:E91)</f>
        <v>0</v>
      </c>
      <c r="F92" s="429">
        <f t="shared" si="9"/>
        <v>0</v>
      </c>
      <c r="G92" s="430">
        <f t="shared" si="9"/>
        <v>0</v>
      </c>
    </row>
    <row r="93" spans="1:7" ht="15" x14ac:dyDescent="0.25">
      <c r="A93" s="410"/>
      <c r="B93" s="411"/>
      <c r="C93" s="422"/>
      <c r="D93" s="421"/>
      <c r="E93" s="414"/>
      <c r="F93" s="414"/>
      <c r="G93" s="415"/>
    </row>
    <row r="94" spans="1:7" ht="15" x14ac:dyDescent="0.25">
      <c r="A94" s="410"/>
      <c r="B94" s="411"/>
      <c r="C94" s="445" t="s">
        <v>32</v>
      </c>
      <c r="D94" s="446">
        <f>D82</f>
        <v>2005076</v>
      </c>
      <c r="E94" s="447">
        <f>E82</f>
        <v>2005076</v>
      </c>
      <c r="F94" s="447">
        <f>F82</f>
        <v>0</v>
      </c>
      <c r="G94" s="448">
        <f>G82</f>
        <v>0</v>
      </c>
    </row>
    <row r="95" spans="1:7" ht="15" x14ac:dyDescent="0.25">
      <c r="A95" s="410"/>
      <c r="B95" s="411"/>
      <c r="C95" s="422"/>
      <c r="D95" s="438"/>
      <c r="E95" s="439"/>
      <c r="F95" s="439"/>
      <c r="G95" s="440"/>
    </row>
    <row r="96" spans="1:7" ht="15" x14ac:dyDescent="0.25">
      <c r="A96" s="410"/>
      <c r="B96" s="411" t="s">
        <v>7</v>
      </c>
      <c r="C96" s="422" t="s">
        <v>57</v>
      </c>
      <c r="D96" s="438"/>
      <c r="E96" s="439"/>
      <c r="F96" s="439"/>
      <c r="G96" s="440"/>
    </row>
    <row r="97" spans="1:7" ht="15" x14ac:dyDescent="0.25">
      <c r="A97" s="410"/>
      <c r="B97" s="411"/>
      <c r="C97" s="422" t="s">
        <v>12</v>
      </c>
      <c r="D97" s="438"/>
      <c r="E97" s="439"/>
      <c r="F97" s="439"/>
      <c r="G97" s="440"/>
    </row>
    <row r="98" spans="1:7" ht="15" x14ac:dyDescent="0.25">
      <c r="A98" s="441"/>
      <c r="B98" s="442"/>
      <c r="C98" s="422" t="s">
        <v>104</v>
      </c>
      <c r="D98" s="414">
        <v>388640</v>
      </c>
      <c r="E98" s="414">
        <v>388640</v>
      </c>
      <c r="F98" s="439">
        <v>0</v>
      </c>
      <c r="G98" s="440">
        <v>0</v>
      </c>
    </row>
    <row r="99" spans="1:7" ht="15" x14ac:dyDescent="0.25">
      <c r="A99" s="441"/>
      <c r="B99" s="442"/>
      <c r="C99" s="422" t="s">
        <v>79</v>
      </c>
      <c r="D99" s="414"/>
      <c r="E99" s="414"/>
      <c r="F99" s="439"/>
      <c r="G99" s="440"/>
    </row>
    <row r="100" spans="1:7" ht="15" x14ac:dyDescent="0.25">
      <c r="A100" s="441"/>
      <c r="B100" s="442"/>
      <c r="C100" s="422" t="s">
        <v>80</v>
      </c>
      <c r="D100" s="414"/>
      <c r="E100" s="414"/>
      <c r="F100" s="439"/>
      <c r="G100" s="440"/>
    </row>
    <row r="101" spans="1:7" ht="15" x14ac:dyDescent="0.25">
      <c r="A101" s="441"/>
      <c r="B101" s="442"/>
      <c r="C101" s="422" t="s">
        <v>81</v>
      </c>
      <c r="D101" s="414">
        <v>24538</v>
      </c>
      <c r="E101" s="414">
        <f>D101</f>
        <v>24538</v>
      </c>
      <c r="F101" s="439">
        <v>0</v>
      </c>
      <c r="G101" s="440">
        <v>0</v>
      </c>
    </row>
    <row r="102" spans="1:7" ht="15" x14ac:dyDescent="0.25">
      <c r="A102" s="441"/>
      <c r="B102" s="442"/>
      <c r="C102" s="422" t="s">
        <v>82</v>
      </c>
      <c r="D102" s="414">
        <v>52123</v>
      </c>
      <c r="E102" s="414">
        <f>D102</f>
        <v>52123</v>
      </c>
      <c r="F102" s="439">
        <v>0</v>
      </c>
      <c r="G102" s="440">
        <v>0</v>
      </c>
    </row>
    <row r="103" spans="1:7" ht="15" x14ac:dyDescent="0.25">
      <c r="A103" s="441"/>
      <c r="B103" s="442"/>
      <c r="C103" s="422"/>
      <c r="D103" s="414"/>
      <c r="E103" s="414"/>
      <c r="F103" s="439"/>
      <c r="G103" s="440"/>
    </row>
    <row r="104" spans="1:7" ht="15" x14ac:dyDescent="0.25">
      <c r="A104" s="454"/>
      <c r="B104" s="455"/>
      <c r="C104" s="445" t="s">
        <v>33</v>
      </c>
      <c r="D104" s="456">
        <f>SUM(D98:D103)</f>
        <v>465301</v>
      </c>
      <c r="E104" s="456">
        <f t="shared" ref="E104:G104" si="10">SUM(E98:E103)</f>
        <v>465301</v>
      </c>
      <c r="F104" s="447">
        <f t="shared" si="10"/>
        <v>0</v>
      </c>
      <c r="G104" s="448">
        <f t="shared" si="10"/>
        <v>0</v>
      </c>
    </row>
    <row r="105" spans="1:7" ht="15" x14ac:dyDescent="0.25">
      <c r="A105" s="441"/>
      <c r="B105" s="442"/>
      <c r="C105" s="422"/>
      <c r="D105" s="438"/>
      <c r="E105" s="439"/>
      <c r="F105" s="439"/>
      <c r="G105" s="440"/>
    </row>
    <row r="106" spans="1:7" ht="15" x14ac:dyDescent="0.25">
      <c r="A106" s="441"/>
      <c r="B106" s="457" t="s">
        <v>13</v>
      </c>
      <c r="C106" s="422" t="s">
        <v>111</v>
      </c>
      <c r="D106" s="438"/>
      <c r="E106" s="439"/>
      <c r="F106" s="439"/>
      <c r="G106" s="440"/>
    </row>
    <row r="107" spans="1:7" ht="15" x14ac:dyDescent="0.25">
      <c r="A107" s="441"/>
      <c r="B107" s="442"/>
      <c r="C107" s="422" t="s">
        <v>112</v>
      </c>
      <c r="D107" s="438"/>
      <c r="E107" s="439"/>
      <c r="F107" s="439"/>
      <c r="G107" s="440"/>
    </row>
    <row r="108" spans="1:7" ht="30" x14ac:dyDescent="0.25">
      <c r="A108" s="441"/>
      <c r="B108" s="442"/>
      <c r="C108" s="422" t="s">
        <v>201</v>
      </c>
      <c r="D108" s="414">
        <v>7621</v>
      </c>
      <c r="E108" s="414">
        <f>D108</f>
        <v>7621</v>
      </c>
      <c r="F108" s="439">
        <v>0</v>
      </c>
      <c r="G108" s="440">
        <v>0</v>
      </c>
    </row>
    <row r="109" spans="1:7" ht="15" x14ac:dyDescent="0.25">
      <c r="A109" s="452"/>
      <c r="B109" s="411"/>
      <c r="C109" s="422" t="s">
        <v>202</v>
      </c>
      <c r="D109" s="438">
        <v>405</v>
      </c>
      <c r="E109" s="439">
        <v>405</v>
      </c>
      <c r="F109" s="439">
        <v>0</v>
      </c>
      <c r="G109" s="440">
        <v>0</v>
      </c>
    </row>
    <row r="110" spans="1:7" ht="15" x14ac:dyDescent="0.25">
      <c r="A110" s="452"/>
      <c r="B110" s="411"/>
      <c r="C110" s="422" t="s">
        <v>203</v>
      </c>
      <c r="D110" s="438"/>
      <c r="E110" s="439"/>
      <c r="F110" s="439"/>
      <c r="G110" s="440"/>
    </row>
    <row r="111" spans="1:7" ht="15" x14ac:dyDescent="0.25">
      <c r="A111" s="452"/>
      <c r="B111" s="411"/>
      <c r="C111" s="422" t="s">
        <v>204</v>
      </c>
      <c r="D111" s="438">
        <v>15655</v>
      </c>
      <c r="E111" s="439">
        <v>15655</v>
      </c>
      <c r="F111" s="439">
        <v>0</v>
      </c>
      <c r="G111" s="440">
        <v>0</v>
      </c>
    </row>
    <row r="112" spans="1:7" ht="15" x14ac:dyDescent="0.25">
      <c r="A112" s="452"/>
      <c r="B112" s="411"/>
      <c r="C112" s="422" t="s">
        <v>205</v>
      </c>
      <c r="D112" s="438">
        <v>3105</v>
      </c>
      <c r="E112" s="439">
        <v>3105</v>
      </c>
      <c r="F112" s="439">
        <v>0</v>
      </c>
      <c r="G112" s="440">
        <v>0</v>
      </c>
    </row>
    <row r="113" spans="1:7" ht="15" x14ac:dyDescent="0.25">
      <c r="A113" s="452"/>
      <c r="B113" s="411"/>
      <c r="C113" s="412" t="s">
        <v>206</v>
      </c>
      <c r="D113" s="438">
        <v>2464</v>
      </c>
      <c r="E113" s="439">
        <v>2464</v>
      </c>
      <c r="F113" s="439">
        <v>0</v>
      </c>
      <c r="G113" s="440">
        <v>0</v>
      </c>
    </row>
    <row r="114" spans="1:7" ht="30" x14ac:dyDescent="0.25">
      <c r="A114" s="452"/>
      <c r="B114" s="411"/>
      <c r="C114" s="422" t="s">
        <v>207</v>
      </c>
      <c r="D114" s="438">
        <v>386</v>
      </c>
      <c r="E114" s="439">
        <v>386</v>
      </c>
      <c r="F114" s="439">
        <v>0</v>
      </c>
      <c r="G114" s="440">
        <v>0</v>
      </c>
    </row>
    <row r="115" spans="1:7" ht="15" x14ac:dyDescent="0.25">
      <c r="A115" s="452"/>
      <c r="B115" s="411"/>
      <c r="C115" s="412" t="s">
        <v>208</v>
      </c>
      <c r="D115" s="438">
        <v>2978</v>
      </c>
      <c r="E115" s="439">
        <v>2978</v>
      </c>
      <c r="F115" s="439">
        <v>0</v>
      </c>
      <c r="G115" s="440">
        <v>0</v>
      </c>
    </row>
    <row r="116" spans="1:7" ht="15" x14ac:dyDescent="0.25">
      <c r="A116" s="452"/>
      <c r="B116" s="411"/>
      <c r="C116" s="412" t="s">
        <v>397</v>
      </c>
      <c r="D116" s="438">
        <v>4769</v>
      </c>
      <c r="E116" s="439">
        <f>D116</f>
        <v>4769</v>
      </c>
      <c r="F116" s="439">
        <v>0</v>
      </c>
      <c r="G116" s="440">
        <v>0</v>
      </c>
    </row>
    <row r="117" spans="1:7" ht="15" x14ac:dyDescent="0.25">
      <c r="A117" s="452"/>
      <c r="B117" s="411"/>
      <c r="C117" s="412" t="s">
        <v>398</v>
      </c>
      <c r="D117" s="438">
        <v>2731</v>
      </c>
      <c r="E117" s="439">
        <f>D117</f>
        <v>2731</v>
      </c>
      <c r="F117" s="439">
        <v>0</v>
      </c>
      <c r="G117" s="440">
        <v>0</v>
      </c>
    </row>
    <row r="118" spans="1:7" ht="15" x14ac:dyDescent="0.25">
      <c r="A118" s="452"/>
      <c r="B118" s="411"/>
      <c r="C118" s="458" t="s">
        <v>245</v>
      </c>
      <c r="D118" s="438">
        <v>1278</v>
      </c>
      <c r="E118" s="439">
        <v>0</v>
      </c>
      <c r="F118" s="439">
        <v>1278</v>
      </c>
      <c r="G118" s="440">
        <v>0</v>
      </c>
    </row>
    <row r="119" spans="1:7" ht="15" x14ac:dyDescent="0.25">
      <c r="A119" s="452"/>
      <c r="B119" s="411"/>
      <c r="C119" s="422" t="s">
        <v>209</v>
      </c>
      <c r="D119" s="438">
        <v>7204</v>
      </c>
      <c r="E119" s="439">
        <v>0</v>
      </c>
      <c r="F119" s="439">
        <v>7204</v>
      </c>
      <c r="G119" s="440">
        <v>0</v>
      </c>
    </row>
    <row r="120" spans="1:7" ht="15" x14ac:dyDescent="0.25">
      <c r="A120" s="441"/>
      <c r="B120" s="442"/>
      <c r="C120" s="422" t="s">
        <v>210</v>
      </c>
      <c r="D120" s="438">
        <v>500</v>
      </c>
      <c r="E120" s="439">
        <v>0</v>
      </c>
      <c r="F120" s="439">
        <v>0</v>
      </c>
      <c r="G120" s="440">
        <v>500</v>
      </c>
    </row>
    <row r="121" spans="1:7" ht="15" x14ac:dyDescent="0.25">
      <c r="A121" s="452"/>
      <c r="B121" s="411"/>
      <c r="C121" s="458" t="s">
        <v>628</v>
      </c>
      <c r="D121" s="438">
        <v>6000</v>
      </c>
      <c r="E121" s="439">
        <v>6000</v>
      </c>
      <c r="F121" s="439">
        <v>0</v>
      </c>
      <c r="G121" s="459">
        <v>0</v>
      </c>
    </row>
    <row r="122" spans="1:7" ht="15" x14ac:dyDescent="0.25">
      <c r="A122" s="452"/>
      <c r="B122" s="411"/>
      <c r="C122" s="458" t="s">
        <v>629</v>
      </c>
      <c r="D122" s="438">
        <v>6523</v>
      </c>
      <c r="E122" s="439">
        <v>6523</v>
      </c>
      <c r="F122" s="439">
        <v>0</v>
      </c>
      <c r="G122" s="459">
        <v>0</v>
      </c>
    </row>
    <row r="123" spans="1:7" ht="15" x14ac:dyDescent="0.25">
      <c r="A123" s="452"/>
      <c r="B123" s="411"/>
      <c r="C123" s="458" t="s">
        <v>630</v>
      </c>
      <c r="D123" s="438">
        <v>3601</v>
      </c>
      <c r="E123" s="439">
        <v>3601</v>
      </c>
      <c r="F123" s="439">
        <v>0</v>
      </c>
      <c r="G123" s="459">
        <v>0</v>
      </c>
    </row>
    <row r="124" spans="1:7" ht="30" x14ac:dyDescent="0.25">
      <c r="A124" s="452"/>
      <c r="B124" s="411"/>
      <c r="C124" s="422" t="s">
        <v>631</v>
      </c>
      <c r="D124" s="438">
        <v>43181</v>
      </c>
      <c r="E124" s="439">
        <v>43181</v>
      </c>
      <c r="F124" s="439">
        <v>0</v>
      </c>
      <c r="G124" s="459">
        <v>0</v>
      </c>
    </row>
    <row r="125" spans="1:7" ht="30" x14ac:dyDescent="0.25">
      <c r="A125" s="452"/>
      <c r="B125" s="411"/>
      <c r="C125" s="422" t="s">
        <v>632</v>
      </c>
      <c r="D125" s="438">
        <v>5148</v>
      </c>
      <c r="E125" s="439">
        <v>5148</v>
      </c>
      <c r="F125" s="439">
        <v>0</v>
      </c>
      <c r="G125" s="459">
        <v>0</v>
      </c>
    </row>
    <row r="126" spans="1:7" ht="15" x14ac:dyDescent="0.25">
      <c r="A126" s="452"/>
      <c r="B126" s="411"/>
      <c r="C126" s="422"/>
      <c r="D126" s="438"/>
      <c r="E126" s="439"/>
      <c r="F126" s="439"/>
      <c r="G126" s="459"/>
    </row>
    <row r="127" spans="1:7" ht="15" x14ac:dyDescent="0.25">
      <c r="A127" s="452"/>
      <c r="B127" s="411"/>
      <c r="C127" s="427" t="s">
        <v>22</v>
      </c>
      <c r="D127" s="428">
        <f t="shared" ref="D127:G127" si="11">SUM(D108:D126)</f>
        <v>113549</v>
      </c>
      <c r="E127" s="429">
        <f t="shared" si="11"/>
        <v>104567</v>
      </c>
      <c r="F127" s="429">
        <f t="shared" si="11"/>
        <v>8482</v>
      </c>
      <c r="G127" s="460">
        <f t="shared" si="11"/>
        <v>500</v>
      </c>
    </row>
    <row r="128" spans="1:7" ht="15" x14ac:dyDescent="0.25">
      <c r="A128" s="452"/>
      <c r="B128" s="426"/>
      <c r="C128" s="427"/>
      <c r="D128" s="449"/>
      <c r="E128" s="450"/>
      <c r="F128" s="450"/>
      <c r="G128" s="461"/>
    </row>
    <row r="129" spans="1:7" x14ac:dyDescent="0.25">
      <c r="A129" s="452"/>
      <c r="B129" s="462"/>
      <c r="C129" s="422" t="s">
        <v>113</v>
      </c>
      <c r="D129" s="438"/>
      <c r="E129" s="439"/>
      <c r="F129" s="439"/>
      <c r="G129" s="459"/>
    </row>
    <row r="130" spans="1:7" ht="15" x14ac:dyDescent="0.25">
      <c r="A130" s="410"/>
      <c r="B130" s="426"/>
      <c r="C130" s="422" t="s">
        <v>602</v>
      </c>
      <c r="D130" s="421">
        <v>11000</v>
      </c>
      <c r="E130" s="414">
        <v>11000</v>
      </c>
      <c r="F130" s="414">
        <v>0</v>
      </c>
      <c r="G130" s="463">
        <v>0</v>
      </c>
    </row>
    <row r="131" spans="1:7" ht="30" x14ac:dyDescent="0.25">
      <c r="A131" s="410"/>
      <c r="B131" s="426"/>
      <c r="C131" s="464" t="s">
        <v>603</v>
      </c>
      <c r="D131" s="421">
        <v>784646</v>
      </c>
      <c r="E131" s="414">
        <f>D131</f>
        <v>784646</v>
      </c>
      <c r="F131" s="414">
        <v>0</v>
      </c>
      <c r="G131" s="463">
        <v>0</v>
      </c>
    </row>
    <row r="132" spans="1:7" ht="30" x14ac:dyDescent="0.25">
      <c r="A132" s="410"/>
      <c r="B132" s="426"/>
      <c r="C132" s="464" t="s">
        <v>604</v>
      </c>
      <c r="D132" s="421">
        <v>398516</v>
      </c>
      <c r="E132" s="414">
        <v>398516</v>
      </c>
      <c r="F132" s="414"/>
      <c r="G132" s="463"/>
    </row>
    <row r="133" spans="1:7" ht="15" x14ac:dyDescent="0.25">
      <c r="A133" s="410"/>
      <c r="B133" s="426"/>
      <c r="C133" s="422"/>
      <c r="D133" s="421"/>
      <c r="E133" s="414"/>
      <c r="F133" s="414"/>
      <c r="G133" s="463"/>
    </row>
    <row r="134" spans="1:7" ht="15" x14ac:dyDescent="0.25">
      <c r="A134" s="410"/>
      <c r="B134" s="426"/>
      <c r="C134" s="427" t="s">
        <v>22</v>
      </c>
      <c r="D134" s="449">
        <f>SUM(D130:D133)</f>
        <v>1194162</v>
      </c>
      <c r="E134" s="450">
        <f>SUM(E130:E133)</f>
        <v>1194162</v>
      </c>
      <c r="F134" s="450">
        <f>SUM(F130:F133)</f>
        <v>0</v>
      </c>
      <c r="G134" s="461">
        <f>SUM(G130:G133)</f>
        <v>0</v>
      </c>
    </row>
    <row r="135" spans="1:7" ht="15" x14ac:dyDescent="0.25">
      <c r="A135" s="410"/>
      <c r="B135" s="426"/>
      <c r="C135" s="427"/>
      <c r="D135" s="449"/>
      <c r="E135" s="450"/>
      <c r="F135" s="450"/>
      <c r="G135" s="461"/>
    </row>
    <row r="136" spans="1:7" ht="15" x14ac:dyDescent="0.25">
      <c r="A136" s="452"/>
      <c r="B136" s="426"/>
      <c r="C136" s="445" t="s">
        <v>48</v>
      </c>
      <c r="D136" s="446">
        <f>D127+D134</f>
        <v>1307711</v>
      </c>
      <c r="E136" s="447">
        <f>E127+E134</f>
        <v>1298729</v>
      </c>
      <c r="F136" s="447">
        <f>F127+F134</f>
        <v>8482</v>
      </c>
      <c r="G136" s="465">
        <f>G127+G134</f>
        <v>500</v>
      </c>
    </row>
    <row r="137" spans="1:7" ht="15" x14ac:dyDescent="0.25">
      <c r="A137" s="452"/>
      <c r="B137" s="426"/>
      <c r="C137" s="445"/>
      <c r="D137" s="446"/>
      <c r="E137" s="447"/>
      <c r="F137" s="447"/>
      <c r="G137" s="465"/>
    </row>
    <row r="138" spans="1:7" ht="15" x14ac:dyDescent="0.25">
      <c r="A138" s="452"/>
      <c r="B138" s="411" t="s">
        <v>16</v>
      </c>
      <c r="C138" s="422" t="s">
        <v>50</v>
      </c>
      <c r="D138" s="438"/>
      <c r="E138" s="439"/>
      <c r="F138" s="439"/>
      <c r="G138" s="459"/>
    </row>
    <row r="139" spans="1:7" ht="15" x14ac:dyDescent="0.25">
      <c r="A139" s="452"/>
      <c r="B139" s="466"/>
      <c r="C139" s="422" t="s">
        <v>62</v>
      </c>
      <c r="D139" s="438"/>
      <c r="E139" s="439"/>
      <c r="F139" s="439"/>
      <c r="G139" s="459"/>
    </row>
    <row r="140" spans="1:7" ht="15" x14ac:dyDescent="0.25">
      <c r="A140" s="452"/>
      <c r="B140" s="466"/>
      <c r="C140" s="458" t="s">
        <v>141</v>
      </c>
      <c r="D140" s="438">
        <v>3700</v>
      </c>
      <c r="E140" s="439">
        <v>3700</v>
      </c>
      <c r="F140" s="439">
        <v>0</v>
      </c>
      <c r="G140" s="459">
        <v>0</v>
      </c>
    </row>
    <row r="141" spans="1:7" s="467" customFormat="1" ht="30" x14ac:dyDescent="0.25">
      <c r="A141" s="452"/>
      <c r="B141" s="466"/>
      <c r="C141" s="458" t="s">
        <v>633</v>
      </c>
      <c r="D141" s="438">
        <v>25000</v>
      </c>
      <c r="E141" s="439">
        <v>25000</v>
      </c>
      <c r="F141" s="439"/>
      <c r="G141" s="459"/>
    </row>
    <row r="142" spans="1:7" ht="15" x14ac:dyDescent="0.25">
      <c r="A142" s="452"/>
      <c r="B142" s="466"/>
      <c r="C142" s="422"/>
      <c r="D142" s="421"/>
      <c r="E142" s="414"/>
      <c r="F142" s="439"/>
      <c r="G142" s="459"/>
    </row>
    <row r="143" spans="1:7" ht="17.25" x14ac:dyDescent="0.3">
      <c r="A143" s="468"/>
      <c r="B143" s="426"/>
      <c r="C143" s="427" t="s">
        <v>22</v>
      </c>
      <c r="D143" s="449">
        <f t="shared" ref="D143:G143" si="12">SUM(D140:D142)</f>
        <v>28700</v>
      </c>
      <c r="E143" s="450">
        <f t="shared" si="12"/>
        <v>28700</v>
      </c>
      <c r="F143" s="450">
        <f t="shared" si="12"/>
        <v>0</v>
      </c>
      <c r="G143" s="461">
        <f t="shared" si="12"/>
        <v>0</v>
      </c>
    </row>
    <row r="144" spans="1:7" ht="15" x14ac:dyDescent="0.25">
      <c r="A144" s="416"/>
      <c r="B144" s="411"/>
      <c r="C144" s="422"/>
      <c r="D144" s="438"/>
      <c r="E144" s="439"/>
      <c r="F144" s="439"/>
      <c r="G144" s="459"/>
    </row>
    <row r="145" spans="1:7" ht="15" x14ac:dyDescent="0.25">
      <c r="A145" s="416"/>
      <c r="B145" s="411"/>
      <c r="C145" s="422" t="s">
        <v>63</v>
      </c>
      <c r="D145" s="438"/>
      <c r="E145" s="439"/>
      <c r="F145" s="439"/>
      <c r="G145" s="459"/>
    </row>
    <row r="146" spans="1:7" ht="15" x14ac:dyDescent="0.25">
      <c r="A146" s="416"/>
      <c r="B146" s="411"/>
      <c r="C146" s="422" t="s">
        <v>138</v>
      </c>
      <c r="D146" s="438">
        <v>400</v>
      </c>
      <c r="E146" s="439">
        <v>400</v>
      </c>
      <c r="F146" s="439">
        <v>0</v>
      </c>
      <c r="G146" s="459">
        <v>0</v>
      </c>
    </row>
    <row r="147" spans="1:7" ht="15" x14ac:dyDescent="0.25">
      <c r="A147" s="410"/>
      <c r="B147" s="466"/>
      <c r="C147" s="422"/>
      <c r="D147" s="438"/>
      <c r="E147" s="439"/>
      <c r="F147" s="439"/>
      <c r="G147" s="459"/>
    </row>
    <row r="148" spans="1:7" ht="15" x14ac:dyDescent="0.25">
      <c r="A148" s="410"/>
      <c r="B148" s="424"/>
      <c r="C148" s="427" t="s">
        <v>22</v>
      </c>
      <c r="D148" s="449">
        <f t="shared" ref="D148:G148" si="13">SUM(D146:D147)</f>
        <v>400</v>
      </c>
      <c r="E148" s="450">
        <f t="shared" si="13"/>
        <v>400</v>
      </c>
      <c r="F148" s="450">
        <f t="shared" si="13"/>
        <v>0</v>
      </c>
      <c r="G148" s="461">
        <f t="shared" si="13"/>
        <v>0</v>
      </c>
    </row>
    <row r="149" spans="1:7" ht="15" x14ac:dyDescent="0.25">
      <c r="A149" s="410"/>
      <c r="B149" s="424"/>
      <c r="C149" s="427"/>
      <c r="D149" s="449"/>
      <c r="E149" s="450"/>
      <c r="F149" s="450"/>
      <c r="G149" s="461"/>
    </row>
    <row r="150" spans="1:7" ht="15" x14ac:dyDescent="0.25">
      <c r="A150" s="410"/>
      <c r="B150" s="424"/>
      <c r="C150" s="445" t="s">
        <v>54</v>
      </c>
      <c r="D150" s="446">
        <f t="shared" ref="D150:G150" si="14">D143+D148</f>
        <v>29100</v>
      </c>
      <c r="E150" s="447">
        <f t="shared" si="14"/>
        <v>29100</v>
      </c>
      <c r="F150" s="447">
        <f t="shared" si="14"/>
        <v>0</v>
      </c>
      <c r="G150" s="465">
        <f t="shared" si="14"/>
        <v>0</v>
      </c>
    </row>
    <row r="151" spans="1:7" ht="15" x14ac:dyDescent="0.25">
      <c r="A151" s="410"/>
      <c r="B151" s="424"/>
      <c r="C151" s="427"/>
      <c r="D151" s="449"/>
      <c r="E151" s="450"/>
      <c r="F151" s="450"/>
      <c r="G151" s="461"/>
    </row>
    <row r="152" spans="1:7" ht="15" x14ac:dyDescent="0.25">
      <c r="A152" s="410"/>
      <c r="B152" s="411" t="s">
        <v>18</v>
      </c>
      <c r="C152" s="422" t="s">
        <v>1</v>
      </c>
      <c r="D152" s="438"/>
      <c r="E152" s="439"/>
      <c r="F152" s="439"/>
      <c r="G152" s="459"/>
    </row>
    <row r="153" spans="1:7" ht="15" x14ac:dyDescent="0.25">
      <c r="A153" s="410"/>
      <c r="B153" s="424"/>
      <c r="C153" s="422" t="s">
        <v>52</v>
      </c>
      <c r="D153" s="438"/>
      <c r="E153" s="439"/>
      <c r="F153" s="439"/>
      <c r="G153" s="459"/>
    </row>
    <row r="154" spans="1:7" ht="15" x14ac:dyDescent="0.25">
      <c r="A154" s="410"/>
      <c r="B154" s="424"/>
      <c r="C154" s="422" t="s">
        <v>83</v>
      </c>
      <c r="D154" s="438">
        <v>300</v>
      </c>
      <c r="E154" s="439">
        <v>300</v>
      </c>
      <c r="F154" s="439">
        <v>0</v>
      </c>
      <c r="G154" s="459">
        <v>0</v>
      </c>
    </row>
    <row r="155" spans="1:7" ht="15" x14ac:dyDescent="0.25">
      <c r="A155" s="410"/>
      <c r="B155" s="469"/>
      <c r="C155" s="422"/>
      <c r="D155" s="438"/>
      <c r="E155" s="439"/>
      <c r="F155" s="439"/>
      <c r="G155" s="459"/>
    </row>
    <row r="156" spans="1:7" ht="15" x14ac:dyDescent="0.25">
      <c r="A156" s="410"/>
      <c r="B156" s="469"/>
      <c r="C156" s="427" t="s">
        <v>22</v>
      </c>
      <c r="D156" s="449">
        <f>SUM(D154:D155)</f>
        <v>300</v>
      </c>
      <c r="E156" s="450">
        <f>SUM(E154:E155)</f>
        <v>300</v>
      </c>
      <c r="F156" s="450">
        <f>SUM(F154:F154)</f>
        <v>0</v>
      </c>
      <c r="G156" s="461">
        <f>SUM(G154:G154)</f>
        <v>0</v>
      </c>
    </row>
    <row r="157" spans="1:7" x14ac:dyDescent="0.25">
      <c r="A157" s="470"/>
      <c r="B157" s="453"/>
      <c r="C157" s="471"/>
      <c r="D157" s="472"/>
      <c r="E157" s="473"/>
      <c r="F157" s="473"/>
      <c r="G157" s="474"/>
    </row>
    <row r="158" spans="1:7" ht="15" x14ac:dyDescent="0.25">
      <c r="A158" s="410"/>
      <c r="B158" s="424"/>
      <c r="C158" s="422" t="s">
        <v>64</v>
      </c>
      <c r="D158" s="438"/>
      <c r="E158" s="439"/>
      <c r="F158" s="439"/>
      <c r="G158" s="459"/>
    </row>
    <row r="159" spans="1:7" ht="15" x14ac:dyDescent="0.25">
      <c r="A159" s="410"/>
      <c r="B159" s="424"/>
      <c r="C159" s="422" t="s">
        <v>211</v>
      </c>
      <c r="D159" s="438">
        <v>20000</v>
      </c>
      <c r="E159" s="439">
        <v>20000</v>
      </c>
      <c r="F159" s="439">
        <v>0</v>
      </c>
      <c r="G159" s="459">
        <v>0</v>
      </c>
    </row>
    <row r="160" spans="1:7" ht="15" x14ac:dyDescent="0.25">
      <c r="A160" s="410"/>
      <c r="B160" s="424"/>
      <c r="C160" s="422" t="s">
        <v>261</v>
      </c>
      <c r="D160" s="438">
        <v>20000</v>
      </c>
      <c r="E160" s="439">
        <v>20000</v>
      </c>
      <c r="F160" s="439">
        <v>0</v>
      </c>
      <c r="G160" s="459">
        <v>0</v>
      </c>
    </row>
    <row r="161" spans="1:7" ht="15" x14ac:dyDescent="0.25">
      <c r="A161" s="410"/>
      <c r="B161" s="424"/>
      <c r="C161" s="422" t="s">
        <v>492</v>
      </c>
      <c r="D161" s="438">
        <v>20000</v>
      </c>
      <c r="E161" s="439">
        <v>20000</v>
      </c>
      <c r="F161" s="439"/>
      <c r="G161" s="459"/>
    </row>
    <row r="162" spans="1:7" ht="15" x14ac:dyDescent="0.25">
      <c r="A162" s="410"/>
      <c r="B162" s="424"/>
      <c r="C162" s="427" t="s">
        <v>22</v>
      </c>
      <c r="D162" s="449">
        <f>SUM(D159:D161)</f>
        <v>60000</v>
      </c>
      <c r="E162" s="450">
        <f>SUM(E159:E161)</f>
        <v>60000</v>
      </c>
      <c r="F162" s="450">
        <f t="shared" ref="F162:G162" si="15">SUM(F159:F160)</f>
        <v>0</v>
      </c>
      <c r="G162" s="461">
        <f t="shared" si="15"/>
        <v>0</v>
      </c>
    </row>
    <row r="163" spans="1:7" ht="15" x14ac:dyDescent="0.25">
      <c r="A163" s="410"/>
      <c r="B163" s="424"/>
      <c r="C163" s="427"/>
      <c r="D163" s="449"/>
      <c r="E163" s="450"/>
      <c r="F163" s="450"/>
      <c r="G163" s="461"/>
    </row>
    <row r="164" spans="1:7" ht="15" x14ac:dyDescent="0.25">
      <c r="A164" s="410"/>
      <c r="B164" s="424"/>
      <c r="C164" s="445" t="s">
        <v>35</v>
      </c>
      <c r="D164" s="446">
        <f t="shared" ref="D164:G164" si="16">D162+D156</f>
        <v>60300</v>
      </c>
      <c r="E164" s="447">
        <f t="shared" si="16"/>
        <v>60300</v>
      </c>
      <c r="F164" s="447">
        <f t="shared" si="16"/>
        <v>0</v>
      </c>
      <c r="G164" s="465">
        <f t="shared" si="16"/>
        <v>0</v>
      </c>
    </row>
    <row r="165" spans="1:7" ht="15" x14ac:dyDescent="0.25">
      <c r="A165" s="410"/>
      <c r="B165" s="424"/>
      <c r="C165" s="422"/>
      <c r="D165" s="438"/>
      <c r="E165" s="439"/>
      <c r="F165" s="439"/>
      <c r="G165" s="459"/>
    </row>
    <row r="166" spans="1:7" ht="15" x14ac:dyDescent="0.25">
      <c r="A166" s="410"/>
      <c r="B166" s="424"/>
      <c r="C166" s="417" t="s">
        <v>9</v>
      </c>
      <c r="D166" s="435">
        <f>D54+D69+D94+D104+D136+D150+D164</f>
        <v>5439812</v>
      </c>
      <c r="E166" s="436">
        <f>E54+E69+E94+E104+E136+E150+E164</f>
        <v>5411830</v>
      </c>
      <c r="F166" s="436">
        <f>F54+F69+F94+F104+F136+F150+F164</f>
        <v>27482</v>
      </c>
      <c r="G166" s="475">
        <f>G54+G69+G94+G104+G136+G150+G164</f>
        <v>500</v>
      </c>
    </row>
    <row r="167" spans="1:7" ht="15" x14ac:dyDescent="0.25">
      <c r="A167" s="410"/>
      <c r="B167" s="424"/>
      <c r="C167" s="423"/>
      <c r="D167" s="418"/>
      <c r="E167" s="419"/>
      <c r="F167" s="419"/>
      <c r="G167" s="476"/>
    </row>
    <row r="168" spans="1:7" ht="15" x14ac:dyDescent="0.25">
      <c r="A168" s="410"/>
      <c r="B168" s="424"/>
      <c r="C168" s="423"/>
      <c r="D168" s="418"/>
      <c r="E168" s="419"/>
      <c r="F168" s="419"/>
      <c r="G168" s="476"/>
    </row>
    <row r="169" spans="1:7" ht="14.25" x14ac:dyDescent="0.2">
      <c r="A169" s="425" t="s">
        <v>14</v>
      </c>
      <c r="B169" s="477"/>
      <c r="C169" s="478"/>
      <c r="D169" s="479">
        <f>D35+D166</f>
        <v>5490812</v>
      </c>
      <c r="E169" s="480">
        <f>E35+E166</f>
        <v>5462830</v>
      </c>
      <c r="F169" s="480">
        <f>F35+F166</f>
        <v>27482</v>
      </c>
      <c r="G169" s="481">
        <f>G35+G166</f>
        <v>500</v>
      </c>
    </row>
    <row r="170" spans="1:7" ht="15" x14ac:dyDescent="0.25">
      <c r="A170" s="410"/>
      <c r="B170" s="482"/>
      <c r="C170" s="423"/>
      <c r="D170" s="418"/>
      <c r="E170" s="419"/>
      <c r="F170" s="419"/>
      <c r="G170" s="476"/>
    </row>
    <row r="171" spans="1:7" ht="15" x14ac:dyDescent="0.25">
      <c r="A171" s="410"/>
      <c r="B171" s="483" t="s">
        <v>25</v>
      </c>
      <c r="C171" s="484" t="s">
        <v>246</v>
      </c>
      <c r="D171" s="485"/>
      <c r="E171" s="486"/>
      <c r="F171" s="486"/>
      <c r="G171" s="487"/>
    </row>
    <row r="172" spans="1:7" ht="15" x14ac:dyDescent="0.25">
      <c r="A172" s="410"/>
      <c r="B172" s="488"/>
      <c r="C172" s="412" t="s">
        <v>187</v>
      </c>
      <c r="D172" s="421"/>
      <c r="E172" s="414"/>
      <c r="F172" s="414"/>
      <c r="G172" s="463"/>
    </row>
    <row r="173" spans="1:7" ht="15" x14ac:dyDescent="0.25">
      <c r="A173" s="433"/>
      <c r="B173" s="489"/>
      <c r="C173" s="412" t="s">
        <v>166</v>
      </c>
      <c r="D173" s="421"/>
      <c r="E173" s="414"/>
      <c r="F173" s="414">
        <v>0</v>
      </c>
      <c r="G173" s="463">
        <v>0</v>
      </c>
    </row>
    <row r="174" spans="1:7" ht="15" x14ac:dyDescent="0.25">
      <c r="A174" s="490"/>
      <c r="B174" s="489"/>
      <c r="C174" s="412" t="s">
        <v>164</v>
      </c>
      <c r="D174" s="421"/>
      <c r="E174" s="414"/>
      <c r="F174" s="414">
        <v>0</v>
      </c>
      <c r="G174" s="463">
        <v>0</v>
      </c>
    </row>
    <row r="175" spans="1:7" ht="15" x14ac:dyDescent="0.25">
      <c r="A175" s="433"/>
      <c r="B175" s="489"/>
      <c r="C175" s="412" t="s">
        <v>165</v>
      </c>
      <c r="D175" s="421"/>
      <c r="E175" s="414"/>
      <c r="F175" s="414">
        <v>0</v>
      </c>
      <c r="G175" s="463">
        <v>0</v>
      </c>
    </row>
    <row r="176" spans="1:7" ht="15" x14ac:dyDescent="0.25">
      <c r="A176" s="410"/>
      <c r="B176" s="488"/>
      <c r="C176" s="412" t="s">
        <v>171</v>
      </c>
      <c r="D176" s="421">
        <v>107443</v>
      </c>
      <c r="E176" s="414">
        <v>107443</v>
      </c>
      <c r="F176" s="414">
        <v>0</v>
      </c>
      <c r="G176" s="463">
        <v>0</v>
      </c>
    </row>
    <row r="177" spans="1:7" ht="15" x14ac:dyDescent="0.25">
      <c r="A177" s="433"/>
      <c r="B177" s="489"/>
      <c r="C177" s="434" t="s">
        <v>20</v>
      </c>
      <c r="D177" s="428">
        <f t="shared" ref="D177:G177" si="17">SUM(D173:D176)</f>
        <v>107443</v>
      </c>
      <c r="E177" s="429">
        <f t="shared" si="17"/>
        <v>107443</v>
      </c>
      <c r="F177" s="429">
        <f t="shared" si="17"/>
        <v>0</v>
      </c>
      <c r="G177" s="460">
        <f t="shared" si="17"/>
        <v>0</v>
      </c>
    </row>
    <row r="178" spans="1:7" ht="15" x14ac:dyDescent="0.25">
      <c r="A178" s="433"/>
      <c r="B178" s="489"/>
      <c r="C178" s="434"/>
      <c r="D178" s="428"/>
      <c r="E178" s="429"/>
      <c r="F178" s="429"/>
      <c r="G178" s="460"/>
    </row>
    <row r="179" spans="1:7" s="467" customFormat="1" ht="15" x14ac:dyDescent="0.25">
      <c r="A179" s="410"/>
      <c r="B179" s="488"/>
      <c r="C179" s="412" t="s">
        <v>252</v>
      </c>
      <c r="D179" s="421">
        <v>0</v>
      </c>
      <c r="E179" s="414">
        <v>0</v>
      </c>
      <c r="F179" s="414">
        <v>0</v>
      </c>
      <c r="G179" s="463">
        <v>0</v>
      </c>
    </row>
    <row r="180" spans="1:7" ht="15" x14ac:dyDescent="0.25">
      <c r="A180" s="410"/>
      <c r="B180" s="488"/>
      <c r="C180" s="412"/>
      <c r="D180" s="421"/>
      <c r="E180" s="414"/>
      <c r="F180" s="414"/>
      <c r="G180" s="463"/>
    </row>
    <row r="181" spans="1:7" ht="15.75" thickBot="1" x14ac:dyDescent="0.3">
      <c r="A181" s="398"/>
      <c r="B181" s="399"/>
      <c r="C181" s="491" t="s">
        <v>14</v>
      </c>
      <c r="D181" s="492">
        <f>D169+D177</f>
        <v>5598255</v>
      </c>
      <c r="E181" s="493">
        <f t="shared" ref="E181:G181" si="18">E169+E177</f>
        <v>5570273</v>
      </c>
      <c r="F181" s="493">
        <f t="shared" si="18"/>
        <v>27482</v>
      </c>
      <c r="G181" s="494">
        <f t="shared" si="18"/>
        <v>500</v>
      </c>
    </row>
    <row r="182" spans="1:7" x14ac:dyDescent="0.25">
      <c r="A182" s="16"/>
      <c r="B182" s="495"/>
      <c r="C182" s="49"/>
      <c r="D182" s="49"/>
      <c r="E182" s="49"/>
      <c r="F182" s="49"/>
      <c r="G182" s="49"/>
    </row>
    <row r="183" spans="1:7" x14ac:dyDescent="0.25">
      <c r="A183" s="16"/>
      <c r="B183" s="18"/>
      <c r="C183" s="15"/>
    </row>
    <row r="184" spans="1:7" x14ac:dyDescent="0.25">
      <c r="A184" s="16"/>
      <c r="B184" s="18"/>
      <c r="C184" s="15"/>
    </row>
    <row r="185" spans="1:7" x14ac:dyDescent="0.25">
      <c r="A185" s="16"/>
      <c r="B185" s="18"/>
      <c r="C185" s="15"/>
    </row>
    <row r="186" spans="1:7" x14ac:dyDescent="0.25">
      <c r="A186" s="16"/>
      <c r="B186" s="18"/>
      <c r="C186" s="15"/>
    </row>
    <row r="187" spans="1:7" x14ac:dyDescent="0.25">
      <c r="A187" s="16"/>
      <c r="B187" s="18"/>
      <c r="C187" s="15"/>
    </row>
    <row r="188" spans="1:7" x14ac:dyDescent="0.25">
      <c r="A188" s="16"/>
      <c r="B188" s="18"/>
      <c r="C188" s="15"/>
    </row>
    <row r="189" spans="1:7" x14ac:dyDescent="0.25">
      <c r="A189" s="16"/>
      <c r="B189" s="18"/>
      <c r="C189" s="15"/>
    </row>
    <row r="190" spans="1:7" x14ac:dyDescent="0.25">
      <c r="A190" s="16"/>
      <c r="B190" s="18"/>
      <c r="C190" s="15"/>
    </row>
    <row r="191" spans="1:7" x14ac:dyDescent="0.25">
      <c r="A191" s="16"/>
      <c r="B191" s="18"/>
      <c r="C191" s="15"/>
    </row>
    <row r="192" spans="1:7" x14ac:dyDescent="0.25">
      <c r="A192" s="16"/>
      <c r="B192" s="18"/>
      <c r="C192" s="15"/>
    </row>
    <row r="193" spans="1:7" x14ac:dyDescent="0.25">
      <c r="A193" s="16"/>
      <c r="B193" s="18"/>
      <c r="C193" s="15"/>
    </row>
    <row r="194" spans="1:7" x14ac:dyDescent="0.25">
      <c r="A194" s="16"/>
      <c r="B194" s="16"/>
      <c r="C194" s="16"/>
      <c r="D194" s="16"/>
      <c r="E194" s="16"/>
      <c r="F194" s="16"/>
      <c r="G194" s="16"/>
    </row>
    <row r="195" spans="1:7" x14ac:dyDescent="0.25">
      <c r="A195" s="16"/>
      <c r="B195" s="16"/>
      <c r="C195" s="16"/>
      <c r="D195" s="16"/>
      <c r="E195" s="16"/>
      <c r="F195" s="16"/>
      <c r="G195" s="16"/>
    </row>
    <row r="196" spans="1:7" x14ac:dyDescent="0.25">
      <c r="A196" s="16"/>
      <c r="B196" s="16"/>
      <c r="C196" s="16"/>
      <c r="D196" s="16"/>
      <c r="E196" s="16"/>
      <c r="F196" s="16"/>
      <c r="G196" s="16"/>
    </row>
    <row r="197" spans="1:7" x14ac:dyDescent="0.25">
      <c r="A197" s="16"/>
      <c r="B197" s="16"/>
      <c r="C197" s="16"/>
      <c r="D197" s="16"/>
      <c r="E197" s="16"/>
      <c r="F197" s="16"/>
      <c r="G197" s="16"/>
    </row>
    <row r="198" spans="1:7" x14ac:dyDescent="0.25">
      <c r="A198" s="16"/>
      <c r="B198" s="16"/>
      <c r="C198" s="16"/>
      <c r="D198" s="16"/>
      <c r="E198" s="16"/>
      <c r="F198" s="16"/>
      <c r="G198" s="16"/>
    </row>
    <row r="199" spans="1:7" x14ac:dyDescent="0.25">
      <c r="A199" s="16"/>
      <c r="B199" s="16"/>
      <c r="C199" s="16"/>
      <c r="D199" s="16"/>
      <c r="E199" s="16"/>
      <c r="F199" s="16"/>
      <c r="G199" s="16"/>
    </row>
    <row r="200" spans="1:7" x14ac:dyDescent="0.25">
      <c r="A200" s="16"/>
      <c r="B200" s="16"/>
      <c r="C200" s="16"/>
      <c r="D200" s="16"/>
      <c r="E200" s="16"/>
      <c r="F200" s="16"/>
      <c r="G200" s="16"/>
    </row>
    <row r="201" spans="1:7" x14ac:dyDescent="0.25">
      <c r="A201" s="16"/>
      <c r="B201" s="16"/>
      <c r="C201" s="16"/>
      <c r="D201" s="16"/>
      <c r="E201" s="16"/>
      <c r="F201" s="16"/>
      <c r="G201" s="16"/>
    </row>
    <row r="202" spans="1:7" x14ac:dyDescent="0.25">
      <c r="A202" s="16"/>
      <c r="B202" s="16"/>
      <c r="C202" s="16"/>
      <c r="D202" s="16"/>
      <c r="E202" s="16"/>
      <c r="F202" s="16"/>
      <c r="G202" s="16"/>
    </row>
    <row r="203" spans="1:7" x14ac:dyDescent="0.25">
      <c r="A203" s="16"/>
      <c r="B203" s="16"/>
      <c r="C203" s="16"/>
      <c r="D203" s="16"/>
      <c r="E203" s="16"/>
      <c r="F203" s="16"/>
      <c r="G203" s="16"/>
    </row>
    <row r="204" spans="1:7" x14ac:dyDescent="0.25">
      <c r="A204" s="16"/>
      <c r="B204" s="16"/>
      <c r="C204" s="16"/>
      <c r="D204" s="16"/>
      <c r="E204" s="16"/>
      <c r="F204" s="16"/>
      <c r="G204" s="16"/>
    </row>
    <row r="205" spans="1:7" x14ac:dyDescent="0.25">
      <c r="A205" s="16"/>
      <c r="B205" s="16"/>
      <c r="C205" s="16"/>
      <c r="D205" s="16"/>
      <c r="E205" s="16"/>
      <c r="F205" s="16"/>
      <c r="G205" s="16"/>
    </row>
    <row r="206" spans="1:7" x14ac:dyDescent="0.25">
      <c r="A206" s="16"/>
      <c r="B206" s="16"/>
      <c r="C206" s="16"/>
      <c r="D206" s="16"/>
      <c r="E206" s="16"/>
      <c r="F206" s="16"/>
      <c r="G206" s="16"/>
    </row>
    <row r="207" spans="1:7" x14ac:dyDescent="0.25">
      <c r="A207" s="16"/>
      <c r="B207" s="16"/>
      <c r="C207" s="16"/>
      <c r="D207" s="16"/>
      <c r="E207" s="16"/>
      <c r="F207" s="16"/>
      <c r="G207" s="16"/>
    </row>
    <row r="208" spans="1:7" x14ac:dyDescent="0.25">
      <c r="A208" s="16"/>
      <c r="B208" s="16"/>
      <c r="C208" s="16"/>
      <c r="D208" s="16"/>
      <c r="E208" s="16"/>
      <c r="F208" s="16"/>
      <c r="G208" s="16"/>
    </row>
    <row r="209" spans="1:7" x14ac:dyDescent="0.25">
      <c r="A209" s="16"/>
      <c r="B209" s="16"/>
      <c r="C209" s="16"/>
      <c r="D209" s="16"/>
      <c r="E209" s="16"/>
      <c r="F209" s="16"/>
      <c r="G209" s="16"/>
    </row>
    <row r="210" spans="1:7" x14ac:dyDescent="0.25">
      <c r="A210" s="16"/>
      <c r="B210" s="16"/>
      <c r="C210" s="16"/>
      <c r="D210" s="16"/>
      <c r="E210" s="16"/>
      <c r="F210" s="16"/>
      <c r="G210" s="16"/>
    </row>
    <row r="211" spans="1:7" x14ac:dyDescent="0.25">
      <c r="A211" s="16"/>
      <c r="B211" s="16"/>
      <c r="C211" s="16"/>
      <c r="D211" s="16"/>
      <c r="E211" s="16"/>
      <c r="F211" s="16"/>
      <c r="G211" s="16"/>
    </row>
    <row r="212" spans="1:7" x14ac:dyDescent="0.25">
      <c r="A212" s="16"/>
      <c r="B212" s="16"/>
      <c r="C212" s="16"/>
      <c r="D212" s="16"/>
      <c r="E212" s="16"/>
      <c r="F212" s="16"/>
      <c r="G212" s="16"/>
    </row>
    <row r="213" spans="1:7" x14ac:dyDescent="0.25">
      <c r="A213" s="16"/>
      <c r="B213" s="16"/>
      <c r="C213" s="16"/>
      <c r="D213" s="16"/>
      <c r="E213" s="16"/>
      <c r="F213" s="16"/>
      <c r="G213" s="16"/>
    </row>
    <row r="214" spans="1:7" x14ac:dyDescent="0.25">
      <c r="A214" s="16"/>
      <c r="B214" s="16"/>
      <c r="C214" s="16"/>
      <c r="D214" s="16"/>
      <c r="E214" s="16"/>
      <c r="F214" s="16"/>
      <c r="G214" s="16"/>
    </row>
    <row r="215" spans="1:7" x14ac:dyDescent="0.25">
      <c r="A215" s="16"/>
      <c r="B215" s="16"/>
      <c r="C215" s="16"/>
      <c r="D215" s="16"/>
      <c r="E215" s="16"/>
      <c r="F215" s="16"/>
      <c r="G215" s="16"/>
    </row>
    <row r="216" spans="1:7" x14ac:dyDescent="0.25">
      <c r="A216" s="16"/>
      <c r="B216" s="16"/>
      <c r="C216" s="16"/>
      <c r="D216" s="16"/>
      <c r="E216" s="16"/>
      <c r="F216" s="16"/>
      <c r="G216" s="16"/>
    </row>
    <row r="217" spans="1:7" x14ac:dyDescent="0.25">
      <c r="A217" s="16"/>
      <c r="B217" s="16"/>
      <c r="C217" s="16"/>
      <c r="D217" s="16"/>
      <c r="E217" s="16"/>
      <c r="F217" s="16"/>
      <c r="G217" s="16"/>
    </row>
    <row r="218" spans="1:7" x14ac:dyDescent="0.25">
      <c r="A218" s="16"/>
      <c r="B218" s="16"/>
      <c r="C218" s="16"/>
      <c r="D218" s="16"/>
      <c r="E218" s="16"/>
      <c r="F218" s="16"/>
      <c r="G218" s="16"/>
    </row>
    <row r="219" spans="1:7" x14ac:dyDescent="0.25">
      <c r="A219" s="16"/>
      <c r="B219" s="16"/>
      <c r="C219" s="16"/>
      <c r="D219" s="16"/>
      <c r="E219" s="16"/>
      <c r="F219" s="16"/>
      <c r="G219" s="16"/>
    </row>
    <row r="220" spans="1:7" x14ac:dyDescent="0.25">
      <c r="A220" s="16"/>
      <c r="B220" s="16"/>
      <c r="C220" s="16"/>
      <c r="D220" s="16"/>
      <c r="E220" s="16"/>
      <c r="F220" s="16"/>
      <c r="G220" s="16"/>
    </row>
    <row r="221" spans="1:7" x14ac:dyDescent="0.25">
      <c r="A221" s="16"/>
      <c r="B221" s="16"/>
      <c r="C221" s="16"/>
      <c r="D221" s="16"/>
      <c r="E221" s="16"/>
      <c r="F221" s="16"/>
      <c r="G221" s="16"/>
    </row>
    <row r="222" spans="1:7" x14ac:dyDescent="0.25">
      <c r="A222" s="16"/>
      <c r="B222" s="16"/>
      <c r="C222" s="16"/>
      <c r="D222" s="16"/>
      <c r="E222" s="16"/>
      <c r="F222" s="16"/>
      <c r="G222" s="16"/>
    </row>
    <row r="223" spans="1:7" x14ac:dyDescent="0.25">
      <c r="A223" s="16"/>
      <c r="B223" s="16"/>
      <c r="C223" s="16"/>
      <c r="D223" s="16"/>
      <c r="E223" s="16"/>
      <c r="F223" s="16"/>
      <c r="G223" s="16"/>
    </row>
    <row r="224" spans="1:7" x14ac:dyDescent="0.25">
      <c r="A224" s="16"/>
      <c r="B224" s="16"/>
      <c r="C224" s="16"/>
      <c r="D224" s="16"/>
      <c r="E224" s="16"/>
      <c r="F224" s="16"/>
      <c r="G224" s="16"/>
    </row>
    <row r="225" spans="1:7" x14ac:dyDescent="0.25">
      <c r="A225" s="16"/>
      <c r="B225" s="16"/>
      <c r="C225" s="16"/>
      <c r="D225" s="16"/>
      <c r="E225" s="16"/>
      <c r="F225" s="16"/>
      <c r="G225" s="16"/>
    </row>
    <row r="226" spans="1:7" x14ac:dyDescent="0.25">
      <c r="A226" s="16"/>
      <c r="B226" s="16"/>
      <c r="C226" s="16"/>
      <c r="D226" s="16"/>
      <c r="E226" s="16"/>
      <c r="F226" s="16"/>
      <c r="G226" s="16"/>
    </row>
    <row r="227" spans="1:7" x14ac:dyDescent="0.25">
      <c r="A227" s="16"/>
      <c r="B227" s="16"/>
      <c r="C227" s="16"/>
      <c r="D227" s="16"/>
      <c r="E227" s="16"/>
      <c r="F227" s="16"/>
      <c r="G227" s="16"/>
    </row>
    <row r="228" spans="1:7" x14ac:dyDescent="0.25">
      <c r="A228" s="16"/>
      <c r="B228" s="16"/>
      <c r="C228" s="16"/>
      <c r="D228" s="16"/>
      <c r="E228" s="16"/>
      <c r="F228" s="16"/>
      <c r="G228" s="16"/>
    </row>
    <row r="229" spans="1:7" x14ac:dyDescent="0.25">
      <c r="A229" s="16"/>
      <c r="B229" s="16"/>
      <c r="C229" s="16"/>
      <c r="D229" s="16"/>
      <c r="E229" s="16"/>
      <c r="F229" s="16"/>
      <c r="G229" s="16"/>
    </row>
    <row r="230" spans="1:7" x14ac:dyDescent="0.25">
      <c r="A230" s="16"/>
      <c r="B230" s="16"/>
      <c r="C230" s="16"/>
      <c r="D230" s="16"/>
      <c r="E230" s="16"/>
      <c r="F230" s="16"/>
      <c r="G230" s="16"/>
    </row>
    <row r="231" spans="1:7" x14ac:dyDescent="0.25">
      <c r="A231" s="16"/>
      <c r="B231" s="16"/>
      <c r="C231" s="16"/>
      <c r="D231" s="16"/>
      <c r="E231" s="16"/>
      <c r="F231" s="16"/>
      <c r="G231" s="16"/>
    </row>
    <row r="232" spans="1:7" x14ac:dyDescent="0.25">
      <c r="A232" s="16"/>
      <c r="B232" s="16"/>
      <c r="C232" s="16"/>
      <c r="D232" s="16"/>
      <c r="E232" s="16"/>
      <c r="F232" s="16"/>
      <c r="G232" s="16"/>
    </row>
    <row r="233" spans="1:7" x14ac:dyDescent="0.25">
      <c r="A233" s="16"/>
      <c r="B233" s="16"/>
      <c r="C233" s="16"/>
      <c r="D233" s="16"/>
      <c r="E233" s="16"/>
      <c r="F233" s="16"/>
      <c r="G233" s="16"/>
    </row>
    <row r="234" spans="1:7" x14ac:dyDescent="0.25">
      <c r="A234" s="16"/>
      <c r="B234" s="16"/>
      <c r="C234" s="16"/>
      <c r="D234" s="16"/>
      <c r="E234" s="16"/>
      <c r="F234" s="16"/>
      <c r="G234" s="16"/>
    </row>
    <row r="235" spans="1:7" x14ac:dyDescent="0.25">
      <c r="A235" s="16"/>
      <c r="B235" s="16"/>
      <c r="C235" s="16"/>
      <c r="D235" s="16"/>
      <c r="E235" s="16"/>
      <c r="F235" s="16"/>
      <c r="G235" s="16"/>
    </row>
    <row r="236" spans="1:7" x14ac:dyDescent="0.25">
      <c r="A236" s="16"/>
      <c r="B236" s="18"/>
      <c r="C236" s="15"/>
    </row>
    <row r="237" spans="1:7" x14ac:dyDescent="0.25">
      <c r="A237" s="16"/>
      <c r="B237" s="18"/>
      <c r="C237" s="15"/>
    </row>
    <row r="238" spans="1:7" x14ac:dyDescent="0.25">
      <c r="A238" s="16"/>
      <c r="B238" s="18"/>
      <c r="C238" s="15"/>
    </row>
    <row r="239" spans="1:7" x14ac:dyDescent="0.25">
      <c r="A239" s="16"/>
      <c r="B239" s="18"/>
      <c r="C239" s="15"/>
    </row>
  </sheetData>
  <mergeCells count="2">
    <mergeCell ref="D6:G6"/>
    <mergeCell ref="A4:G4"/>
  </mergeCells>
  <phoneticPr fontId="46" type="noConversion"/>
  <pageMargins left="0.39370078740157483" right="0.39370078740157483" top="0.39370078740157483" bottom="0.35433070866141736" header="0.51181102362204722" footer="0.51181102362204722"/>
  <pageSetup paperSize="9" scale="6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92B6-F3D4-4FCA-8F1F-53E241B86991}">
  <dimension ref="A1:G48"/>
  <sheetViews>
    <sheetView view="pageBreakPreview" zoomScaleNormal="100" zoomScaleSheetLayoutView="100" workbookViewId="0">
      <selection activeCell="D1" sqref="D1"/>
    </sheetView>
  </sheetViews>
  <sheetFormatPr defaultRowHeight="15" x14ac:dyDescent="0.25"/>
  <cols>
    <col min="1" max="1" width="46.7109375" style="104" bestFit="1" customWidth="1"/>
    <col min="2" max="3" width="10.7109375" style="100" bestFit="1" customWidth="1"/>
    <col min="4" max="4" width="10.7109375" style="117" bestFit="1" customWidth="1"/>
    <col min="5" max="256" width="9.140625" style="102"/>
    <col min="257" max="257" width="43" style="102" customWidth="1"/>
    <col min="258" max="260" width="10.7109375" style="102" bestFit="1" customWidth="1"/>
    <col min="261" max="512" width="9.140625" style="102"/>
    <col min="513" max="513" width="43" style="102" customWidth="1"/>
    <col min="514" max="516" width="10.7109375" style="102" bestFit="1" customWidth="1"/>
    <col min="517" max="768" width="9.140625" style="102"/>
    <col min="769" max="769" width="43" style="102" customWidth="1"/>
    <col min="770" max="772" width="10.7109375" style="102" bestFit="1" customWidth="1"/>
    <col min="773" max="1024" width="9.140625" style="102"/>
    <col min="1025" max="1025" width="43" style="102" customWidth="1"/>
    <col min="1026" max="1028" width="10.7109375" style="102" bestFit="1" customWidth="1"/>
    <col min="1029" max="1280" width="9.140625" style="102"/>
    <col min="1281" max="1281" width="43" style="102" customWidth="1"/>
    <col min="1282" max="1284" width="10.7109375" style="102" bestFit="1" customWidth="1"/>
    <col min="1285" max="1536" width="9.140625" style="102"/>
    <col min="1537" max="1537" width="43" style="102" customWidth="1"/>
    <col min="1538" max="1540" width="10.7109375" style="102" bestFit="1" customWidth="1"/>
    <col min="1541" max="1792" width="9.140625" style="102"/>
    <col min="1793" max="1793" width="43" style="102" customWidth="1"/>
    <col min="1794" max="1796" width="10.7109375" style="102" bestFit="1" customWidth="1"/>
    <col min="1797" max="2048" width="9.140625" style="102"/>
    <col min="2049" max="2049" width="43" style="102" customWidth="1"/>
    <col min="2050" max="2052" width="10.7109375" style="102" bestFit="1" customWidth="1"/>
    <col min="2053" max="2304" width="9.140625" style="102"/>
    <col min="2305" max="2305" width="43" style="102" customWidth="1"/>
    <col min="2306" max="2308" width="10.7109375" style="102" bestFit="1" customWidth="1"/>
    <col min="2309" max="2560" width="9.140625" style="102"/>
    <col min="2561" max="2561" width="43" style="102" customWidth="1"/>
    <col min="2562" max="2564" width="10.7109375" style="102" bestFit="1" customWidth="1"/>
    <col min="2565" max="2816" width="9.140625" style="102"/>
    <col min="2817" max="2817" width="43" style="102" customWidth="1"/>
    <col min="2818" max="2820" width="10.7109375" style="102" bestFit="1" customWidth="1"/>
    <col min="2821" max="3072" width="9.140625" style="102"/>
    <col min="3073" max="3073" width="43" style="102" customWidth="1"/>
    <col min="3074" max="3076" width="10.7109375" style="102" bestFit="1" customWidth="1"/>
    <col min="3077" max="3328" width="9.140625" style="102"/>
    <col min="3329" max="3329" width="43" style="102" customWidth="1"/>
    <col min="3330" max="3332" width="10.7109375" style="102" bestFit="1" customWidth="1"/>
    <col min="3333" max="3584" width="9.140625" style="102"/>
    <col min="3585" max="3585" width="43" style="102" customWidth="1"/>
    <col min="3586" max="3588" width="10.7109375" style="102" bestFit="1" customWidth="1"/>
    <col min="3589" max="3840" width="9.140625" style="102"/>
    <col min="3841" max="3841" width="43" style="102" customWidth="1"/>
    <col min="3842" max="3844" width="10.7109375" style="102" bestFit="1" customWidth="1"/>
    <col min="3845" max="4096" width="9.140625" style="102"/>
    <col min="4097" max="4097" width="43" style="102" customWidth="1"/>
    <col min="4098" max="4100" width="10.7109375" style="102" bestFit="1" customWidth="1"/>
    <col min="4101" max="4352" width="9.140625" style="102"/>
    <col min="4353" max="4353" width="43" style="102" customWidth="1"/>
    <col min="4354" max="4356" width="10.7109375" style="102" bestFit="1" customWidth="1"/>
    <col min="4357" max="4608" width="9.140625" style="102"/>
    <col min="4609" max="4609" width="43" style="102" customWidth="1"/>
    <col min="4610" max="4612" width="10.7109375" style="102" bestFit="1" customWidth="1"/>
    <col min="4613" max="4864" width="9.140625" style="102"/>
    <col min="4865" max="4865" width="43" style="102" customWidth="1"/>
    <col min="4866" max="4868" width="10.7109375" style="102" bestFit="1" customWidth="1"/>
    <col min="4869" max="5120" width="9.140625" style="102"/>
    <col min="5121" max="5121" width="43" style="102" customWidth="1"/>
    <col min="5122" max="5124" width="10.7109375" style="102" bestFit="1" customWidth="1"/>
    <col min="5125" max="5376" width="9.140625" style="102"/>
    <col min="5377" max="5377" width="43" style="102" customWidth="1"/>
    <col min="5378" max="5380" width="10.7109375" style="102" bestFit="1" customWidth="1"/>
    <col min="5381" max="5632" width="9.140625" style="102"/>
    <col min="5633" max="5633" width="43" style="102" customWidth="1"/>
    <col min="5634" max="5636" width="10.7109375" style="102" bestFit="1" customWidth="1"/>
    <col min="5637" max="5888" width="9.140625" style="102"/>
    <col min="5889" max="5889" width="43" style="102" customWidth="1"/>
    <col min="5890" max="5892" width="10.7109375" style="102" bestFit="1" customWidth="1"/>
    <col min="5893" max="6144" width="9.140625" style="102"/>
    <col min="6145" max="6145" width="43" style="102" customWidth="1"/>
    <col min="6146" max="6148" width="10.7109375" style="102" bestFit="1" customWidth="1"/>
    <col min="6149" max="6400" width="9.140625" style="102"/>
    <col min="6401" max="6401" width="43" style="102" customWidth="1"/>
    <col min="6402" max="6404" width="10.7109375" style="102" bestFit="1" customWidth="1"/>
    <col min="6405" max="6656" width="9.140625" style="102"/>
    <col min="6657" max="6657" width="43" style="102" customWidth="1"/>
    <col min="6658" max="6660" width="10.7109375" style="102" bestFit="1" customWidth="1"/>
    <col min="6661" max="6912" width="9.140625" style="102"/>
    <col min="6913" max="6913" width="43" style="102" customWidth="1"/>
    <col min="6914" max="6916" width="10.7109375" style="102" bestFit="1" customWidth="1"/>
    <col min="6917" max="7168" width="9.140625" style="102"/>
    <col min="7169" max="7169" width="43" style="102" customWidth="1"/>
    <col min="7170" max="7172" width="10.7109375" style="102" bestFit="1" customWidth="1"/>
    <col min="7173" max="7424" width="9.140625" style="102"/>
    <col min="7425" max="7425" width="43" style="102" customWidth="1"/>
    <col min="7426" max="7428" width="10.7109375" style="102" bestFit="1" customWidth="1"/>
    <col min="7429" max="7680" width="9.140625" style="102"/>
    <col min="7681" max="7681" width="43" style="102" customWidth="1"/>
    <col min="7682" max="7684" width="10.7109375" style="102" bestFit="1" customWidth="1"/>
    <col min="7685" max="7936" width="9.140625" style="102"/>
    <col min="7937" max="7937" width="43" style="102" customWidth="1"/>
    <col min="7938" max="7940" width="10.7109375" style="102" bestFit="1" customWidth="1"/>
    <col min="7941" max="8192" width="9.140625" style="102"/>
    <col min="8193" max="8193" width="43" style="102" customWidth="1"/>
    <col min="8194" max="8196" width="10.7109375" style="102" bestFit="1" customWidth="1"/>
    <col min="8197" max="8448" width="9.140625" style="102"/>
    <col min="8449" max="8449" width="43" style="102" customWidth="1"/>
    <col min="8450" max="8452" width="10.7109375" style="102" bestFit="1" customWidth="1"/>
    <col min="8453" max="8704" width="9.140625" style="102"/>
    <col min="8705" max="8705" width="43" style="102" customWidth="1"/>
    <col min="8706" max="8708" width="10.7109375" style="102" bestFit="1" customWidth="1"/>
    <col min="8709" max="8960" width="9.140625" style="102"/>
    <col min="8961" max="8961" width="43" style="102" customWidth="1"/>
    <col min="8962" max="8964" width="10.7109375" style="102" bestFit="1" customWidth="1"/>
    <col min="8965" max="9216" width="9.140625" style="102"/>
    <col min="9217" max="9217" width="43" style="102" customWidth="1"/>
    <col min="9218" max="9220" width="10.7109375" style="102" bestFit="1" customWidth="1"/>
    <col min="9221" max="9472" width="9.140625" style="102"/>
    <col min="9473" max="9473" width="43" style="102" customWidth="1"/>
    <col min="9474" max="9476" width="10.7109375" style="102" bestFit="1" customWidth="1"/>
    <col min="9477" max="9728" width="9.140625" style="102"/>
    <col min="9729" max="9729" width="43" style="102" customWidth="1"/>
    <col min="9730" max="9732" width="10.7109375" style="102" bestFit="1" customWidth="1"/>
    <col min="9733" max="9984" width="9.140625" style="102"/>
    <col min="9985" max="9985" width="43" style="102" customWidth="1"/>
    <col min="9986" max="9988" width="10.7109375" style="102" bestFit="1" customWidth="1"/>
    <col min="9989" max="10240" width="9.140625" style="102"/>
    <col min="10241" max="10241" width="43" style="102" customWidth="1"/>
    <col min="10242" max="10244" width="10.7109375" style="102" bestFit="1" customWidth="1"/>
    <col min="10245" max="10496" width="9.140625" style="102"/>
    <col min="10497" max="10497" width="43" style="102" customWidth="1"/>
    <col min="10498" max="10500" width="10.7109375" style="102" bestFit="1" customWidth="1"/>
    <col min="10501" max="10752" width="9.140625" style="102"/>
    <col min="10753" max="10753" width="43" style="102" customWidth="1"/>
    <col min="10754" max="10756" width="10.7109375" style="102" bestFit="1" customWidth="1"/>
    <col min="10757" max="11008" width="9.140625" style="102"/>
    <col min="11009" max="11009" width="43" style="102" customWidth="1"/>
    <col min="11010" max="11012" width="10.7109375" style="102" bestFit="1" customWidth="1"/>
    <col min="11013" max="11264" width="9.140625" style="102"/>
    <col min="11265" max="11265" width="43" style="102" customWidth="1"/>
    <col min="11266" max="11268" width="10.7109375" style="102" bestFit="1" customWidth="1"/>
    <col min="11269" max="11520" width="9.140625" style="102"/>
    <col min="11521" max="11521" width="43" style="102" customWidth="1"/>
    <col min="11522" max="11524" width="10.7109375" style="102" bestFit="1" customWidth="1"/>
    <col min="11525" max="11776" width="9.140625" style="102"/>
    <col min="11777" max="11777" width="43" style="102" customWidth="1"/>
    <col min="11778" max="11780" width="10.7109375" style="102" bestFit="1" customWidth="1"/>
    <col min="11781" max="12032" width="9.140625" style="102"/>
    <col min="12033" max="12033" width="43" style="102" customWidth="1"/>
    <col min="12034" max="12036" width="10.7109375" style="102" bestFit="1" customWidth="1"/>
    <col min="12037" max="12288" width="9.140625" style="102"/>
    <col min="12289" max="12289" width="43" style="102" customWidth="1"/>
    <col min="12290" max="12292" width="10.7109375" style="102" bestFit="1" customWidth="1"/>
    <col min="12293" max="12544" width="9.140625" style="102"/>
    <col min="12545" max="12545" width="43" style="102" customWidth="1"/>
    <col min="12546" max="12548" width="10.7109375" style="102" bestFit="1" customWidth="1"/>
    <col min="12549" max="12800" width="9.140625" style="102"/>
    <col min="12801" max="12801" width="43" style="102" customWidth="1"/>
    <col min="12802" max="12804" width="10.7109375" style="102" bestFit="1" customWidth="1"/>
    <col min="12805" max="13056" width="9.140625" style="102"/>
    <col min="13057" max="13057" width="43" style="102" customWidth="1"/>
    <col min="13058" max="13060" width="10.7109375" style="102" bestFit="1" customWidth="1"/>
    <col min="13061" max="13312" width="9.140625" style="102"/>
    <col min="13313" max="13313" width="43" style="102" customWidth="1"/>
    <col min="13314" max="13316" width="10.7109375" style="102" bestFit="1" customWidth="1"/>
    <col min="13317" max="13568" width="9.140625" style="102"/>
    <col min="13569" max="13569" width="43" style="102" customWidth="1"/>
    <col min="13570" max="13572" width="10.7109375" style="102" bestFit="1" customWidth="1"/>
    <col min="13573" max="13824" width="9.140625" style="102"/>
    <col min="13825" max="13825" width="43" style="102" customWidth="1"/>
    <col min="13826" max="13828" width="10.7109375" style="102" bestFit="1" customWidth="1"/>
    <col min="13829" max="14080" width="9.140625" style="102"/>
    <col min="14081" max="14081" width="43" style="102" customWidth="1"/>
    <col min="14082" max="14084" width="10.7109375" style="102" bestFit="1" customWidth="1"/>
    <col min="14085" max="14336" width="9.140625" style="102"/>
    <col min="14337" max="14337" width="43" style="102" customWidth="1"/>
    <col min="14338" max="14340" width="10.7109375" style="102" bestFit="1" customWidth="1"/>
    <col min="14341" max="14592" width="9.140625" style="102"/>
    <col min="14593" max="14593" width="43" style="102" customWidth="1"/>
    <col min="14594" max="14596" width="10.7109375" style="102" bestFit="1" customWidth="1"/>
    <col min="14597" max="14848" width="9.140625" style="102"/>
    <col min="14849" max="14849" width="43" style="102" customWidth="1"/>
    <col min="14850" max="14852" width="10.7109375" style="102" bestFit="1" customWidth="1"/>
    <col min="14853" max="15104" width="9.140625" style="102"/>
    <col min="15105" max="15105" width="43" style="102" customWidth="1"/>
    <col min="15106" max="15108" width="10.7109375" style="102" bestFit="1" customWidth="1"/>
    <col min="15109" max="15360" width="9.140625" style="102"/>
    <col min="15361" max="15361" width="43" style="102" customWidth="1"/>
    <col min="15362" max="15364" width="10.7109375" style="102" bestFit="1" customWidth="1"/>
    <col min="15365" max="15616" width="9.140625" style="102"/>
    <col min="15617" max="15617" width="43" style="102" customWidth="1"/>
    <col min="15618" max="15620" width="10.7109375" style="102" bestFit="1" customWidth="1"/>
    <col min="15621" max="15872" width="9.140625" style="102"/>
    <col min="15873" max="15873" width="43" style="102" customWidth="1"/>
    <col min="15874" max="15876" width="10.7109375" style="102" bestFit="1" customWidth="1"/>
    <col min="15877" max="16128" width="9.140625" style="102"/>
    <col min="16129" max="16129" width="43" style="102" customWidth="1"/>
    <col min="16130" max="16132" width="10.7109375" style="102" bestFit="1" customWidth="1"/>
    <col min="16133" max="16384" width="9.140625" style="102"/>
  </cols>
  <sheetData>
    <row r="1" spans="1:7" x14ac:dyDescent="0.25">
      <c r="A1" s="100"/>
      <c r="D1" s="101" t="s">
        <v>796</v>
      </c>
    </row>
    <row r="2" spans="1:7" ht="14.25" x14ac:dyDescent="0.2">
      <c r="A2" s="103"/>
      <c r="B2" s="2"/>
      <c r="C2" s="2"/>
      <c r="D2" s="2"/>
    </row>
    <row r="3" spans="1:7" ht="15" customHeight="1" x14ac:dyDescent="0.2">
      <c r="A3" s="588" t="s">
        <v>298</v>
      </c>
      <c r="B3" s="588"/>
      <c r="C3" s="588"/>
      <c r="D3" s="588"/>
    </row>
    <row r="4" spans="1:7" x14ac:dyDescent="0.25">
      <c r="C4" s="103"/>
      <c r="D4" s="103" t="s">
        <v>21</v>
      </c>
    </row>
    <row r="5" spans="1:7" ht="14.25" x14ac:dyDescent="0.2">
      <c r="A5" s="105" t="s">
        <v>299</v>
      </c>
      <c r="B5" s="106" t="s">
        <v>300</v>
      </c>
      <c r="C5" s="106" t="s">
        <v>301</v>
      </c>
      <c r="D5" s="106" t="s">
        <v>331</v>
      </c>
    </row>
    <row r="6" spans="1:7" x14ac:dyDescent="0.25">
      <c r="A6" s="107" t="s">
        <v>76</v>
      </c>
      <c r="B6" s="108">
        <v>300000</v>
      </c>
      <c r="C6" s="108">
        <v>320000</v>
      </c>
      <c r="D6" s="108">
        <v>325000</v>
      </c>
    </row>
    <row r="7" spans="1:7" x14ac:dyDescent="0.25">
      <c r="A7" s="109" t="s">
        <v>302</v>
      </c>
      <c r="B7" s="108">
        <v>1231000</v>
      </c>
      <c r="C7" s="108">
        <v>1231000</v>
      </c>
      <c r="D7" s="108">
        <v>1231000</v>
      </c>
    </row>
    <row r="8" spans="1:7" x14ac:dyDescent="0.25">
      <c r="A8" s="107" t="s">
        <v>303</v>
      </c>
      <c r="B8" s="108">
        <v>0</v>
      </c>
      <c r="C8" s="108">
        <v>0</v>
      </c>
      <c r="D8" s="108">
        <v>0</v>
      </c>
    </row>
    <row r="9" spans="1:7" x14ac:dyDescent="0.25">
      <c r="A9" s="107" t="s">
        <v>304</v>
      </c>
      <c r="B9" s="108">
        <v>16000</v>
      </c>
      <c r="C9" s="108">
        <v>16000</v>
      </c>
      <c r="D9" s="108">
        <v>16000</v>
      </c>
    </row>
    <row r="10" spans="1:7" x14ac:dyDescent="0.25">
      <c r="A10" s="107" t="s">
        <v>88</v>
      </c>
      <c r="B10" s="108">
        <v>2132346</v>
      </c>
      <c r="C10" s="108">
        <v>2210160</v>
      </c>
      <c r="D10" s="108">
        <v>2310329</v>
      </c>
      <c r="E10" s="110"/>
      <c r="F10" s="110"/>
      <c r="G10" s="110"/>
    </row>
    <row r="11" spans="1:7" x14ac:dyDescent="0.25">
      <c r="A11" s="107" t="s">
        <v>117</v>
      </c>
      <c r="B11" s="108">
        <v>157500</v>
      </c>
      <c r="C11" s="108">
        <v>165375</v>
      </c>
      <c r="D11" s="108">
        <v>165375</v>
      </c>
      <c r="E11" s="111"/>
    </row>
    <row r="12" spans="1:7" x14ac:dyDescent="0.25">
      <c r="A12" s="107" t="s">
        <v>145</v>
      </c>
      <c r="B12" s="108">
        <v>100</v>
      </c>
      <c r="C12" s="108">
        <v>100</v>
      </c>
      <c r="D12" s="108">
        <v>100</v>
      </c>
      <c r="E12" s="111"/>
    </row>
    <row r="13" spans="1:7" x14ac:dyDescent="0.25">
      <c r="A13" s="112" t="s">
        <v>305</v>
      </c>
      <c r="B13" s="108">
        <v>0</v>
      </c>
      <c r="C13" s="108">
        <v>0</v>
      </c>
      <c r="D13" s="108">
        <v>0</v>
      </c>
      <c r="E13" s="111"/>
    </row>
    <row r="14" spans="1:7" x14ac:dyDescent="0.25">
      <c r="A14" s="107" t="s">
        <v>306</v>
      </c>
      <c r="B14" s="108">
        <v>60000</v>
      </c>
      <c r="C14" s="108">
        <v>65000</v>
      </c>
      <c r="D14" s="108">
        <v>65000</v>
      </c>
    </row>
    <row r="15" spans="1:7" x14ac:dyDescent="0.25">
      <c r="A15" s="107" t="s">
        <v>307</v>
      </c>
      <c r="B15" s="108">
        <v>2000</v>
      </c>
      <c r="C15" s="108">
        <v>2000</v>
      </c>
      <c r="D15" s="108">
        <v>2000</v>
      </c>
    </row>
    <row r="16" spans="1:7" x14ac:dyDescent="0.25">
      <c r="A16" s="113" t="s">
        <v>308</v>
      </c>
      <c r="B16" s="114">
        <f>SUM(B6:B15)</f>
        <v>3898946</v>
      </c>
      <c r="C16" s="114">
        <f>SUM(C6:C15)</f>
        <v>4009635</v>
      </c>
      <c r="D16" s="114">
        <f>SUM(D6:D15)</f>
        <v>4114804</v>
      </c>
    </row>
    <row r="17" spans="1:5" x14ac:dyDescent="0.25">
      <c r="A17" s="107" t="s">
        <v>309</v>
      </c>
      <c r="B17" s="108">
        <v>0</v>
      </c>
      <c r="C17" s="108">
        <v>0</v>
      </c>
      <c r="D17" s="108">
        <v>0</v>
      </c>
    </row>
    <row r="18" spans="1:5" x14ac:dyDescent="0.25">
      <c r="A18" s="107" t="s">
        <v>57</v>
      </c>
      <c r="B18" s="108">
        <v>250000</v>
      </c>
      <c r="C18" s="108">
        <v>260000</v>
      </c>
      <c r="D18" s="108">
        <v>270000</v>
      </c>
      <c r="E18" s="111"/>
    </row>
    <row r="19" spans="1:5" x14ac:dyDescent="0.25">
      <c r="A19" s="107" t="s">
        <v>95</v>
      </c>
      <c r="B19" s="108">
        <v>400000</v>
      </c>
      <c r="C19" s="108">
        <v>450000</v>
      </c>
      <c r="D19" s="108">
        <v>500000</v>
      </c>
      <c r="E19" s="111"/>
    </row>
    <row r="20" spans="1:5" x14ac:dyDescent="0.25">
      <c r="A20" s="107" t="s">
        <v>310</v>
      </c>
      <c r="B20" s="108">
        <v>14700</v>
      </c>
      <c r="C20" s="108">
        <v>15000</v>
      </c>
      <c r="D20" s="108">
        <v>15000</v>
      </c>
    </row>
    <row r="21" spans="1:5" x14ac:dyDescent="0.25">
      <c r="A21" s="107" t="s">
        <v>311</v>
      </c>
      <c r="B21" s="108">
        <v>4000</v>
      </c>
      <c r="C21" s="108">
        <v>4000</v>
      </c>
      <c r="D21" s="108">
        <v>4000</v>
      </c>
    </row>
    <row r="22" spans="1:5" x14ac:dyDescent="0.25">
      <c r="A22" s="107" t="s">
        <v>312</v>
      </c>
      <c r="B22" s="108">
        <v>0</v>
      </c>
      <c r="C22" s="108">
        <v>0</v>
      </c>
      <c r="D22" s="108">
        <v>0</v>
      </c>
    </row>
    <row r="23" spans="1:5" x14ac:dyDescent="0.25">
      <c r="A23" s="107" t="s">
        <v>313</v>
      </c>
      <c r="B23" s="108">
        <v>100000</v>
      </c>
      <c r="C23" s="108">
        <v>100000</v>
      </c>
      <c r="D23" s="108">
        <v>100000</v>
      </c>
    </row>
    <row r="24" spans="1:5" x14ac:dyDescent="0.25">
      <c r="A24" s="113" t="s">
        <v>314</v>
      </c>
      <c r="B24" s="114">
        <f>SUM(B17:B23)</f>
        <v>768700</v>
      </c>
      <c r="C24" s="114">
        <f>SUM(C17:C23)</f>
        <v>829000</v>
      </c>
      <c r="D24" s="114">
        <f>SUM(D17:D23)</f>
        <v>889000</v>
      </c>
    </row>
    <row r="25" spans="1:5" ht="13.5" customHeight="1" x14ac:dyDescent="0.2">
      <c r="A25" s="115" t="s">
        <v>315</v>
      </c>
      <c r="B25" s="116">
        <f>B16+B24</f>
        <v>4667646</v>
      </c>
      <c r="C25" s="116">
        <f>C16+C24</f>
        <v>4838635</v>
      </c>
      <c r="D25" s="116">
        <f>D16+D24</f>
        <v>5003804</v>
      </c>
    </row>
    <row r="26" spans="1:5" ht="13.5" customHeight="1" x14ac:dyDescent="0.2">
      <c r="A26" s="115"/>
      <c r="B26" s="116"/>
      <c r="C26" s="116"/>
      <c r="D26" s="116"/>
    </row>
    <row r="27" spans="1:5" ht="14.25" x14ac:dyDescent="0.2">
      <c r="A27" s="105" t="s">
        <v>316</v>
      </c>
      <c r="B27" s="106" t="s">
        <v>300</v>
      </c>
      <c r="C27" s="106" t="s">
        <v>301</v>
      </c>
      <c r="D27" s="106" t="s">
        <v>331</v>
      </c>
    </row>
    <row r="28" spans="1:5" x14ac:dyDescent="0.25">
      <c r="A28" s="107" t="s">
        <v>19</v>
      </c>
      <c r="B28" s="108">
        <v>1340000</v>
      </c>
      <c r="C28" s="108">
        <v>1395000</v>
      </c>
      <c r="D28" s="108">
        <v>1436000</v>
      </c>
    </row>
    <row r="29" spans="1:5" ht="30" x14ac:dyDescent="0.25">
      <c r="A29" s="109" t="s">
        <v>178</v>
      </c>
      <c r="B29" s="108">
        <v>174200</v>
      </c>
      <c r="C29" s="108">
        <v>181350</v>
      </c>
      <c r="D29" s="108">
        <v>186680</v>
      </c>
    </row>
    <row r="30" spans="1:5" x14ac:dyDescent="0.25">
      <c r="A30" s="107" t="s">
        <v>23</v>
      </c>
      <c r="B30" s="108">
        <v>1810000</v>
      </c>
      <c r="C30" s="108">
        <v>1850000</v>
      </c>
      <c r="D30" s="108">
        <v>1900000</v>
      </c>
    </row>
    <row r="31" spans="1:5" x14ac:dyDescent="0.25">
      <c r="A31" s="107" t="s">
        <v>317</v>
      </c>
      <c r="B31" s="108">
        <v>680000</v>
      </c>
      <c r="C31" s="108">
        <v>700000</v>
      </c>
      <c r="D31" s="108">
        <v>720000</v>
      </c>
    </row>
    <row r="32" spans="1:5" x14ac:dyDescent="0.25">
      <c r="A32" s="107" t="s">
        <v>318</v>
      </c>
      <c r="B32" s="108">
        <v>15000</v>
      </c>
      <c r="C32" s="108">
        <v>15000</v>
      </c>
      <c r="D32" s="108">
        <v>15000</v>
      </c>
      <c r="E32" s="111"/>
    </row>
    <row r="33" spans="1:5" x14ac:dyDescent="0.25">
      <c r="A33" s="107" t="s">
        <v>319</v>
      </c>
      <c r="B33" s="108">
        <v>0</v>
      </c>
      <c r="C33" s="108">
        <v>0</v>
      </c>
      <c r="D33" s="108">
        <v>0</v>
      </c>
      <c r="E33" s="111"/>
    </row>
    <row r="34" spans="1:5" x14ac:dyDescent="0.25">
      <c r="A34" s="107" t="s">
        <v>320</v>
      </c>
      <c r="B34" s="108">
        <v>500</v>
      </c>
      <c r="C34" s="108">
        <v>500</v>
      </c>
      <c r="D34" s="108">
        <v>500</v>
      </c>
    </row>
    <row r="35" spans="1:5" x14ac:dyDescent="0.25">
      <c r="A35" s="107" t="s">
        <v>90</v>
      </c>
      <c r="B35" s="108">
        <v>0</v>
      </c>
      <c r="C35" s="108">
        <v>0</v>
      </c>
      <c r="D35" s="108">
        <v>0</v>
      </c>
    </row>
    <row r="36" spans="1:5" x14ac:dyDescent="0.25">
      <c r="A36" s="107" t="s">
        <v>321</v>
      </c>
      <c r="B36" s="108">
        <v>5000</v>
      </c>
      <c r="C36" s="108">
        <v>5000</v>
      </c>
      <c r="D36" s="108">
        <v>5000</v>
      </c>
    </row>
    <row r="37" spans="1:5" x14ac:dyDescent="0.25">
      <c r="A37" s="113" t="s">
        <v>322</v>
      </c>
      <c r="B37" s="114">
        <f>SUM(B28:B36)</f>
        <v>4024700</v>
      </c>
      <c r="C37" s="114">
        <f>SUM(C28:C36)</f>
        <v>4146850</v>
      </c>
      <c r="D37" s="114">
        <f>SUM(D28:D36)</f>
        <v>4263180</v>
      </c>
    </row>
    <row r="38" spans="1:5" x14ac:dyDescent="0.25">
      <c r="A38" s="107" t="s">
        <v>323</v>
      </c>
      <c r="B38" s="108">
        <v>165000</v>
      </c>
      <c r="C38" s="108">
        <v>165000</v>
      </c>
      <c r="D38" s="108">
        <v>165000</v>
      </c>
    </row>
    <row r="39" spans="1:5" x14ac:dyDescent="0.25">
      <c r="A39" s="107" t="s">
        <v>42</v>
      </c>
      <c r="B39" s="108">
        <v>400000</v>
      </c>
      <c r="C39" s="108">
        <v>450000</v>
      </c>
      <c r="D39" s="108">
        <v>500000</v>
      </c>
    </row>
    <row r="40" spans="1:5" x14ac:dyDescent="0.25">
      <c r="A40" s="107" t="s">
        <v>324</v>
      </c>
      <c r="B40" s="108">
        <v>7350</v>
      </c>
      <c r="C40" s="108">
        <v>7350</v>
      </c>
      <c r="D40" s="108">
        <v>7350</v>
      </c>
    </row>
    <row r="41" spans="1:5" x14ac:dyDescent="0.25">
      <c r="A41" s="107" t="s">
        <v>325</v>
      </c>
      <c r="B41" s="108">
        <v>26389</v>
      </c>
      <c r="C41" s="108">
        <v>26389</v>
      </c>
      <c r="D41" s="108">
        <v>26389</v>
      </c>
    </row>
    <row r="42" spans="1:5" x14ac:dyDescent="0.25">
      <c r="A42" s="107" t="s">
        <v>326</v>
      </c>
      <c r="B42" s="108">
        <v>4207</v>
      </c>
      <c r="C42" s="108">
        <v>3046</v>
      </c>
      <c r="D42" s="108">
        <v>1885</v>
      </c>
    </row>
    <row r="43" spans="1:5" x14ac:dyDescent="0.25">
      <c r="A43" s="107" t="s">
        <v>327</v>
      </c>
      <c r="B43" s="108">
        <v>0</v>
      </c>
      <c r="C43" s="108">
        <v>0</v>
      </c>
      <c r="D43" s="108">
        <v>0</v>
      </c>
    </row>
    <row r="44" spans="1:5" x14ac:dyDescent="0.25">
      <c r="A44" s="107" t="s">
        <v>328</v>
      </c>
      <c r="B44" s="108">
        <v>40000</v>
      </c>
      <c r="C44" s="108">
        <v>40000</v>
      </c>
      <c r="D44" s="108">
        <v>40000</v>
      </c>
    </row>
    <row r="45" spans="1:5" x14ac:dyDescent="0.25">
      <c r="A45" s="113" t="s">
        <v>329</v>
      </c>
      <c r="B45" s="114">
        <f>SUM(B38:B44)</f>
        <v>642946</v>
      </c>
      <c r="C45" s="114">
        <f>SUM(C38:C44)</f>
        <v>691785</v>
      </c>
      <c r="D45" s="114">
        <f>SUM(D38:D44)</f>
        <v>740624</v>
      </c>
    </row>
    <row r="46" spans="1:5" ht="14.25" x14ac:dyDescent="0.2">
      <c r="A46" s="115" t="s">
        <v>330</v>
      </c>
      <c r="B46" s="116">
        <f>B37+B45</f>
        <v>4667646</v>
      </c>
      <c r="C46" s="116">
        <f>C37+C45</f>
        <v>4838635</v>
      </c>
      <c r="D46" s="116">
        <f>D37+D45</f>
        <v>5003804</v>
      </c>
    </row>
    <row r="47" spans="1:5" s="117" customFormat="1" x14ac:dyDescent="0.25">
      <c r="A47" s="104"/>
      <c r="B47" s="100"/>
      <c r="C47" s="100"/>
    </row>
    <row r="48" spans="1:5" s="117" customFormat="1" x14ac:dyDescent="0.25">
      <c r="A48" s="104"/>
      <c r="B48" s="100"/>
      <c r="C48" s="100"/>
    </row>
  </sheetData>
  <mergeCells count="1">
    <mergeCell ref="A3:D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652D-01DD-44FE-B590-A4B85EA32629}">
  <sheetPr>
    <pageSetUpPr fitToPage="1"/>
  </sheetPr>
  <dimension ref="A1:C54"/>
  <sheetViews>
    <sheetView zoomScaleNormal="100" workbookViewId="0">
      <selection activeCell="A36" sqref="A36"/>
    </sheetView>
  </sheetViews>
  <sheetFormatPr defaultColWidth="9.140625" defaultRowHeight="12.75" x14ac:dyDescent="0.2"/>
  <cols>
    <col min="1" max="1" width="64.85546875" style="2" customWidth="1"/>
    <col min="2" max="2" width="58.28515625" style="2" customWidth="1"/>
    <col min="3" max="3" width="33.140625" style="2" customWidth="1"/>
    <col min="4" max="16384" width="9.140625" style="2"/>
  </cols>
  <sheetData>
    <row r="1" spans="1:3" x14ac:dyDescent="0.2">
      <c r="A1" s="589" t="s">
        <v>797</v>
      </c>
      <c r="B1" s="589"/>
      <c r="C1" s="589"/>
    </row>
    <row r="2" spans="1:3" x14ac:dyDescent="0.2">
      <c r="A2" s="118"/>
      <c r="B2" s="118"/>
      <c r="C2" s="118"/>
    </row>
    <row r="3" spans="1:3" ht="15.75" x14ac:dyDescent="0.25">
      <c r="A3" s="119" t="s">
        <v>332</v>
      </c>
      <c r="B3" s="119"/>
      <c r="C3" s="119"/>
    </row>
    <row r="4" spans="1:3" ht="15.75" x14ac:dyDescent="0.25">
      <c r="A4" t="s">
        <v>802</v>
      </c>
      <c r="B4" s="120"/>
      <c r="C4" s="120"/>
    </row>
    <row r="5" spans="1:3" ht="15.75" x14ac:dyDescent="0.25">
      <c r="A5" s="121" t="s">
        <v>333</v>
      </c>
      <c r="B5" s="122" t="s">
        <v>334</v>
      </c>
      <c r="C5" s="123" t="s">
        <v>335</v>
      </c>
    </row>
    <row r="6" spans="1:3" ht="15.75" x14ac:dyDescent="0.25">
      <c r="A6" s="124" t="s">
        <v>336</v>
      </c>
      <c r="B6" s="125" t="s">
        <v>337</v>
      </c>
      <c r="C6" s="126">
        <v>18014</v>
      </c>
    </row>
    <row r="7" spans="1:3" ht="15.75" x14ac:dyDescent="0.25">
      <c r="A7" s="124" t="s">
        <v>338</v>
      </c>
      <c r="B7" s="125" t="s">
        <v>339</v>
      </c>
      <c r="C7" s="126">
        <v>9882</v>
      </c>
    </row>
    <row r="8" spans="1:3" ht="15.75" x14ac:dyDescent="0.25">
      <c r="A8" s="127" t="s">
        <v>778</v>
      </c>
      <c r="B8" s="128" t="s">
        <v>340</v>
      </c>
      <c r="C8" s="129">
        <v>17100</v>
      </c>
    </row>
    <row r="9" spans="1:3" ht="15.75" x14ac:dyDescent="0.25">
      <c r="A9" s="127" t="s">
        <v>341</v>
      </c>
      <c r="B9" s="128" t="s">
        <v>342</v>
      </c>
      <c r="C9" s="129">
        <v>2482</v>
      </c>
    </row>
    <row r="10" spans="1:3" ht="31.5" x14ac:dyDescent="0.25">
      <c r="A10" s="127" t="s">
        <v>343</v>
      </c>
      <c r="B10" s="125" t="s">
        <v>344</v>
      </c>
      <c r="C10" s="126">
        <v>11000</v>
      </c>
    </row>
    <row r="11" spans="1:3" ht="8.25" customHeight="1" x14ac:dyDescent="0.25">
      <c r="A11" s="120"/>
      <c r="B11" s="120"/>
      <c r="C11" s="120"/>
    </row>
    <row r="12" spans="1:3" ht="15.75" x14ac:dyDescent="0.25">
      <c r="A12" s="548" t="s">
        <v>803</v>
      </c>
      <c r="B12" s="120"/>
      <c r="C12" s="120"/>
    </row>
    <row r="13" spans="1:3" ht="15.75" x14ac:dyDescent="0.25">
      <c r="A13" s="130" t="s">
        <v>804</v>
      </c>
      <c r="B13" s="120"/>
      <c r="C13" s="120"/>
    </row>
    <row r="14" spans="1:3" ht="37.5" customHeight="1" x14ac:dyDescent="0.2">
      <c r="A14" s="590" t="s">
        <v>805</v>
      </c>
      <c r="B14" s="590"/>
      <c r="C14" s="590"/>
    </row>
    <row r="15" spans="1:3" ht="51" customHeight="1" x14ac:dyDescent="0.2">
      <c r="A15" s="590" t="s">
        <v>806</v>
      </c>
      <c r="B15" s="590"/>
      <c r="C15" s="590"/>
    </row>
    <row r="16" spans="1:3" ht="9.75" customHeight="1" x14ac:dyDescent="0.25">
      <c r="A16" s="130"/>
      <c r="B16" s="120"/>
      <c r="C16" s="120"/>
    </row>
    <row r="17" spans="1:3" ht="15.75" x14ac:dyDescent="0.25">
      <c r="A17" s="130" t="s">
        <v>807</v>
      </c>
      <c r="B17" s="120"/>
      <c r="C17" s="120"/>
    </row>
    <row r="18" spans="1:3" ht="8.25" customHeight="1" x14ac:dyDescent="0.25">
      <c r="B18" s="120"/>
      <c r="C18" s="120"/>
    </row>
    <row r="19" spans="1:3" x14ac:dyDescent="0.2">
      <c r="A19" s="591" t="s">
        <v>808</v>
      </c>
      <c r="B19" s="591"/>
      <c r="C19" s="591"/>
    </row>
    <row r="20" spans="1:3" ht="25.5" customHeight="1" x14ac:dyDescent="0.2">
      <c r="A20" s="590" t="s">
        <v>809</v>
      </c>
      <c r="B20" s="590"/>
      <c r="C20" s="590"/>
    </row>
    <row r="21" spans="1:3" s="547" customFormat="1" x14ac:dyDescent="0.2">
      <c r="A21" s="2" t="s">
        <v>810</v>
      </c>
    </row>
    <row r="22" spans="1:3" ht="25.5" customHeight="1" x14ac:dyDescent="0.2">
      <c r="A22" s="590" t="s">
        <v>811</v>
      </c>
      <c r="B22" s="590"/>
      <c r="C22" s="590"/>
    </row>
    <row r="23" spans="1:3" x14ac:dyDescent="0.2">
      <c r="A23" s="590" t="s">
        <v>812</v>
      </c>
      <c r="B23" s="590"/>
      <c r="C23" s="590"/>
    </row>
    <row r="24" spans="1:3" x14ac:dyDescent="0.2">
      <c r="A24" s="590" t="s">
        <v>813</v>
      </c>
      <c r="B24" s="592"/>
      <c r="C24" s="592"/>
    </row>
    <row r="25" spans="1:3" x14ac:dyDescent="0.2">
      <c r="A25" s="590" t="s">
        <v>814</v>
      </c>
      <c r="B25" s="592"/>
      <c r="C25" s="592"/>
    </row>
    <row r="26" spans="1:3" x14ac:dyDescent="0.2">
      <c r="A26" s="131"/>
      <c r="B26" s="131"/>
      <c r="C26" s="131"/>
    </row>
    <row r="27" spans="1:3" x14ac:dyDescent="0.2">
      <c r="A27" s="467" t="s">
        <v>815</v>
      </c>
      <c r="B27" s="131"/>
      <c r="C27" s="131"/>
    </row>
    <row r="28" spans="1:3" x14ac:dyDescent="0.2">
      <c r="A28" s="131"/>
      <c r="B28" s="131"/>
      <c r="C28" s="131"/>
    </row>
    <row r="29" spans="1:3" x14ac:dyDescent="0.2">
      <c r="A29" s="548" t="s">
        <v>816</v>
      </c>
    </row>
    <row r="30" spans="1:3" x14ac:dyDescent="0.2">
      <c r="A30" s="590" t="s">
        <v>817</v>
      </c>
      <c r="B30" s="590"/>
      <c r="C30" s="590"/>
    </row>
    <row r="31" spans="1:3" x14ac:dyDescent="0.2">
      <c r="A31" s="2" t="s">
        <v>818</v>
      </c>
    </row>
    <row r="33" spans="1:3" x14ac:dyDescent="0.2">
      <c r="A33" s="130" t="s">
        <v>819</v>
      </c>
      <c r="B33" s="130"/>
      <c r="C33" s="130"/>
    </row>
    <row r="35" spans="1:3" x14ac:dyDescent="0.2">
      <c r="A35" s="130" t="s">
        <v>820</v>
      </c>
      <c r="B35" s="130"/>
      <c r="C35" s="130"/>
    </row>
    <row r="36" spans="1:3" x14ac:dyDescent="0.2">
      <c r="A36" s="130"/>
      <c r="B36" s="130"/>
      <c r="C36" s="130"/>
    </row>
    <row r="37" spans="1:3" x14ac:dyDescent="0.2">
      <c r="A37" s="133" t="s">
        <v>345</v>
      </c>
      <c r="B37" s="133" t="s">
        <v>346</v>
      </c>
      <c r="C37" s="133" t="s">
        <v>347</v>
      </c>
    </row>
    <row r="38" spans="1:3" ht="76.5" x14ac:dyDescent="0.2">
      <c r="A38" s="134" t="s">
        <v>348</v>
      </c>
      <c r="B38" s="134" t="s">
        <v>349</v>
      </c>
      <c r="C38" s="134" t="s">
        <v>350</v>
      </c>
    </row>
    <row r="39" spans="1:3" ht="51" x14ac:dyDescent="0.2">
      <c r="A39" s="3" t="s">
        <v>351</v>
      </c>
      <c r="B39" s="134" t="s">
        <v>352</v>
      </c>
      <c r="C39" s="3" t="s">
        <v>353</v>
      </c>
    </row>
    <row r="40" spans="1:3" ht="51" x14ac:dyDescent="0.2">
      <c r="A40" s="3" t="s">
        <v>354</v>
      </c>
      <c r="B40" s="134" t="s">
        <v>355</v>
      </c>
      <c r="C40" s="134" t="s">
        <v>356</v>
      </c>
    </row>
    <row r="41" spans="1:3" ht="76.5" x14ac:dyDescent="0.2">
      <c r="A41" s="134" t="s">
        <v>357</v>
      </c>
      <c r="B41" s="134" t="s">
        <v>358</v>
      </c>
      <c r="C41" s="135" t="s">
        <v>359</v>
      </c>
    </row>
    <row r="42" spans="1:3" ht="76.5" x14ac:dyDescent="0.2">
      <c r="A42" s="3" t="s">
        <v>360</v>
      </c>
      <c r="B42" s="134" t="s">
        <v>361</v>
      </c>
      <c r="C42" s="134" t="s">
        <v>362</v>
      </c>
    </row>
    <row r="43" spans="1:3" ht="51" x14ac:dyDescent="0.2">
      <c r="A43" s="136" t="s">
        <v>363</v>
      </c>
      <c r="B43" s="137" t="s">
        <v>364</v>
      </c>
      <c r="C43" s="138" t="s">
        <v>365</v>
      </c>
    </row>
    <row r="44" spans="1:3" ht="140.25" x14ac:dyDescent="0.2">
      <c r="A44" s="134" t="s">
        <v>366</v>
      </c>
      <c r="B44" s="134" t="s">
        <v>367</v>
      </c>
      <c r="C44" s="3" t="s">
        <v>368</v>
      </c>
    </row>
    <row r="45" spans="1:3" ht="127.5" x14ac:dyDescent="0.2">
      <c r="A45" s="134" t="s">
        <v>392</v>
      </c>
      <c r="B45" s="134" t="s">
        <v>393</v>
      </c>
      <c r="C45" s="134" t="s">
        <v>391</v>
      </c>
    </row>
    <row r="46" spans="1:3" ht="51" x14ac:dyDescent="0.2">
      <c r="A46" s="3" t="s">
        <v>369</v>
      </c>
      <c r="B46" s="134" t="s">
        <v>370</v>
      </c>
      <c r="C46" s="3" t="s">
        <v>371</v>
      </c>
    </row>
    <row r="47" spans="1:3" ht="51" x14ac:dyDescent="0.2">
      <c r="A47" s="3" t="s">
        <v>372</v>
      </c>
      <c r="B47" s="134" t="s">
        <v>373</v>
      </c>
      <c r="C47" s="3" t="s">
        <v>374</v>
      </c>
    </row>
    <row r="48" spans="1:3" ht="89.25" x14ac:dyDescent="0.2">
      <c r="A48" s="134" t="s">
        <v>375</v>
      </c>
      <c r="B48" s="134" t="s">
        <v>376</v>
      </c>
      <c r="C48" s="134" t="s">
        <v>377</v>
      </c>
    </row>
    <row r="49" spans="1:3" ht="63.75" x14ac:dyDescent="0.2">
      <c r="A49" s="134" t="s">
        <v>394</v>
      </c>
      <c r="B49" s="134" t="s">
        <v>395</v>
      </c>
      <c r="C49" s="134" t="s">
        <v>396</v>
      </c>
    </row>
    <row r="50" spans="1:3" ht="89.25" x14ac:dyDescent="0.2">
      <c r="A50" s="134" t="s">
        <v>384</v>
      </c>
      <c r="B50" s="134" t="s">
        <v>387</v>
      </c>
      <c r="C50" s="134" t="s">
        <v>388</v>
      </c>
    </row>
    <row r="51" spans="1:3" ht="65.25" customHeight="1" x14ac:dyDescent="0.2">
      <c r="A51" s="134" t="s">
        <v>386</v>
      </c>
      <c r="B51" s="134" t="s">
        <v>390</v>
      </c>
      <c r="C51" s="134" t="s">
        <v>389</v>
      </c>
    </row>
    <row r="52" spans="1:3" ht="38.25" x14ac:dyDescent="0.2">
      <c r="A52" s="134" t="s">
        <v>385</v>
      </c>
      <c r="B52" s="134" t="s">
        <v>381</v>
      </c>
      <c r="C52" s="135" t="s">
        <v>378</v>
      </c>
    </row>
    <row r="53" spans="1:3" ht="76.5" x14ac:dyDescent="0.2">
      <c r="A53" s="134" t="s">
        <v>380</v>
      </c>
      <c r="B53" s="134" t="s">
        <v>382</v>
      </c>
      <c r="C53" s="134" t="s">
        <v>379</v>
      </c>
    </row>
    <row r="54" spans="1:3" ht="202.9" customHeight="1" x14ac:dyDescent="0.2">
      <c r="A54" s="134" t="s">
        <v>380</v>
      </c>
      <c r="B54" s="134" t="s">
        <v>383</v>
      </c>
      <c r="C54" s="134" t="s">
        <v>789</v>
      </c>
    </row>
  </sheetData>
  <mergeCells count="10">
    <mergeCell ref="A22:C22"/>
    <mergeCell ref="A23:C23"/>
    <mergeCell ref="A24:C24"/>
    <mergeCell ref="A25:C25"/>
    <mergeCell ref="A30:C30"/>
    <mergeCell ref="A1:C1"/>
    <mergeCell ref="A14:C14"/>
    <mergeCell ref="A15:C15"/>
    <mergeCell ref="A19:C19"/>
    <mergeCell ref="A20:C20"/>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5E3E0-DFA0-4004-972C-C46F9111A936}">
  <sheetPr>
    <pageSetUpPr fitToPage="1"/>
  </sheetPr>
  <dimension ref="A1:P42"/>
  <sheetViews>
    <sheetView view="pageBreakPreview" zoomScaleNormal="100" zoomScaleSheetLayoutView="100" workbookViewId="0">
      <selection activeCell="O1" sqref="O1"/>
    </sheetView>
  </sheetViews>
  <sheetFormatPr defaultColWidth="8" defaultRowHeight="12.75" x14ac:dyDescent="0.2"/>
  <cols>
    <col min="1" max="1" width="2.85546875" style="141" customWidth="1"/>
    <col min="2" max="2" width="32.42578125" style="141" bestFit="1" customWidth="1"/>
    <col min="3" max="3" width="9.85546875" style="141" bestFit="1" customWidth="1"/>
    <col min="4" max="4" width="8.85546875" style="141" bestFit="1" customWidth="1"/>
    <col min="5" max="5" width="12.5703125" style="141" customWidth="1"/>
    <col min="6" max="6" width="8.7109375" style="141" customWidth="1"/>
    <col min="7" max="7" width="12.28515625" style="141" customWidth="1"/>
    <col min="8" max="8" width="10.7109375" style="141" customWidth="1"/>
    <col min="9" max="9" width="9.7109375" style="141" customWidth="1"/>
    <col min="10" max="10" width="8.85546875" style="141" bestFit="1" customWidth="1"/>
    <col min="11" max="13" width="8.42578125" style="141" bestFit="1" customWidth="1"/>
    <col min="14" max="14" width="8.85546875" style="141" customWidth="1"/>
    <col min="15" max="15" width="13.42578125" style="141" customWidth="1"/>
    <col min="16" max="16" width="10.140625" style="141" bestFit="1" customWidth="1"/>
    <col min="17" max="254" width="8" style="141"/>
    <col min="255" max="255" width="2.85546875" style="141" customWidth="1"/>
    <col min="256" max="256" width="32.42578125" style="141" bestFit="1" customWidth="1"/>
    <col min="257" max="257" width="9.85546875" style="141" bestFit="1" customWidth="1"/>
    <col min="258" max="258" width="8.85546875" style="141" bestFit="1" customWidth="1"/>
    <col min="259" max="259" width="7.42578125" style="141" bestFit="1" customWidth="1"/>
    <col min="260" max="260" width="8.7109375" style="141" customWidth="1"/>
    <col min="261" max="261" width="8" style="141" bestFit="1" customWidth="1"/>
    <col min="262" max="263" width="7.42578125" style="141" bestFit="1" customWidth="1"/>
    <col min="264" max="264" width="8.85546875" style="141" bestFit="1" customWidth="1"/>
    <col min="265" max="268" width="8.42578125" style="141" bestFit="1" customWidth="1"/>
    <col min="269" max="269" width="8.85546875" style="141" customWidth="1"/>
    <col min="270" max="270" width="10.140625" style="141" bestFit="1" customWidth="1"/>
    <col min="271" max="510" width="8" style="141"/>
    <col min="511" max="511" width="2.85546875" style="141" customWidth="1"/>
    <col min="512" max="512" width="32.42578125" style="141" bestFit="1" customWidth="1"/>
    <col min="513" max="513" width="9.85546875" style="141" bestFit="1" customWidth="1"/>
    <col min="514" max="514" width="8.85546875" style="141" bestFit="1" customWidth="1"/>
    <col min="515" max="515" width="7.42578125" style="141" bestFit="1" customWidth="1"/>
    <col min="516" max="516" width="8.7109375" style="141" customWidth="1"/>
    <col min="517" max="517" width="8" style="141" bestFit="1" customWidth="1"/>
    <col min="518" max="519" width="7.42578125" style="141" bestFit="1" customWidth="1"/>
    <col min="520" max="520" width="8.85546875" style="141" bestFit="1" customWidth="1"/>
    <col min="521" max="524" width="8.42578125" style="141" bestFit="1" customWidth="1"/>
    <col min="525" max="525" width="8.85546875" style="141" customWidth="1"/>
    <col min="526" max="526" width="10.140625" style="141" bestFit="1" customWidth="1"/>
    <col min="527" max="766" width="8" style="141"/>
    <col min="767" max="767" width="2.85546875" style="141" customWidth="1"/>
    <col min="768" max="768" width="32.42578125" style="141" bestFit="1" customWidth="1"/>
    <col min="769" max="769" width="9.85546875" style="141" bestFit="1" customWidth="1"/>
    <col min="770" max="770" width="8.85546875" style="141" bestFit="1" customWidth="1"/>
    <col min="771" max="771" width="7.42578125" style="141" bestFit="1" customWidth="1"/>
    <col min="772" max="772" width="8.7109375" style="141" customWidth="1"/>
    <col min="773" max="773" width="8" style="141" bestFit="1" customWidth="1"/>
    <col min="774" max="775" width="7.42578125" style="141" bestFit="1" customWidth="1"/>
    <col min="776" max="776" width="8.85546875" style="141" bestFit="1" customWidth="1"/>
    <col min="777" max="780" width="8.42578125" style="141" bestFit="1" customWidth="1"/>
    <col min="781" max="781" width="8.85546875" style="141" customWidth="1"/>
    <col min="782" max="782" width="10.140625" style="141" bestFit="1" customWidth="1"/>
    <col min="783" max="1022" width="8" style="141"/>
    <col min="1023" max="1023" width="2.85546875" style="141" customWidth="1"/>
    <col min="1024" max="1024" width="32.42578125" style="141" bestFit="1" customWidth="1"/>
    <col min="1025" max="1025" width="9.85546875" style="141" bestFit="1" customWidth="1"/>
    <col min="1026" max="1026" width="8.85546875" style="141" bestFit="1" customWidth="1"/>
    <col min="1027" max="1027" width="7.42578125" style="141" bestFit="1" customWidth="1"/>
    <col min="1028" max="1028" width="8.7109375" style="141" customWidth="1"/>
    <col min="1029" max="1029" width="8" style="141" bestFit="1" customWidth="1"/>
    <col min="1030" max="1031" width="7.42578125" style="141" bestFit="1" customWidth="1"/>
    <col min="1032" max="1032" width="8.85546875" style="141" bestFit="1" customWidth="1"/>
    <col min="1033" max="1036" width="8.42578125" style="141" bestFit="1" customWidth="1"/>
    <col min="1037" max="1037" width="8.85546875" style="141" customWidth="1"/>
    <col min="1038" max="1038" width="10.140625" style="141" bestFit="1" customWidth="1"/>
    <col min="1039" max="1278" width="8" style="141"/>
    <col min="1279" max="1279" width="2.85546875" style="141" customWidth="1"/>
    <col min="1280" max="1280" width="32.42578125" style="141" bestFit="1" customWidth="1"/>
    <col min="1281" max="1281" width="9.85546875" style="141" bestFit="1" customWidth="1"/>
    <col min="1282" max="1282" width="8.85546875" style="141" bestFit="1" customWidth="1"/>
    <col min="1283" max="1283" width="7.42578125" style="141" bestFit="1" customWidth="1"/>
    <col min="1284" max="1284" width="8.7109375" style="141" customWidth="1"/>
    <col min="1285" max="1285" width="8" style="141" bestFit="1" customWidth="1"/>
    <col min="1286" max="1287" width="7.42578125" style="141" bestFit="1" customWidth="1"/>
    <col min="1288" max="1288" width="8.85546875" style="141" bestFit="1" customWidth="1"/>
    <col min="1289" max="1292" width="8.42578125" style="141" bestFit="1" customWidth="1"/>
    <col min="1293" max="1293" width="8.85546875" style="141" customWidth="1"/>
    <col min="1294" max="1294" width="10.140625" style="141" bestFit="1" customWidth="1"/>
    <col min="1295" max="1534" width="8" style="141"/>
    <col min="1535" max="1535" width="2.85546875" style="141" customWidth="1"/>
    <col min="1536" max="1536" width="32.42578125" style="141" bestFit="1" customWidth="1"/>
    <col min="1537" max="1537" width="9.85546875" style="141" bestFit="1" customWidth="1"/>
    <col min="1538" max="1538" width="8.85546875" style="141" bestFit="1" customWidth="1"/>
    <col min="1539" max="1539" width="7.42578125" style="141" bestFit="1" customWidth="1"/>
    <col min="1540" max="1540" width="8.7109375" style="141" customWidth="1"/>
    <col min="1541" max="1541" width="8" style="141" bestFit="1" customWidth="1"/>
    <col min="1542" max="1543" width="7.42578125" style="141" bestFit="1" customWidth="1"/>
    <col min="1544" max="1544" width="8.85546875" style="141" bestFit="1" customWidth="1"/>
    <col min="1545" max="1548" width="8.42578125" style="141" bestFit="1" customWidth="1"/>
    <col min="1549" max="1549" width="8.85546875" style="141" customWidth="1"/>
    <col min="1550" max="1550" width="10.140625" style="141" bestFit="1" customWidth="1"/>
    <col min="1551" max="1790" width="8" style="141"/>
    <col min="1791" max="1791" width="2.85546875" style="141" customWidth="1"/>
    <col min="1792" max="1792" width="32.42578125" style="141" bestFit="1" customWidth="1"/>
    <col min="1793" max="1793" width="9.85546875" style="141" bestFit="1" customWidth="1"/>
    <col min="1794" max="1794" width="8.85546875" style="141" bestFit="1" customWidth="1"/>
    <col min="1795" max="1795" width="7.42578125" style="141" bestFit="1" customWidth="1"/>
    <col min="1796" max="1796" width="8.7109375" style="141" customWidth="1"/>
    <col min="1797" max="1797" width="8" style="141" bestFit="1" customWidth="1"/>
    <col min="1798" max="1799" width="7.42578125" style="141" bestFit="1" customWidth="1"/>
    <col min="1800" max="1800" width="8.85546875" style="141" bestFit="1" customWidth="1"/>
    <col min="1801" max="1804" width="8.42578125" style="141" bestFit="1" customWidth="1"/>
    <col min="1805" max="1805" width="8.85546875" style="141" customWidth="1"/>
    <col min="1806" max="1806" width="10.140625" style="141" bestFit="1" customWidth="1"/>
    <col min="1807" max="2046" width="8" style="141"/>
    <col min="2047" max="2047" width="2.85546875" style="141" customWidth="1"/>
    <col min="2048" max="2048" width="32.42578125" style="141" bestFit="1" customWidth="1"/>
    <col min="2049" max="2049" width="9.85546875" style="141" bestFit="1" customWidth="1"/>
    <col min="2050" max="2050" width="8.85546875" style="141" bestFit="1" customWidth="1"/>
    <col min="2051" max="2051" width="7.42578125" style="141" bestFit="1" customWidth="1"/>
    <col min="2052" max="2052" width="8.7109375" style="141" customWidth="1"/>
    <col min="2053" max="2053" width="8" style="141" bestFit="1" customWidth="1"/>
    <col min="2054" max="2055" width="7.42578125" style="141" bestFit="1" customWidth="1"/>
    <col min="2056" max="2056" width="8.85546875" style="141" bestFit="1" customWidth="1"/>
    <col min="2057" max="2060" width="8.42578125" style="141" bestFit="1" customWidth="1"/>
    <col min="2061" max="2061" width="8.85546875" style="141" customWidth="1"/>
    <col min="2062" max="2062" width="10.140625" style="141" bestFit="1" customWidth="1"/>
    <col min="2063" max="2302" width="8" style="141"/>
    <col min="2303" max="2303" width="2.85546875" style="141" customWidth="1"/>
    <col min="2304" max="2304" width="32.42578125" style="141" bestFit="1" customWidth="1"/>
    <col min="2305" max="2305" width="9.85546875" style="141" bestFit="1" customWidth="1"/>
    <col min="2306" max="2306" width="8.85546875" style="141" bestFit="1" customWidth="1"/>
    <col min="2307" max="2307" width="7.42578125" style="141" bestFit="1" customWidth="1"/>
    <col min="2308" max="2308" width="8.7109375" style="141" customWidth="1"/>
    <col min="2309" max="2309" width="8" style="141" bestFit="1" customWidth="1"/>
    <col min="2310" max="2311" width="7.42578125" style="141" bestFit="1" customWidth="1"/>
    <col min="2312" max="2312" width="8.85546875" style="141" bestFit="1" customWidth="1"/>
    <col min="2313" max="2316" width="8.42578125" style="141" bestFit="1" customWidth="1"/>
    <col min="2317" max="2317" width="8.85546875" style="141" customWidth="1"/>
    <col min="2318" max="2318" width="10.140625" style="141" bestFit="1" customWidth="1"/>
    <col min="2319" max="2558" width="8" style="141"/>
    <col min="2559" max="2559" width="2.85546875" style="141" customWidth="1"/>
    <col min="2560" max="2560" width="32.42578125" style="141" bestFit="1" customWidth="1"/>
    <col min="2561" max="2561" width="9.85546875" style="141" bestFit="1" customWidth="1"/>
    <col min="2562" max="2562" width="8.85546875" style="141" bestFit="1" customWidth="1"/>
    <col min="2563" max="2563" width="7.42578125" style="141" bestFit="1" customWidth="1"/>
    <col min="2564" max="2564" width="8.7109375" style="141" customWidth="1"/>
    <col min="2565" max="2565" width="8" style="141" bestFit="1" customWidth="1"/>
    <col min="2566" max="2567" width="7.42578125" style="141" bestFit="1" customWidth="1"/>
    <col min="2568" max="2568" width="8.85546875" style="141" bestFit="1" customWidth="1"/>
    <col min="2569" max="2572" width="8.42578125" style="141" bestFit="1" customWidth="1"/>
    <col min="2573" max="2573" width="8.85546875" style="141" customWidth="1"/>
    <col min="2574" max="2574" width="10.140625" style="141" bestFit="1" customWidth="1"/>
    <col min="2575" max="2814" width="8" style="141"/>
    <col min="2815" max="2815" width="2.85546875" style="141" customWidth="1"/>
    <col min="2816" max="2816" width="32.42578125" style="141" bestFit="1" customWidth="1"/>
    <col min="2817" max="2817" width="9.85546875" style="141" bestFit="1" customWidth="1"/>
    <col min="2818" max="2818" width="8.85546875" style="141" bestFit="1" customWidth="1"/>
    <col min="2819" max="2819" width="7.42578125" style="141" bestFit="1" customWidth="1"/>
    <col min="2820" max="2820" width="8.7109375" style="141" customWidth="1"/>
    <col min="2821" max="2821" width="8" style="141" bestFit="1" customWidth="1"/>
    <col min="2822" max="2823" width="7.42578125" style="141" bestFit="1" customWidth="1"/>
    <col min="2824" max="2824" width="8.85546875" style="141" bestFit="1" customWidth="1"/>
    <col min="2825" max="2828" width="8.42578125" style="141" bestFit="1" customWidth="1"/>
    <col min="2829" max="2829" width="8.85546875" style="141" customWidth="1"/>
    <col min="2830" max="2830" width="10.140625" style="141" bestFit="1" customWidth="1"/>
    <col min="2831" max="3070" width="8" style="141"/>
    <col min="3071" max="3071" width="2.85546875" style="141" customWidth="1"/>
    <col min="3072" max="3072" width="32.42578125" style="141" bestFit="1" customWidth="1"/>
    <col min="3073" max="3073" width="9.85546875" style="141" bestFit="1" customWidth="1"/>
    <col min="3074" max="3074" width="8.85546875" style="141" bestFit="1" customWidth="1"/>
    <col min="3075" max="3075" width="7.42578125" style="141" bestFit="1" customWidth="1"/>
    <col min="3076" max="3076" width="8.7109375" style="141" customWidth="1"/>
    <col min="3077" max="3077" width="8" style="141" bestFit="1" customWidth="1"/>
    <col min="3078" max="3079" width="7.42578125" style="141" bestFit="1" customWidth="1"/>
    <col min="3080" max="3080" width="8.85546875" style="141" bestFit="1" customWidth="1"/>
    <col min="3081" max="3084" width="8.42578125" style="141" bestFit="1" customWidth="1"/>
    <col min="3085" max="3085" width="8.85546875" style="141" customWidth="1"/>
    <col min="3086" max="3086" width="10.140625" style="141" bestFit="1" customWidth="1"/>
    <col min="3087" max="3326" width="8" style="141"/>
    <col min="3327" max="3327" width="2.85546875" style="141" customWidth="1"/>
    <col min="3328" max="3328" width="32.42578125" style="141" bestFit="1" customWidth="1"/>
    <col min="3329" max="3329" width="9.85546875" style="141" bestFit="1" customWidth="1"/>
    <col min="3330" max="3330" width="8.85546875" style="141" bestFit="1" customWidth="1"/>
    <col min="3331" max="3331" width="7.42578125" style="141" bestFit="1" customWidth="1"/>
    <col min="3332" max="3332" width="8.7109375" style="141" customWidth="1"/>
    <col min="3333" max="3333" width="8" style="141" bestFit="1" customWidth="1"/>
    <col min="3334" max="3335" width="7.42578125" style="141" bestFit="1" customWidth="1"/>
    <col min="3336" max="3336" width="8.85546875" style="141" bestFit="1" customWidth="1"/>
    <col min="3337" max="3340" width="8.42578125" style="141" bestFit="1" customWidth="1"/>
    <col min="3341" max="3341" width="8.85546875" style="141" customWidth="1"/>
    <col min="3342" max="3342" width="10.140625" style="141" bestFit="1" customWidth="1"/>
    <col min="3343" max="3582" width="8" style="141"/>
    <col min="3583" max="3583" width="2.85546875" style="141" customWidth="1"/>
    <col min="3584" max="3584" width="32.42578125" style="141" bestFit="1" customWidth="1"/>
    <col min="3585" max="3585" width="9.85546875" style="141" bestFit="1" customWidth="1"/>
    <col min="3586" max="3586" width="8.85546875" style="141" bestFit="1" customWidth="1"/>
    <col min="3587" max="3587" width="7.42578125" style="141" bestFit="1" customWidth="1"/>
    <col min="3588" max="3588" width="8.7109375" style="141" customWidth="1"/>
    <col min="3589" max="3589" width="8" style="141" bestFit="1" customWidth="1"/>
    <col min="3590" max="3591" width="7.42578125" style="141" bestFit="1" customWidth="1"/>
    <col min="3592" max="3592" width="8.85546875" style="141" bestFit="1" customWidth="1"/>
    <col min="3593" max="3596" width="8.42578125" style="141" bestFit="1" customWidth="1"/>
    <col min="3597" max="3597" width="8.85546875" style="141" customWidth="1"/>
    <col min="3598" max="3598" width="10.140625" style="141" bestFit="1" customWidth="1"/>
    <col min="3599" max="3838" width="8" style="141"/>
    <col min="3839" max="3839" width="2.85546875" style="141" customWidth="1"/>
    <col min="3840" max="3840" width="32.42578125" style="141" bestFit="1" customWidth="1"/>
    <col min="3841" max="3841" width="9.85546875" style="141" bestFit="1" customWidth="1"/>
    <col min="3842" max="3842" width="8.85546875" style="141" bestFit="1" customWidth="1"/>
    <col min="3843" max="3843" width="7.42578125" style="141" bestFit="1" customWidth="1"/>
    <col min="3844" max="3844" width="8.7109375" style="141" customWidth="1"/>
    <col min="3845" max="3845" width="8" style="141" bestFit="1" customWidth="1"/>
    <col min="3846" max="3847" width="7.42578125" style="141" bestFit="1" customWidth="1"/>
    <col min="3848" max="3848" width="8.85546875" style="141" bestFit="1" customWidth="1"/>
    <col min="3849" max="3852" width="8.42578125" style="141" bestFit="1" customWidth="1"/>
    <col min="3853" max="3853" width="8.85546875" style="141" customWidth="1"/>
    <col min="3854" max="3854" width="10.140625" style="141" bestFit="1" customWidth="1"/>
    <col min="3855" max="4094" width="8" style="141"/>
    <col min="4095" max="4095" width="2.85546875" style="141" customWidth="1"/>
    <col min="4096" max="4096" width="32.42578125" style="141" bestFit="1" customWidth="1"/>
    <col min="4097" max="4097" width="9.85546875" style="141" bestFit="1" customWidth="1"/>
    <col min="4098" max="4098" width="8.85546875" style="141" bestFit="1" customWidth="1"/>
    <col min="4099" max="4099" width="7.42578125" style="141" bestFit="1" customWidth="1"/>
    <col min="4100" max="4100" width="8.7109375" style="141" customWidth="1"/>
    <col min="4101" max="4101" width="8" style="141" bestFit="1" customWidth="1"/>
    <col min="4102" max="4103" width="7.42578125" style="141" bestFit="1" customWidth="1"/>
    <col min="4104" max="4104" width="8.85546875" style="141" bestFit="1" customWidth="1"/>
    <col min="4105" max="4108" width="8.42578125" style="141" bestFit="1" customWidth="1"/>
    <col min="4109" max="4109" width="8.85546875" style="141" customWidth="1"/>
    <col min="4110" max="4110" width="10.140625" style="141" bestFit="1" customWidth="1"/>
    <col min="4111" max="4350" width="8" style="141"/>
    <col min="4351" max="4351" width="2.85546875" style="141" customWidth="1"/>
    <col min="4352" max="4352" width="32.42578125" style="141" bestFit="1" customWidth="1"/>
    <col min="4353" max="4353" width="9.85546875" style="141" bestFit="1" customWidth="1"/>
    <col min="4354" max="4354" width="8.85546875" style="141" bestFit="1" customWidth="1"/>
    <col min="4355" max="4355" width="7.42578125" style="141" bestFit="1" customWidth="1"/>
    <col min="4356" max="4356" width="8.7109375" style="141" customWidth="1"/>
    <col min="4357" max="4357" width="8" style="141" bestFit="1" customWidth="1"/>
    <col min="4358" max="4359" width="7.42578125" style="141" bestFit="1" customWidth="1"/>
    <col min="4360" max="4360" width="8.85546875" style="141" bestFit="1" customWidth="1"/>
    <col min="4361" max="4364" width="8.42578125" style="141" bestFit="1" customWidth="1"/>
    <col min="4365" max="4365" width="8.85546875" style="141" customWidth="1"/>
    <col min="4366" max="4366" width="10.140625" style="141" bestFit="1" customWidth="1"/>
    <col min="4367" max="4606" width="8" style="141"/>
    <col min="4607" max="4607" width="2.85546875" style="141" customWidth="1"/>
    <col min="4608" max="4608" width="32.42578125" style="141" bestFit="1" customWidth="1"/>
    <col min="4609" max="4609" width="9.85546875" style="141" bestFit="1" customWidth="1"/>
    <col min="4610" max="4610" width="8.85546875" style="141" bestFit="1" customWidth="1"/>
    <col min="4611" max="4611" width="7.42578125" style="141" bestFit="1" customWidth="1"/>
    <col min="4612" max="4612" width="8.7109375" style="141" customWidth="1"/>
    <col min="4613" max="4613" width="8" style="141" bestFit="1" customWidth="1"/>
    <col min="4614" max="4615" width="7.42578125" style="141" bestFit="1" customWidth="1"/>
    <col min="4616" max="4616" width="8.85546875" style="141" bestFit="1" customWidth="1"/>
    <col min="4617" max="4620" width="8.42578125" style="141" bestFit="1" customWidth="1"/>
    <col min="4621" max="4621" width="8.85546875" style="141" customWidth="1"/>
    <col min="4622" max="4622" width="10.140625" style="141" bestFit="1" customWidth="1"/>
    <col min="4623" max="4862" width="8" style="141"/>
    <col min="4863" max="4863" width="2.85546875" style="141" customWidth="1"/>
    <col min="4864" max="4864" width="32.42578125" style="141" bestFit="1" customWidth="1"/>
    <col min="4865" max="4865" width="9.85546875" style="141" bestFit="1" customWidth="1"/>
    <col min="4866" max="4866" width="8.85546875" style="141" bestFit="1" customWidth="1"/>
    <col min="4867" max="4867" width="7.42578125" style="141" bestFit="1" customWidth="1"/>
    <col min="4868" max="4868" width="8.7109375" style="141" customWidth="1"/>
    <col min="4869" max="4869" width="8" style="141" bestFit="1" customWidth="1"/>
    <col min="4870" max="4871" width="7.42578125" style="141" bestFit="1" customWidth="1"/>
    <col min="4872" max="4872" width="8.85546875" style="141" bestFit="1" customWidth="1"/>
    <col min="4873" max="4876" width="8.42578125" style="141" bestFit="1" customWidth="1"/>
    <col min="4877" max="4877" width="8.85546875" style="141" customWidth="1"/>
    <col min="4878" max="4878" width="10.140625" style="141" bestFit="1" customWidth="1"/>
    <col min="4879" max="5118" width="8" style="141"/>
    <col min="5119" max="5119" width="2.85546875" style="141" customWidth="1"/>
    <col min="5120" max="5120" width="32.42578125" style="141" bestFit="1" customWidth="1"/>
    <col min="5121" max="5121" width="9.85546875" style="141" bestFit="1" customWidth="1"/>
    <col min="5122" max="5122" width="8.85546875" style="141" bestFit="1" customWidth="1"/>
    <col min="5123" max="5123" width="7.42578125" style="141" bestFit="1" customWidth="1"/>
    <col min="5124" max="5124" width="8.7109375" style="141" customWidth="1"/>
    <col min="5125" max="5125" width="8" style="141" bestFit="1" customWidth="1"/>
    <col min="5126" max="5127" width="7.42578125" style="141" bestFit="1" customWidth="1"/>
    <col min="5128" max="5128" width="8.85546875" style="141" bestFit="1" customWidth="1"/>
    <col min="5129" max="5132" width="8.42578125" style="141" bestFit="1" customWidth="1"/>
    <col min="5133" max="5133" width="8.85546875" style="141" customWidth="1"/>
    <col min="5134" max="5134" width="10.140625" style="141" bestFit="1" customWidth="1"/>
    <col min="5135" max="5374" width="8" style="141"/>
    <col min="5375" max="5375" width="2.85546875" style="141" customWidth="1"/>
    <col min="5376" max="5376" width="32.42578125" style="141" bestFit="1" customWidth="1"/>
    <col min="5377" max="5377" width="9.85546875" style="141" bestFit="1" customWidth="1"/>
    <col min="5378" max="5378" width="8.85546875" style="141" bestFit="1" customWidth="1"/>
    <col min="5379" max="5379" width="7.42578125" style="141" bestFit="1" customWidth="1"/>
    <col min="5380" max="5380" width="8.7109375" style="141" customWidth="1"/>
    <col min="5381" max="5381" width="8" style="141" bestFit="1" customWidth="1"/>
    <col min="5382" max="5383" width="7.42578125" style="141" bestFit="1" customWidth="1"/>
    <col min="5384" max="5384" width="8.85546875" style="141" bestFit="1" customWidth="1"/>
    <col min="5385" max="5388" width="8.42578125" style="141" bestFit="1" customWidth="1"/>
    <col min="5389" max="5389" width="8.85546875" style="141" customWidth="1"/>
    <col min="5390" max="5390" width="10.140625" style="141" bestFit="1" customWidth="1"/>
    <col min="5391" max="5630" width="8" style="141"/>
    <col min="5631" max="5631" width="2.85546875" style="141" customWidth="1"/>
    <col min="5632" max="5632" width="32.42578125" style="141" bestFit="1" customWidth="1"/>
    <col min="5633" max="5633" width="9.85546875" style="141" bestFit="1" customWidth="1"/>
    <col min="5634" max="5634" width="8.85546875" style="141" bestFit="1" customWidth="1"/>
    <col min="5635" max="5635" width="7.42578125" style="141" bestFit="1" customWidth="1"/>
    <col min="5636" max="5636" width="8.7109375" style="141" customWidth="1"/>
    <col min="5637" max="5637" width="8" style="141" bestFit="1" customWidth="1"/>
    <col min="5638" max="5639" width="7.42578125" style="141" bestFit="1" customWidth="1"/>
    <col min="5640" max="5640" width="8.85546875" style="141" bestFit="1" customWidth="1"/>
    <col min="5641" max="5644" width="8.42578125" style="141" bestFit="1" customWidth="1"/>
    <col min="5645" max="5645" width="8.85546875" style="141" customWidth="1"/>
    <col min="5646" max="5646" width="10.140625" style="141" bestFit="1" customWidth="1"/>
    <col min="5647" max="5886" width="8" style="141"/>
    <col min="5887" max="5887" width="2.85546875" style="141" customWidth="1"/>
    <col min="5888" max="5888" width="32.42578125" style="141" bestFit="1" customWidth="1"/>
    <col min="5889" max="5889" width="9.85546875" style="141" bestFit="1" customWidth="1"/>
    <col min="5890" max="5890" width="8.85546875" style="141" bestFit="1" customWidth="1"/>
    <col min="5891" max="5891" width="7.42578125" style="141" bestFit="1" customWidth="1"/>
    <col min="5892" max="5892" width="8.7109375" style="141" customWidth="1"/>
    <col min="5893" max="5893" width="8" style="141" bestFit="1" customWidth="1"/>
    <col min="5894" max="5895" width="7.42578125" style="141" bestFit="1" customWidth="1"/>
    <col min="5896" max="5896" width="8.85546875" style="141" bestFit="1" customWidth="1"/>
    <col min="5897" max="5900" width="8.42578125" style="141" bestFit="1" customWidth="1"/>
    <col min="5901" max="5901" width="8.85546875" style="141" customWidth="1"/>
    <col min="5902" max="5902" width="10.140625" style="141" bestFit="1" customWidth="1"/>
    <col min="5903" max="6142" width="8" style="141"/>
    <col min="6143" max="6143" width="2.85546875" style="141" customWidth="1"/>
    <col min="6144" max="6144" width="32.42578125" style="141" bestFit="1" customWidth="1"/>
    <col min="6145" max="6145" width="9.85546875" style="141" bestFit="1" customWidth="1"/>
    <col min="6146" max="6146" width="8.85546875" style="141" bestFit="1" customWidth="1"/>
    <col min="6147" max="6147" width="7.42578125" style="141" bestFit="1" customWidth="1"/>
    <col min="6148" max="6148" width="8.7109375" style="141" customWidth="1"/>
    <col min="6149" max="6149" width="8" style="141" bestFit="1" customWidth="1"/>
    <col min="6150" max="6151" width="7.42578125" style="141" bestFit="1" customWidth="1"/>
    <col min="6152" max="6152" width="8.85546875" style="141" bestFit="1" customWidth="1"/>
    <col min="6153" max="6156" width="8.42578125" style="141" bestFit="1" customWidth="1"/>
    <col min="6157" max="6157" width="8.85546875" style="141" customWidth="1"/>
    <col min="6158" max="6158" width="10.140625" style="141" bestFit="1" customWidth="1"/>
    <col min="6159" max="6398" width="8" style="141"/>
    <col min="6399" max="6399" width="2.85546875" style="141" customWidth="1"/>
    <col min="6400" max="6400" width="32.42578125" style="141" bestFit="1" customWidth="1"/>
    <col min="6401" max="6401" width="9.85546875" style="141" bestFit="1" customWidth="1"/>
    <col min="6402" max="6402" width="8.85546875" style="141" bestFit="1" customWidth="1"/>
    <col min="6403" max="6403" width="7.42578125" style="141" bestFit="1" customWidth="1"/>
    <col min="6404" max="6404" width="8.7109375" style="141" customWidth="1"/>
    <col min="6405" max="6405" width="8" style="141" bestFit="1" customWidth="1"/>
    <col min="6406" max="6407" width="7.42578125" style="141" bestFit="1" customWidth="1"/>
    <col min="6408" max="6408" width="8.85546875" style="141" bestFit="1" customWidth="1"/>
    <col min="6409" max="6412" width="8.42578125" style="141" bestFit="1" customWidth="1"/>
    <col min="6413" max="6413" width="8.85546875" style="141" customWidth="1"/>
    <col min="6414" max="6414" width="10.140625" style="141" bestFit="1" customWidth="1"/>
    <col min="6415" max="6654" width="8" style="141"/>
    <col min="6655" max="6655" width="2.85546875" style="141" customWidth="1"/>
    <col min="6656" max="6656" width="32.42578125" style="141" bestFit="1" customWidth="1"/>
    <col min="6657" max="6657" width="9.85546875" style="141" bestFit="1" customWidth="1"/>
    <col min="6658" max="6658" width="8.85546875" style="141" bestFit="1" customWidth="1"/>
    <col min="6659" max="6659" width="7.42578125" style="141" bestFit="1" customWidth="1"/>
    <col min="6660" max="6660" width="8.7109375" style="141" customWidth="1"/>
    <col min="6661" max="6661" width="8" style="141" bestFit="1" customWidth="1"/>
    <col min="6662" max="6663" width="7.42578125" style="141" bestFit="1" customWidth="1"/>
    <col min="6664" max="6664" width="8.85546875" style="141" bestFit="1" customWidth="1"/>
    <col min="6665" max="6668" width="8.42578125" style="141" bestFit="1" customWidth="1"/>
    <col min="6669" max="6669" width="8.85546875" style="141" customWidth="1"/>
    <col min="6670" max="6670" width="10.140625" style="141" bestFit="1" customWidth="1"/>
    <col min="6671" max="6910" width="8" style="141"/>
    <col min="6911" max="6911" width="2.85546875" style="141" customWidth="1"/>
    <col min="6912" max="6912" width="32.42578125" style="141" bestFit="1" customWidth="1"/>
    <col min="6913" max="6913" width="9.85546875" style="141" bestFit="1" customWidth="1"/>
    <col min="6914" max="6914" width="8.85546875" style="141" bestFit="1" customWidth="1"/>
    <col min="6915" max="6915" width="7.42578125" style="141" bestFit="1" customWidth="1"/>
    <col min="6916" max="6916" width="8.7109375" style="141" customWidth="1"/>
    <col min="6917" max="6917" width="8" style="141" bestFit="1" customWidth="1"/>
    <col min="6918" max="6919" width="7.42578125" style="141" bestFit="1" customWidth="1"/>
    <col min="6920" max="6920" width="8.85546875" style="141" bestFit="1" customWidth="1"/>
    <col min="6921" max="6924" width="8.42578125" style="141" bestFit="1" customWidth="1"/>
    <col min="6925" max="6925" width="8.85546875" style="141" customWidth="1"/>
    <col min="6926" max="6926" width="10.140625" style="141" bestFit="1" customWidth="1"/>
    <col min="6927" max="7166" width="8" style="141"/>
    <col min="7167" max="7167" width="2.85546875" style="141" customWidth="1"/>
    <col min="7168" max="7168" width="32.42578125" style="141" bestFit="1" customWidth="1"/>
    <col min="7169" max="7169" width="9.85546875" style="141" bestFit="1" customWidth="1"/>
    <col min="7170" max="7170" width="8.85546875" style="141" bestFit="1" customWidth="1"/>
    <col min="7171" max="7171" width="7.42578125" style="141" bestFit="1" customWidth="1"/>
    <col min="7172" max="7172" width="8.7109375" style="141" customWidth="1"/>
    <col min="7173" max="7173" width="8" style="141" bestFit="1" customWidth="1"/>
    <col min="7174" max="7175" width="7.42578125" style="141" bestFit="1" customWidth="1"/>
    <col min="7176" max="7176" width="8.85546875" style="141" bestFit="1" customWidth="1"/>
    <col min="7177" max="7180" width="8.42578125" style="141" bestFit="1" customWidth="1"/>
    <col min="7181" max="7181" width="8.85546875" style="141" customWidth="1"/>
    <col min="7182" max="7182" width="10.140625" style="141" bestFit="1" customWidth="1"/>
    <col min="7183" max="7422" width="8" style="141"/>
    <col min="7423" max="7423" width="2.85546875" style="141" customWidth="1"/>
    <col min="7424" max="7424" width="32.42578125" style="141" bestFit="1" customWidth="1"/>
    <col min="7425" max="7425" width="9.85546875" style="141" bestFit="1" customWidth="1"/>
    <col min="7426" max="7426" width="8.85546875" style="141" bestFit="1" customWidth="1"/>
    <col min="7427" max="7427" width="7.42578125" style="141" bestFit="1" customWidth="1"/>
    <col min="7428" max="7428" width="8.7109375" style="141" customWidth="1"/>
    <col min="7429" max="7429" width="8" style="141" bestFit="1" customWidth="1"/>
    <col min="7430" max="7431" width="7.42578125" style="141" bestFit="1" customWidth="1"/>
    <col min="7432" max="7432" width="8.85546875" style="141" bestFit="1" customWidth="1"/>
    <col min="7433" max="7436" width="8.42578125" style="141" bestFit="1" customWidth="1"/>
    <col min="7437" max="7437" width="8.85546875" style="141" customWidth="1"/>
    <col min="7438" max="7438" width="10.140625" style="141" bestFit="1" customWidth="1"/>
    <col min="7439" max="7678" width="8" style="141"/>
    <col min="7679" max="7679" width="2.85546875" style="141" customWidth="1"/>
    <col min="7680" max="7680" width="32.42578125" style="141" bestFit="1" customWidth="1"/>
    <col min="7681" max="7681" width="9.85546875" style="141" bestFit="1" customWidth="1"/>
    <col min="7682" max="7682" width="8.85546875" style="141" bestFit="1" customWidth="1"/>
    <col min="7683" max="7683" width="7.42578125" style="141" bestFit="1" customWidth="1"/>
    <col min="7684" max="7684" width="8.7109375" style="141" customWidth="1"/>
    <col min="7685" max="7685" width="8" style="141" bestFit="1" customWidth="1"/>
    <col min="7686" max="7687" width="7.42578125" style="141" bestFit="1" customWidth="1"/>
    <col min="7688" max="7688" width="8.85546875" style="141" bestFit="1" customWidth="1"/>
    <col min="7689" max="7692" width="8.42578125" style="141" bestFit="1" customWidth="1"/>
    <col min="7693" max="7693" width="8.85546875" style="141" customWidth="1"/>
    <col min="7694" max="7694" width="10.140625" style="141" bestFit="1" customWidth="1"/>
    <col min="7695" max="7934" width="8" style="141"/>
    <col min="7935" max="7935" width="2.85546875" style="141" customWidth="1"/>
    <col min="7936" max="7936" width="32.42578125" style="141" bestFit="1" customWidth="1"/>
    <col min="7937" max="7937" width="9.85546875" style="141" bestFit="1" customWidth="1"/>
    <col min="7938" max="7938" width="8.85546875" style="141" bestFit="1" customWidth="1"/>
    <col min="7939" max="7939" width="7.42578125" style="141" bestFit="1" customWidth="1"/>
    <col min="7940" max="7940" width="8.7109375" style="141" customWidth="1"/>
    <col min="7941" max="7941" width="8" style="141" bestFit="1" customWidth="1"/>
    <col min="7942" max="7943" width="7.42578125" style="141" bestFit="1" customWidth="1"/>
    <col min="7944" max="7944" width="8.85546875" style="141" bestFit="1" customWidth="1"/>
    <col min="7945" max="7948" width="8.42578125" style="141" bestFit="1" customWidth="1"/>
    <col min="7949" max="7949" width="8.85546875" style="141" customWidth="1"/>
    <col min="7950" max="7950" width="10.140625" style="141" bestFit="1" customWidth="1"/>
    <col min="7951" max="8190" width="8" style="141"/>
    <col min="8191" max="8191" width="2.85546875" style="141" customWidth="1"/>
    <col min="8192" max="8192" width="32.42578125" style="141" bestFit="1" customWidth="1"/>
    <col min="8193" max="8193" width="9.85546875" style="141" bestFit="1" customWidth="1"/>
    <col min="8194" max="8194" width="8.85546875" style="141" bestFit="1" customWidth="1"/>
    <col min="8195" max="8195" width="7.42578125" style="141" bestFit="1" customWidth="1"/>
    <col min="8196" max="8196" width="8.7109375" style="141" customWidth="1"/>
    <col min="8197" max="8197" width="8" style="141" bestFit="1" customWidth="1"/>
    <col min="8198" max="8199" width="7.42578125" style="141" bestFit="1" customWidth="1"/>
    <col min="8200" max="8200" width="8.85546875" style="141" bestFit="1" customWidth="1"/>
    <col min="8201" max="8204" width="8.42578125" style="141" bestFit="1" customWidth="1"/>
    <col min="8205" max="8205" width="8.85546875" style="141" customWidth="1"/>
    <col min="8206" max="8206" width="10.140625" style="141" bestFit="1" customWidth="1"/>
    <col min="8207" max="8446" width="8" style="141"/>
    <col min="8447" max="8447" width="2.85546875" style="141" customWidth="1"/>
    <col min="8448" max="8448" width="32.42578125" style="141" bestFit="1" customWidth="1"/>
    <col min="8449" max="8449" width="9.85546875" style="141" bestFit="1" customWidth="1"/>
    <col min="8450" max="8450" width="8.85546875" style="141" bestFit="1" customWidth="1"/>
    <col min="8451" max="8451" width="7.42578125" style="141" bestFit="1" customWidth="1"/>
    <col min="8452" max="8452" width="8.7109375" style="141" customWidth="1"/>
    <col min="8453" max="8453" width="8" style="141" bestFit="1" customWidth="1"/>
    <col min="8454" max="8455" width="7.42578125" style="141" bestFit="1" customWidth="1"/>
    <col min="8456" max="8456" width="8.85546875" style="141" bestFit="1" customWidth="1"/>
    <col min="8457" max="8460" width="8.42578125" style="141" bestFit="1" customWidth="1"/>
    <col min="8461" max="8461" width="8.85546875" style="141" customWidth="1"/>
    <col min="8462" max="8462" width="10.140625" style="141" bestFit="1" customWidth="1"/>
    <col min="8463" max="8702" width="8" style="141"/>
    <col min="8703" max="8703" width="2.85546875" style="141" customWidth="1"/>
    <col min="8704" max="8704" width="32.42578125" style="141" bestFit="1" customWidth="1"/>
    <col min="8705" max="8705" width="9.85546875" style="141" bestFit="1" customWidth="1"/>
    <col min="8706" max="8706" width="8.85546875" style="141" bestFit="1" customWidth="1"/>
    <col min="8707" max="8707" width="7.42578125" style="141" bestFit="1" customWidth="1"/>
    <col min="8708" max="8708" width="8.7109375" style="141" customWidth="1"/>
    <col min="8709" max="8709" width="8" style="141" bestFit="1" customWidth="1"/>
    <col min="8710" max="8711" width="7.42578125" style="141" bestFit="1" customWidth="1"/>
    <col min="8712" max="8712" width="8.85546875" style="141" bestFit="1" customWidth="1"/>
    <col min="8713" max="8716" width="8.42578125" style="141" bestFit="1" customWidth="1"/>
    <col min="8717" max="8717" width="8.85546875" style="141" customWidth="1"/>
    <col min="8718" max="8718" width="10.140625" style="141" bestFit="1" customWidth="1"/>
    <col min="8719" max="8958" width="8" style="141"/>
    <col min="8959" max="8959" width="2.85546875" style="141" customWidth="1"/>
    <col min="8960" max="8960" width="32.42578125" style="141" bestFit="1" customWidth="1"/>
    <col min="8961" max="8961" width="9.85546875" style="141" bestFit="1" customWidth="1"/>
    <col min="8962" max="8962" width="8.85546875" style="141" bestFit="1" customWidth="1"/>
    <col min="8963" max="8963" width="7.42578125" style="141" bestFit="1" customWidth="1"/>
    <col min="8964" max="8964" width="8.7109375" style="141" customWidth="1"/>
    <col min="8965" max="8965" width="8" style="141" bestFit="1" customWidth="1"/>
    <col min="8966" max="8967" width="7.42578125" style="141" bestFit="1" customWidth="1"/>
    <col min="8968" max="8968" width="8.85546875" style="141" bestFit="1" customWidth="1"/>
    <col min="8969" max="8972" width="8.42578125" style="141" bestFit="1" customWidth="1"/>
    <col min="8973" max="8973" width="8.85546875" style="141" customWidth="1"/>
    <col min="8974" max="8974" width="10.140625" style="141" bestFit="1" customWidth="1"/>
    <col min="8975" max="9214" width="8" style="141"/>
    <col min="9215" max="9215" width="2.85546875" style="141" customWidth="1"/>
    <col min="9216" max="9216" width="32.42578125" style="141" bestFit="1" customWidth="1"/>
    <col min="9217" max="9217" width="9.85546875" style="141" bestFit="1" customWidth="1"/>
    <col min="9218" max="9218" width="8.85546875" style="141" bestFit="1" customWidth="1"/>
    <col min="9219" max="9219" width="7.42578125" style="141" bestFit="1" customWidth="1"/>
    <col min="9220" max="9220" width="8.7109375" style="141" customWidth="1"/>
    <col min="9221" max="9221" width="8" style="141" bestFit="1" customWidth="1"/>
    <col min="9222" max="9223" width="7.42578125" style="141" bestFit="1" customWidth="1"/>
    <col min="9224" max="9224" width="8.85546875" style="141" bestFit="1" customWidth="1"/>
    <col min="9225" max="9228" width="8.42578125" style="141" bestFit="1" customWidth="1"/>
    <col min="9229" max="9229" width="8.85546875" style="141" customWidth="1"/>
    <col min="9230" max="9230" width="10.140625" style="141" bestFit="1" customWidth="1"/>
    <col min="9231" max="9470" width="8" style="141"/>
    <col min="9471" max="9471" width="2.85546875" style="141" customWidth="1"/>
    <col min="9472" max="9472" width="32.42578125" style="141" bestFit="1" customWidth="1"/>
    <col min="9473" max="9473" width="9.85546875" style="141" bestFit="1" customWidth="1"/>
    <col min="9474" max="9474" width="8.85546875" style="141" bestFit="1" customWidth="1"/>
    <col min="9475" max="9475" width="7.42578125" style="141" bestFit="1" customWidth="1"/>
    <col min="9476" max="9476" width="8.7109375" style="141" customWidth="1"/>
    <col min="9477" max="9477" width="8" style="141" bestFit="1" customWidth="1"/>
    <col min="9478" max="9479" width="7.42578125" style="141" bestFit="1" customWidth="1"/>
    <col min="9480" max="9480" width="8.85546875" style="141" bestFit="1" customWidth="1"/>
    <col min="9481" max="9484" width="8.42578125" style="141" bestFit="1" customWidth="1"/>
    <col min="9485" max="9485" width="8.85546875" style="141" customWidth="1"/>
    <col min="9486" max="9486" width="10.140625" style="141" bestFit="1" customWidth="1"/>
    <col min="9487" max="9726" width="8" style="141"/>
    <col min="9727" max="9727" width="2.85546875" style="141" customWidth="1"/>
    <col min="9728" max="9728" width="32.42578125" style="141" bestFit="1" customWidth="1"/>
    <col min="9729" max="9729" width="9.85546875" style="141" bestFit="1" customWidth="1"/>
    <col min="9730" max="9730" width="8.85546875" style="141" bestFit="1" customWidth="1"/>
    <col min="9731" max="9731" width="7.42578125" style="141" bestFit="1" customWidth="1"/>
    <col min="9732" max="9732" width="8.7109375" style="141" customWidth="1"/>
    <col min="9733" max="9733" width="8" style="141" bestFit="1" customWidth="1"/>
    <col min="9734" max="9735" width="7.42578125" style="141" bestFit="1" customWidth="1"/>
    <col min="9736" max="9736" width="8.85546875" style="141" bestFit="1" customWidth="1"/>
    <col min="9737" max="9740" width="8.42578125" style="141" bestFit="1" customWidth="1"/>
    <col min="9741" max="9741" width="8.85546875" style="141" customWidth="1"/>
    <col min="9742" max="9742" width="10.140625" style="141" bestFit="1" customWidth="1"/>
    <col min="9743" max="9982" width="8" style="141"/>
    <col min="9983" max="9983" width="2.85546875" style="141" customWidth="1"/>
    <col min="9984" max="9984" width="32.42578125" style="141" bestFit="1" customWidth="1"/>
    <col min="9985" max="9985" width="9.85546875" style="141" bestFit="1" customWidth="1"/>
    <col min="9986" max="9986" width="8.85546875" style="141" bestFit="1" customWidth="1"/>
    <col min="9987" max="9987" width="7.42578125" style="141" bestFit="1" customWidth="1"/>
    <col min="9988" max="9988" width="8.7109375" style="141" customWidth="1"/>
    <col min="9989" max="9989" width="8" style="141" bestFit="1" customWidth="1"/>
    <col min="9990" max="9991" width="7.42578125" style="141" bestFit="1" customWidth="1"/>
    <col min="9992" max="9992" width="8.85546875" style="141" bestFit="1" customWidth="1"/>
    <col min="9993" max="9996" width="8.42578125" style="141" bestFit="1" customWidth="1"/>
    <col min="9997" max="9997" width="8.85546875" style="141" customWidth="1"/>
    <col min="9998" max="9998" width="10.140625" style="141" bestFit="1" customWidth="1"/>
    <col min="9999" max="10238" width="8" style="141"/>
    <col min="10239" max="10239" width="2.85546875" style="141" customWidth="1"/>
    <col min="10240" max="10240" width="32.42578125" style="141" bestFit="1" customWidth="1"/>
    <col min="10241" max="10241" width="9.85546875" style="141" bestFit="1" customWidth="1"/>
    <col min="10242" max="10242" width="8.85546875" style="141" bestFit="1" customWidth="1"/>
    <col min="10243" max="10243" width="7.42578125" style="141" bestFit="1" customWidth="1"/>
    <col min="10244" max="10244" width="8.7109375" style="141" customWidth="1"/>
    <col min="10245" max="10245" width="8" style="141" bestFit="1" customWidth="1"/>
    <col min="10246" max="10247" width="7.42578125" style="141" bestFit="1" customWidth="1"/>
    <col min="10248" max="10248" width="8.85546875" style="141" bestFit="1" customWidth="1"/>
    <col min="10249" max="10252" width="8.42578125" style="141" bestFit="1" customWidth="1"/>
    <col min="10253" max="10253" width="8.85546875" style="141" customWidth="1"/>
    <col min="10254" max="10254" width="10.140625" style="141" bestFit="1" customWidth="1"/>
    <col min="10255" max="10494" width="8" style="141"/>
    <col min="10495" max="10495" width="2.85546875" style="141" customWidth="1"/>
    <col min="10496" max="10496" width="32.42578125" style="141" bestFit="1" customWidth="1"/>
    <col min="10497" max="10497" width="9.85546875" style="141" bestFit="1" customWidth="1"/>
    <col min="10498" max="10498" width="8.85546875" style="141" bestFit="1" customWidth="1"/>
    <col min="10499" max="10499" width="7.42578125" style="141" bestFit="1" customWidth="1"/>
    <col min="10500" max="10500" width="8.7109375" style="141" customWidth="1"/>
    <col min="10501" max="10501" width="8" style="141" bestFit="1" customWidth="1"/>
    <col min="10502" max="10503" width="7.42578125" style="141" bestFit="1" customWidth="1"/>
    <col min="10504" max="10504" width="8.85546875" style="141" bestFit="1" customWidth="1"/>
    <col min="10505" max="10508" width="8.42578125" style="141" bestFit="1" customWidth="1"/>
    <col min="10509" max="10509" width="8.85546875" style="141" customWidth="1"/>
    <col min="10510" max="10510" width="10.140625" style="141" bestFit="1" customWidth="1"/>
    <col min="10511" max="10750" width="8" style="141"/>
    <col min="10751" max="10751" width="2.85546875" style="141" customWidth="1"/>
    <col min="10752" max="10752" width="32.42578125" style="141" bestFit="1" customWidth="1"/>
    <col min="10753" max="10753" width="9.85546875" style="141" bestFit="1" customWidth="1"/>
    <col min="10754" max="10754" width="8.85546875" style="141" bestFit="1" customWidth="1"/>
    <col min="10755" max="10755" width="7.42578125" style="141" bestFit="1" customWidth="1"/>
    <col min="10756" max="10756" width="8.7109375" style="141" customWidth="1"/>
    <col min="10757" max="10757" width="8" style="141" bestFit="1" customWidth="1"/>
    <col min="10758" max="10759" width="7.42578125" style="141" bestFit="1" customWidth="1"/>
    <col min="10760" max="10760" width="8.85546875" style="141" bestFit="1" customWidth="1"/>
    <col min="10761" max="10764" width="8.42578125" style="141" bestFit="1" customWidth="1"/>
    <col min="10765" max="10765" width="8.85546875" style="141" customWidth="1"/>
    <col min="10766" max="10766" width="10.140625" style="141" bestFit="1" customWidth="1"/>
    <col min="10767" max="11006" width="8" style="141"/>
    <col min="11007" max="11007" width="2.85546875" style="141" customWidth="1"/>
    <col min="11008" max="11008" width="32.42578125" style="141" bestFit="1" customWidth="1"/>
    <col min="11009" max="11009" width="9.85546875" style="141" bestFit="1" customWidth="1"/>
    <col min="11010" max="11010" width="8.85546875" style="141" bestFit="1" customWidth="1"/>
    <col min="11011" max="11011" width="7.42578125" style="141" bestFit="1" customWidth="1"/>
    <col min="11012" max="11012" width="8.7109375" style="141" customWidth="1"/>
    <col min="11013" max="11013" width="8" style="141" bestFit="1" customWidth="1"/>
    <col min="11014" max="11015" width="7.42578125" style="141" bestFit="1" customWidth="1"/>
    <col min="11016" max="11016" width="8.85546875" style="141" bestFit="1" customWidth="1"/>
    <col min="11017" max="11020" width="8.42578125" style="141" bestFit="1" customWidth="1"/>
    <col min="11021" max="11021" width="8.85546875" style="141" customWidth="1"/>
    <col min="11022" max="11022" width="10.140625" style="141" bestFit="1" customWidth="1"/>
    <col min="11023" max="11262" width="8" style="141"/>
    <col min="11263" max="11263" width="2.85546875" style="141" customWidth="1"/>
    <col min="11264" max="11264" width="32.42578125" style="141" bestFit="1" customWidth="1"/>
    <col min="11265" max="11265" width="9.85546875" style="141" bestFit="1" customWidth="1"/>
    <col min="11266" max="11266" width="8.85546875" style="141" bestFit="1" customWidth="1"/>
    <col min="11267" max="11267" width="7.42578125" style="141" bestFit="1" customWidth="1"/>
    <col min="11268" max="11268" width="8.7109375" style="141" customWidth="1"/>
    <col min="11269" max="11269" width="8" style="141" bestFit="1" customWidth="1"/>
    <col min="11270" max="11271" width="7.42578125" style="141" bestFit="1" customWidth="1"/>
    <col min="11272" max="11272" width="8.85546875" style="141" bestFit="1" customWidth="1"/>
    <col min="11273" max="11276" width="8.42578125" style="141" bestFit="1" customWidth="1"/>
    <col min="11277" max="11277" width="8.85546875" style="141" customWidth="1"/>
    <col min="11278" max="11278" width="10.140625" style="141" bestFit="1" customWidth="1"/>
    <col min="11279" max="11518" width="8" style="141"/>
    <col min="11519" max="11519" width="2.85546875" style="141" customWidth="1"/>
    <col min="11520" max="11520" width="32.42578125" style="141" bestFit="1" customWidth="1"/>
    <col min="11521" max="11521" width="9.85546875" style="141" bestFit="1" customWidth="1"/>
    <col min="11522" max="11522" width="8.85546875" style="141" bestFit="1" customWidth="1"/>
    <col min="11523" max="11523" width="7.42578125" style="141" bestFit="1" customWidth="1"/>
    <col min="11524" max="11524" width="8.7109375" style="141" customWidth="1"/>
    <col min="11525" max="11525" width="8" style="141" bestFit="1" customWidth="1"/>
    <col min="11526" max="11527" width="7.42578125" style="141" bestFit="1" customWidth="1"/>
    <col min="11528" max="11528" width="8.85546875" style="141" bestFit="1" customWidth="1"/>
    <col min="11529" max="11532" width="8.42578125" style="141" bestFit="1" customWidth="1"/>
    <col min="11533" max="11533" width="8.85546875" style="141" customWidth="1"/>
    <col min="11534" max="11534" width="10.140625" style="141" bestFit="1" customWidth="1"/>
    <col min="11535" max="11774" width="8" style="141"/>
    <col min="11775" max="11775" width="2.85546875" style="141" customWidth="1"/>
    <col min="11776" max="11776" width="32.42578125" style="141" bestFit="1" customWidth="1"/>
    <col min="11777" max="11777" width="9.85546875" style="141" bestFit="1" customWidth="1"/>
    <col min="11778" max="11778" width="8.85546875" style="141" bestFit="1" customWidth="1"/>
    <col min="11779" max="11779" width="7.42578125" style="141" bestFit="1" customWidth="1"/>
    <col min="11780" max="11780" width="8.7109375" style="141" customWidth="1"/>
    <col min="11781" max="11781" width="8" style="141" bestFit="1" customWidth="1"/>
    <col min="11782" max="11783" width="7.42578125" style="141" bestFit="1" customWidth="1"/>
    <col min="11784" max="11784" width="8.85546875" style="141" bestFit="1" customWidth="1"/>
    <col min="11785" max="11788" width="8.42578125" style="141" bestFit="1" customWidth="1"/>
    <col min="11789" max="11789" width="8.85546875" style="141" customWidth="1"/>
    <col min="11790" max="11790" width="10.140625" style="141" bestFit="1" customWidth="1"/>
    <col min="11791" max="12030" width="8" style="141"/>
    <col min="12031" max="12031" width="2.85546875" style="141" customWidth="1"/>
    <col min="12032" max="12032" width="32.42578125" style="141" bestFit="1" customWidth="1"/>
    <col min="12033" max="12033" width="9.85546875" style="141" bestFit="1" customWidth="1"/>
    <col min="12034" max="12034" width="8.85546875" style="141" bestFit="1" customWidth="1"/>
    <col min="12035" max="12035" width="7.42578125" style="141" bestFit="1" customWidth="1"/>
    <col min="12036" max="12036" width="8.7109375" style="141" customWidth="1"/>
    <col min="12037" max="12037" width="8" style="141" bestFit="1" customWidth="1"/>
    <col min="12038" max="12039" width="7.42578125" style="141" bestFit="1" customWidth="1"/>
    <col min="12040" max="12040" width="8.85546875" style="141" bestFit="1" customWidth="1"/>
    <col min="12041" max="12044" width="8.42578125" style="141" bestFit="1" customWidth="1"/>
    <col min="12045" max="12045" width="8.85546875" style="141" customWidth="1"/>
    <col min="12046" max="12046" width="10.140625" style="141" bestFit="1" customWidth="1"/>
    <col min="12047" max="12286" width="8" style="141"/>
    <col min="12287" max="12287" width="2.85546875" style="141" customWidth="1"/>
    <col min="12288" max="12288" width="32.42578125" style="141" bestFit="1" customWidth="1"/>
    <col min="12289" max="12289" width="9.85546875" style="141" bestFit="1" customWidth="1"/>
    <col min="12290" max="12290" width="8.85546875" style="141" bestFit="1" customWidth="1"/>
    <col min="12291" max="12291" width="7.42578125" style="141" bestFit="1" customWidth="1"/>
    <col min="12292" max="12292" width="8.7109375" style="141" customWidth="1"/>
    <col min="12293" max="12293" width="8" style="141" bestFit="1" customWidth="1"/>
    <col min="12294" max="12295" width="7.42578125" style="141" bestFit="1" customWidth="1"/>
    <col min="12296" max="12296" width="8.85546875" style="141" bestFit="1" customWidth="1"/>
    <col min="12297" max="12300" width="8.42578125" style="141" bestFit="1" customWidth="1"/>
    <col min="12301" max="12301" width="8.85546875" style="141" customWidth="1"/>
    <col min="12302" max="12302" width="10.140625" style="141" bestFit="1" customWidth="1"/>
    <col min="12303" max="12542" width="8" style="141"/>
    <col min="12543" max="12543" width="2.85546875" style="141" customWidth="1"/>
    <col min="12544" max="12544" width="32.42578125" style="141" bestFit="1" customWidth="1"/>
    <col min="12545" max="12545" width="9.85546875" style="141" bestFit="1" customWidth="1"/>
    <col min="12546" max="12546" width="8.85546875" style="141" bestFit="1" customWidth="1"/>
    <col min="12547" max="12547" width="7.42578125" style="141" bestFit="1" customWidth="1"/>
    <col min="12548" max="12548" width="8.7109375" style="141" customWidth="1"/>
    <col min="12549" max="12549" width="8" style="141" bestFit="1" customWidth="1"/>
    <col min="12550" max="12551" width="7.42578125" style="141" bestFit="1" customWidth="1"/>
    <col min="12552" max="12552" width="8.85546875" style="141" bestFit="1" customWidth="1"/>
    <col min="12553" max="12556" width="8.42578125" style="141" bestFit="1" customWidth="1"/>
    <col min="12557" max="12557" width="8.85546875" style="141" customWidth="1"/>
    <col min="12558" max="12558" width="10.140625" style="141" bestFit="1" customWidth="1"/>
    <col min="12559" max="12798" width="8" style="141"/>
    <col min="12799" max="12799" width="2.85546875" style="141" customWidth="1"/>
    <col min="12800" max="12800" width="32.42578125" style="141" bestFit="1" customWidth="1"/>
    <col min="12801" max="12801" width="9.85546875" style="141" bestFit="1" customWidth="1"/>
    <col min="12802" max="12802" width="8.85546875" style="141" bestFit="1" customWidth="1"/>
    <col min="12803" max="12803" width="7.42578125" style="141" bestFit="1" customWidth="1"/>
    <col min="12804" max="12804" width="8.7109375" style="141" customWidth="1"/>
    <col min="12805" max="12805" width="8" style="141" bestFit="1" customWidth="1"/>
    <col min="12806" max="12807" width="7.42578125" style="141" bestFit="1" customWidth="1"/>
    <col min="12808" max="12808" width="8.85546875" style="141" bestFit="1" customWidth="1"/>
    <col min="12809" max="12812" width="8.42578125" style="141" bestFit="1" customWidth="1"/>
    <col min="12813" max="12813" width="8.85546875" style="141" customWidth="1"/>
    <col min="12814" max="12814" width="10.140625" style="141" bestFit="1" customWidth="1"/>
    <col min="12815" max="13054" width="8" style="141"/>
    <col min="13055" max="13055" width="2.85546875" style="141" customWidth="1"/>
    <col min="13056" max="13056" width="32.42578125" style="141" bestFit="1" customWidth="1"/>
    <col min="13057" max="13057" width="9.85546875" style="141" bestFit="1" customWidth="1"/>
    <col min="13058" max="13058" width="8.85546875" style="141" bestFit="1" customWidth="1"/>
    <col min="13059" max="13059" width="7.42578125" style="141" bestFit="1" customWidth="1"/>
    <col min="13060" max="13060" width="8.7109375" style="141" customWidth="1"/>
    <col min="13061" max="13061" width="8" style="141" bestFit="1" customWidth="1"/>
    <col min="13062" max="13063" width="7.42578125" style="141" bestFit="1" customWidth="1"/>
    <col min="13064" max="13064" width="8.85546875" style="141" bestFit="1" customWidth="1"/>
    <col min="13065" max="13068" width="8.42578125" style="141" bestFit="1" customWidth="1"/>
    <col min="13069" max="13069" width="8.85546875" style="141" customWidth="1"/>
    <col min="13070" max="13070" width="10.140625" style="141" bestFit="1" customWidth="1"/>
    <col min="13071" max="13310" width="8" style="141"/>
    <col min="13311" max="13311" width="2.85546875" style="141" customWidth="1"/>
    <col min="13312" max="13312" width="32.42578125" style="141" bestFit="1" customWidth="1"/>
    <col min="13313" max="13313" width="9.85546875" style="141" bestFit="1" customWidth="1"/>
    <col min="13314" max="13314" width="8.85546875" style="141" bestFit="1" customWidth="1"/>
    <col min="13315" max="13315" width="7.42578125" style="141" bestFit="1" customWidth="1"/>
    <col min="13316" max="13316" width="8.7109375" style="141" customWidth="1"/>
    <col min="13317" max="13317" width="8" style="141" bestFit="1" customWidth="1"/>
    <col min="13318" max="13319" width="7.42578125" style="141" bestFit="1" customWidth="1"/>
    <col min="13320" max="13320" width="8.85546875" style="141" bestFit="1" customWidth="1"/>
    <col min="13321" max="13324" width="8.42578125" style="141" bestFit="1" customWidth="1"/>
    <col min="13325" max="13325" width="8.85546875" style="141" customWidth="1"/>
    <col min="13326" max="13326" width="10.140625" style="141" bestFit="1" customWidth="1"/>
    <col min="13327" max="13566" width="8" style="141"/>
    <col min="13567" max="13567" width="2.85546875" style="141" customWidth="1"/>
    <col min="13568" max="13568" width="32.42578125" style="141" bestFit="1" customWidth="1"/>
    <col min="13569" max="13569" width="9.85546875" style="141" bestFit="1" customWidth="1"/>
    <col min="13570" max="13570" width="8.85546875" style="141" bestFit="1" customWidth="1"/>
    <col min="13571" max="13571" width="7.42578125" style="141" bestFit="1" customWidth="1"/>
    <col min="13572" max="13572" width="8.7109375" style="141" customWidth="1"/>
    <col min="13573" max="13573" width="8" style="141" bestFit="1" customWidth="1"/>
    <col min="13574" max="13575" width="7.42578125" style="141" bestFit="1" customWidth="1"/>
    <col min="13576" max="13576" width="8.85546875" style="141" bestFit="1" customWidth="1"/>
    <col min="13577" max="13580" width="8.42578125" style="141" bestFit="1" customWidth="1"/>
    <col min="13581" max="13581" width="8.85546875" style="141" customWidth="1"/>
    <col min="13582" max="13582" width="10.140625" style="141" bestFit="1" customWidth="1"/>
    <col min="13583" max="13822" width="8" style="141"/>
    <col min="13823" max="13823" width="2.85546875" style="141" customWidth="1"/>
    <col min="13824" max="13824" width="32.42578125" style="141" bestFit="1" customWidth="1"/>
    <col min="13825" max="13825" width="9.85546875" style="141" bestFit="1" customWidth="1"/>
    <col min="13826" max="13826" width="8.85546875" style="141" bestFit="1" customWidth="1"/>
    <col min="13827" max="13827" width="7.42578125" style="141" bestFit="1" customWidth="1"/>
    <col min="13828" max="13828" width="8.7109375" style="141" customWidth="1"/>
    <col min="13829" max="13829" width="8" style="141" bestFit="1" customWidth="1"/>
    <col min="13830" max="13831" width="7.42578125" style="141" bestFit="1" customWidth="1"/>
    <col min="13832" max="13832" width="8.85546875" style="141" bestFit="1" customWidth="1"/>
    <col min="13833" max="13836" width="8.42578125" style="141" bestFit="1" customWidth="1"/>
    <col min="13837" max="13837" width="8.85546875" style="141" customWidth="1"/>
    <col min="13838" max="13838" width="10.140625" style="141" bestFit="1" customWidth="1"/>
    <col min="13839" max="14078" width="8" style="141"/>
    <col min="14079" max="14079" width="2.85546875" style="141" customWidth="1"/>
    <col min="14080" max="14080" width="32.42578125" style="141" bestFit="1" customWidth="1"/>
    <col min="14081" max="14081" width="9.85546875" style="141" bestFit="1" customWidth="1"/>
    <col min="14082" max="14082" width="8.85546875" style="141" bestFit="1" customWidth="1"/>
    <col min="14083" max="14083" width="7.42578125" style="141" bestFit="1" customWidth="1"/>
    <col min="14084" max="14084" width="8.7109375" style="141" customWidth="1"/>
    <col min="14085" max="14085" width="8" style="141" bestFit="1" customWidth="1"/>
    <col min="14086" max="14087" width="7.42578125" style="141" bestFit="1" customWidth="1"/>
    <col min="14088" max="14088" width="8.85546875" style="141" bestFit="1" customWidth="1"/>
    <col min="14089" max="14092" width="8.42578125" style="141" bestFit="1" customWidth="1"/>
    <col min="14093" max="14093" width="8.85546875" style="141" customWidth="1"/>
    <col min="14094" max="14094" width="10.140625" style="141" bestFit="1" customWidth="1"/>
    <col min="14095" max="14334" width="8" style="141"/>
    <col min="14335" max="14335" width="2.85546875" style="141" customWidth="1"/>
    <col min="14336" max="14336" width="32.42578125" style="141" bestFit="1" customWidth="1"/>
    <col min="14337" max="14337" width="9.85546875" style="141" bestFit="1" customWidth="1"/>
    <col min="14338" max="14338" width="8.85546875" style="141" bestFit="1" customWidth="1"/>
    <col min="14339" max="14339" width="7.42578125" style="141" bestFit="1" customWidth="1"/>
    <col min="14340" max="14340" width="8.7109375" style="141" customWidth="1"/>
    <col min="14341" max="14341" width="8" style="141" bestFit="1" customWidth="1"/>
    <col min="14342" max="14343" width="7.42578125" style="141" bestFit="1" customWidth="1"/>
    <col min="14344" max="14344" width="8.85546875" style="141" bestFit="1" customWidth="1"/>
    <col min="14345" max="14348" width="8.42578125" style="141" bestFit="1" customWidth="1"/>
    <col min="14349" max="14349" width="8.85546875" style="141" customWidth="1"/>
    <col min="14350" max="14350" width="10.140625" style="141" bestFit="1" customWidth="1"/>
    <col min="14351" max="14590" width="8" style="141"/>
    <col min="14591" max="14591" width="2.85546875" style="141" customWidth="1"/>
    <col min="14592" max="14592" width="32.42578125" style="141" bestFit="1" customWidth="1"/>
    <col min="14593" max="14593" width="9.85546875" style="141" bestFit="1" customWidth="1"/>
    <col min="14594" max="14594" width="8.85546875" style="141" bestFit="1" customWidth="1"/>
    <col min="14595" max="14595" width="7.42578125" style="141" bestFit="1" customWidth="1"/>
    <col min="14596" max="14596" width="8.7109375" style="141" customWidth="1"/>
    <col min="14597" max="14597" width="8" style="141" bestFit="1" customWidth="1"/>
    <col min="14598" max="14599" width="7.42578125" style="141" bestFit="1" customWidth="1"/>
    <col min="14600" max="14600" width="8.85546875" style="141" bestFit="1" customWidth="1"/>
    <col min="14601" max="14604" width="8.42578125" style="141" bestFit="1" customWidth="1"/>
    <col min="14605" max="14605" width="8.85546875" style="141" customWidth="1"/>
    <col min="14606" max="14606" width="10.140625" style="141" bestFit="1" customWidth="1"/>
    <col min="14607" max="14846" width="8" style="141"/>
    <col min="14847" max="14847" width="2.85546875" style="141" customWidth="1"/>
    <col min="14848" max="14848" width="32.42578125" style="141" bestFit="1" customWidth="1"/>
    <col min="14849" max="14849" width="9.85546875" style="141" bestFit="1" customWidth="1"/>
    <col min="14850" max="14850" width="8.85546875" style="141" bestFit="1" customWidth="1"/>
    <col min="14851" max="14851" width="7.42578125" style="141" bestFit="1" customWidth="1"/>
    <col min="14852" max="14852" width="8.7109375" style="141" customWidth="1"/>
    <col min="14853" max="14853" width="8" style="141" bestFit="1" customWidth="1"/>
    <col min="14854" max="14855" width="7.42578125" style="141" bestFit="1" customWidth="1"/>
    <col min="14856" max="14856" width="8.85546875" style="141" bestFit="1" customWidth="1"/>
    <col min="14857" max="14860" width="8.42578125" style="141" bestFit="1" customWidth="1"/>
    <col min="14861" max="14861" width="8.85546875" style="141" customWidth="1"/>
    <col min="14862" max="14862" width="10.140625" style="141" bestFit="1" customWidth="1"/>
    <col min="14863" max="15102" width="8" style="141"/>
    <col min="15103" max="15103" width="2.85546875" style="141" customWidth="1"/>
    <col min="15104" max="15104" width="32.42578125" style="141" bestFit="1" customWidth="1"/>
    <col min="15105" max="15105" width="9.85546875" style="141" bestFit="1" customWidth="1"/>
    <col min="15106" max="15106" width="8.85546875" style="141" bestFit="1" customWidth="1"/>
    <col min="15107" max="15107" width="7.42578125" style="141" bestFit="1" customWidth="1"/>
    <col min="15108" max="15108" width="8.7109375" style="141" customWidth="1"/>
    <col min="15109" max="15109" width="8" style="141" bestFit="1" customWidth="1"/>
    <col min="15110" max="15111" width="7.42578125" style="141" bestFit="1" customWidth="1"/>
    <col min="15112" max="15112" width="8.85546875" style="141" bestFit="1" customWidth="1"/>
    <col min="15113" max="15116" width="8.42578125" style="141" bestFit="1" customWidth="1"/>
    <col min="15117" max="15117" width="8.85546875" style="141" customWidth="1"/>
    <col min="15118" max="15118" width="10.140625" style="141" bestFit="1" customWidth="1"/>
    <col min="15119" max="15358" width="8" style="141"/>
    <col min="15359" max="15359" width="2.85546875" style="141" customWidth="1"/>
    <col min="15360" max="15360" width="32.42578125" style="141" bestFit="1" customWidth="1"/>
    <col min="15361" max="15361" width="9.85546875" style="141" bestFit="1" customWidth="1"/>
    <col min="15362" max="15362" width="8.85546875" style="141" bestFit="1" customWidth="1"/>
    <col min="15363" max="15363" width="7.42578125" style="141" bestFit="1" customWidth="1"/>
    <col min="15364" max="15364" width="8.7109375" style="141" customWidth="1"/>
    <col min="15365" max="15365" width="8" style="141" bestFit="1" customWidth="1"/>
    <col min="15366" max="15367" width="7.42578125" style="141" bestFit="1" customWidth="1"/>
    <col min="15368" max="15368" width="8.85546875" style="141" bestFit="1" customWidth="1"/>
    <col min="15369" max="15372" width="8.42578125" style="141" bestFit="1" customWidth="1"/>
    <col min="15373" max="15373" width="8.85546875" style="141" customWidth="1"/>
    <col min="15374" max="15374" width="10.140625" style="141" bestFit="1" customWidth="1"/>
    <col min="15375" max="15614" width="8" style="141"/>
    <col min="15615" max="15615" width="2.85546875" style="141" customWidth="1"/>
    <col min="15616" max="15616" width="32.42578125" style="141" bestFit="1" customWidth="1"/>
    <col min="15617" max="15617" width="9.85546875" style="141" bestFit="1" customWidth="1"/>
    <col min="15618" max="15618" width="8.85546875" style="141" bestFit="1" customWidth="1"/>
    <col min="15619" max="15619" width="7.42578125" style="141" bestFit="1" customWidth="1"/>
    <col min="15620" max="15620" width="8.7109375" style="141" customWidth="1"/>
    <col min="15621" max="15621" width="8" style="141" bestFit="1" customWidth="1"/>
    <col min="15622" max="15623" width="7.42578125" style="141" bestFit="1" customWidth="1"/>
    <col min="15624" max="15624" width="8.85546875" style="141" bestFit="1" customWidth="1"/>
    <col min="15625" max="15628" width="8.42578125" style="141" bestFit="1" customWidth="1"/>
    <col min="15629" max="15629" width="8.85546875" style="141" customWidth="1"/>
    <col min="15630" max="15630" width="10.140625" style="141" bestFit="1" customWidth="1"/>
    <col min="15631" max="15870" width="8" style="141"/>
    <col min="15871" max="15871" width="2.85546875" style="141" customWidth="1"/>
    <col min="15872" max="15872" width="32.42578125" style="141" bestFit="1" customWidth="1"/>
    <col min="15873" max="15873" width="9.85546875" style="141" bestFit="1" customWidth="1"/>
    <col min="15874" max="15874" width="8.85546875" style="141" bestFit="1" customWidth="1"/>
    <col min="15875" max="15875" width="7.42578125" style="141" bestFit="1" customWidth="1"/>
    <col min="15876" max="15876" width="8.7109375" style="141" customWidth="1"/>
    <col min="15877" max="15877" width="8" style="141" bestFit="1" customWidth="1"/>
    <col min="15878" max="15879" width="7.42578125" style="141" bestFit="1" customWidth="1"/>
    <col min="15880" max="15880" width="8.85546875" style="141" bestFit="1" customWidth="1"/>
    <col min="15881" max="15884" width="8.42578125" style="141" bestFit="1" customWidth="1"/>
    <col min="15885" max="15885" width="8.85546875" style="141" customWidth="1"/>
    <col min="15886" max="15886" width="10.140625" style="141" bestFit="1" customWidth="1"/>
    <col min="15887" max="16126" width="8" style="141"/>
    <col min="16127" max="16127" width="2.85546875" style="141" customWidth="1"/>
    <col min="16128" max="16128" width="32.42578125" style="141" bestFit="1" customWidth="1"/>
    <col min="16129" max="16129" width="9.85546875" style="141" bestFit="1" customWidth="1"/>
    <col min="16130" max="16130" width="8.85546875" style="141" bestFit="1" customWidth="1"/>
    <col min="16131" max="16131" width="7.42578125" style="141" bestFit="1" customWidth="1"/>
    <col min="16132" max="16132" width="8.7109375" style="141" customWidth="1"/>
    <col min="16133" max="16133" width="8" style="141" bestFit="1" customWidth="1"/>
    <col min="16134" max="16135" width="7.42578125" style="141" bestFit="1" customWidth="1"/>
    <col min="16136" max="16136" width="8.85546875" style="141" bestFit="1" customWidth="1"/>
    <col min="16137" max="16140" width="8.42578125" style="141" bestFit="1" customWidth="1"/>
    <col min="16141" max="16141" width="8.85546875" style="141" customWidth="1"/>
    <col min="16142" max="16142" width="10.140625" style="141" bestFit="1" customWidth="1"/>
    <col min="16143" max="16384" width="8" style="141"/>
  </cols>
  <sheetData>
    <row r="1" spans="1:16" ht="15" x14ac:dyDescent="0.25">
      <c r="O1" s="4" t="s">
        <v>798</v>
      </c>
    </row>
    <row r="2" spans="1:16" ht="15" x14ac:dyDescent="0.25">
      <c r="A2" s="143"/>
      <c r="B2" s="143"/>
      <c r="C2" s="143"/>
      <c r="D2" s="143"/>
      <c r="E2" s="143"/>
      <c r="F2" s="143"/>
      <c r="G2" s="143"/>
      <c r="H2" s="143"/>
      <c r="I2" s="143"/>
      <c r="J2" s="143"/>
      <c r="K2" s="143"/>
      <c r="L2" s="143"/>
      <c r="M2" s="143"/>
      <c r="N2" s="143"/>
      <c r="O2" s="4"/>
    </row>
    <row r="3" spans="1:16" x14ac:dyDescent="0.2">
      <c r="A3" s="593" t="s">
        <v>456</v>
      </c>
      <c r="B3" s="593"/>
      <c r="C3" s="593"/>
      <c r="D3" s="593"/>
      <c r="E3" s="593"/>
      <c r="F3" s="593"/>
      <c r="G3" s="593"/>
      <c r="H3" s="593"/>
      <c r="I3" s="593"/>
      <c r="J3" s="593"/>
      <c r="K3" s="593"/>
      <c r="L3" s="593"/>
      <c r="M3" s="593"/>
      <c r="N3" s="593"/>
      <c r="O3" s="593"/>
    </row>
    <row r="4" spans="1:16" x14ac:dyDescent="0.2">
      <c r="A4" s="379"/>
      <c r="B4" s="379"/>
      <c r="C4" s="379"/>
      <c r="D4" s="379"/>
      <c r="E4" s="379"/>
      <c r="F4" s="379"/>
      <c r="G4" s="379"/>
      <c r="H4" s="379"/>
      <c r="I4" s="379"/>
      <c r="J4" s="379"/>
      <c r="K4" s="379"/>
      <c r="L4" s="379"/>
      <c r="M4" s="379"/>
      <c r="N4" s="379"/>
      <c r="O4" s="380"/>
    </row>
    <row r="5" spans="1:16" ht="7.9" customHeight="1" x14ac:dyDescent="0.2">
      <c r="A5" s="379"/>
      <c r="B5" s="379"/>
      <c r="C5" s="379"/>
      <c r="D5" s="379"/>
      <c r="E5" s="379"/>
      <c r="F5" s="379"/>
      <c r="G5" s="379"/>
      <c r="H5" s="379"/>
      <c r="I5" s="379"/>
      <c r="J5" s="379"/>
      <c r="K5" s="379"/>
      <c r="L5" s="379"/>
      <c r="M5" s="379"/>
      <c r="N5" s="379"/>
    </row>
    <row r="6" spans="1:16" x14ac:dyDescent="0.2">
      <c r="C6" s="142"/>
      <c r="D6" s="142"/>
      <c r="E6" s="142"/>
      <c r="F6" s="142"/>
      <c r="G6" s="142"/>
      <c r="H6" s="142"/>
      <c r="I6" s="142"/>
      <c r="J6" s="142"/>
      <c r="K6" s="142"/>
      <c r="L6" s="142"/>
      <c r="M6" s="142"/>
      <c r="N6" s="142"/>
      <c r="O6" s="379" t="s">
        <v>21</v>
      </c>
    </row>
    <row r="7" spans="1:16" x14ac:dyDescent="0.2">
      <c r="A7" s="386"/>
      <c r="B7" s="386"/>
      <c r="C7" s="387" t="s">
        <v>399</v>
      </c>
      <c r="D7" s="387" t="s">
        <v>400</v>
      </c>
      <c r="E7" s="387" t="s">
        <v>401</v>
      </c>
      <c r="F7" s="387" t="s">
        <v>402</v>
      </c>
      <c r="G7" s="387" t="s">
        <v>403</v>
      </c>
      <c r="H7" s="387" t="s">
        <v>404</v>
      </c>
      <c r="I7" s="387" t="s">
        <v>405</v>
      </c>
      <c r="J7" s="387" t="s">
        <v>406</v>
      </c>
      <c r="K7" s="387" t="s">
        <v>407</v>
      </c>
      <c r="L7" s="387" t="s">
        <v>408</v>
      </c>
      <c r="M7" s="387" t="s">
        <v>409</v>
      </c>
      <c r="N7" s="387" t="s">
        <v>410</v>
      </c>
      <c r="O7" s="388" t="s">
        <v>280</v>
      </c>
    </row>
    <row r="8" spans="1:16" x14ac:dyDescent="0.2">
      <c r="A8" s="381" t="s">
        <v>299</v>
      </c>
      <c r="B8" s="386"/>
      <c r="C8" s="144"/>
      <c r="D8" s="144"/>
      <c r="E8" s="144"/>
      <c r="F8" s="144"/>
      <c r="G8" s="144"/>
      <c r="H8" s="144"/>
      <c r="I8" s="144"/>
      <c r="J8" s="144"/>
      <c r="K8" s="144"/>
      <c r="L8" s="144"/>
      <c r="M8" s="144"/>
      <c r="N8" s="144"/>
      <c r="O8" s="144"/>
    </row>
    <row r="9" spans="1:16" x14ac:dyDescent="0.2">
      <c r="A9" s="386">
        <v>1</v>
      </c>
      <c r="B9" s="382" t="s">
        <v>411</v>
      </c>
      <c r="C9" s="144">
        <v>30313</v>
      </c>
      <c r="D9" s="144">
        <v>30813</v>
      </c>
      <c r="E9" s="144">
        <v>30713</v>
      </c>
      <c r="F9" s="144">
        <v>31313</v>
      </c>
      <c r="G9" s="144">
        <v>30913</v>
      </c>
      <c r="H9" s="144">
        <v>30313</v>
      </c>
      <c r="I9" s="144">
        <v>30813</v>
      </c>
      <c r="J9" s="144">
        <v>31313</v>
      </c>
      <c r="K9" s="144">
        <v>32313</v>
      </c>
      <c r="L9" s="144">
        <v>31813</v>
      </c>
      <c r="M9" s="144">
        <v>31913</v>
      </c>
      <c r="N9" s="144">
        <v>32781</v>
      </c>
      <c r="O9" s="144">
        <f t="shared" ref="O9:O17" si="0">SUM(C9:N9)</f>
        <v>375324</v>
      </c>
      <c r="P9" s="142"/>
    </row>
    <row r="10" spans="1:16" x14ac:dyDescent="0.2">
      <c r="A10" s="386">
        <v>2</v>
      </c>
      <c r="B10" s="382" t="s">
        <v>51</v>
      </c>
      <c r="C10" s="144">
        <v>8800</v>
      </c>
      <c r="D10" s="144">
        <v>9300</v>
      </c>
      <c r="E10" s="144">
        <v>492000</v>
      </c>
      <c r="F10" s="144">
        <v>20800</v>
      </c>
      <c r="G10" s="144">
        <v>70800</v>
      </c>
      <c r="H10" s="144">
        <v>16800</v>
      </c>
      <c r="I10" s="144">
        <v>8800</v>
      </c>
      <c r="J10" s="144">
        <v>22000</v>
      </c>
      <c r="K10" s="144">
        <v>522000</v>
      </c>
      <c r="L10" s="144">
        <v>22000</v>
      </c>
      <c r="M10" s="144">
        <v>37000</v>
      </c>
      <c r="N10" s="144">
        <v>17700</v>
      </c>
      <c r="O10" s="144">
        <f t="shared" si="0"/>
        <v>1248000</v>
      </c>
      <c r="P10" s="142"/>
    </row>
    <row r="11" spans="1:16" x14ac:dyDescent="0.2">
      <c r="A11" s="386"/>
      <c r="B11" s="382" t="s">
        <v>412</v>
      </c>
      <c r="C11" s="144">
        <v>8000</v>
      </c>
      <c r="D11" s="144">
        <v>8500</v>
      </c>
      <c r="E11" s="144">
        <v>490455</v>
      </c>
      <c r="F11" s="144">
        <v>20000</v>
      </c>
      <c r="G11" s="144">
        <v>70000</v>
      </c>
      <c r="H11" s="144">
        <v>16000</v>
      </c>
      <c r="I11" s="144">
        <v>8000</v>
      </c>
      <c r="J11" s="144">
        <v>21184</v>
      </c>
      <c r="K11" s="144">
        <v>519159</v>
      </c>
      <c r="L11" s="144">
        <v>21084</v>
      </c>
      <c r="M11" s="144">
        <v>36536</v>
      </c>
      <c r="N11" s="144">
        <v>12082</v>
      </c>
      <c r="O11" s="144">
        <f t="shared" si="0"/>
        <v>1231000</v>
      </c>
      <c r="P11" s="142"/>
    </row>
    <row r="12" spans="1:16" x14ac:dyDescent="0.2">
      <c r="A12" s="386">
        <v>3</v>
      </c>
      <c r="B12" s="382" t="s">
        <v>57</v>
      </c>
      <c r="C12" s="144">
        <v>25000</v>
      </c>
      <c r="D12" s="144">
        <v>5000</v>
      </c>
      <c r="E12" s="144">
        <v>129000</v>
      </c>
      <c r="F12" s="144">
        <v>35502</v>
      </c>
      <c r="G12" s="144">
        <v>60000</v>
      </c>
      <c r="H12" s="144">
        <v>30000</v>
      </c>
      <c r="I12" s="144">
        <v>25000</v>
      </c>
      <c r="J12" s="144">
        <v>22000</v>
      </c>
      <c r="K12" s="144">
        <v>11000</v>
      </c>
      <c r="L12" s="144">
        <v>40000</v>
      </c>
      <c r="M12" s="144">
        <v>50000</v>
      </c>
      <c r="N12" s="144">
        <v>32799</v>
      </c>
      <c r="O12" s="144">
        <f t="shared" si="0"/>
        <v>465301</v>
      </c>
      <c r="P12" s="142"/>
    </row>
    <row r="13" spans="1:16" x14ac:dyDescent="0.2">
      <c r="A13" s="386">
        <v>4</v>
      </c>
      <c r="B13" s="382" t="s">
        <v>24</v>
      </c>
      <c r="C13" s="144">
        <v>240610</v>
      </c>
      <c r="D13" s="144">
        <v>160406</v>
      </c>
      <c r="E13" s="144">
        <v>160406</v>
      </c>
      <c r="F13" s="144">
        <v>160406</v>
      </c>
      <c r="G13" s="144">
        <v>160406</v>
      </c>
      <c r="H13" s="144">
        <v>160406</v>
      </c>
      <c r="I13" s="144">
        <v>160406</v>
      </c>
      <c r="J13" s="144">
        <v>160406</v>
      </c>
      <c r="K13" s="144">
        <v>160406</v>
      </c>
      <c r="L13" s="144">
        <v>160406</v>
      </c>
      <c r="M13" s="144">
        <v>160406</v>
      </c>
      <c r="N13" s="144">
        <v>160406</v>
      </c>
      <c r="O13" s="144">
        <f t="shared" si="0"/>
        <v>2005076</v>
      </c>
      <c r="P13" s="142"/>
    </row>
    <row r="14" spans="1:16" ht="25.5" x14ac:dyDescent="0.2">
      <c r="A14" s="386">
        <v>5</v>
      </c>
      <c r="B14" s="383" t="s">
        <v>413</v>
      </c>
      <c r="C14" s="144">
        <f t="shared" ref="C14:N14" si="1">SUM(C15:C16)</f>
        <v>20000</v>
      </c>
      <c r="D14" s="144">
        <f t="shared" si="1"/>
        <v>817000</v>
      </c>
      <c r="E14" s="144">
        <f t="shared" si="1"/>
        <v>33000</v>
      </c>
      <c r="F14" s="144">
        <f t="shared" si="1"/>
        <v>29000</v>
      </c>
      <c r="G14" s="144">
        <f t="shared" si="1"/>
        <v>24700</v>
      </c>
      <c r="H14" s="144">
        <f t="shared" si="1"/>
        <v>52500</v>
      </c>
      <c r="I14" s="144">
        <f t="shared" si="1"/>
        <v>64000</v>
      </c>
      <c r="J14" s="144">
        <f t="shared" si="1"/>
        <v>19000</v>
      </c>
      <c r="K14" s="144">
        <f t="shared" si="1"/>
        <v>29000</v>
      </c>
      <c r="L14" s="144">
        <f t="shared" si="1"/>
        <v>200902</v>
      </c>
      <c r="M14" s="144">
        <f t="shared" si="1"/>
        <v>30500</v>
      </c>
      <c r="N14" s="144">
        <f t="shared" si="1"/>
        <v>17509</v>
      </c>
      <c r="O14" s="144">
        <f t="shared" si="0"/>
        <v>1337111</v>
      </c>
      <c r="P14" s="142"/>
    </row>
    <row r="15" spans="1:16" x14ac:dyDescent="0.2">
      <c r="A15" s="386"/>
      <c r="B15" s="382" t="s">
        <v>414</v>
      </c>
      <c r="C15" s="144">
        <v>15000</v>
      </c>
      <c r="D15" s="144">
        <v>17000</v>
      </c>
      <c r="E15" s="144">
        <v>15000</v>
      </c>
      <c r="F15" s="144">
        <v>14000</v>
      </c>
      <c r="G15" s="144">
        <v>14000</v>
      </c>
      <c r="H15" s="144">
        <v>12500</v>
      </c>
      <c r="I15" s="144">
        <v>14000</v>
      </c>
      <c r="J15" s="144">
        <v>7000</v>
      </c>
      <c r="K15" s="144">
        <v>14000</v>
      </c>
      <c r="L15" s="144">
        <v>9000</v>
      </c>
      <c r="M15" s="144">
        <v>5500</v>
      </c>
      <c r="N15" s="144">
        <v>5249</v>
      </c>
      <c r="O15" s="144">
        <f t="shared" si="0"/>
        <v>142249</v>
      </c>
      <c r="P15" s="142"/>
    </row>
    <row r="16" spans="1:16" x14ac:dyDescent="0.2">
      <c r="A16" s="386"/>
      <c r="B16" s="382" t="s">
        <v>415</v>
      </c>
      <c r="C16" s="144">
        <v>5000</v>
      </c>
      <c r="D16" s="144">
        <v>800000</v>
      </c>
      <c r="E16" s="144">
        <v>18000</v>
      </c>
      <c r="F16" s="144">
        <v>15000</v>
      </c>
      <c r="G16" s="144">
        <v>10700</v>
      </c>
      <c r="H16" s="144">
        <v>40000</v>
      </c>
      <c r="I16" s="144">
        <v>50000</v>
      </c>
      <c r="J16" s="144">
        <v>12000</v>
      </c>
      <c r="K16" s="144">
        <v>15000</v>
      </c>
      <c r="L16" s="144">
        <v>191902</v>
      </c>
      <c r="M16" s="144">
        <v>25000</v>
      </c>
      <c r="N16" s="144">
        <v>12260</v>
      </c>
      <c r="O16" s="144">
        <f t="shared" si="0"/>
        <v>1194862</v>
      </c>
      <c r="P16" s="142"/>
    </row>
    <row r="17" spans="1:16" x14ac:dyDescent="0.2">
      <c r="A17" s="386">
        <v>6</v>
      </c>
      <c r="B17" s="389" t="s">
        <v>1</v>
      </c>
      <c r="C17" s="144">
        <v>0</v>
      </c>
      <c r="D17" s="144">
        <v>0</v>
      </c>
      <c r="E17" s="144">
        <v>0</v>
      </c>
      <c r="F17" s="144">
        <v>0</v>
      </c>
      <c r="G17" s="144">
        <v>0</v>
      </c>
      <c r="H17" s="144">
        <v>20000</v>
      </c>
      <c r="I17" s="144">
        <v>0</v>
      </c>
      <c r="J17" s="144">
        <v>20000</v>
      </c>
      <c r="K17" s="144">
        <v>0</v>
      </c>
      <c r="L17" s="144">
        <v>0</v>
      </c>
      <c r="M17" s="144">
        <v>0</v>
      </c>
      <c r="N17" s="144">
        <v>20000</v>
      </c>
      <c r="O17" s="144">
        <f t="shared" si="0"/>
        <v>60000</v>
      </c>
      <c r="P17" s="142"/>
    </row>
    <row r="18" spans="1:16" x14ac:dyDescent="0.2">
      <c r="A18" s="386">
        <v>7</v>
      </c>
      <c r="B18" s="386" t="s">
        <v>416</v>
      </c>
      <c r="C18" s="144">
        <f t="shared" ref="C18:O18" si="2">C9+C10+C12+C13+C14+C17</f>
        <v>324723</v>
      </c>
      <c r="D18" s="144">
        <f t="shared" si="2"/>
        <v>1022519</v>
      </c>
      <c r="E18" s="144">
        <f t="shared" si="2"/>
        <v>845119</v>
      </c>
      <c r="F18" s="144">
        <f t="shared" si="2"/>
        <v>277021</v>
      </c>
      <c r="G18" s="144">
        <f t="shared" si="2"/>
        <v>346819</v>
      </c>
      <c r="H18" s="144">
        <f t="shared" si="2"/>
        <v>310019</v>
      </c>
      <c r="I18" s="144">
        <f t="shared" si="2"/>
        <v>289019</v>
      </c>
      <c r="J18" s="144">
        <f t="shared" si="2"/>
        <v>274719</v>
      </c>
      <c r="K18" s="144">
        <f t="shared" si="2"/>
        <v>754719</v>
      </c>
      <c r="L18" s="144">
        <f t="shared" si="2"/>
        <v>455121</v>
      </c>
      <c r="M18" s="144">
        <f t="shared" si="2"/>
        <v>309819</v>
      </c>
      <c r="N18" s="144">
        <f t="shared" si="2"/>
        <v>281195</v>
      </c>
      <c r="O18" s="144">
        <f t="shared" si="2"/>
        <v>5490812</v>
      </c>
      <c r="P18" s="142"/>
    </row>
    <row r="19" spans="1:16" ht="25.5" x14ac:dyDescent="0.2">
      <c r="A19" s="386">
        <v>8</v>
      </c>
      <c r="B19" s="389" t="s">
        <v>417</v>
      </c>
      <c r="C19" s="144">
        <v>107443</v>
      </c>
      <c r="D19" s="144">
        <v>0</v>
      </c>
      <c r="E19" s="144">
        <v>0</v>
      </c>
      <c r="F19" s="144">
        <v>0</v>
      </c>
      <c r="G19" s="144">
        <v>0</v>
      </c>
      <c r="H19" s="144">
        <v>0</v>
      </c>
      <c r="I19" s="144">
        <v>0</v>
      </c>
      <c r="J19" s="144">
        <v>0</v>
      </c>
      <c r="K19" s="144">
        <v>0</v>
      </c>
      <c r="L19" s="144">
        <v>0</v>
      </c>
      <c r="M19" s="144">
        <v>0</v>
      </c>
      <c r="N19" s="144">
        <v>0</v>
      </c>
      <c r="O19" s="144">
        <f>SUM(C19:N19)</f>
        <v>107443</v>
      </c>
      <c r="P19" s="142"/>
    </row>
    <row r="20" spans="1:16" x14ac:dyDescent="0.2">
      <c r="A20" s="386"/>
      <c r="B20" s="386"/>
      <c r="C20" s="144"/>
      <c r="D20" s="144"/>
      <c r="E20" s="144"/>
      <c r="F20" s="144"/>
      <c r="G20" s="144"/>
      <c r="H20" s="144"/>
      <c r="I20" s="144"/>
      <c r="J20" s="144"/>
      <c r="K20" s="144"/>
      <c r="L20" s="144"/>
      <c r="M20" s="144"/>
      <c r="N20" s="144"/>
      <c r="O20" s="144"/>
      <c r="P20" s="142"/>
    </row>
    <row r="21" spans="1:16" x14ac:dyDescent="0.2">
      <c r="A21" s="381">
        <v>9</v>
      </c>
      <c r="B21" s="381" t="s">
        <v>418</v>
      </c>
      <c r="C21" s="384">
        <f t="shared" ref="C21:O21" si="3">C18+C19</f>
        <v>432166</v>
      </c>
      <c r="D21" s="384">
        <f t="shared" si="3"/>
        <v>1022519</v>
      </c>
      <c r="E21" s="384">
        <f t="shared" si="3"/>
        <v>845119</v>
      </c>
      <c r="F21" s="384">
        <f t="shared" si="3"/>
        <v>277021</v>
      </c>
      <c r="G21" s="384">
        <f t="shared" si="3"/>
        <v>346819</v>
      </c>
      <c r="H21" s="384">
        <f t="shared" si="3"/>
        <v>310019</v>
      </c>
      <c r="I21" s="384">
        <f t="shared" si="3"/>
        <v>289019</v>
      </c>
      <c r="J21" s="384">
        <f t="shared" si="3"/>
        <v>274719</v>
      </c>
      <c r="K21" s="384">
        <f t="shared" si="3"/>
        <v>754719</v>
      </c>
      <c r="L21" s="384">
        <f t="shared" si="3"/>
        <v>455121</v>
      </c>
      <c r="M21" s="384">
        <f t="shared" si="3"/>
        <v>309819</v>
      </c>
      <c r="N21" s="384">
        <f t="shared" si="3"/>
        <v>281195</v>
      </c>
      <c r="O21" s="384">
        <f t="shared" si="3"/>
        <v>5598255</v>
      </c>
      <c r="P21" s="142"/>
    </row>
    <row r="22" spans="1:16" x14ac:dyDescent="0.2">
      <c r="A22" s="385"/>
      <c r="B22" s="385"/>
      <c r="C22" s="390"/>
      <c r="D22" s="390"/>
      <c r="E22" s="390"/>
      <c r="F22" s="390"/>
      <c r="G22" s="390"/>
      <c r="H22" s="390"/>
      <c r="I22" s="390"/>
      <c r="J22" s="390"/>
      <c r="K22" s="390"/>
      <c r="L22" s="390"/>
      <c r="M22" s="390"/>
      <c r="N22" s="390"/>
      <c r="O22" s="390"/>
    </row>
    <row r="23" spans="1:16" x14ac:dyDescent="0.2">
      <c r="A23" s="381" t="s">
        <v>316</v>
      </c>
      <c r="B23" s="386"/>
      <c r="C23" s="391"/>
      <c r="D23" s="391"/>
      <c r="E23" s="391"/>
      <c r="F23" s="391"/>
      <c r="G23" s="391"/>
      <c r="H23" s="391"/>
      <c r="I23" s="391"/>
      <c r="J23" s="391"/>
      <c r="K23" s="391"/>
      <c r="L23" s="391"/>
      <c r="M23" s="391"/>
      <c r="N23" s="391"/>
      <c r="O23" s="392"/>
      <c r="P23" s="145"/>
    </row>
    <row r="24" spans="1:16" x14ac:dyDescent="0.2">
      <c r="A24" s="386">
        <v>10</v>
      </c>
      <c r="B24" s="382" t="s">
        <v>419</v>
      </c>
      <c r="C24" s="144">
        <v>117420</v>
      </c>
      <c r="D24" s="144">
        <v>118189</v>
      </c>
      <c r="E24" s="144">
        <v>117099</v>
      </c>
      <c r="F24" s="144">
        <v>115434</v>
      </c>
      <c r="G24" s="144">
        <v>108992</v>
      </c>
      <c r="H24" s="144">
        <v>109313</v>
      </c>
      <c r="I24" s="144">
        <v>110594</v>
      </c>
      <c r="J24" s="144">
        <v>118509</v>
      </c>
      <c r="K24" s="144">
        <v>117548</v>
      </c>
      <c r="L24" s="144">
        <v>115093</v>
      </c>
      <c r="M24" s="144">
        <v>118173</v>
      </c>
      <c r="N24" s="144">
        <v>112258</v>
      </c>
      <c r="O24" s="144">
        <f>SUM(C24:N24)</f>
        <v>1378622</v>
      </c>
      <c r="P24" s="142"/>
    </row>
    <row r="25" spans="1:16" x14ac:dyDescent="0.2">
      <c r="A25" s="386">
        <v>11</v>
      </c>
      <c r="B25" s="382" t="s">
        <v>420</v>
      </c>
      <c r="C25" s="144">
        <v>15905</v>
      </c>
      <c r="D25" s="144">
        <v>16009</v>
      </c>
      <c r="E25" s="144">
        <v>15861</v>
      </c>
      <c r="F25" s="144">
        <v>15636</v>
      </c>
      <c r="G25" s="144">
        <v>14763</v>
      </c>
      <c r="H25" s="144">
        <v>14806</v>
      </c>
      <c r="I25" s="144">
        <v>14980</v>
      </c>
      <c r="J25" s="144">
        <v>16052</v>
      </c>
      <c r="K25" s="144">
        <v>15922</v>
      </c>
      <c r="L25" s="144">
        <v>15589</v>
      </c>
      <c r="M25" s="144">
        <v>16007</v>
      </c>
      <c r="N25" s="144">
        <v>15204</v>
      </c>
      <c r="O25" s="144">
        <f>SUM(C25:N25)</f>
        <v>186734</v>
      </c>
      <c r="P25" s="142"/>
    </row>
    <row r="26" spans="1:16" x14ac:dyDescent="0.2">
      <c r="A26" s="386">
        <v>12</v>
      </c>
      <c r="B26" s="382" t="s">
        <v>421</v>
      </c>
      <c r="C26" s="144">
        <v>130000</v>
      </c>
      <c r="D26" s="144">
        <v>138124</v>
      </c>
      <c r="E26" s="144">
        <v>135387</v>
      </c>
      <c r="F26" s="144">
        <v>145000</v>
      </c>
      <c r="G26" s="144">
        <v>140862</v>
      </c>
      <c r="H26" s="144">
        <v>135000</v>
      </c>
      <c r="I26" s="144">
        <v>141733</v>
      </c>
      <c r="J26" s="144">
        <v>135000</v>
      </c>
      <c r="K26" s="144">
        <v>140000</v>
      </c>
      <c r="L26" s="144">
        <v>140000</v>
      </c>
      <c r="M26" s="144">
        <v>135000</v>
      </c>
      <c r="N26" s="144">
        <v>146174</v>
      </c>
      <c r="O26" s="144">
        <f>SUM(C26:N26)</f>
        <v>1662280</v>
      </c>
      <c r="P26" s="142"/>
    </row>
    <row r="27" spans="1:16" x14ac:dyDescent="0.2">
      <c r="A27" s="386">
        <v>13</v>
      </c>
      <c r="B27" s="382" t="s">
        <v>40</v>
      </c>
      <c r="C27" s="144">
        <v>1000</v>
      </c>
      <c r="D27" s="144">
        <v>1000</v>
      </c>
      <c r="E27" s="144">
        <v>1000</v>
      </c>
      <c r="F27" s="144">
        <v>1000</v>
      </c>
      <c r="G27" s="144">
        <v>1000</v>
      </c>
      <c r="H27" s="144">
        <v>1000</v>
      </c>
      <c r="I27" s="144">
        <v>1000</v>
      </c>
      <c r="J27" s="144">
        <v>1000</v>
      </c>
      <c r="K27" s="144">
        <v>1000</v>
      </c>
      <c r="L27" s="144">
        <v>1000</v>
      </c>
      <c r="M27" s="144">
        <v>1000</v>
      </c>
      <c r="N27" s="144">
        <v>1000</v>
      </c>
      <c r="O27" s="144">
        <f>SUM(C27:N27)</f>
        <v>12000</v>
      </c>
      <c r="P27" s="142"/>
    </row>
    <row r="28" spans="1:16" x14ac:dyDescent="0.2">
      <c r="A28" s="386">
        <v>14</v>
      </c>
      <c r="B28" s="382" t="s">
        <v>422</v>
      </c>
      <c r="C28" s="144">
        <v>48000</v>
      </c>
      <c r="D28" s="144">
        <v>52698</v>
      </c>
      <c r="E28" s="144">
        <v>55000</v>
      </c>
      <c r="F28" s="144">
        <v>59000</v>
      </c>
      <c r="G28" s="144">
        <v>65000</v>
      </c>
      <c r="H28" s="144">
        <v>67000</v>
      </c>
      <c r="I28" s="144">
        <v>63000</v>
      </c>
      <c r="J28" s="144">
        <v>56010</v>
      </c>
      <c r="K28" s="144">
        <v>59500</v>
      </c>
      <c r="L28" s="144">
        <v>66600</v>
      </c>
      <c r="M28" s="144">
        <v>61000</v>
      </c>
      <c r="N28" s="144">
        <v>72560</v>
      </c>
      <c r="O28" s="144">
        <f>SUM(C28:N28)</f>
        <v>725368</v>
      </c>
      <c r="P28" s="142"/>
    </row>
    <row r="29" spans="1:16" x14ac:dyDescent="0.2">
      <c r="A29" s="386">
        <v>15</v>
      </c>
      <c r="B29" s="382" t="s">
        <v>423</v>
      </c>
      <c r="C29" s="144">
        <f t="shared" ref="C29:O29" si="4">C24+C25+C26+C27+C28</f>
        <v>312325</v>
      </c>
      <c r="D29" s="144">
        <f t="shared" si="4"/>
        <v>326020</v>
      </c>
      <c r="E29" s="144">
        <f t="shared" si="4"/>
        <v>324347</v>
      </c>
      <c r="F29" s="144">
        <f t="shared" si="4"/>
        <v>336070</v>
      </c>
      <c r="G29" s="144">
        <f t="shared" si="4"/>
        <v>330617</v>
      </c>
      <c r="H29" s="144">
        <f t="shared" si="4"/>
        <v>327119</v>
      </c>
      <c r="I29" s="144">
        <f t="shared" si="4"/>
        <v>331307</v>
      </c>
      <c r="J29" s="144">
        <f t="shared" si="4"/>
        <v>326571</v>
      </c>
      <c r="K29" s="144">
        <f t="shared" si="4"/>
        <v>333970</v>
      </c>
      <c r="L29" s="144">
        <f t="shared" si="4"/>
        <v>338282</v>
      </c>
      <c r="M29" s="144">
        <f t="shared" si="4"/>
        <v>331180</v>
      </c>
      <c r="N29" s="144">
        <f t="shared" si="4"/>
        <v>347196</v>
      </c>
      <c r="O29" s="144">
        <f t="shared" si="4"/>
        <v>3965004</v>
      </c>
      <c r="P29" s="142"/>
    </row>
    <row r="30" spans="1:16" x14ac:dyDescent="0.2">
      <c r="A30" s="386">
        <v>16</v>
      </c>
      <c r="B30" s="382" t="s">
        <v>17</v>
      </c>
      <c r="C30" s="144">
        <v>6000</v>
      </c>
      <c r="D30" s="144">
        <v>16000</v>
      </c>
      <c r="E30" s="144">
        <v>15000</v>
      </c>
      <c r="F30" s="144">
        <v>784646</v>
      </c>
      <c r="G30" s="144">
        <v>45000</v>
      </c>
      <c r="H30" s="144">
        <v>3000</v>
      </c>
      <c r="I30" s="144">
        <v>35000</v>
      </c>
      <c r="J30" s="144">
        <v>22000</v>
      </c>
      <c r="K30" s="144">
        <v>4000</v>
      </c>
      <c r="L30" s="144">
        <v>15000</v>
      </c>
      <c r="M30" s="144">
        <v>398516</v>
      </c>
      <c r="N30" s="144">
        <v>47361</v>
      </c>
      <c r="O30" s="144">
        <f>SUM(C30:N30)</f>
        <v>1391523</v>
      </c>
      <c r="P30" s="142"/>
    </row>
    <row r="31" spans="1:16" x14ac:dyDescent="0.2">
      <c r="A31" s="386">
        <v>17</v>
      </c>
      <c r="B31" s="382" t="s">
        <v>42</v>
      </c>
      <c r="C31" s="144">
        <v>5000</v>
      </c>
      <c r="D31" s="144">
        <v>40970</v>
      </c>
      <c r="E31" s="144">
        <v>2500</v>
      </c>
      <c r="F31" s="144">
        <v>20000</v>
      </c>
      <c r="G31" s="144">
        <v>5000</v>
      </c>
      <c r="H31" s="144">
        <v>10000</v>
      </c>
      <c r="I31" s="144">
        <v>5105</v>
      </c>
      <c r="J31" s="144">
        <v>2500</v>
      </c>
      <c r="K31" s="144">
        <v>15000</v>
      </c>
      <c r="L31" s="144">
        <v>9020</v>
      </c>
      <c r="M31" s="144">
        <v>5000</v>
      </c>
      <c r="N31" s="144">
        <v>6000</v>
      </c>
      <c r="O31" s="144">
        <f>SUM(C31:N31)</f>
        <v>126095</v>
      </c>
      <c r="P31" s="142"/>
    </row>
    <row r="32" spans="1:16" x14ac:dyDescent="0.2">
      <c r="A32" s="386">
        <v>18</v>
      </c>
      <c r="B32" s="382" t="s">
        <v>424</v>
      </c>
      <c r="C32" s="144">
        <v>0</v>
      </c>
      <c r="D32" s="144">
        <v>700</v>
      </c>
      <c r="E32" s="144">
        <v>1000</v>
      </c>
      <c r="F32" s="144">
        <v>0</v>
      </c>
      <c r="G32" s="144">
        <v>800</v>
      </c>
      <c r="H32" s="144">
        <v>800</v>
      </c>
      <c r="I32" s="144">
        <v>500</v>
      </c>
      <c r="J32" s="144">
        <v>500</v>
      </c>
      <c r="K32" s="144">
        <v>0</v>
      </c>
      <c r="L32" s="144">
        <v>1000</v>
      </c>
      <c r="M32" s="144">
        <v>400</v>
      </c>
      <c r="N32" s="144">
        <v>300</v>
      </c>
      <c r="O32" s="144">
        <f>SUM(C32:N32)</f>
        <v>6000</v>
      </c>
      <c r="P32" s="142"/>
    </row>
    <row r="33" spans="1:16" x14ac:dyDescent="0.2">
      <c r="A33" s="386">
        <v>19</v>
      </c>
      <c r="B33" s="382" t="s">
        <v>425</v>
      </c>
      <c r="C33" s="144">
        <f t="shared" ref="C33:O33" si="5">C30+C31+C32</f>
        <v>11000</v>
      </c>
      <c r="D33" s="144">
        <f t="shared" si="5"/>
        <v>57670</v>
      </c>
      <c r="E33" s="144">
        <f t="shared" si="5"/>
        <v>18500</v>
      </c>
      <c r="F33" s="144">
        <f t="shared" si="5"/>
        <v>804646</v>
      </c>
      <c r="G33" s="144">
        <f t="shared" si="5"/>
        <v>50800</v>
      </c>
      <c r="H33" s="144">
        <f t="shared" si="5"/>
        <v>13800</v>
      </c>
      <c r="I33" s="144">
        <f t="shared" si="5"/>
        <v>40605</v>
      </c>
      <c r="J33" s="144">
        <f t="shared" si="5"/>
        <v>25000</v>
      </c>
      <c r="K33" s="144">
        <f t="shared" si="5"/>
        <v>19000</v>
      </c>
      <c r="L33" s="144">
        <f t="shared" si="5"/>
        <v>25020</v>
      </c>
      <c r="M33" s="144">
        <f t="shared" si="5"/>
        <v>403916</v>
      </c>
      <c r="N33" s="144">
        <f t="shared" si="5"/>
        <v>53661</v>
      </c>
      <c r="O33" s="144">
        <f t="shared" si="5"/>
        <v>1523618</v>
      </c>
      <c r="P33" s="142"/>
    </row>
    <row r="34" spans="1:16" x14ac:dyDescent="0.2">
      <c r="A34" s="386">
        <v>20</v>
      </c>
      <c r="B34" s="382" t="s">
        <v>426</v>
      </c>
      <c r="C34" s="144"/>
      <c r="D34" s="144"/>
      <c r="E34" s="144"/>
      <c r="F34" s="144"/>
      <c r="G34" s="144"/>
      <c r="H34" s="144"/>
      <c r="I34" s="144"/>
      <c r="J34" s="144"/>
      <c r="K34" s="144">
        <v>4000</v>
      </c>
      <c r="L34" s="144">
        <v>4000</v>
      </c>
      <c r="M34" s="144">
        <v>2000</v>
      </c>
      <c r="N34" s="144">
        <v>2000</v>
      </c>
      <c r="O34" s="144">
        <f>SUM(C34:N34)</f>
        <v>12000</v>
      </c>
      <c r="P34" s="142"/>
    </row>
    <row r="35" spans="1:16" x14ac:dyDescent="0.2">
      <c r="A35" s="386">
        <v>21</v>
      </c>
      <c r="B35" s="382" t="s">
        <v>427</v>
      </c>
      <c r="C35" s="144">
        <f t="shared" ref="C35:O35" si="6">C29+C33+C34</f>
        <v>323325</v>
      </c>
      <c r="D35" s="144">
        <f t="shared" si="6"/>
        <v>383690</v>
      </c>
      <c r="E35" s="144">
        <f t="shared" si="6"/>
        <v>342847</v>
      </c>
      <c r="F35" s="144">
        <f t="shared" si="6"/>
        <v>1140716</v>
      </c>
      <c r="G35" s="144">
        <f t="shared" si="6"/>
        <v>381417</v>
      </c>
      <c r="H35" s="144">
        <f t="shared" si="6"/>
        <v>340919</v>
      </c>
      <c r="I35" s="144">
        <f t="shared" si="6"/>
        <v>371912</v>
      </c>
      <c r="J35" s="144">
        <f t="shared" si="6"/>
        <v>351571</v>
      </c>
      <c r="K35" s="144">
        <f t="shared" si="6"/>
        <v>356970</v>
      </c>
      <c r="L35" s="144">
        <f t="shared" si="6"/>
        <v>367302</v>
      </c>
      <c r="M35" s="144">
        <f t="shared" si="6"/>
        <v>737096</v>
      </c>
      <c r="N35" s="144">
        <f t="shared" si="6"/>
        <v>402857</v>
      </c>
      <c r="O35" s="144">
        <f t="shared" si="6"/>
        <v>5500622</v>
      </c>
    </row>
    <row r="36" spans="1:16" ht="25.5" x14ac:dyDescent="0.2">
      <c r="A36" s="386">
        <v>22</v>
      </c>
      <c r="B36" s="389" t="s">
        <v>428</v>
      </c>
      <c r="C36" s="144">
        <v>71244</v>
      </c>
      <c r="D36" s="144">
        <v>0</v>
      </c>
      <c r="E36" s="144">
        <v>6597</v>
      </c>
      <c r="F36" s="144">
        <v>0</v>
      </c>
      <c r="G36" s="144">
        <v>0</v>
      </c>
      <c r="H36" s="144">
        <v>6597</v>
      </c>
      <c r="I36" s="144">
        <v>0</v>
      </c>
      <c r="J36" s="144">
        <v>0</v>
      </c>
      <c r="K36" s="144">
        <v>6597</v>
      </c>
      <c r="L36" s="144">
        <v>0</v>
      </c>
      <c r="M36" s="144">
        <v>0</v>
      </c>
      <c r="N36" s="144">
        <v>6598</v>
      </c>
      <c r="O36" s="144">
        <f>SUM(C36:N36)</f>
        <v>97633</v>
      </c>
      <c r="P36" s="142"/>
    </row>
    <row r="37" spans="1:16" x14ac:dyDescent="0.2">
      <c r="A37" s="381">
        <v>23</v>
      </c>
      <c r="B37" s="381" t="s">
        <v>429</v>
      </c>
      <c r="C37" s="384">
        <f t="shared" ref="C37:O37" si="7">C35+C36</f>
        <v>394569</v>
      </c>
      <c r="D37" s="384">
        <f t="shared" si="7"/>
        <v>383690</v>
      </c>
      <c r="E37" s="384">
        <f t="shared" si="7"/>
        <v>349444</v>
      </c>
      <c r="F37" s="384">
        <f t="shared" si="7"/>
        <v>1140716</v>
      </c>
      <c r="G37" s="384">
        <f t="shared" si="7"/>
        <v>381417</v>
      </c>
      <c r="H37" s="384">
        <f t="shared" si="7"/>
        <v>347516</v>
      </c>
      <c r="I37" s="384">
        <f t="shared" si="7"/>
        <v>371912</v>
      </c>
      <c r="J37" s="384">
        <f t="shared" si="7"/>
        <v>351571</v>
      </c>
      <c r="K37" s="384">
        <f t="shared" si="7"/>
        <v>363567</v>
      </c>
      <c r="L37" s="384">
        <f t="shared" si="7"/>
        <v>367302</v>
      </c>
      <c r="M37" s="384">
        <f t="shared" si="7"/>
        <v>737096</v>
      </c>
      <c r="N37" s="384">
        <f t="shared" si="7"/>
        <v>409455</v>
      </c>
      <c r="O37" s="384">
        <f t="shared" si="7"/>
        <v>5598255</v>
      </c>
      <c r="P37" s="142"/>
    </row>
    <row r="38" spans="1:16" x14ac:dyDescent="0.2">
      <c r="A38" s="386">
        <v>24</v>
      </c>
      <c r="B38" s="386" t="s">
        <v>430</v>
      </c>
      <c r="C38" s="144">
        <f t="shared" ref="C38:N38" si="8">C18-C35</f>
        <v>1398</v>
      </c>
      <c r="D38" s="144">
        <f t="shared" si="8"/>
        <v>638829</v>
      </c>
      <c r="E38" s="144">
        <f t="shared" si="8"/>
        <v>502272</v>
      </c>
      <c r="F38" s="144">
        <f t="shared" si="8"/>
        <v>-863695</v>
      </c>
      <c r="G38" s="144">
        <f t="shared" si="8"/>
        <v>-34598</v>
      </c>
      <c r="H38" s="144">
        <f t="shared" si="8"/>
        <v>-30900</v>
      </c>
      <c r="I38" s="144">
        <f t="shared" si="8"/>
        <v>-82893</v>
      </c>
      <c r="J38" s="144">
        <f t="shared" si="8"/>
        <v>-76852</v>
      </c>
      <c r="K38" s="144">
        <f t="shared" si="8"/>
        <v>397749</v>
      </c>
      <c r="L38" s="144">
        <f t="shared" si="8"/>
        <v>87819</v>
      </c>
      <c r="M38" s="144">
        <f t="shared" si="8"/>
        <v>-427277</v>
      </c>
      <c r="N38" s="144">
        <f t="shared" si="8"/>
        <v>-121662</v>
      </c>
      <c r="O38" s="144">
        <f>SUM(C38:N38)</f>
        <v>-9810</v>
      </c>
      <c r="P38" s="142"/>
    </row>
    <row r="39" spans="1:16" x14ac:dyDescent="0.2">
      <c r="A39" s="386">
        <v>25</v>
      </c>
      <c r="B39" s="386" t="s">
        <v>431</v>
      </c>
      <c r="C39" s="144">
        <f t="shared" ref="C39:N39" si="9">C21-C37</f>
        <v>37597</v>
      </c>
      <c r="D39" s="144">
        <f t="shared" si="9"/>
        <v>638829</v>
      </c>
      <c r="E39" s="144">
        <f t="shared" si="9"/>
        <v>495675</v>
      </c>
      <c r="F39" s="144">
        <f t="shared" si="9"/>
        <v>-863695</v>
      </c>
      <c r="G39" s="144">
        <f t="shared" si="9"/>
        <v>-34598</v>
      </c>
      <c r="H39" s="144">
        <f t="shared" si="9"/>
        <v>-37497</v>
      </c>
      <c r="I39" s="144">
        <f t="shared" si="9"/>
        <v>-82893</v>
      </c>
      <c r="J39" s="144">
        <f t="shared" si="9"/>
        <v>-76852</v>
      </c>
      <c r="K39" s="144">
        <f t="shared" si="9"/>
        <v>391152</v>
      </c>
      <c r="L39" s="144">
        <f t="shared" si="9"/>
        <v>87819</v>
      </c>
      <c r="M39" s="144">
        <f t="shared" si="9"/>
        <v>-427277</v>
      </c>
      <c r="N39" s="144">
        <f t="shared" si="9"/>
        <v>-128260</v>
      </c>
      <c r="O39" s="144">
        <f>SUM(C39:N39)</f>
        <v>0</v>
      </c>
    </row>
    <row r="40" spans="1:16" x14ac:dyDescent="0.2">
      <c r="A40" s="386">
        <v>26</v>
      </c>
      <c r="B40" s="386" t="s">
        <v>432</v>
      </c>
      <c r="C40" s="144">
        <f>C21-C37</f>
        <v>37597</v>
      </c>
      <c r="D40" s="144">
        <f t="shared" ref="D40:O40" si="10">C40+D21-D37</f>
        <v>676426</v>
      </c>
      <c r="E40" s="144">
        <f t="shared" si="10"/>
        <v>1172101</v>
      </c>
      <c r="F40" s="144">
        <f t="shared" si="10"/>
        <v>308406</v>
      </c>
      <c r="G40" s="144">
        <f t="shared" si="10"/>
        <v>273808</v>
      </c>
      <c r="H40" s="144">
        <f t="shared" si="10"/>
        <v>236311</v>
      </c>
      <c r="I40" s="144">
        <f t="shared" si="10"/>
        <v>153418</v>
      </c>
      <c r="J40" s="144">
        <f t="shared" si="10"/>
        <v>76566</v>
      </c>
      <c r="K40" s="144">
        <f t="shared" si="10"/>
        <v>467718</v>
      </c>
      <c r="L40" s="144">
        <f t="shared" si="10"/>
        <v>555537</v>
      </c>
      <c r="M40" s="144">
        <f t="shared" si="10"/>
        <v>128260</v>
      </c>
      <c r="N40" s="144">
        <f t="shared" si="10"/>
        <v>0</v>
      </c>
      <c r="O40" s="144">
        <f t="shared" si="10"/>
        <v>0</v>
      </c>
    </row>
    <row r="42" spans="1:16" x14ac:dyDescent="0.2">
      <c r="E42" s="142"/>
      <c r="F42" s="142"/>
      <c r="G42" s="142"/>
      <c r="H42" s="142"/>
      <c r="I42" s="142"/>
      <c r="J42" s="142"/>
      <c r="K42" s="142"/>
      <c r="L42" s="142"/>
      <c r="M42" s="142"/>
      <c r="N42" s="142"/>
      <c r="O42" s="142"/>
    </row>
  </sheetData>
  <mergeCells count="1">
    <mergeCell ref="A3:O3"/>
  </mergeCells>
  <pageMargins left="0.19685039370078741" right="0.19685039370078741" top="0.35433070866141736" bottom="0.35433070866141736" header="0.31496062992125984" footer="0.31496062992125984"/>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7A09-03E9-40D6-96FD-01703F27564A}">
  <sheetPr>
    <pageSetUpPr fitToPage="1"/>
  </sheetPr>
  <dimension ref="A1:S11"/>
  <sheetViews>
    <sheetView workbookViewId="0">
      <selection activeCell="Q37" sqref="Q37"/>
    </sheetView>
  </sheetViews>
  <sheetFormatPr defaultRowHeight="12.75" x14ac:dyDescent="0.2"/>
  <cols>
    <col min="1" max="3" width="9.140625" style="2"/>
    <col min="4" max="4" width="22.85546875" style="2" customWidth="1"/>
    <col min="5" max="5" width="9.140625" style="2"/>
    <col min="6" max="6" width="11.28515625" style="2" customWidth="1"/>
    <col min="7" max="8" width="9.140625" style="2"/>
    <col min="9" max="9" width="10.7109375" style="2" customWidth="1"/>
    <col min="10" max="10" width="10" style="2" customWidth="1"/>
    <col min="11" max="11" width="10.7109375" style="2" customWidth="1"/>
    <col min="12" max="13" width="9.140625" style="2"/>
    <col min="14" max="14" width="10.42578125" style="2" customWidth="1"/>
    <col min="15" max="15" width="7.28515625" style="2" bestFit="1" customWidth="1"/>
    <col min="16" max="16" width="9.140625" style="2" customWidth="1"/>
    <col min="17" max="261" width="9.140625" style="2"/>
    <col min="262" max="262" width="11.28515625" style="2" customWidth="1"/>
    <col min="263" max="269" width="9.140625" style="2"/>
    <col min="270" max="270" width="6" style="2" bestFit="1" customWidth="1"/>
    <col min="271" max="271" width="7.28515625" style="2" bestFit="1" customWidth="1"/>
    <col min="272" max="517" width="9.140625" style="2"/>
    <col min="518" max="518" width="11.28515625" style="2" customWidth="1"/>
    <col min="519" max="525" width="9.140625" style="2"/>
    <col min="526" max="526" width="6" style="2" bestFit="1" customWidth="1"/>
    <col min="527" max="527" width="7.28515625" style="2" bestFit="1" customWidth="1"/>
    <col min="528" max="773" width="9.140625" style="2"/>
    <col min="774" max="774" width="11.28515625" style="2" customWidth="1"/>
    <col min="775" max="781" width="9.140625" style="2"/>
    <col min="782" max="782" width="6" style="2" bestFit="1" customWidth="1"/>
    <col min="783" max="783" width="7.28515625" style="2" bestFit="1" customWidth="1"/>
    <col min="784" max="1029" width="9.140625" style="2"/>
    <col min="1030" max="1030" width="11.28515625" style="2" customWidth="1"/>
    <col min="1031" max="1037" width="9.140625" style="2"/>
    <col min="1038" max="1038" width="6" style="2" bestFit="1" customWidth="1"/>
    <col min="1039" max="1039" width="7.28515625" style="2" bestFit="1" customWidth="1"/>
    <col min="1040" max="1285" width="9.140625" style="2"/>
    <col min="1286" max="1286" width="11.28515625" style="2" customWidth="1"/>
    <col min="1287" max="1293" width="9.140625" style="2"/>
    <col min="1294" max="1294" width="6" style="2" bestFit="1" customWidth="1"/>
    <col min="1295" max="1295" width="7.28515625" style="2" bestFit="1" customWidth="1"/>
    <col min="1296" max="1541" width="9.140625" style="2"/>
    <col min="1542" max="1542" width="11.28515625" style="2" customWidth="1"/>
    <col min="1543" max="1549" width="9.140625" style="2"/>
    <col min="1550" max="1550" width="6" style="2" bestFit="1" customWidth="1"/>
    <col min="1551" max="1551" width="7.28515625" style="2" bestFit="1" customWidth="1"/>
    <col min="1552" max="1797" width="9.140625" style="2"/>
    <col min="1798" max="1798" width="11.28515625" style="2" customWidth="1"/>
    <col min="1799" max="1805" width="9.140625" style="2"/>
    <col min="1806" max="1806" width="6" style="2" bestFit="1" customWidth="1"/>
    <col min="1807" max="1807" width="7.28515625" style="2" bestFit="1" customWidth="1"/>
    <col min="1808" max="2053" width="9.140625" style="2"/>
    <col min="2054" max="2054" width="11.28515625" style="2" customWidth="1"/>
    <col min="2055" max="2061" width="9.140625" style="2"/>
    <col min="2062" max="2062" width="6" style="2" bestFit="1" customWidth="1"/>
    <col min="2063" max="2063" width="7.28515625" style="2" bestFit="1" customWidth="1"/>
    <col min="2064" max="2309" width="9.140625" style="2"/>
    <col min="2310" max="2310" width="11.28515625" style="2" customWidth="1"/>
    <col min="2311" max="2317" width="9.140625" style="2"/>
    <col min="2318" max="2318" width="6" style="2" bestFit="1" customWidth="1"/>
    <col min="2319" max="2319" width="7.28515625" style="2" bestFit="1" customWidth="1"/>
    <col min="2320" max="2565" width="9.140625" style="2"/>
    <col min="2566" max="2566" width="11.28515625" style="2" customWidth="1"/>
    <col min="2567" max="2573" width="9.140625" style="2"/>
    <col min="2574" max="2574" width="6" style="2" bestFit="1" customWidth="1"/>
    <col min="2575" max="2575" width="7.28515625" style="2" bestFit="1" customWidth="1"/>
    <col min="2576" max="2821" width="9.140625" style="2"/>
    <col min="2822" max="2822" width="11.28515625" style="2" customWidth="1"/>
    <col min="2823" max="2829" width="9.140625" style="2"/>
    <col min="2830" max="2830" width="6" style="2" bestFit="1" customWidth="1"/>
    <col min="2831" max="2831" width="7.28515625" style="2" bestFit="1" customWidth="1"/>
    <col min="2832" max="3077" width="9.140625" style="2"/>
    <col min="3078" max="3078" width="11.28515625" style="2" customWidth="1"/>
    <col min="3079" max="3085" width="9.140625" style="2"/>
    <col min="3086" max="3086" width="6" style="2" bestFit="1" customWidth="1"/>
    <col min="3087" max="3087" width="7.28515625" style="2" bestFit="1" customWidth="1"/>
    <col min="3088" max="3333" width="9.140625" style="2"/>
    <col min="3334" max="3334" width="11.28515625" style="2" customWidth="1"/>
    <col min="3335" max="3341" width="9.140625" style="2"/>
    <col min="3342" max="3342" width="6" style="2" bestFit="1" customWidth="1"/>
    <col min="3343" max="3343" width="7.28515625" style="2" bestFit="1" customWidth="1"/>
    <col min="3344" max="3589" width="9.140625" style="2"/>
    <col min="3590" max="3590" width="11.28515625" style="2" customWidth="1"/>
    <col min="3591" max="3597" width="9.140625" style="2"/>
    <col min="3598" max="3598" width="6" style="2" bestFit="1" customWidth="1"/>
    <col min="3599" max="3599" width="7.28515625" style="2" bestFit="1" customWidth="1"/>
    <col min="3600" max="3845" width="9.140625" style="2"/>
    <col min="3846" max="3846" width="11.28515625" style="2" customWidth="1"/>
    <col min="3847" max="3853" width="9.140625" style="2"/>
    <col min="3854" max="3854" width="6" style="2" bestFit="1" customWidth="1"/>
    <col min="3855" max="3855" width="7.28515625" style="2" bestFit="1" customWidth="1"/>
    <col min="3856" max="4101" width="9.140625" style="2"/>
    <col min="4102" max="4102" width="11.28515625" style="2" customWidth="1"/>
    <col min="4103" max="4109" width="9.140625" style="2"/>
    <col min="4110" max="4110" width="6" style="2" bestFit="1" customWidth="1"/>
    <col min="4111" max="4111" width="7.28515625" style="2" bestFit="1" customWidth="1"/>
    <col min="4112" max="4357" width="9.140625" style="2"/>
    <col min="4358" max="4358" width="11.28515625" style="2" customWidth="1"/>
    <col min="4359" max="4365" width="9.140625" style="2"/>
    <col min="4366" max="4366" width="6" style="2" bestFit="1" customWidth="1"/>
    <col min="4367" max="4367" width="7.28515625" style="2" bestFit="1" customWidth="1"/>
    <col min="4368" max="4613" width="9.140625" style="2"/>
    <col min="4614" max="4614" width="11.28515625" style="2" customWidth="1"/>
    <col min="4615" max="4621" width="9.140625" style="2"/>
    <col min="4622" max="4622" width="6" style="2" bestFit="1" customWidth="1"/>
    <col min="4623" max="4623" width="7.28515625" style="2" bestFit="1" customWidth="1"/>
    <col min="4624" max="4869" width="9.140625" style="2"/>
    <col min="4870" max="4870" width="11.28515625" style="2" customWidth="1"/>
    <col min="4871" max="4877" width="9.140625" style="2"/>
    <col min="4878" max="4878" width="6" style="2" bestFit="1" customWidth="1"/>
    <col min="4879" max="4879" width="7.28515625" style="2" bestFit="1" customWidth="1"/>
    <col min="4880" max="5125" width="9.140625" style="2"/>
    <col min="5126" max="5126" width="11.28515625" style="2" customWidth="1"/>
    <col min="5127" max="5133" width="9.140625" style="2"/>
    <col min="5134" max="5134" width="6" style="2" bestFit="1" customWidth="1"/>
    <col min="5135" max="5135" width="7.28515625" style="2" bestFit="1" customWidth="1"/>
    <col min="5136" max="5381" width="9.140625" style="2"/>
    <col min="5382" max="5382" width="11.28515625" style="2" customWidth="1"/>
    <col min="5383" max="5389" width="9.140625" style="2"/>
    <col min="5390" max="5390" width="6" style="2" bestFit="1" customWidth="1"/>
    <col min="5391" max="5391" width="7.28515625" style="2" bestFit="1" customWidth="1"/>
    <col min="5392" max="5637" width="9.140625" style="2"/>
    <col min="5638" max="5638" width="11.28515625" style="2" customWidth="1"/>
    <col min="5639" max="5645" width="9.140625" style="2"/>
    <col min="5646" max="5646" width="6" style="2" bestFit="1" customWidth="1"/>
    <col min="5647" max="5647" width="7.28515625" style="2" bestFit="1" customWidth="1"/>
    <col min="5648" max="5893" width="9.140625" style="2"/>
    <col min="5894" max="5894" width="11.28515625" style="2" customWidth="1"/>
    <col min="5895" max="5901" width="9.140625" style="2"/>
    <col min="5902" max="5902" width="6" style="2" bestFit="1" customWidth="1"/>
    <col min="5903" max="5903" width="7.28515625" style="2" bestFit="1" customWidth="1"/>
    <col min="5904" max="6149" width="9.140625" style="2"/>
    <col min="6150" max="6150" width="11.28515625" style="2" customWidth="1"/>
    <col min="6151" max="6157" width="9.140625" style="2"/>
    <col min="6158" max="6158" width="6" style="2" bestFit="1" customWidth="1"/>
    <col min="6159" max="6159" width="7.28515625" style="2" bestFit="1" customWidth="1"/>
    <col min="6160" max="6405" width="9.140625" style="2"/>
    <col min="6406" max="6406" width="11.28515625" style="2" customWidth="1"/>
    <col min="6407" max="6413" width="9.140625" style="2"/>
    <col min="6414" max="6414" width="6" style="2" bestFit="1" customWidth="1"/>
    <col min="6415" max="6415" width="7.28515625" style="2" bestFit="1" customWidth="1"/>
    <col min="6416" max="6661" width="9.140625" style="2"/>
    <col min="6662" max="6662" width="11.28515625" style="2" customWidth="1"/>
    <col min="6663" max="6669" width="9.140625" style="2"/>
    <col min="6670" max="6670" width="6" style="2" bestFit="1" customWidth="1"/>
    <col min="6671" max="6671" width="7.28515625" style="2" bestFit="1" customWidth="1"/>
    <col min="6672" max="6917" width="9.140625" style="2"/>
    <col min="6918" max="6918" width="11.28515625" style="2" customWidth="1"/>
    <col min="6919" max="6925" width="9.140625" style="2"/>
    <col min="6926" max="6926" width="6" style="2" bestFit="1" customWidth="1"/>
    <col min="6927" max="6927" width="7.28515625" style="2" bestFit="1" customWidth="1"/>
    <col min="6928" max="7173" width="9.140625" style="2"/>
    <col min="7174" max="7174" width="11.28515625" style="2" customWidth="1"/>
    <col min="7175" max="7181" width="9.140625" style="2"/>
    <col min="7182" max="7182" width="6" style="2" bestFit="1" customWidth="1"/>
    <col min="7183" max="7183" width="7.28515625" style="2" bestFit="1" customWidth="1"/>
    <col min="7184" max="7429" width="9.140625" style="2"/>
    <col min="7430" max="7430" width="11.28515625" style="2" customWidth="1"/>
    <col min="7431" max="7437" width="9.140625" style="2"/>
    <col min="7438" max="7438" width="6" style="2" bestFit="1" customWidth="1"/>
    <col min="7439" max="7439" width="7.28515625" style="2" bestFit="1" customWidth="1"/>
    <col min="7440" max="7685" width="9.140625" style="2"/>
    <col min="7686" max="7686" width="11.28515625" style="2" customWidth="1"/>
    <col min="7687" max="7693" width="9.140625" style="2"/>
    <col min="7694" max="7694" width="6" style="2" bestFit="1" customWidth="1"/>
    <col min="7695" max="7695" width="7.28515625" style="2" bestFit="1" customWidth="1"/>
    <col min="7696" max="7941" width="9.140625" style="2"/>
    <col min="7942" max="7942" width="11.28515625" style="2" customWidth="1"/>
    <col min="7943" max="7949" width="9.140625" style="2"/>
    <col min="7950" max="7950" width="6" style="2" bestFit="1" customWidth="1"/>
    <col min="7951" max="7951" width="7.28515625" style="2" bestFit="1" customWidth="1"/>
    <col min="7952" max="8197" width="9.140625" style="2"/>
    <col min="8198" max="8198" width="11.28515625" style="2" customWidth="1"/>
    <col min="8199" max="8205" width="9.140625" style="2"/>
    <col min="8206" max="8206" width="6" style="2" bestFit="1" customWidth="1"/>
    <col min="8207" max="8207" width="7.28515625" style="2" bestFit="1" customWidth="1"/>
    <col min="8208" max="8453" width="9.140625" style="2"/>
    <col min="8454" max="8454" width="11.28515625" style="2" customWidth="1"/>
    <col min="8455" max="8461" width="9.140625" style="2"/>
    <col min="8462" max="8462" width="6" style="2" bestFit="1" customWidth="1"/>
    <col min="8463" max="8463" width="7.28515625" style="2" bestFit="1" customWidth="1"/>
    <col min="8464" max="8709" width="9.140625" style="2"/>
    <col min="8710" max="8710" width="11.28515625" style="2" customWidth="1"/>
    <col min="8711" max="8717" width="9.140625" style="2"/>
    <col min="8718" max="8718" width="6" style="2" bestFit="1" customWidth="1"/>
    <col min="8719" max="8719" width="7.28515625" style="2" bestFit="1" customWidth="1"/>
    <col min="8720" max="8965" width="9.140625" style="2"/>
    <col min="8966" max="8966" width="11.28515625" style="2" customWidth="1"/>
    <col min="8967" max="8973" width="9.140625" style="2"/>
    <col min="8974" max="8974" width="6" style="2" bestFit="1" customWidth="1"/>
    <col min="8975" max="8975" width="7.28515625" style="2" bestFit="1" customWidth="1"/>
    <col min="8976" max="9221" width="9.140625" style="2"/>
    <col min="9222" max="9222" width="11.28515625" style="2" customWidth="1"/>
    <col min="9223" max="9229" width="9.140625" style="2"/>
    <col min="9230" max="9230" width="6" style="2" bestFit="1" customWidth="1"/>
    <col min="9231" max="9231" width="7.28515625" style="2" bestFit="1" customWidth="1"/>
    <col min="9232" max="9477" width="9.140625" style="2"/>
    <col min="9478" max="9478" width="11.28515625" style="2" customWidth="1"/>
    <col min="9479" max="9485" width="9.140625" style="2"/>
    <col min="9486" max="9486" width="6" style="2" bestFit="1" customWidth="1"/>
    <col min="9487" max="9487" width="7.28515625" style="2" bestFit="1" customWidth="1"/>
    <col min="9488" max="9733" width="9.140625" style="2"/>
    <col min="9734" max="9734" width="11.28515625" style="2" customWidth="1"/>
    <col min="9735" max="9741" width="9.140625" style="2"/>
    <col min="9742" max="9742" width="6" style="2" bestFit="1" customWidth="1"/>
    <col min="9743" max="9743" width="7.28515625" style="2" bestFit="1" customWidth="1"/>
    <col min="9744" max="9989" width="9.140625" style="2"/>
    <col min="9990" max="9990" width="11.28515625" style="2" customWidth="1"/>
    <col min="9991" max="9997" width="9.140625" style="2"/>
    <col min="9998" max="9998" width="6" style="2" bestFit="1" customWidth="1"/>
    <col min="9999" max="9999" width="7.28515625" style="2" bestFit="1" customWidth="1"/>
    <col min="10000" max="10245" width="9.140625" style="2"/>
    <col min="10246" max="10246" width="11.28515625" style="2" customWidth="1"/>
    <col min="10247" max="10253" width="9.140625" style="2"/>
    <col min="10254" max="10254" width="6" style="2" bestFit="1" customWidth="1"/>
    <col min="10255" max="10255" width="7.28515625" style="2" bestFit="1" customWidth="1"/>
    <col min="10256" max="10501" width="9.140625" style="2"/>
    <col min="10502" max="10502" width="11.28515625" style="2" customWidth="1"/>
    <col min="10503" max="10509" width="9.140625" style="2"/>
    <col min="10510" max="10510" width="6" style="2" bestFit="1" customWidth="1"/>
    <col min="10511" max="10511" width="7.28515625" style="2" bestFit="1" customWidth="1"/>
    <col min="10512" max="10757" width="9.140625" style="2"/>
    <col min="10758" max="10758" width="11.28515625" style="2" customWidth="1"/>
    <col min="10759" max="10765" width="9.140625" style="2"/>
    <col min="10766" max="10766" width="6" style="2" bestFit="1" customWidth="1"/>
    <col min="10767" max="10767" width="7.28515625" style="2" bestFit="1" customWidth="1"/>
    <col min="10768" max="11013" width="9.140625" style="2"/>
    <col min="11014" max="11014" width="11.28515625" style="2" customWidth="1"/>
    <col min="11015" max="11021" width="9.140625" style="2"/>
    <col min="11022" max="11022" width="6" style="2" bestFit="1" customWidth="1"/>
    <col min="11023" max="11023" width="7.28515625" style="2" bestFit="1" customWidth="1"/>
    <col min="11024" max="11269" width="9.140625" style="2"/>
    <col min="11270" max="11270" width="11.28515625" style="2" customWidth="1"/>
    <col min="11271" max="11277" width="9.140625" style="2"/>
    <col min="11278" max="11278" width="6" style="2" bestFit="1" customWidth="1"/>
    <col min="11279" max="11279" width="7.28515625" style="2" bestFit="1" customWidth="1"/>
    <col min="11280" max="11525" width="9.140625" style="2"/>
    <col min="11526" max="11526" width="11.28515625" style="2" customWidth="1"/>
    <col min="11527" max="11533" width="9.140625" style="2"/>
    <col min="11534" max="11534" width="6" style="2" bestFit="1" customWidth="1"/>
    <col min="11535" max="11535" width="7.28515625" style="2" bestFit="1" customWidth="1"/>
    <col min="11536" max="11781" width="9.140625" style="2"/>
    <col min="11782" max="11782" width="11.28515625" style="2" customWidth="1"/>
    <col min="11783" max="11789" width="9.140625" style="2"/>
    <col min="11790" max="11790" width="6" style="2" bestFit="1" customWidth="1"/>
    <col min="11791" max="11791" width="7.28515625" style="2" bestFit="1" customWidth="1"/>
    <col min="11792" max="12037" width="9.140625" style="2"/>
    <col min="12038" max="12038" width="11.28515625" style="2" customWidth="1"/>
    <col min="12039" max="12045" width="9.140625" style="2"/>
    <col min="12046" max="12046" width="6" style="2" bestFit="1" customWidth="1"/>
    <col min="12047" max="12047" width="7.28515625" style="2" bestFit="1" customWidth="1"/>
    <col min="12048" max="12293" width="9.140625" style="2"/>
    <col min="12294" max="12294" width="11.28515625" style="2" customWidth="1"/>
    <col min="12295" max="12301" width="9.140625" style="2"/>
    <col min="12302" max="12302" width="6" style="2" bestFit="1" customWidth="1"/>
    <col min="12303" max="12303" width="7.28515625" style="2" bestFit="1" customWidth="1"/>
    <col min="12304" max="12549" width="9.140625" style="2"/>
    <col min="12550" max="12550" width="11.28515625" style="2" customWidth="1"/>
    <col min="12551" max="12557" width="9.140625" style="2"/>
    <col min="12558" max="12558" width="6" style="2" bestFit="1" customWidth="1"/>
    <col min="12559" max="12559" width="7.28515625" style="2" bestFit="1" customWidth="1"/>
    <col min="12560" max="12805" width="9.140625" style="2"/>
    <col min="12806" max="12806" width="11.28515625" style="2" customWidth="1"/>
    <col min="12807" max="12813" width="9.140625" style="2"/>
    <col min="12814" max="12814" width="6" style="2" bestFit="1" customWidth="1"/>
    <col min="12815" max="12815" width="7.28515625" style="2" bestFit="1" customWidth="1"/>
    <col min="12816" max="13061" width="9.140625" style="2"/>
    <col min="13062" max="13062" width="11.28515625" style="2" customWidth="1"/>
    <col min="13063" max="13069" width="9.140625" style="2"/>
    <col min="13070" max="13070" width="6" style="2" bestFit="1" customWidth="1"/>
    <col min="13071" max="13071" width="7.28515625" style="2" bestFit="1" customWidth="1"/>
    <col min="13072" max="13317" width="9.140625" style="2"/>
    <col min="13318" max="13318" width="11.28515625" style="2" customWidth="1"/>
    <col min="13319" max="13325" width="9.140625" style="2"/>
    <col min="13326" max="13326" width="6" style="2" bestFit="1" customWidth="1"/>
    <col min="13327" max="13327" width="7.28515625" style="2" bestFit="1" customWidth="1"/>
    <col min="13328" max="13573" width="9.140625" style="2"/>
    <col min="13574" max="13574" width="11.28515625" style="2" customWidth="1"/>
    <col min="13575" max="13581" width="9.140625" style="2"/>
    <col min="13582" max="13582" width="6" style="2" bestFit="1" customWidth="1"/>
    <col min="13583" max="13583" width="7.28515625" style="2" bestFit="1" customWidth="1"/>
    <col min="13584" max="13829" width="9.140625" style="2"/>
    <col min="13830" max="13830" width="11.28515625" style="2" customWidth="1"/>
    <col min="13831" max="13837" width="9.140625" style="2"/>
    <col min="13838" max="13838" width="6" style="2" bestFit="1" customWidth="1"/>
    <col min="13839" max="13839" width="7.28515625" style="2" bestFit="1" customWidth="1"/>
    <col min="13840" max="14085" width="9.140625" style="2"/>
    <col min="14086" max="14086" width="11.28515625" style="2" customWidth="1"/>
    <col min="14087" max="14093" width="9.140625" style="2"/>
    <col min="14094" max="14094" width="6" style="2" bestFit="1" customWidth="1"/>
    <col min="14095" max="14095" width="7.28515625" style="2" bestFit="1" customWidth="1"/>
    <col min="14096" max="14341" width="9.140625" style="2"/>
    <col min="14342" max="14342" width="11.28515625" style="2" customWidth="1"/>
    <col min="14343" max="14349" width="9.140625" style="2"/>
    <col min="14350" max="14350" width="6" style="2" bestFit="1" customWidth="1"/>
    <col min="14351" max="14351" width="7.28515625" style="2" bestFit="1" customWidth="1"/>
    <col min="14352" max="14597" width="9.140625" style="2"/>
    <col min="14598" max="14598" width="11.28515625" style="2" customWidth="1"/>
    <col min="14599" max="14605" width="9.140625" style="2"/>
    <col min="14606" max="14606" width="6" style="2" bestFit="1" customWidth="1"/>
    <col min="14607" max="14607" width="7.28515625" style="2" bestFit="1" customWidth="1"/>
    <col min="14608" max="14853" width="9.140625" style="2"/>
    <col min="14854" max="14854" width="11.28515625" style="2" customWidth="1"/>
    <col min="14855" max="14861" width="9.140625" style="2"/>
    <col min="14862" max="14862" width="6" style="2" bestFit="1" customWidth="1"/>
    <col min="14863" max="14863" width="7.28515625" style="2" bestFit="1" customWidth="1"/>
    <col min="14864" max="15109" width="9.140625" style="2"/>
    <col min="15110" max="15110" width="11.28515625" style="2" customWidth="1"/>
    <col min="15111" max="15117" width="9.140625" style="2"/>
    <col min="15118" max="15118" width="6" style="2" bestFit="1" customWidth="1"/>
    <col min="15119" max="15119" width="7.28515625" style="2" bestFit="1" customWidth="1"/>
    <col min="15120" max="15365" width="9.140625" style="2"/>
    <col min="15366" max="15366" width="11.28515625" style="2" customWidth="1"/>
    <col min="15367" max="15373" width="9.140625" style="2"/>
    <col min="15374" max="15374" width="6" style="2" bestFit="1" customWidth="1"/>
    <col min="15375" max="15375" width="7.28515625" style="2" bestFit="1" customWidth="1"/>
    <col min="15376" max="15621" width="9.140625" style="2"/>
    <col min="15622" max="15622" width="11.28515625" style="2" customWidth="1"/>
    <col min="15623" max="15629" width="9.140625" style="2"/>
    <col min="15630" max="15630" width="6" style="2" bestFit="1" customWidth="1"/>
    <col min="15631" max="15631" width="7.28515625" style="2" bestFit="1" customWidth="1"/>
    <col min="15632" max="15877" width="9.140625" style="2"/>
    <col min="15878" max="15878" width="11.28515625" style="2" customWidth="1"/>
    <col min="15879" max="15885" width="9.140625" style="2"/>
    <col min="15886" max="15886" width="6" style="2" bestFit="1" customWidth="1"/>
    <col min="15887" max="15887" width="7.28515625" style="2" bestFit="1" customWidth="1"/>
    <col min="15888" max="16133" width="9.140625" style="2"/>
    <col min="16134" max="16134" width="11.28515625" style="2" customWidth="1"/>
    <col min="16135" max="16141" width="9.140625" style="2"/>
    <col min="16142" max="16142" width="6" style="2" bestFit="1" customWidth="1"/>
    <col min="16143" max="16143" width="7.28515625" style="2" bestFit="1" customWidth="1"/>
    <col min="16144" max="16384" width="9.140625" style="2"/>
  </cols>
  <sheetData>
    <row r="1" spans="1:19" ht="15" x14ac:dyDescent="0.25">
      <c r="S1" s="4" t="s">
        <v>799</v>
      </c>
    </row>
    <row r="2" spans="1:19" ht="15" x14ac:dyDescent="0.25">
      <c r="A2" s="143"/>
      <c r="B2" s="143"/>
      <c r="C2" s="143"/>
      <c r="D2" s="143"/>
      <c r="E2" s="143"/>
      <c r="F2" s="143"/>
      <c r="G2" s="143"/>
      <c r="H2" s="143"/>
      <c r="I2" s="143"/>
      <c r="J2" s="143"/>
      <c r="K2" s="143"/>
      <c r="L2" s="143"/>
      <c r="M2" s="143"/>
      <c r="N2" s="143"/>
      <c r="O2" s="143"/>
      <c r="P2" s="143"/>
      <c r="Q2" s="143"/>
      <c r="R2" s="143"/>
      <c r="S2" s="4"/>
    </row>
    <row r="3" spans="1:19" x14ac:dyDescent="0.2">
      <c r="A3" s="594" t="s">
        <v>775</v>
      </c>
      <c r="B3" s="594"/>
      <c r="C3" s="594"/>
      <c r="D3" s="594"/>
      <c r="E3" s="594"/>
      <c r="F3" s="594"/>
      <c r="G3" s="594"/>
      <c r="H3" s="594"/>
      <c r="I3" s="594"/>
      <c r="J3" s="594"/>
      <c r="K3" s="594"/>
      <c r="L3" s="594"/>
      <c r="M3" s="594"/>
      <c r="N3" s="594"/>
      <c r="O3" s="594"/>
      <c r="P3" s="594"/>
      <c r="Q3" s="594"/>
      <c r="R3" s="594"/>
      <c r="S3" s="594"/>
    </row>
    <row r="4" spans="1:19" x14ac:dyDescent="0.2">
      <c r="A4" s="594"/>
      <c r="B4" s="594"/>
      <c r="C4" s="594"/>
      <c r="D4" s="594"/>
      <c r="E4" s="594"/>
      <c r="F4" s="594"/>
      <c r="G4" s="594"/>
      <c r="H4" s="594"/>
      <c r="I4" s="594"/>
      <c r="J4" s="594"/>
      <c r="K4" s="594"/>
      <c r="L4" s="594"/>
      <c r="M4" s="594"/>
      <c r="N4" s="594"/>
      <c r="O4" s="594"/>
      <c r="P4" s="594"/>
      <c r="Q4" s="594"/>
      <c r="R4" s="594"/>
      <c r="S4" s="594"/>
    </row>
    <row r="5" spans="1:19" ht="19.5" thickBot="1" x14ac:dyDescent="0.35">
      <c r="A5" s="141"/>
      <c r="B5" s="141"/>
      <c r="C5" s="141"/>
      <c r="D5" s="141"/>
      <c r="E5" s="141"/>
      <c r="F5" s="141"/>
      <c r="G5" s="141"/>
      <c r="H5" s="141"/>
      <c r="I5" s="141"/>
      <c r="J5" s="141"/>
      <c r="K5" s="141"/>
      <c r="L5" s="141"/>
      <c r="M5" s="141"/>
      <c r="N5" s="141"/>
      <c r="O5" s="141"/>
      <c r="P5" s="141"/>
      <c r="Q5" s="155"/>
      <c r="R5" s="141"/>
      <c r="S5" s="156" t="s">
        <v>21</v>
      </c>
    </row>
    <row r="6" spans="1:19" ht="77.25" thickTop="1" x14ac:dyDescent="0.2">
      <c r="A6" s="269"/>
      <c r="B6" s="270"/>
      <c r="C6" s="270"/>
      <c r="D6" s="271"/>
      <c r="E6" s="272" t="s">
        <v>419</v>
      </c>
      <c r="F6" s="273" t="s">
        <v>178</v>
      </c>
      <c r="G6" s="272" t="s">
        <v>23</v>
      </c>
      <c r="H6" s="272" t="s">
        <v>41</v>
      </c>
      <c r="I6" s="272" t="s">
        <v>42</v>
      </c>
      <c r="J6" s="272" t="s">
        <v>17</v>
      </c>
      <c r="K6" s="274" t="s">
        <v>280</v>
      </c>
      <c r="L6" s="275" t="s">
        <v>457</v>
      </c>
      <c r="M6" s="276" t="s">
        <v>458</v>
      </c>
      <c r="N6" s="272" t="s">
        <v>459</v>
      </c>
      <c r="O6" s="272" t="s">
        <v>460</v>
      </c>
      <c r="P6" s="272" t="s">
        <v>461</v>
      </c>
      <c r="Q6" s="277" t="s">
        <v>462</v>
      </c>
      <c r="R6" s="277" t="s">
        <v>280</v>
      </c>
      <c r="S6" s="278" t="s">
        <v>463</v>
      </c>
    </row>
    <row r="7" spans="1:19" x14ac:dyDescent="0.2">
      <c r="A7" s="279" t="s">
        <v>170</v>
      </c>
      <c r="B7" s="280"/>
      <c r="C7" s="280"/>
      <c r="D7" s="281"/>
      <c r="E7" s="144">
        <f>'2. mell. 1. pont'!D12</f>
        <v>579633</v>
      </c>
      <c r="F7" s="144">
        <f>'2. mell. 1. pont'!D13</f>
        <v>75638</v>
      </c>
      <c r="G7" s="144">
        <f>'2. mell. 1. pont'!D14</f>
        <v>64108</v>
      </c>
      <c r="H7" s="144">
        <v>0</v>
      </c>
      <c r="I7" s="144">
        <f>'2. mell. 1. pont'!D17</f>
        <v>6688</v>
      </c>
      <c r="J7" s="144">
        <f>'2. mell. 1. pont'!D22</f>
        <v>3120</v>
      </c>
      <c r="K7" s="282">
        <f>SUM(E7:J7)</f>
        <v>729187</v>
      </c>
      <c r="L7" s="283">
        <f>'1. melléklet'!D11</f>
        <v>13000</v>
      </c>
      <c r="M7" s="284">
        <v>0</v>
      </c>
      <c r="N7" s="144">
        <v>0</v>
      </c>
      <c r="O7" s="144">
        <v>0</v>
      </c>
      <c r="P7" s="144">
        <v>702283</v>
      </c>
      <c r="Q7" s="144">
        <v>13904</v>
      </c>
      <c r="R7" s="144">
        <f>SUM(L7:Q7)</f>
        <v>729187</v>
      </c>
      <c r="S7" s="285">
        <f>P7+Q7</f>
        <v>716187</v>
      </c>
    </row>
    <row r="8" spans="1:19" x14ac:dyDescent="0.2">
      <c r="A8" s="286" t="s">
        <v>118</v>
      </c>
      <c r="B8" s="287"/>
      <c r="C8" s="287"/>
      <c r="D8" s="288"/>
      <c r="E8" s="144">
        <f>'2. mell. 1. pont'!D26</f>
        <v>97843</v>
      </c>
      <c r="F8" s="144">
        <f>'2. mell. 1. pont'!D27</f>
        <v>12870</v>
      </c>
      <c r="G8" s="144">
        <f>'2. mell. 1. pont'!D28</f>
        <v>80017</v>
      </c>
      <c r="H8" s="144">
        <v>0</v>
      </c>
      <c r="I8" s="144">
        <f>'2. mell. 1. pont'!D35</f>
        <v>7337</v>
      </c>
      <c r="J8" s="144">
        <f>'2. mell. 1. pont'!D40</f>
        <v>6271</v>
      </c>
      <c r="K8" s="282">
        <f t="shared" ref="K8:K9" si="0">SUM(E8:J8)</f>
        <v>204338</v>
      </c>
      <c r="L8" s="283">
        <f>'1. melléklet'!D17</f>
        <v>31000</v>
      </c>
      <c r="M8" s="284">
        <v>0</v>
      </c>
      <c r="N8" s="144">
        <v>0</v>
      </c>
      <c r="O8" s="144">
        <v>0</v>
      </c>
      <c r="P8" s="144">
        <v>39017</v>
      </c>
      <c r="Q8" s="144">
        <v>134321</v>
      </c>
      <c r="R8" s="144">
        <f t="shared" ref="R8:R9" si="1">SUM(L8:Q8)</f>
        <v>204338</v>
      </c>
      <c r="S8" s="285">
        <f t="shared" ref="S8:S9" si="2">P8+Q8</f>
        <v>173338</v>
      </c>
    </row>
    <row r="9" spans="1:19" ht="13.5" thickBot="1" x14ac:dyDescent="0.25">
      <c r="A9" s="289" t="s">
        <v>39</v>
      </c>
      <c r="B9" s="290"/>
      <c r="C9" s="290"/>
      <c r="D9" s="291"/>
      <c r="E9" s="292">
        <f>'2. mell. 1. pont'!D44</f>
        <v>528539</v>
      </c>
      <c r="F9" s="292">
        <f>'2. mell. 1. pont'!D45</f>
        <v>74198</v>
      </c>
      <c r="G9" s="292">
        <f>'2. mell. 1. pont'!D46</f>
        <v>76250</v>
      </c>
      <c r="H9" s="292">
        <v>0</v>
      </c>
      <c r="I9" s="292">
        <f>'2. mell. 1. pont'!D53</f>
        <v>4000</v>
      </c>
      <c r="J9" s="292">
        <v>0</v>
      </c>
      <c r="K9" s="293">
        <f t="shared" si="0"/>
        <v>682987</v>
      </c>
      <c r="L9" s="294">
        <f>'1. melléklet'!D27</f>
        <v>7000</v>
      </c>
      <c r="M9" s="295">
        <v>0</v>
      </c>
      <c r="N9" s="292">
        <v>0</v>
      </c>
      <c r="O9" s="292">
        <v>0</v>
      </c>
      <c r="P9" s="292">
        <v>340650</v>
      </c>
      <c r="Q9" s="144">
        <v>335337</v>
      </c>
      <c r="R9" s="292">
        <f t="shared" si="1"/>
        <v>682987</v>
      </c>
      <c r="S9" s="296">
        <f t="shared" si="2"/>
        <v>675987</v>
      </c>
    </row>
    <row r="10" spans="1:19" ht="14.25" thickTop="1" thickBot="1" x14ac:dyDescent="0.25">
      <c r="A10" s="595" t="s">
        <v>20</v>
      </c>
      <c r="B10" s="596"/>
      <c r="C10" s="596"/>
      <c r="D10" s="597"/>
      <c r="E10" s="297">
        <f>SUM(E7:E9)</f>
        <v>1206015</v>
      </c>
      <c r="F10" s="297">
        <f t="shared" ref="F10:S10" si="3">SUM(F7:F9)</f>
        <v>162706</v>
      </c>
      <c r="G10" s="297">
        <f t="shared" si="3"/>
        <v>220375</v>
      </c>
      <c r="H10" s="297">
        <f t="shared" si="3"/>
        <v>0</v>
      </c>
      <c r="I10" s="297">
        <f t="shared" si="3"/>
        <v>18025</v>
      </c>
      <c r="J10" s="297">
        <f t="shared" si="3"/>
        <v>9391</v>
      </c>
      <c r="K10" s="298">
        <f t="shared" si="3"/>
        <v>1616512</v>
      </c>
      <c r="L10" s="299">
        <f t="shared" si="3"/>
        <v>51000</v>
      </c>
      <c r="M10" s="297">
        <f t="shared" si="3"/>
        <v>0</v>
      </c>
      <c r="N10" s="297">
        <f t="shared" si="3"/>
        <v>0</v>
      </c>
      <c r="O10" s="297">
        <f t="shared" si="3"/>
        <v>0</v>
      </c>
      <c r="P10" s="297">
        <f t="shared" si="3"/>
        <v>1081950</v>
      </c>
      <c r="Q10" s="297">
        <f t="shared" si="3"/>
        <v>483562</v>
      </c>
      <c r="R10" s="297">
        <f t="shared" si="3"/>
        <v>1616512</v>
      </c>
      <c r="S10" s="298">
        <f t="shared" si="3"/>
        <v>1565512</v>
      </c>
    </row>
    <row r="11" spans="1:19" ht="13.5" thickTop="1" x14ac:dyDescent="0.2"/>
  </sheetData>
  <mergeCells count="2">
    <mergeCell ref="A3:S4"/>
    <mergeCell ref="A10:D10"/>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6EAC-8C49-4574-8318-4FC345D472D5}">
  <dimension ref="A1:I17"/>
  <sheetViews>
    <sheetView workbookViewId="0">
      <selection sqref="A1:I1"/>
    </sheetView>
  </sheetViews>
  <sheetFormatPr defaultColWidth="9.140625" defaultRowHeight="15" x14ac:dyDescent="0.25"/>
  <cols>
    <col min="1" max="16384" width="9.140625" style="158"/>
  </cols>
  <sheetData>
    <row r="1" spans="1:9" ht="15.75" x14ac:dyDescent="0.25">
      <c r="A1" s="598" t="s">
        <v>800</v>
      </c>
      <c r="B1" s="598"/>
      <c r="C1" s="598"/>
      <c r="D1" s="598"/>
      <c r="E1" s="598"/>
      <c r="F1" s="598"/>
      <c r="G1" s="598"/>
      <c r="H1" s="598"/>
      <c r="I1" s="598"/>
    </row>
    <row r="2" spans="1:9" ht="15.75" x14ac:dyDescent="0.25">
      <c r="A2" s="157"/>
      <c r="B2" s="157"/>
      <c r="C2" s="157"/>
      <c r="D2" s="157"/>
      <c r="E2" s="157"/>
      <c r="F2" s="157"/>
      <c r="G2" s="159"/>
      <c r="H2" s="157"/>
      <c r="I2" s="2"/>
    </row>
    <row r="3" spans="1:9" ht="15.75" x14ac:dyDescent="0.25">
      <c r="A3" s="599" t="s">
        <v>592</v>
      </c>
      <c r="B3" s="599"/>
      <c r="C3" s="599"/>
      <c r="D3" s="599"/>
      <c r="E3" s="599"/>
      <c r="F3" s="599"/>
      <c r="G3" s="599"/>
      <c r="H3" s="599"/>
      <c r="I3" s="599"/>
    </row>
    <row r="4" spans="1:9" ht="15.75" x14ac:dyDescent="0.25">
      <c r="A4" s="599" t="s">
        <v>464</v>
      </c>
      <c r="B4" s="599"/>
      <c r="C4" s="599"/>
      <c r="D4" s="599"/>
      <c r="E4" s="599"/>
      <c r="F4" s="599"/>
      <c r="G4" s="599"/>
      <c r="H4" s="599"/>
      <c r="I4" s="599"/>
    </row>
    <row r="5" spans="1:9" ht="15.75" x14ac:dyDescent="0.25">
      <c r="A5" s="160"/>
      <c r="B5" s="160"/>
      <c r="C5" s="160"/>
      <c r="D5" s="160"/>
      <c r="E5" s="160"/>
      <c r="F5" s="160"/>
      <c r="G5" s="161"/>
      <c r="H5" s="162"/>
      <c r="I5" s="2"/>
    </row>
    <row r="6" spans="1:9" ht="15.75" x14ac:dyDescent="0.25">
      <c r="A6" s="162"/>
      <c r="B6" s="162"/>
      <c r="C6" s="162"/>
      <c r="D6" s="162"/>
      <c r="E6" s="162"/>
      <c r="F6" s="162"/>
      <c r="G6" s="159"/>
      <c r="H6" s="162"/>
      <c r="I6" s="2"/>
    </row>
    <row r="7" spans="1:9" ht="15.75" x14ac:dyDescent="0.25">
      <c r="A7" s="162"/>
      <c r="B7" s="162"/>
      <c r="C7" s="162"/>
      <c r="D7" s="162"/>
      <c r="E7" s="162"/>
      <c r="F7" s="162"/>
      <c r="G7" s="159" t="s">
        <v>21</v>
      </c>
      <c r="H7" s="162"/>
      <c r="I7" s="2"/>
    </row>
    <row r="8" spans="1:9" ht="15.75" x14ac:dyDescent="0.25">
      <c r="A8" s="162" t="s">
        <v>465</v>
      </c>
      <c r="B8" s="162"/>
      <c r="C8" s="162"/>
      <c r="D8" s="162"/>
      <c r="E8" s="162"/>
      <c r="F8" s="162"/>
      <c r="G8" s="163">
        <v>618</v>
      </c>
      <c r="H8" s="162"/>
      <c r="I8" s="2"/>
    </row>
    <row r="9" spans="1:9" ht="15.75" x14ac:dyDescent="0.25">
      <c r="A9" s="162" t="s">
        <v>466</v>
      </c>
      <c r="B9" s="162"/>
      <c r="C9" s="162"/>
      <c r="D9" s="162"/>
      <c r="E9" s="162"/>
      <c r="F9" s="162"/>
      <c r="G9" s="163">
        <v>200</v>
      </c>
      <c r="H9" s="162"/>
      <c r="I9" s="2"/>
    </row>
    <row r="10" spans="1:9" ht="15.75" x14ac:dyDescent="0.25">
      <c r="A10" s="162" t="s">
        <v>467</v>
      </c>
      <c r="B10" s="162"/>
      <c r="C10" s="162"/>
      <c r="D10" s="162"/>
      <c r="E10" s="162"/>
      <c r="F10" s="162"/>
      <c r="G10" s="163">
        <v>465</v>
      </c>
      <c r="H10" s="162"/>
      <c r="I10" s="2"/>
    </row>
    <row r="11" spans="1:9" ht="15.75" x14ac:dyDescent="0.25">
      <c r="A11" s="162"/>
      <c r="B11" s="162"/>
      <c r="C11" s="162"/>
      <c r="D11" s="162"/>
      <c r="E11" s="162"/>
      <c r="F11" s="162"/>
      <c r="G11" s="163"/>
      <c r="H11" s="162"/>
      <c r="I11" s="2"/>
    </row>
    <row r="12" spans="1:9" ht="15.75" x14ac:dyDescent="0.25">
      <c r="A12" s="164" t="s">
        <v>20</v>
      </c>
      <c r="B12" s="162"/>
      <c r="C12" s="162"/>
      <c r="D12" s="162"/>
      <c r="E12" s="162"/>
      <c r="F12" s="162"/>
      <c r="G12" s="165">
        <f>SUM(G8:G10)</f>
        <v>1283</v>
      </c>
      <c r="H12" s="162"/>
      <c r="I12" s="2"/>
    </row>
    <row r="13" spans="1:9" ht="15.75" x14ac:dyDescent="0.25">
      <c r="A13" s="162"/>
      <c r="B13" s="162"/>
      <c r="C13" s="162"/>
      <c r="D13" s="162"/>
      <c r="E13" s="162"/>
      <c r="F13" s="162"/>
      <c r="G13" s="163"/>
      <c r="H13" s="162"/>
      <c r="I13" s="2"/>
    </row>
    <row r="14" spans="1:9" ht="15.75" x14ac:dyDescent="0.25">
      <c r="A14" s="162"/>
      <c r="B14" s="162"/>
      <c r="C14" s="162"/>
      <c r="D14" s="162"/>
      <c r="E14" s="162"/>
      <c r="F14" s="162"/>
      <c r="G14" s="163"/>
      <c r="H14" s="162"/>
      <c r="I14" s="2"/>
    </row>
    <row r="15" spans="1:9" ht="15.75" x14ac:dyDescent="0.25">
      <c r="A15" s="162"/>
      <c r="B15" s="162"/>
      <c r="C15" s="162"/>
      <c r="D15" s="162"/>
      <c r="E15" s="162"/>
      <c r="F15" s="162"/>
      <c r="G15" s="163"/>
      <c r="H15" s="162"/>
      <c r="I15" s="2"/>
    </row>
    <row r="16" spans="1:9" ht="15.75" x14ac:dyDescent="0.25">
      <c r="A16" s="162"/>
      <c r="B16" s="162"/>
      <c r="C16" s="162"/>
      <c r="D16" s="162"/>
      <c r="E16" s="162"/>
      <c r="F16" s="162"/>
      <c r="G16" s="163"/>
      <c r="H16" s="162"/>
      <c r="I16" s="2"/>
    </row>
    <row r="17" spans="1:9" ht="15.75" x14ac:dyDescent="0.25">
      <c r="A17" s="166"/>
      <c r="B17" s="2"/>
      <c r="C17" s="2"/>
      <c r="D17" s="2"/>
      <c r="E17" s="2"/>
      <c r="F17" s="2"/>
      <c r="G17" s="167"/>
      <c r="H17" s="2"/>
      <c r="I17" s="2"/>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7AFA-987E-48C7-92D5-B3FC869620D0}">
  <sheetPr>
    <tabColor theme="6" tint="0.59999389629810485"/>
    <pageSetUpPr fitToPage="1"/>
  </sheetPr>
  <dimension ref="A1:M56"/>
  <sheetViews>
    <sheetView view="pageBreakPreview" zoomScale="80" zoomScaleNormal="80" zoomScaleSheetLayoutView="80" workbookViewId="0">
      <pane ySplit="8" topLeftCell="A9" activePane="bottomLeft" state="frozen"/>
      <selection pane="bottomLeft" activeCell="K2" sqref="K2"/>
    </sheetView>
  </sheetViews>
  <sheetFormatPr defaultColWidth="9.140625" defaultRowHeight="12.75" x14ac:dyDescent="0.2"/>
  <cols>
    <col min="1" max="1" width="5.42578125" style="2" customWidth="1"/>
    <col min="2" max="2" width="37.140625" style="2" customWidth="1"/>
    <col min="3" max="3" width="33.140625" style="2" customWidth="1"/>
    <col min="4" max="4" width="13.28515625" style="2" customWidth="1"/>
    <col min="5" max="5" width="15.42578125" style="2" customWidth="1"/>
    <col min="6" max="6" width="13.28515625" style="2" customWidth="1"/>
    <col min="7" max="7" width="16.140625" style="2" customWidth="1"/>
    <col min="8" max="8" width="13.28515625" style="2" customWidth="1"/>
    <col min="9" max="9" width="15.7109375" style="2" customWidth="1"/>
    <col min="10" max="10" width="13.28515625" style="2" customWidth="1"/>
    <col min="11" max="11" width="16" style="2" customWidth="1"/>
    <col min="12" max="12" width="13.5703125" style="2" bestFit="1" customWidth="1"/>
    <col min="13" max="13" width="5.140625" style="2" customWidth="1"/>
    <col min="14" max="14" width="12" style="2" customWidth="1"/>
    <col min="15" max="15" width="9.140625" style="2"/>
    <col min="16" max="16" width="14.28515625" style="2" customWidth="1"/>
    <col min="17" max="16384" width="9.140625" style="2"/>
  </cols>
  <sheetData>
    <row r="1" spans="1:13" ht="15" x14ac:dyDescent="0.25">
      <c r="K1" s="4" t="s">
        <v>801</v>
      </c>
    </row>
    <row r="2" spans="1:13" ht="15" x14ac:dyDescent="0.25">
      <c r="B2" s="168"/>
      <c r="C2" s="168"/>
      <c r="D2" s="168"/>
      <c r="E2" s="168"/>
      <c r="F2" s="168"/>
      <c r="G2" s="168"/>
      <c r="H2" s="168"/>
      <c r="I2" s="168"/>
      <c r="J2" s="168"/>
      <c r="K2" s="40"/>
    </row>
    <row r="3" spans="1:13" ht="15" x14ac:dyDescent="0.25">
      <c r="A3" s="169"/>
      <c r="B3" s="170"/>
      <c r="C3" s="170"/>
      <c r="D3" s="170"/>
      <c r="E3" s="170"/>
      <c r="F3" s="170"/>
      <c r="G3" s="170"/>
      <c r="H3" s="170"/>
      <c r="I3" s="170"/>
      <c r="J3" s="170"/>
      <c r="K3" s="40"/>
    </row>
    <row r="4" spans="1:13" ht="13.5" x14ac:dyDescent="0.25">
      <c r="A4" s="601" t="s">
        <v>468</v>
      </c>
      <c r="B4" s="601"/>
      <c r="C4" s="601"/>
      <c r="D4" s="601"/>
      <c r="E4" s="601"/>
      <c r="F4" s="601"/>
      <c r="G4" s="601"/>
      <c r="H4" s="601"/>
      <c r="I4" s="601"/>
      <c r="J4" s="601"/>
      <c r="K4" s="601"/>
      <c r="L4" s="172"/>
      <c r="M4" s="172"/>
    </row>
    <row r="5" spans="1:13" ht="13.5" x14ac:dyDescent="0.25">
      <c r="A5" s="169"/>
      <c r="B5" s="172"/>
      <c r="C5" s="169"/>
      <c r="D5" s="169"/>
      <c r="E5" s="172"/>
      <c r="F5" s="169"/>
      <c r="G5" s="173"/>
      <c r="H5" s="173"/>
      <c r="I5" s="173"/>
      <c r="J5" s="173"/>
      <c r="K5" s="173"/>
      <c r="L5" s="173"/>
      <c r="M5" s="173"/>
    </row>
    <row r="6" spans="1:13" ht="15.75" x14ac:dyDescent="0.25">
      <c r="A6" s="602" t="s">
        <v>299</v>
      </c>
      <c r="B6" s="602"/>
      <c r="C6" s="602"/>
      <c r="D6" s="602"/>
      <c r="E6" s="602"/>
      <c r="F6" s="602"/>
      <c r="G6" s="602"/>
      <c r="H6" s="602"/>
      <c r="I6" s="602"/>
      <c r="J6" s="602"/>
      <c r="K6" s="602"/>
      <c r="L6" s="174"/>
      <c r="M6" s="174"/>
    </row>
    <row r="7" spans="1:13" ht="12" customHeight="1" x14ac:dyDescent="0.2">
      <c r="A7" s="169"/>
      <c r="B7" s="175"/>
      <c r="C7" s="176"/>
      <c r="D7" s="175"/>
      <c r="E7" s="175"/>
      <c r="F7" s="175"/>
      <c r="G7" s="175"/>
      <c r="H7" s="175"/>
      <c r="I7" s="175"/>
      <c r="J7" s="175"/>
      <c r="K7" s="177" t="s">
        <v>268</v>
      </c>
    </row>
    <row r="8" spans="1:13" ht="13.5" x14ac:dyDescent="0.2">
      <c r="A8" s="178" t="s">
        <v>469</v>
      </c>
      <c r="B8" s="179" t="s">
        <v>470</v>
      </c>
      <c r="C8" s="179" t="s">
        <v>471</v>
      </c>
      <c r="D8" s="179" t="s">
        <v>472</v>
      </c>
      <c r="E8" s="179" t="s">
        <v>473</v>
      </c>
      <c r="F8" s="179" t="s">
        <v>474</v>
      </c>
      <c r="G8" s="179" t="s">
        <v>475</v>
      </c>
      <c r="H8" s="179" t="s">
        <v>476</v>
      </c>
      <c r="I8" s="179" t="s">
        <v>593</v>
      </c>
      <c r="J8" s="179" t="s">
        <v>594</v>
      </c>
      <c r="K8" s="180" t="s">
        <v>280</v>
      </c>
    </row>
    <row r="9" spans="1:13" ht="13.5" x14ac:dyDescent="0.2">
      <c r="A9" s="178"/>
      <c r="B9" s="179"/>
      <c r="C9" s="179"/>
      <c r="D9" s="179"/>
      <c r="E9" s="179"/>
      <c r="F9" s="179"/>
      <c r="G9" s="179"/>
      <c r="H9" s="179"/>
      <c r="I9" s="179"/>
      <c r="J9" s="179"/>
      <c r="K9" s="180"/>
    </row>
    <row r="10" spans="1:13" ht="38.25" x14ac:dyDescent="0.2">
      <c r="A10" s="181">
        <v>1</v>
      </c>
      <c r="B10" s="182" t="s">
        <v>479</v>
      </c>
      <c r="C10" s="183" t="s">
        <v>480</v>
      </c>
      <c r="E10" s="179"/>
      <c r="F10" s="179"/>
      <c r="G10" s="179"/>
      <c r="H10" s="179"/>
      <c r="I10" s="179"/>
      <c r="J10" s="179"/>
      <c r="K10" s="180"/>
    </row>
    <row r="11" spans="1:13" ht="13.5" x14ac:dyDescent="0.2">
      <c r="A11" s="178"/>
      <c r="B11" s="184" t="s">
        <v>27</v>
      </c>
      <c r="C11" s="179"/>
      <c r="D11" s="179"/>
      <c r="E11" s="179"/>
      <c r="F11" s="179"/>
      <c r="G11" s="179"/>
      <c r="H11" s="179"/>
      <c r="I11" s="179"/>
      <c r="J11" s="179"/>
      <c r="K11" s="180"/>
    </row>
    <row r="12" spans="1:13" ht="13.5" x14ac:dyDescent="0.2">
      <c r="A12" s="178"/>
      <c r="B12" s="185" t="s">
        <v>477</v>
      </c>
      <c r="C12" s="186"/>
      <c r="D12" s="173"/>
      <c r="E12" s="173"/>
      <c r="F12" s="173"/>
      <c r="G12" s="173">
        <v>79998497</v>
      </c>
      <c r="H12" s="173"/>
      <c r="I12" s="173"/>
      <c r="J12" s="173"/>
      <c r="K12" s="207">
        <v>79998497</v>
      </c>
    </row>
    <row r="13" spans="1:13" ht="13.5" x14ac:dyDescent="0.2">
      <c r="A13" s="178"/>
      <c r="B13" s="185" t="s">
        <v>478</v>
      </c>
      <c r="C13" s="186" t="s">
        <v>595</v>
      </c>
      <c r="D13" s="173"/>
      <c r="E13" s="173"/>
      <c r="F13" s="173"/>
      <c r="G13" s="173"/>
      <c r="H13" s="173"/>
      <c r="I13" s="173">
        <v>8459710</v>
      </c>
      <c r="J13" s="173"/>
      <c r="K13" s="207">
        <f>SUM(I13:J13)</f>
        <v>8459710</v>
      </c>
    </row>
    <row r="14" spans="1:13" ht="13.5" x14ac:dyDescent="0.25">
      <c r="A14" s="196"/>
      <c r="B14" s="197" t="s">
        <v>22</v>
      </c>
      <c r="C14" s="198"/>
      <c r="D14" s="199"/>
      <c r="E14" s="199"/>
      <c r="F14" s="199"/>
      <c r="G14" s="199">
        <f>SUM(G12)</f>
        <v>79998497</v>
      </c>
      <c r="H14" s="199">
        <f>SUM(H12)</f>
        <v>0</v>
      </c>
      <c r="I14" s="200">
        <f>SUM(I12:I13)</f>
        <v>8459710</v>
      </c>
      <c r="J14" s="199"/>
      <c r="K14" s="199">
        <f>SUM(K12:K13)</f>
        <v>88458207</v>
      </c>
      <c r="L14" s="167"/>
    </row>
    <row r="15" spans="1:13" ht="13.5" x14ac:dyDescent="0.25">
      <c r="A15" s="169"/>
      <c r="B15" s="191"/>
      <c r="C15" s="179"/>
      <c r="D15" s="192"/>
      <c r="E15" s="192"/>
      <c r="F15" s="192"/>
      <c r="G15" s="192"/>
      <c r="H15" s="192"/>
      <c r="I15" s="192"/>
      <c r="J15" s="192"/>
      <c r="K15" s="192"/>
    </row>
    <row r="16" spans="1:13" ht="13.5" x14ac:dyDescent="0.2">
      <c r="A16" s="181">
        <v>2</v>
      </c>
      <c r="B16" s="182" t="s">
        <v>596</v>
      </c>
      <c r="C16" s="183" t="s">
        <v>597</v>
      </c>
      <c r="D16" s="179"/>
      <c r="E16" s="179"/>
      <c r="F16" s="179"/>
      <c r="G16" s="179"/>
      <c r="H16" s="179"/>
      <c r="I16" s="179"/>
      <c r="J16" s="179"/>
      <c r="K16" s="180"/>
    </row>
    <row r="17" spans="1:13" ht="13.5" x14ac:dyDescent="0.2">
      <c r="A17" s="178"/>
      <c r="B17" s="184" t="s">
        <v>27</v>
      </c>
      <c r="C17" s="179"/>
      <c r="D17" s="179"/>
      <c r="E17" s="179"/>
      <c r="F17" s="179"/>
      <c r="G17" s="179"/>
      <c r="H17" s="179"/>
      <c r="I17" s="179"/>
      <c r="J17" s="179"/>
      <c r="K17" s="180"/>
    </row>
    <row r="18" spans="1:13" ht="13.5" x14ac:dyDescent="0.2">
      <c r="A18" s="178"/>
      <c r="B18" s="185" t="s">
        <v>477</v>
      </c>
      <c r="C18" s="186"/>
      <c r="D18" s="173">
        <v>0</v>
      </c>
      <c r="E18" s="173"/>
      <c r="F18" s="173"/>
      <c r="H18" s="173"/>
      <c r="I18" s="173">
        <v>713781230</v>
      </c>
      <c r="J18" s="173"/>
      <c r="K18" s="207">
        <f>SUM(D18:I18)</f>
        <v>713781230</v>
      </c>
    </row>
    <row r="19" spans="1:13" ht="13.5" x14ac:dyDescent="0.2">
      <c r="A19" s="178"/>
      <c r="B19" s="185" t="s">
        <v>478</v>
      </c>
      <c r="C19" s="186"/>
      <c r="D19" s="173"/>
      <c r="E19" s="173"/>
      <c r="F19" s="173"/>
      <c r="G19" s="173"/>
      <c r="H19" s="173"/>
      <c r="I19" s="173"/>
      <c r="J19" s="173"/>
      <c r="K19" s="207">
        <f>SUM(D19:H19)</f>
        <v>0</v>
      </c>
    </row>
    <row r="20" spans="1:13" ht="14.25" customHeight="1" x14ac:dyDescent="0.25">
      <c r="A20" s="196"/>
      <c r="B20" s="197" t="s">
        <v>22</v>
      </c>
      <c r="C20" s="198"/>
      <c r="D20" s="199">
        <f>SUM(D18:D18)</f>
        <v>0</v>
      </c>
      <c r="E20" s="199">
        <f>SUM(E18:E18)</f>
        <v>0</v>
      </c>
      <c r="F20" s="199">
        <f>SUM(F18:F18)</f>
        <v>0</v>
      </c>
      <c r="G20" s="200"/>
      <c r="H20" s="190">
        <f>SUM(H18:H19)</f>
        <v>0</v>
      </c>
      <c r="I20" s="190">
        <f>SUM(I18:I19)</f>
        <v>713781230</v>
      </c>
      <c r="J20" s="190"/>
      <c r="K20" s="190">
        <f>SUM(K18:K19)</f>
        <v>713781230</v>
      </c>
      <c r="L20" s="167"/>
    </row>
    <row r="21" spans="1:13" ht="14.25" customHeight="1" x14ac:dyDescent="0.25">
      <c r="A21" s="169"/>
      <c r="B21" s="191"/>
      <c r="C21" s="179"/>
      <c r="D21" s="192"/>
      <c r="E21" s="192"/>
      <c r="F21" s="192"/>
      <c r="G21" s="173"/>
      <c r="H21" s="192"/>
      <c r="I21" s="192"/>
      <c r="J21" s="192"/>
      <c r="K21" s="192"/>
      <c r="L21" s="167"/>
    </row>
    <row r="22" spans="1:13" ht="14.25" customHeight="1" x14ac:dyDescent="0.25">
      <c r="A22" s="169">
        <v>3</v>
      </c>
      <c r="B22" s="306" t="s">
        <v>598</v>
      </c>
      <c r="C22" s="307" t="s">
        <v>599</v>
      </c>
      <c r="D22" s="192"/>
      <c r="E22" s="192"/>
      <c r="F22" s="192"/>
      <c r="G22" s="173"/>
      <c r="H22" s="192"/>
      <c r="I22" s="192"/>
      <c r="J22" s="192"/>
      <c r="K22" s="192"/>
      <c r="L22" s="167"/>
    </row>
    <row r="23" spans="1:13" ht="14.25" customHeight="1" x14ac:dyDescent="0.25">
      <c r="A23" s="169"/>
      <c r="B23" s="184" t="s">
        <v>27</v>
      </c>
      <c r="C23" s="179"/>
      <c r="D23" s="192"/>
      <c r="E23" s="192"/>
      <c r="F23" s="192"/>
      <c r="G23" s="173"/>
      <c r="H23" s="192"/>
      <c r="I23" s="192"/>
      <c r="J23" s="192"/>
      <c r="K23" s="192"/>
      <c r="L23" s="167"/>
    </row>
    <row r="24" spans="1:13" ht="14.25" customHeight="1" x14ac:dyDescent="0.2">
      <c r="A24" s="169"/>
      <c r="B24" s="185" t="s">
        <v>477</v>
      </c>
      <c r="C24" s="169"/>
      <c r="D24" s="173"/>
      <c r="E24" s="173"/>
      <c r="F24" s="173"/>
      <c r="G24" s="173"/>
      <c r="H24" s="173"/>
      <c r="I24" s="173">
        <v>366094742</v>
      </c>
      <c r="J24" s="173"/>
      <c r="K24" s="207">
        <f>SUM(D24:J24)</f>
        <v>366094742</v>
      </c>
      <c r="L24" s="167"/>
    </row>
    <row r="25" spans="1:13" ht="13.5" x14ac:dyDescent="0.25">
      <c r="A25" s="187"/>
      <c r="B25" s="188" t="s">
        <v>22</v>
      </c>
      <c r="C25" s="189"/>
      <c r="D25" s="190"/>
      <c r="E25" s="190"/>
      <c r="F25" s="190"/>
      <c r="G25" s="200"/>
      <c r="H25" s="190"/>
      <c r="I25" s="190">
        <f>SUM(I24)</f>
        <v>366094742</v>
      </c>
      <c r="J25" s="190"/>
      <c r="K25" s="190">
        <f>SUM(K24)</f>
        <v>366094742</v>
      </c>
      <c r="L25" s="167"/>
    </row>
    <row r="26" spans="1:13" ht="13.5" x14ac:dyDescent="0.25">
      <c r="A26" s="169"/>
      <c r="B26" s="191"/>
      <c r="C26" s="179"/>
      <c r="D26" s="192"/>
      <c r="E26" s="192"/>
      <c r="F26" s="192"/>
      <c r="G26" s="173"/>
      <c r="H26" s="192"/>
      <c r="I26" s="192"/>
      <c r="J26" s="192"/>
      <c r="K26" s="192"/>
      <c r="L26" s="167"/>
    </row>
    <row r="27" spans="1:13" ht="15.75" x14ac:dyDescent="0.25">
      <c r="A27" s="202"/>
      <c r="B27" s="600" t="s">
        <v>481</v>
      </c>
      <c r="C27" s="600"/>
      <c r="D27" s="204">
        <f>SUM(D14,D20)</f>
        <v>0</v>
      </c>
      <c r="E27" s="204">
        <f>SUM(E14,E20)</f>
        <v>0</v>
      </c>
      <c r="F27" s="204">
        <f>SUM(F14,F20)</f>
        <v>0</v>
      </c>
      <c r="G27" s="204">
        <f>SUM(G14,G20)</f>
        <v>79998497</v>
      </c>
      <c r="H27" s="204">
        <f>SUM(H14,H20)</f>
        <v>0</v>
      </c>
      <c r="I27" s="204">
        <f>SUM(I14,I20,I25)</f>
        <v>1088335682</v>
      </c>
      <c r="J27" s="204">
        <f>SUM(J14,J20,J25)</f>
        <v>0</v>
      </c>
      <c r="K27" s="204">
        <f>SUM(K14,K20,K25)</f>
        <v>1168334179</v>
      </c>
      <c r="L27" s="167"/>
    </row>
    <row r="28" spans="1:13" ht="15.75" x14ac:dyDescent="0.25">
      <c r="A28" s="202"/>
      <c r="B28" s="203"/>
      <c r="C28" s="203"/>
      <c r="D28" s="204"/>
      <c r="E28" s="204"/>
      <c r="F28" s="204"/>
      <c r="G28" s="204"/>
      <c r="H28" s="204"/>
      <c r="I28" s="204"/>
      <c r="J28" s="204"/>
      <c r="K28" s="204"/>
    </row>
    <row r="29" spans="1:13" ht="15.75" x14ac:dyDescent="0.25">
      <c r="A29" s="602" t="s">
        <v>316</v>
      </c>
      <c r="B29" s="602"/>
      <c r="C29" s="602"/>
      <c r="D29" s="602"/>
      <c r="E29" s="602"/>
      <c r="F29" s="602"/>
      <c r="G29" s="602"/>
      <c r="H29" s="602"/>
      <c r="I29" s="602"/>
      <c r="J29" s="602"/>
      <c r="K29" s="602"/>
      <c r="L29" s="174"/>
      <c r="M29" s="174"/>
    </row>
    <row r="30" spans="1:13" ht="13.5" x14ac:dyDescent="0.25">
      <c r="A30" s="603" t="s">
        <v>268</v>
      </c>
      <c r="B30" s="603"/>
      <c r="C30" s="603"/>
    </row>
    <row r="31" spans="1:13" ht="13.5" x14ac:dyDescent="0.25">
      <c r="A31" s="178" t="s">
        <v>469</v>
      </c>
      <c r="B31" s="171" t="s">
        <v>470</v>
      </c>
      <c r="C31" s="179" t="s">
        <v>471</v>
      </c>
      <c r="D31" s="179" t="s">
        <v>472</v>
      </c>
      <c r="E31" s="179" t="s">
        <v>473</v>
      </c>
      <c r="F31" s="179" t="s">
        <v>474</v>
      </c>
      <c r="G31" s="179" t="s">
        <v>475</v>
      </c>
      <c r="H31" s="179" t="s">
        <v>476</v>
      </c>
      <c r="I31" s="179"/>
      <c r="J31" s="179"/>
      <c r="K31" s="180" t="s">
        <v>280</v>
      </c>
    </row>
    <row r="32" spans="1:13" x14ac:dyDescent="0.2">
      <c r="A32" s="169"/>
      <c r="B32" s="205"/>
      <c r="C32" s="169"/>
      <c r="D32" s="206"/>
      <c r="E32" s="206"/>
      <c r="F32" s="206"/>
      <c r="G32" s="206"/>
      <c r="H32" s="206"/>
      <c r="I32" s="206"/>
      <c r="J32" s="206"/>
      <c r="K32" s="173"/>
    </row>
    <row r="33" spans="1:12" s="208" customFormat="1" ht="42" customHeight="1" x14ac:dyDescent="0.2">
      <c r="A33" s="169">
        <v>1</v>
      </c>
      <c r="B33" s="182" t="s">
        <v>479</v>
      </c>
      <c r="C33" s="183" t="s">
        <v>480</v>
      </c>
      <c r="E33" s="179"/>
      <c r="F33" s="179"/>
      <c r="G33" s="179"/>
      <c r="H33" s="179"/>
      <c r="I33" s="179"/>
      <c r="J33" s="179"/>
      <c r="K33" s="180"/>
    </row>
    <row r="34" spans="1:12" s="208" customFormat="1" ht="13.5" x14ac:dyDescent="0.2">
      <c r="A34" s="179"/>
      <c r="B34" s="194" t="s">
        <v>27</v>
      </c>
      <c r="C34" s="183"/>
      <c r="D34" s="2"/>
      <c r="E34" s="179"/>
      <c r="F34" s="179"/>
      <c r="G34" s="179"/>
      <c r="H34" s="179"/>
      <c r="I34" s="179"/>
      <c r="J34" s="179"/>
      <c r="K34" s="180"/>
    </row>
    <row r="35" spans="1:12" s="208" customFormat="1" ht="13.5" x14ac:dyDescent="0.2">
      <c r="A35" s="179"/>
      <c r="B35" s="194"/>
      <c r="C35" s="183"/>
      <c r="D35" s="2"/>
      <c r="E35" s="179"/>
      <c r="F35" s="179"/>
      <c r="G35" s="179"/>
      <c r="H35" s="179"/>
      <c r="I35" s="179"/>
      <c r="J35" s="179"/>
      <c r="K35" s="180"/>
    </row>
    <row r="36" spans="1:12" s="208" customFormat="1" ht="13.5" x14ac:dyDescent="0.2">
      <c r="A36" s="179"/>
      <c r="B36" s="185" t="s">
        <v>485</v>
      </c>
      <c r="C36" s="186" t="s">
        <v>482</v>
      </c>
      <c r="D36" s="173"/>
      <c r="E36" s="173"/>
      <c r="F36" s="173"/>
      <c r="G36" s="173"/>
      <c r="H36" s="173"/>
      <c r="I36" s="173">
        <v>3500000</v>
      </c>
      <c r="J36" s="173"/>
      <c r="K36" s="207">
        <f>SUM(F36:I36)</f>
        <v>3500000</v>
      </c>
    </row>
    <row r="37" spans="1:12" s="208" customFormat="1" ht="13.5" x14ac:dyDescent="0.25">
      <c r="A37" s="179"/>
      <c r="B37" s="191"/>
      <c r="C37" s="186" t="s">
        <v>483</v>
      </c>
      <c r="D37" s="173"/>
      <c r="E37" s="173"/>
      <c r="F37" s="173">
        <v>9207500</v>
      </c>
      <c r="G37" s="173">
        <v>4953000</v>
      </c>
      <c r="H37" s="173">
        <v>13493750</v>
      </c>
      <c r="I37" s="173">
        <v>52004247</v>
      </c>
      <c r="J37" s="173"/>
      <c r="K37" s="207">
        <f>SUM(F37:I37)</f>
        <v>79658497</v>
      </c>
    </row>
    <row r="38" spans="1:12" x14ac:dyDescent="0.2">
      <c r="A38" s="169"/>
      <c r="B38" s="185"/>
      <c r="C38" s="212" t="s">
        <v>600</v>
      </c>
      <c r="D38" s="173"/>
      <c r="E38" s="173"/>
      <c r="F38" s="173"/>
      <c r="G38" s="173"/>
      <c r="I38" s="173">
        <v>5299710</v>
      </c>
      <c r="J38" s="173"/>
      <c r="K38" s="207">
        <f>SUM(F38:I38)</f>
        <v>5299710</v>
      </c>
    </row>
    <row r="39" spans="1:12" s="208" customFormat="1" ht="13.5" x14ac:dyDescent="0.25">
      <c r="A39" s="189"/>
      <c r="B39" s="195" t="s">
        <v>22</v>
      </c>
      <c r="C39" s="209"/>
      <c r="D39" s="190">
        <v>0</v>
      </c>
      <c r="E39" s="190">
        <f>SUM(E36:E37)</f>
        <v>0</v>
      </c>
      <c r="F39" s="190">
        <f>SUM(F36:F37)</f>
        <v>9207500</v>
      </c>
      <c r="G39" s="190">
        <f>SUM(G37)</f>
        <v>4953000</v>
      </c>
      <c r="H39" s="190">
        <f>SUM(H37)</f>
        <v>13493750</v>
      </c>
      <c r="I39" s="190">
        <f>SUM(I36:I38)</f>
        <v>60803957</v>
      </c>
      <c r="J39" s="190"/>
      <c r="K39" s="190">
        <f>SUM(K36:K38)</f>
        <v>88458207</v>
      </c>
      <c r="L39" s="210"/>
    </row>
    <row r="40" spans="1:12" s="208" customFormat="1" ht="12" customHeight="1" x14ac:dyDescent="0.25">
      <c r="A40" s="179"/>
      <c r="B40" s="193"/>
      <c r="C40" s="211"/>
      <c r="D40" s="192"/>
      <c r="E40" s="192"/>
      <c r="F40" s="192"/>
      <c r="G40" s="192"/>
      <c r="H40" s="192"/>
      <c r="I40" s="173"/>
      <c r="J40" s="173"/>
      <c r="K40" s="192"/>
      <c r="L40" s="210"/>
    </row>
    <row r="41" spans="1:12" s="208" customFormat="1" ht="12" customHeight="1" x14ac:dyDescent="0.25">
      <c r="A41" s="179">
        <v>2</v>
      </c>
      <c r="B41" s="182" t="s">
        <v>596</v>
      </c>
      <c r="C41" s="183" t="s">
        <v>597</v>
      </c>
      <c r="D41" s="192"/>
      <c r="E41" s="192"/>
      <c r="F41" s="192"/>
      <c r="G41" s="192"/>
      <c r="H41" s="192"/>
      <c r="I41" s="173"/>
      <c r="J41" s="173"/>
      <c r="K41" s="192"/>
      <c r="L41" s="210"/>
    </row>
    <row r="42" spans="1:12" s="208" customFormat="1" ht="12" customHeight="1" x14ac:dyDescent="0.25">
      <c r="A42" s="179"/>
      <c r="B42" s="184" t="s">
        <v>27</v>
      </c>
      <c r="C42" s="179"/>
      <c r="D42" s="192"/>
      <c r="E42" s="192"/>
      <c r="F42" s="192"/>
      <c r="G42" s="192"/>
      <c r="H42" s="192"/>
      <c r="I42" s="173"/>
      <c r="J42" s="173"/>
      <c r="K42" s="192"/>
      <c r="L42" s="210"/>
    </row>
    <row r="43" spans="1:12" s="208" customFormat="1" ht="12" customHeight="1" x14ac:dyDescent="0.25">
      <c r="A43" s="179"/>
      <c r="B43" s="186" t="s">
        <v>485</v>
      </c>
      <c r="C43" s="173" t="s">
        <v>601</v>
      </c>
      <c r="D43" s="192"/>
      <c r="F43" s="192"/>
      <c r="G43" s="192"/>
      <c r="H43" s="173">
        <v>240000</v>
      </c>
      <c r="I43" s="173">
        <v>4840000</v>
      </c>
      <c r="J43" s="173"/>
      <c r="K43" s="207">
        <f>SUM(H43:J43)</f>
        <v>5080000</v>
      </c>
      <c r="L43" s="210"/>
    </row>
    <row r="44" spans="1:12" s="208" customFormat="1" ht="12" customHeight="1" x14ac:dyDescent="0.25">
      <c r="A44" s="179"/>
      <c r="B44" s="186"/>
      <c r="C44" s="173" t="s">
        <v>484</v>
      </c>
      <c r="D44" s="192"/>
      <c r="F44" s="192"/>
      <c r="G44" s="192"/>
      <c r="H44" s="192"/>
      <c r="I44" s="173">
        <v>708701230</v>
      </c>
      <c r="J44" s="173"/>
      <c r="K44" s="207">
        <f>SUM(I44:J44)</f>
        <v>708701230</v>
      </c>
      <c r="L44" s="210"/>
    </row>
    <row r="45" spans="1:12" s="208" customFormat="1" ht="12" customHeight="1" x14ac:dyDescent="0.25">
      <c r="A45" s="189"/>
      <c r="B45" s="209" t="s">
        <v>22</v>
      </c>
      <c r="C45" s="190"/>
      <c r="D45" s="190">
        <v>0</v>
      </c>
      <c r="E45" s="308"/>
      <c r="F45" s="190"/>
      <c r="G45" s="190"/>
      <c r="H45" s="190">
        <f>SUM(H43:H44)</f>
        <v>240000</v>
      </c>
      <c r="I45" s="190">
        <f>SUM(I43:I44)</f>
        <v>713541230</v>
      </c>
      <c r="J45" s="190">
        <f t="shared" ref="J45:K45" si="0">SUM(J43:J44)</f>
        <v>0</v>
      </c>
      <c r="K45" s="190">
        <f t="shared" si="0"/>
        <v>713781230</v>
      </c>
      <c r="L45" s="210"/>
    </row>
    <row r="46" spans="1:12" s="208" customFormat="1" ht="12" customHeight="1" x14ac:dyDescent="0.25">
      <c r="A46" s="179"/>
      <c r="B46" s="211"/>
      <c r="C46" s="192"/>
      <c r="D46" s="192"/>
      <c r="F46" s="192"/>
      <c r="G46" s="192"/>
      <c r="H46" s="192"/>
      <c r="I46" s="192"/>
      <c r="J46" s="192"/>
      <c r="K46" s="192"/>
      <c r="L46" s="210"/>
    </row>
    <row r="47" spans="1:12" s="208" customFormat="1" ht="12" customHeight="1" x14ac:dyDescent="0.25">
      <c r="A47" s="307">
        <v>3</v>
      </c>
      <c r="B47" s="309" t="s">
        <v>598</v>
      </c>
      <c r="C47" s="201" t="s">
        <v>599</v>
      </c>
      <c r="D47" s="192"/>
      <c r="F47" s="192"/>
      <c r="G47" s="192"/>
      <c r="H47" s="192"/>
      <c r="I47" s="192"/>
      <c r="J47" s="192"/>
      <c r="K47" s="192"/>
      <c r="L47" s="210"/>
    </row>
    <row r="48" spans="1:12" s="208" customFormat="1" ht="12" customHeight="1" x14ac:dyDescent="0.25">
      <c r="A48" s="307"/>
      <c r="B48" s="309" t="s">
        <v>27</v>
      </c>
      <c r="C48" s="201"/>
      <c r="D48" s="192"/>
      <c r="F48" s="192"/>
      <c r="G48" s="192"/>
      <c r="H48" s="192"/>
      <c r="I48" s="192"/>
      <c r="J48" s="192"/>
      <c r="K48" s="192"/>
      <c r="L48" s="210"/>
    </row>
    <row r="49" spans="1:12" s="208" customFormat="1" ht="12" customHeight="1" x14ac:dyDescent="0.25">
      <c r="A49" s="179"/>
      <c r="B49" s="186" t="s">
        <v>485</v>
      </c>
      <c r="C49" s="173" t="s">
        <v>601</v>
      </c>
      <c r="D49" s="192"/>
      <c r="F49" s="173">
        <v>8337300</v>
      </c>
      <c r="G49" s="192"/>
      <c r="H49" s="192"/>
      <c r="I49" s="173"/>
      <c r="J49" s="192"/>
      <c r="K49" s="192">
        <f>SUM(F49:J49)</f>
        <v>8337300</v>
      </c>
      <c r="L49" s="210"/>
    </row>
    <row r="50" spans="1:12" s="208" customFormat="1" ht="13.5" x14ac:dyDescent="0.25">
      <c r="A50" s="169"/>
      <c r="B50" s="185"/>
      <c r="C50" s="173" t="s">
        <v>484</v>
      </c>
      <c r="D50" s="192"/>
      <c r="E50" s="192"/>
      <c r="F50" s="192"/>
      <c r="G50" s="192"/>
      <c r="H50" s="192"/>
      <c r="I50" s="173">
        <v>357757442</v>
      </c>
      <c r="J50" s="192"/>
      <c r="K50" s="192">
        <f>SUM(I50:J50)</f>
        <v>357757442</v>
      </c>
    </row>
    <row r="51" spans="1:12" s="208" customFormat="1" ht="13.5" x14ac:dyDescent="0.25">
      <c r="A51" s="187"/>
      <c r="B51" s="310" t="s">
        <v>22</v>
      </c>
      <c r="C51" s="200"/>
      <c r="D51" s="190"/>
      <c r="E51" s="190"/>
      <c r="F51" s="190">
        <f>SUM(F49:F50)</f>
        <v>8337300</v>
      </c>
      <c r="G51" s="190">
        <f t="shared" ref="G51:K51" si="1">SUM(G49:G50)</f>
        <v>0</v>
      </c>
      <c r="H51" s="190">
        <f t="shared" si="1"/>
        <v>0</v>
      </c>
      <c r="I51" s="190">
        <f t="shared" si="1"/>
        <v>357757442</v>
      </c>
      <c r="J51" s="190">
        <f t="shared" si="1"/>
        <v>0</v>
      </c>
      <c r="K51" s="190">
        <f t="shared" si="1"/>
        <v>366094742</v>
      </c>
    </row>
    <row r="52" spans="1:12" s="208" customFormat="1" ht="13.5" x14ac:dyDescent="0.25">
      <c r="A52" s="169"/>
      <c r="B52" s="185"/>
      <c r="C52" s="173"/>
      <c r="D52" s="192"/>
      <c r="E52" s="192"/>
      <c r="F52" s="192"/>
      <c r="G52" s="192"/>
      <c r="H52" s="192"/>
      <c r="I52" s="192"/>
      <c r="J52" s="192"/>
      <c r="K52" s="192"/>
    </row>
    <row r="53" spans="1:12" ht="15.75" x14ac:dyDescent="0.25">
      <c r="A53" s="600" t="s">
        <v>330</v>
      </c>
      <c r="B53" s="600"/>
      <c r="C53" s="600"/>
      <c r="D53" s="204">
        <f>SUM(D39,D45,)</f>
        <v>0</v>
      </c>
      <c r="E53" s="204">
        <f t="shared" ref="E53" si="2">SUM(E39,E45,)</f>
        <v>0</v>
      </c>
      <c r="F53" s="204">
        <f>SUM(F39,F45,F51)</f>
        <v>17544800</v>
      </c>
      <c r="G53" s="204">
        <f t="shared" ref="G53:K53" si="3">SUM(G39,G45,G51)</f>
        <v>4953000</v>
      </c>
      <c r="H53" s="204">
        <f t="shared" si="3"/>
        <v>13733750</v>
      </c>
      <c r="I53" s="204">
        <f t="shared" si="3"/>
        <v>1132102629</v>
      </c>
      <c r="J53" s="204">
        <f t="shared" si="3"/>
        <v>0</v>
      </c>
      <c r="K53" s="204">
        <f t="shared" si="3"/>
        <v>1168334179</v>
      </c>
      <c r="L53" s="210"/>
    </row>
    <row r="54" spans="1:12" x14ac:dyDescent="0.2">
      <c r="A54" s="169"/>
      <c r="B54" s="205"/>
      <c r="C54" s="169"/>
      <c r="D54" s="173"/>
      <c r="E54" s="173"/>
      <c r="F54" s="173"/>
      <c r="G54" s="173"/>
      <c r="H54" s="173"/>
      <c r="I54" s="173"/>
      <c r="J54" s="173"/>
      <c r="K54" s="173"/>
    </row>
    <row r="55" spans="1:12" x14ac:dyDescent="0.2">
      <c r="A55" s="169"/>
      <c r="B55" s="205"/>
      <c r="C55" s="169"/>
      <c r="D55" s="173"/>
      <c r="E55" s="173"/>
      <c r="F55" s="173"/>
      <c r="G55" s="173"/>
      <c r="H55" s="173"/>
      <c r="I55" s="173"/>
      <c r="J55" s="173"/>
      <c r="K55" s="173"/>
    </row>
    <row r="56" spans="1:12" x14ac:dyDescent="0.2">
      <c r="A56" s="169"/>
      <c r="B56" s="205"/>
      <c r="C56" s="169"/>
      <c r="D56" s="173"/>
      <c r="E56" s="173"/>
      <c r="F56" s="173"/>
      <c r="G56" s="173"/>
      <c r="H56" s="173"/>
      <c r="I56" s="173"/>
      <c r="J56" s="173"/>
      <c r="K56" s="173"/>
    </row>
  </sheetData>
  <mergeCells count="6">
    <mergeCell ref="A53:C53"/>
    <mergeCell ref="A4:K4"/>
    <mergeCell ref="A6:K6"/>
    <mergeCell ref="B27:C27"/>
    <mergeCell ref="A29:K29"/>
    <mergeCell ref="A30:C30"/>
  </mergeCells>
  <pageMargins left="0.70866141732283472" right="0.70866141732283472" top="0.35433070866141736" bottom="0.35433070866141736" header="0.31496062992125984" footer="0.31496062992125984"/>
  <pageSetup paperSize="9" scale="69" orientation="landscape" r:id="rId1"/>
  <rowBreaks count="1" manualBreakCount="1">
    <brk id="2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31F1-3DCC-4AE2-B734-6C9949154C8F}">
  <sheetPr>
    <pageSetUpPr fitToPage="1"/>
  </sheetPr>
  <dimension ref="A1:G276"/>
  <sheetViews>
    <sheetView view="pageBreakPreview" zoomScaleNormal="100" zoomScaleSheetLayoutView="100" workbookViewId="0">
      <selection activeCell="C105" sqref="C105"/>
    </sheetView>
  </sheetViews>
  <sheetFormatPr defaultColWidth="8.85546875" defaultRowHeight="15" x14ac:dyDescent="0.25"/>
  <cols>
    <col min="1" max="1" width="5.85546875" style="21" customWidth="1"/>
    <col min="2" max="2" width="7.7109375" style="17" customWidth="1"/>
    <col min="3" max="3" width="65.42578125" style="17" customWidth="1"/>
    <col min="4" max="5" width="10.7109375" style="15" bestFit="1" customWidth="1"/>
    <col min="6" max="6" width="9" style="15" bestFit="1" customWidth="1"/>
    <col min="7" max="7" width="7.85546875" style="15" bestFit="1" customWidth="1"/>
  </cols>
  <sheetData>
    <row r="1" spans="1:7" x14ac:dyDescent="0.25">
      <c r="A1" s="15"/>
      <c r="B1" s="15"/>
      <c r="C1" s="15"/>
      <c r="G1" s="4" t="s">
        <v>791</v>
      </c>
    </row>
    <row r="2" spans="1:7" x14ac:dyDescent="0.25">
      <c r="A2" s="15"/>
      <c r="B2" s="15"/>
      <c r="C2" s="15"/>
    </row>
    <row r="3" spans="1:7" ht="16.5" customHeight="1" x14ac:dyDescent="0.2">
      <c r="A3" s="551" t="s">
        <v>588</v>
      </c>
      <c r="B3" s="551"/>
      <c r="C3" s="551"/>
      <c r="D3" s="551"/>
      <c r="E3" s="551"/>
      <c r="F3" s="551"/>
      <c r="G3" s="551"/>
    </row>
    <row r="4" spans="1:7" x14ac:dyDescent="0.25">
      <c r="A4" s="15"/>
      <c r="B4" s="15"/>
      <c r="C4" s="15"/>
    </row>
    <row r="5" spans="1:7" ht="16.5" customHeight="1" x14ac:dyDescent="0.2">
      <c r="A5" s="551" t="s">
        <v>589</v>
      </c>
      <c r="B5" s="551"/>
      <c r="C5" s="551"/>
      <c r="D5" s="551"/>
      <c r="E5" s="551"/>
      <c r="F5" s="551"/>
      <c r="G5" s="551"/>
    </row>
    <row r="6" spans="1:7" thickBot="1" x14ac:dyDescent="0.25">
      <c r="A6" s="496"/>
      <c r="B6" s="496"/>
      <c r="C6" s="496"/>
      <c r="D6" s="497"/>
      <c r="E6" s="497"/>
      <c r="F6" s="497"/>
      <c r="G6" s="497"/>
    </row>
    <row r="7" spans="1:7" ht="15" customHeight="1" thickBot="1" x14ac:dyDescent="0.25">
      <c r="A7" s="498"/>
      <c r="B7" s="499"/>
      <c r="C7" s="500"/>
      <c r="D7" s="549" t="s">
        <v>146</v>
      </c>
      <c r="E7" s="550"/>
      <c r="F7" s="550"/>
      <c r="G7" s="550"/>
    </row>
    <row r="8" spans="1:7" ht="45.75" thickBot="1" x14ac:dyDescent="0.3">
      <c r="A8" s="501"/>
      <c r="B8" s="502"/>
      <c r="C8" s="503"/>
      <c r="D8" s="504" t="s">
        <v>21</v>
      </c>
      <c r="E8" s="402" t="s">
        <v>37</v>
      </c>
      <c r="F8" s="403" t="s">
        <v>38</v>
      </c>
      <c r="G8" s="505" t="s">
        <v>140</v>
      </c>
    </row>
    <row r="9" spans="1:7" ht="14.25" x14ac:dyDescent="0.2">
      <c r="A9" s="506" t="s">
        <v>3</v>
      </c>
      <c r="B9" s="507" t="s">
        <v>4</v>
      </c>
      <c r="C9" s="508" t="s">
        <v>5</v>
      </c>
      <c r="D9" s="509"/>
      <c r="E9" s="510"/>
      <c r="F9" s="510"/>
      <c r="G9" s="511"/>
    </row>
    <row r="10" spans="1:7" ht="14.25" x14ac:dyDescent="0.2">
      <c r="A10" s="512"/>
      <c r="B10" s="513"/>
      <c r="C10" s="425"/>
      <c r="D10" s="418"/>
      <c r="E10" s="419"/>
      <c r="F10" s="419"/>
      <c r="G10" s="476"/>
    </row>
    <row r="11" spans="1:7" ht="14.25" x14ac:dyDescent="0.2">
      <c r="A11" s="512">
        <v>101</v>
      </c>
      <c r="B11" s="514"/>
      <c r="C11" s="417" t="s">
        <v>170</v>
      </c>
      <c r="D11" s="418"/>
      <c r="E11" s="419"/>
      <c r="F11" s="419"/>
      <c r="G11" s="476"/>
    </row>
    <row r="12" spans="1:7" x14ac:dyDescent="0.25">
      <c r="A12" s="410"/>
      <c r="B12" s="515" t="s">
        <v>6</v>
      </c>
      <c r="C12" s="516" t="s">
        <v>19</v>
      </c>
      <c r="D12" s="421">
        <f>572118+7515</f>
        <v>579633</v>
      </c>
      <c r="E12" s="414">
        <f>572118+7515</f>
        <v>579633</v>
      </c>
      <c r="F12" s="414">
        <v>0</v>
      </c>
      <c r="G12" s="463">
        <v>0</v>
      </c>
    </row>
    <row r="13" spans="1:7" x14ac:dyDescent="0.25">
      <c r="A13" s="410"/>
      <c r="B13" s="515" t="s">
        <v>10</v>
      </c>
      <c r="C13" s="516" t="s">
        <v>47</v>
      </c>
      <c r="D13" s="421">
        <f>73534+2104</f>
        <v>75638</v>
      </c>
      <c r="E13" s="414">
        <f>73534+2104</f>
        <v>75638</v>
      </c>
      <c r="F13" s="414">
        <v>0</v>
      </c>
      <c r="G13" s="463">
        <v>0</v>
      </c>
    </row>
    <row r="14" spans="1:7" x14ac:dyDescent="0.25">
      <c r="A14" s="410"/>
      <c r="B14" s="515" t="s">
        <v>11</v>
      </c>
      <c r="C14" s="516" t="s">
        <v>23</v>
      </c>
      <c r="D14" s="421">
        <v>64108</v>
      </c>
      <c r="E14" s="414">
        <f>D14</f>
        <v>64108</v>
      </c>
      <c r="F14" s="414">
        <v>0</v>
      </c>
      <c r="G14" s="463">
        <v>0</v>
      </c>
    </row>
    <row r="15" spans="1:7" x14ac:dyDescent="0.25">
      <c r="A15" s="517"/>
      <c r="B15" s="432" t="s">
        <v>16</v>
      </c>
      <c r="C15" s="516" t="s">
        <v>42</v>
      </c>
      <c r="D15" s="421"/>
      <c r="E15" s="414"/>
      <c r="F15" s="414"/>
      <c r="G15" s="463"/>
    </row>
    <row r="16" spans="1:7" x14ac:dyDescent="0.25">
      <c r="A16" s="517"/>
      <c r="B16" s="432"/>
      <c r="C16" s="516" t="s">
        <v>105</v>
      </c>
      <c r="D16" s="421">
        <v>6688</v>
      </c>
      <c r="E16" s="414">
        <v>6688</v>
      </c>
      <c r="F16" s="414">
        <v>0</v>
      </c>
      <c r="G16" s="463">
        <v>0</v>
      </c>
    </row>
    <row r="17" spans="1:7" x14ac:dyDescent="0.25">
      <c r="A17" s="518"/>
      <c r="B17" s="519"/>
      <c r="C17" s="520" t="s">
        <v>44</v>
      </c>
      <c r="D17" s="428">
        <v>6688</v>
      </c>
      <c r="E17" s="429">
        <v>6688</v>
      </c>
      <c r="F17" s="429">
        <f t="shared" ref="F17:G17" si="0">SUM(F16:F16)</f>
        <v>0</v>
      </c>
      <c r="G17" s="460">
        <f t="shared" si="0"/>
        <v>0</v>
      </c>
    </row>
    <row r="18" spans="1:7" x14ac:dyDescent="0.25">
      <c r="A18" s="518"/>
      <c r="B18" s="432" t="s">
        <v>18</v>
      </c>
      <c r="C18" s="516" t="s">
        <v>17</v>
      </c>
      <c r="D18" s="428"/>
      <c r="E18" s="429"/>
      <c r="F18" s="429"/>
      <c r="G18" s="460"/>
    </row>
    <row r="19" spans="1:7" x14ac:dyDescent="0.25">
      <c r="A19" s="518"/>
      <c r="B19" s="432"/>
      <c r="C19" s="516" t="s">
        <v>198</v>
      </c>
      <c r="D19" s="421">
        <v>500</v>
      </c>
      <c r="E19" s="414">
        <v>500</v>
      </c>
      <c r="F19" s="414">
        <v>0</v>
      </c>
      <c r="G19" s="463">
        <v>0</v>
      </c>
    </row>
    <row r="20" spans="1:7" x14ac:dyDescent="0.25">
      <c r="A20" s="518"/>
      <c r="B20" s="432"/>
      <c r="C20" s="516" t="s">
        <v>199</v>
      </c>
      <c r="D20" s="421">
        <v>1270</v>
      </c>
      <c r="E20" s="414">
        <v>1270</v>
      </c>
      <c r="F20" s="414">
        <v>0</v>
      </c>
      <c r="G20" s="463">
        <v>0</v>
      </c>
    </row>
    <row r="21" spans="1:7" x14ac:dyDescent="0.25">
      <c r="A21" s="518"/>
      <c r="B21" s="432"/>
      <c r="C21" s="516" t="s">
        <v>488</v>
      </c>
      <c r="D21" s="421">
        <v>1350</v>
      </c>
      <c r="E21" s="414">
        <v>1350</v>
      </c>
      <c r="F21" s="414"/>
      <c r="G21" s="463"/>
    </row>
    <row r="22" spans="1:7" x14ac:dyDescent="0.25">
      <c r="A22" s="518"/>
      <c r="B22" s="432"/>
      <c r="C22" s="520" t="s">
        <v>102</v>
      </c>
      <c r="D22" s="428">
        <f>D19+D20+D21</f>
        <v>3120</v>
      </c>
      <c r="E22" s="429">
        <f>E19+E20+E21</f>
        <v>3120</v>
      </c>
      <c r="F22" s="429">
        <f t="shared" ref="F22:G22" si="1">SUM(F19:F21)</f>
        <v>0</v>
      </c>
      <c r="G22" s="460">
        <f t="shared" si="1"/>
        <v>0</v>
      </c>
    </row>
    <row r="23" spans="1:7" x14ac:dyDescent="0.25">
      <c r="A23" s="517"/>
      <c r="B23" s="432"/>
      <c r="C23" s="425" t="s">
        <v>8</v>
      </c>
      <c r="D23" s="521">
        <f t="shared" ref="D23:G23" si="2">D12+D13+D14+D17+D22</f>
        <v>729187</v>
      </c>
      <c r="E23" s="522">
        <f t="shared" si="2"/>
        <v>729187</v>
      </c>
      <c r="F23" s="522">
        <f t="shared" si="2"/>
        <v>0</v>
      </c>
      <c r="G23" s="523">
        <f t="shared" si="2"/>
        <v>0</v>
      </c>
    </row>
    <row r="24" spans="1:7" x14ac:dyDescent="0.25">
      <c r="A24" s="517"/>
      <c r="B24" s="432"/>
      <c r="C24" s="516"/>
      <c r="D24" s="421"/>
      <c r="E24" s="414"/>
      <c r="F24" s="414"/>
      <c r="G24" s="463"/>
    </row>
    <row r="25" spans="1:7" x14ac:dyDescent="0.25">
      <c r="A25" s="512">
        <v>102</v>
      </c>
      <c r="B25" s="432"/>
      <c r="C25" s="425" t="s">
        <v>118</v>
      </c>
      <c r="D25" s="418"/>
      <c r="E25" s="419"/>
      <c r="F25" s="419"/>
      <c r="G25" s="476"/>
    </row>
    <row r="26" spans="1:7" x14ac:dyDescent="0.25">
      <c r="A26" s="410"/>
      <c r="B26" s="515" t="s">
        <v>6</v>
      </c>
      <c r="C26" s="516" t="s">
        <v>19</v>
      </c>
      <c r="D26" s="421">
        <f>96133+1710</f>
        <v>97843</v>
      </c>
      <c r="E26" s="414">
        <f>D26</f>
        <v>97843</v>
      </c>
      <c r="F26" s="414">
        <v>0</v>
      </c>
      <c r="G26" s="463">
        <v>0</v>
      </c>
    </row>
    <row r="27" spans="1:7" x14ac:dyDescent="0.25">
      <c r="A27" s="410"/>
      <c r="B27" s="515" t="s">
        <v>10</v>
      </c>
      <c r="C27" s="516" t="s">
        <v>47</v>
      </c>
      <c r="D27" s="421">
        <f>12391+479</f>
        <v>12870</v>
      </c>
      <c r="E27" s="414">
        <f>D27</f>
        <v>12870</v>
      </c>
      <c r="F27" s="414">
        <v>0</v>
      </c>
      <c r="G27" s="463">
        <v>0</v>
      </c>
    </row>
    <row r="28" spans="1:7" x14ac:dyDescent="0.25">
      <c r="A28" s="517"/>
      <c r="B28" s="432" t="s">
        <v>11</v>
      </c>
      <c r="C28" s="516" t="s">
        <v>23</v>
      </c>
      <c r="D28" s="421">
        <v>80017</v>
      </c>
      <c r="E28" s="414">
        <f>D28</f>
        <v>80017</v>
      </c>
      <c r="F28" s="414">
        <v>0</v>
      </c>
      <c r="G28" s="463">
        <v>0</v>
      </c>
    </row>
    <row r="29" spans="1:7" x14ac:dyDescent="0.25">
      <c r="A29" s="517"/>
      <c r="B29" s="432" t="s">
        <v>13</v>
      </c>
      <c r="C29" s="516" t="s">
        <v>41</v>
      </c>
      <c r="D29" s="421"/>
      <c r="E29" s="414"/>
      <c r="F29" s="414"/>
      <c r="G29" s="463"/>
    </row>
    <row r="30" spans="1:7" x14ac:dyDescent="0.25">
      <c r="A30" s="517"/>
      <c r="B30" s="432"/>
      <c r="C30" s="516" t="s">
        <v>45</v>
      </c>
      <c r="D30" s="421"/>
      <c r="E30" s="414"/>
      <c r="F30" s="414"/>
      <c r="G30" s="463"/>
    </row>
    <row r="31" spans="1:7" x14ac:dyDescent="0.25">
      <c r="A31" s="517"/>
      <c r="B31" s="519"/>
      <c r="C31" s="520" t="s">
        <v>175</v>
      </c>
      <c r="D31" s="428"/>
      <c r="E31" s="429"/>
      <c r="F31" s="429"/>
      <c r="G31" s="460"/>
    </row>
    <row r="32" spans="1:7" x14ac:dyDescent="0.25">
      <c r="A32" s="517"/>
      <c r="B32" s="432" t="s">
        <v>16</v>
      </c>
      <c r="C32" s="516" t="s">
        <v>42</v>
      </c>
      <c r="D32" s="421"/>
      <c r="E32" s="414"/>
      <c r="F32" s="414"/>
      <c r="G32" s="463"/>
    </row>
    <row r="33" spans="1:7" x14ac:dyDescent="0.25">
      <c r="A33" s="517"/>
      <c r="B33" s="432"/>
      <c r="C33" s="464" t="s">
        <v>105</v>
      </c>
      <c r="D33" s="421">
        <v>6200</v>
      </c>
      <c r="E33" s="414">
        <v>6200</v>
      </c>
      <c r="F33" s="414">
        <v>0</v>
      </c>
      <c r="G33" s="463">
        <v>0</v>
      </c>
    </row>
    <row r="34" spans="1:7" x14ac:dyDescent="0.25">
      <c r="A34" s="517"/>
      <c r="B34" s="432"/>
      <c r="C34" s="516" t="s">
        <v>776</v>
      </c>
      <c r="D34" s="421">
        <f>810+327</f>
        <v>1137</v>
      </c>
      <c r="E34" s="414">
        <v>1137</v>
      </c>
      <c r="F34" s="414">
        <v>0</v>
      </c>
      <c r="G34" s="463">
        <v>0</v>
      </c>
    </row>
    <row r="35" spans="1:7" x14ac:dyDescent="0.25">
      <c r="A35" s="518"/>
      <c r="B35" s="519"/>
      <c r="C35" s="520" t="s">
        <v>44</v>
      </c>
      <c r="D35" s="428">
        <f>D34+D33</f>
        <v>7337</v>
      </c>
      <c r="E35" s="429">
        <f>E34+E33</f>
        <v>7337</v>
      </c>
      <c r="F35" s="429">
        <f t="shared" ref="F35:G35" si="3">SUM(F33:F34)</f>
        <v>0</v>
      </c>
      <c r="G35" s="460">
        <f t="shared" si="3"/>
        <v>0</v>
      </c>
    </row>
    <row r="36" spans="1:7" x14ac:dyDescent="0.25">
      <c r="A36" s="518"/>
      <c r="B36" s="432" t="s">
        <v>18</v>
      </c>
      <c r="C36" s="516" t="s">
        <v>17</v>
      </c>
      <c r="D36" s="428"/>
      <c r="E36" s="429"/>
      <c r="F36" s="429"/>
      <c r="G36" s="460"/>
    </row>
    <row r="37" spans="1:7" x14ac:dyDescent="0.25">
      <c r="A37" s="518"/>
      <c r="B37" s="432"/>
      <c r="C37" s="516" t="s">
        <v>779</v>
      </c>
      <c r="D37" s="421">
        <v>1500</v>
      </c>
      <c r="E37" s="414">
        <v>1500</v>
      </c>
      <c r="F37" s="414">
        <v>0</v>
      </c>
      <c r="G37" s="463">
        <v>0</v>
      </c>
    </row>
    <row r="38" spans="1:7" x14ac:dyDescent="0.25">
      <c r="A38" s="518"/>
      <c r="B38" s="432"/>
      <c r="C38" s="516" t="s">
        <v>489</v>
      </c>
      <c r="D38" s="421">
        <v>1771</v>
      </c>
      <c r="E38" s="414">
        <v>1771</v>
      </c>
      <c r="F38" s="414">
        <v>0</v>
      </c>
      <c r="G38" s="463">
        <v>0</v>
      </c>
    </row>
    <row r="39" spans="1:7" x14ac:dyDescent="0.25">
      <c r="A39" s="518"/>
      <c r="B39" s="432"/>
      <c r="C39" s="516" t="s">
        <v>490</v>
      </c>
      <c r="D39" s="421">
        <v>3000</v>
      </c>
      <c r="E39" s="414">
        <v>3000</v>
      </c>
      <c r="F39" s="414"/>
      <c r="G39" s="463"/>
    </row>
    <row r="40" spans="1:7" x14ac:dyDescent="0.25">
      <c r="A40" s="518"/>
      <c r="B40" s="432"/>
      <c r="C40" s="520" t="s">
        <v>102</v>
      </c>
      <c r="D40" s="428">
        <f>SUM(D37:D39)</f>
        <v>6271</v>
      </c>
      <c r="E40" s="429">
        <f t="shared" ref="E40:G40" si="4">SUM(E37:E39)</f>
        <v>6271</v>
      </c>
      <c r="F40" s="429">
        <f t="shared" si="4"/>
        <v>0</v>
      </c>
      <c r="G40" s="460">
        <f t="shared" si="4"/>
        <v>0</v>
      </c>
    </row>
    <row r="41" spans="1:7" x14ac:dyDescent="0.25">
      <c r="A41" s="517"/>
      <c r="B41" s="432"/>
      <c r="C41" s="425" t="s">
        <v>154</v>
      </c>
      <c r="D41" s="521">
        <f>SUM(D26:D28)+D35+D40</f>
        <v>204338</v>
      </c>
      <c r="E41" s="522">
        <f>SUM(E26:E28)+E35+E40</f>
        <v>204338</v>
      </c>
      <c r="F41" s="522">
        <f>SUM(F26:F28)+F35+F40</f>
        <v>0</v>
      </c>
      <c r="G41" s="523">
        <f>SUM(G26:G28)+G35+G40</f>
        <v>0</v>
      </c>
    </row>
    <row r="42" spans="1:7" x14ac:dyDescent="0.25">
      <c r="A42" s="517"/>
      <c r="B42" s="432"/>
      <c r="C42" s="425"/>
      <c r="D42" s="418"/>
      <c r="E42" s="419"/>
      <c r="F42" s="419"/>
      <c r="G42" s="476"/>
    </row>
    <row r="43" spans="1:7" x14ac:dyDescent="0.25">
      <c r="A43" s="512">
        <v>103</v>
      </c>
      <c r="B43" s="432"/>
      <c r="C43" s="425" t="s">
        <v>39</v>
      </c>
      <c r="D43" s="418"/>
      <c r="E43" s="419"/>
      <c r="F43" s="419"/>
      <c r="G43" s="476"/>
    </row>
    <row r="44" spans="1:7" x14ac:dyDescent="0.25">
      <c r="A44" s="410"/>
      <c r="B44" s="515" t="s">
        <v>6</v>
      </c>
      <c r="C44" s="516" t="s">
        <v>19</v>
      </c>
      <c r="D44" s="421">
        <v>528539</v>
      </c>
      <c r="E44" s="414">
        <f>D44</f>
        <v>528539</v>
      </c>
      <c r="F44" s="414">
        <v>0</v>
      </c>
      <c r="G44" s="463">
        <v>0</v>
      </c>
    </row>
    <row r="45" spans="1:7" x14ac:dyDescent="0.25">
      <c r="A45" s="410"/>
      <c r="B45" s="515" t="s">
        <v>10</v>
      </c>
      <c r="C45" s="516" t="s">
        <v>47</v>
      </c>
      <c r="D45" s="421">
        <v>74198</v>
      </c>
      <c r="E45" s="414">
        <v>74198</v>
      </c>
      <c r="F45" s="414">
        <v>0</v>
      </c>
      <c r="G45" s="463">
        <v>0</v>
      </c>
    </row>
    <row r="46" spans="1:7" x14ac:dyDescent="0.25">
      <c r="A46" s="517"/>
      <c r="B46" s="432" t="s">
        <v>11</v>
      </c>
      <c r="C46" s="516" t="s">
        <v>23</v>
      </c>
      <c r="D46" s="421">
        <v>76250</v>
      </c>
      <c r="E46" s="414">
        <v>76250</v>
      </c>
      <c r="F46" s="414">
        <v>0</v>
      </c>
      <c r="G46" s="463">
        <v>0</v>
      </c>
    </row>
    <row r="47" spans="1:7" x14ac:dyDescent="0.25">
      <c r="A47" s="517"/>
      <c r="B47" s="432" t="s">
        <v>13</v>
      </c>
      <c r="C47" s="516" t="s">
        <v>41</v>
      </c>
      <c r="D47" s="421"/>
      <c r="E47" s="414"/>
      <c r="F47" s="414"/>
      <c r="G47" s="463"/>
    </row>
    <row r="48" spans="1:7" x14ac:dyDescent="0.25">
      <c r="A48" s="517"/>
      <c r="B48" s="432"/>
      <c r="C48" s="516" t="s">
        <v>45</v>
      </c>
      <c r="D48" s="421"/>
      <c r="E48" s="414"/>
      <c r="F48" s="414"/>
      <c r="G48" s="463"/>
    </row>
    <row r="49" spans="1:7" s="524" customFormat="1" x14ac:dyDescent="0.25">
      <c r="A49" s="518"/>
      <c r="B49" s="519"/>
      <c r="C49" s="520" t="s">
        <v>175</v>
      </c>
      <c r="D49" s="428"/>
      <c r="E49" s="429"/>
      <c r="F49" s="429"/>
      <c r="G49" s="460"/>
    </row>
    <row r="50" spans="1:7" x14ac:dyDescent="0.25">
      <c r="A50" s="517"/>
      <c r="B50" s="432" t="s">
        <v>16</v>
      </c>
      <c r="C50" s="516" t="s">
        <v>42</v>
      </c>
      <c r="D50" s="421"/>
      <c r="E50" s="414"/>
      <c r="F50" s="414"/>
      <c r="G50" s="463"/>
    </row>
    <row r="51" spans="1:7" x14ac:dyDescent="0.25">
      <c r="A51" s="410"/>
      <c r="B51" s="525"/>
      <c r="C51" s="516" t="s">
        <v>0</v>
      </c>
      <c r="D51" s="421">
        <v>2000</v>
      </c>
      <c r="E51" s="414">
        <v>3000</v>
      </c>
      <c r="F51" s="414">
        <v>0</v>
      </c>
      <c r="G51" s="463">
        <v>0</v>
      </c>
    </row>
    <row r="52" spans="1:7" x14ac:dyDescent="0.25">
      <c r="A52" s="517"/>
      <c r="B52" s="432"/>
      <c r="C52" s="516" t="s">
        <v>142</v>
      </c>
      <c r="D52" s="421">
        <v>2000</v>
      </c>
      <c r="E52" s="414">
        <v>3000</v>
      </c>
      <c r="F52" s="414">
        <v>0</v>
      </c>
      <c r="G52" s="463">
        <v>0</v>
      </c>
    </row>
    <row r="53" spans="1:7" x14ac:dyDescent="0.25">
      <c r="A53" s="518"/>
      <c r="B53" s="519"/>
      <c r="C53" s="520" t="s">
        <v>44</v>
      </c>
      <c r="D53" s="428">
        <f t="shared" ref="D53:G53" si="5">SUM(D51:D52)</f>
        <v>4000</v>
      </c>
      <c r="E53" s="429">
        <f t="shared" si="5"/>
        <v>6000</v>
      </c>
      <c r="F53" s="429">
        <f t="shared" si="5"/>
        <v>0</v>
      </c>
      <c r="G53" s="460">
        <f t="shared" si="5"/>
        <v>0</v>
      </c>
    </row>
    <row r="54" spans="1:7" x14ac:dyDescent="0.25">
      <c r="A54" s="517"/>
      <c r="B54" s="432"/>
      <c r="C54" s="425" t="s">
        <v>15</v>
      </c>
      <c r="D54" s="418">
        <f t="shared" ref="D54:G54" si="6">D44+D45+D46+D53</f>
        <v>682987</v>
      </c>
      <c r="E54" s="419">
        <f t="shared" si="6"/>
        <v>684987</v>
      </c>
      <c r="F54" s="419">
        <f t="shared" si="6"/>
        <v>0</v>
      </c>
      <c r="G54" s="476">
        <f t="shared" si="6"/>
        <v>0</v>
      </c>
    </row>
    <row r="55" spans="1:7" x14ac:dyDescent="0.25">
      <c r="A55" s="517"/>
      <c r="B55" s="432"/>
      <c r="C55" s="425"/>
      <c r="D55" s="418"/>
      <c r="E55" s="419"/>
      <c r="F55" s="419"/>
      <c r="G55" s="476"/>
    </row>
    <row r="56" spans="1:7" x14ac:dyDescent="0.25">
      <c r="A56" s="517"/>
      <c r="B56" s="432"/>
      <c r="C56" s="425" t="s">
        <v>153</v>
      </c>
      <c r="D56" s="521">
        <f t="shared" ref="D56:G56" si="7">D23+D41+D54</f>
        <v>1616512</v>
      </c>
      <c r="E56" s="522">
        <f t="shared" si="7"/>
        <v>1618512</v>
      </c>
      <c r="F56" s="522">
        <f t="shared" si="7"/>
        <v>0</v>
      </c>
      <c r="G56" s="523">
        <f t="shared" si="7"/>
        <v>0</v>
      </c>
    </row>
    <row r="57" spans="1:7" x14ac:dyDescent="0.25">
      <c r="A57" s="517"/>
      <c r="B57" s="432"/>
      <c r="C57" s="526"/>
      <c r="D57" s="527"/>
      <c r="E57" s="456"/>
      <c r="F57" s="456"/>
      <c r="G57" s="528"/>
    </row>
    <row r="58" spans="1:7" x14ac:dyDescent="0.25">
      <c r="A58" s="512">
        <v>104</v>
      </c>
      <c r="B58" s="432"/>
      <c r="C58" s="425" t="s">
        <v>27</v>
      </c>
      <c r="D58" s="418"/>
      <c r="E58" s="419"/>
      <c r="F58" s="419"/>
      <c r="G58" s="476"/>
    </row>
    <row r="59" spans="1:7" x14ac:dyDescent="0.25">
      <c r="A59" s="517"/>
      <c r="B59" s="432" t="s">
        <v>6</v>
      </c>
      <c r="C59" s="516" t="s">
        <v>19</v>
      </c>
      <c r="D59" s="527"/>
      <c r="E59" s="456"/>
      <c r="F59" s="456"/>
      <c r="G59" s="528"/>
    </row>
    <row r="60" spans="1:7" x14ac:dyDescent="0.25">
      <c r="A60" s="517"/>
      <c r="B60" s="432"/>
      <c r="C60" s="516" t="s">
        <v>114</v>
      </c>
      <c r="D60" s="421">
        <v>51806</v>
      </c>
      <c r="E60" s="414">
        <v>51806</v>
      </c>
      <c r="F60" s="414">
        <v>0</v>
      </c>
      <c r="G60" s="463">
        <v>0</v>
      </c>
    </row>
    <row r="61" spans="1:7" x14ac:dyDescent="0.25">
      <c r="A61" s="517"/>
      <c r="B61" s="432"/>
      <c r="C61" s="464" t="s">
        <v>139</v>
      </c>
      <c r="D61" s="421">
        <v>40884</v>
      </c>
      <c r="E61" s="414">
        <v>40884</v>
      </c>
      <c r="F61" s="414">
        <v>0</v>
      </c>
      <c r="G61" s="463">
        <v>0</v>
      </c>
    </row>
    <row r="62" spans="1:7" x14ac:dyDescent="0.25">
      <c r="A62" s="517"/>
      <c r="B62" s="432"/>
      <c r="C62" s="464" t="s">
        <v>115</v>
      </c>
      <c r="D62" s="421">
        <v>16557</v>
      </c>
      <c r="E62" s="414">
        <v>0</v>
      </c>
      <c r="F62" s="414">
        <v>16557</v>
      </c>
      <c r="G62" s="463">
        <v>0</v>
      </c>
    </row>
    <row r="63" spans="1:7" x14ac:dyDescent="0.25">
      <c r="A63" s="517"/>
      <c r="B63" s="432"/>
      <c r="C63" s="464" t="s">
        <v>609</v>
      </c>
      <c r="D63" s="421">
        <v>58980</v>
      </c>
      <c r="E63" s="414">
        <v>58980</v>
      </c>
      <c r="F63" s="414">
        <v>0</v>
      </c>
      <c r="G63" s="463">
        <v>0</v>
      </c>
    </row>
    <row r="64" spans="1:7" x14ac:dyDescent="0.25">
      <c r="A64" s="517"/>
      <c r="B64" s="432"/>
      <c r="C64" s="464" t="s">
        <v>212</v>
      </c>
      <c r="D64" s="421">
        <v>4380</v>
      </c>
      <c r="E64" s="414">
        <f>D64</f>
        <v>4380</v>
      </c>
      <c r="F64" s="414">
        <v>0</v>
      </c>
      <c r="G64" s="463">
        <v>0</v>
      </c>
    </row>
    <row r="65" spans="1:7" x14ac:dyDescent="0.25">
      <c r="A65" s="517"/>
      <c r="B65" s="432"/>
      <c r="C65" s="464"/>
      <c r="D65" s="421"/>
      <c r="E65" s="414"/>
      <c r="F65" s="414"/>
      <c r="G65" s="463"/>
    </row>
    <row r="66" spans="1:7" x14ac:dyDescent="0.25">
      <c r="A66" s="517"/>
      <c r="B66" s="432"/>
      <c r="C66" s="526" t="s">
        <v>30</v>
      </c>
      <c r="D66" s="527">
        <f t="shared" ref="D66:G66" si="8">SUM(D60:D65)</f>
        <v>172607</v>
      </c>
      <c r="E66" s="456">
        <f t="shared" si="8"/>
        <v>156050</v>
      </c>
      <c r="F66" s="456">
        <f t="shared" si="8"/>
        <v>16557</v>
      </c>
      <c r="G66" s="528">
        <f t="shared" si="8"/>
        <v>0</v>
      </c>
    </row>
    <row r="67" spans="1:7" x14ac:dyDescent="0.25">
      <c r="A67" s="517"/>
      <c r="B67" s="432"/>
      <c r="C67" s="526"/>
      <c r="D67" s="527"/>
      <c r="E67" s="456"/>
      <c r="F67" s="456"/>
      <c r="G67" s="528"/>
    </row>
    <row r="68" spans="1:7" x14ac:dyDescent="0.25">
      <c r="A68" s="517"/>
      <c r="B68" s="432" t="s">
        <v>10</v>
      </c>
      <c r="C68" s="516" t="s">
        <v>47</v>
      </c>
      <c r="D68" s="527"/>
      <c r="E68" s="456"/>
      <c r="F68" s="456"/>
      <c r="G68" s="528"/>
    </row>
    <row r="69" spans="1:7" x14ac:dyDescent="0.25">
      <c r="A69" s="517"/>
      <c r="B69" s="432"/>
      <c r="C69" s="516" t="s">
        <v>114</v>
      </c>
      <c r="D69" s="421">
        <v>6735</v>
      </c>
      <c r="E69" s="414">
        <v>6735</v>
      </c>
      <c r="F69" s="414">
        <v>0</v>
      </c>
      <c r="G69" s="463">
        <v>0</v>
      </c>
    </row>
    <row r="70" spans="1:7" x14ac:dyDescent="0.25">
      <c r="A70" s="517"/>
      <c r="B70" s="432"/>
      <c r="C70" s="464" t="s">
        <v>139</v>
      </c>
      <c r="D70" s="421">
        <v>5315</v>
      </c>
      <c r="E70" s="414">
        <v>5315</v>
      </c>
      <c r="F70" s="414">
        <v>0</v>
      </c>
      <c r="G70" s="463">
        <v>0</v>
      </c>
    </row>
    <row r="71" spans="1:7" x14ac:dyDescent="0.25">
      <c r="A71" s="517"/>
      <c r="B71" s="432"/>
      <c r="C71" s="464" t="s">
        <v>115</v>
      </c>
      <c r="D71" s="421">
        <v>2152</v>
      </c>
      <c r="E71" s="414">
        <v>0</v>
      </c>
      <c r="F71" s="414">
        <v>2152</v>
      </c>
      <c r="G71" s="463">
        <v>0</v>
      </c>
    </row>
    <row r="72" spans="1:7" x14ac:dyDescent="0.25">
      <c r="A72" s="517"/>
      <c r="B72" s="432"/>
      <c r="C72" s="464" t="s">
        <v>116</v>
      </c>
      <c r="D72" s="421">
        <v>9300</v>
      </c>
      <c r="E72" s="414">
        <v>9300</v>
      </c>
      <c r="F72" s="414">
        <v>0</v>
      </c>
      <c r="G72" s="463">
        <v>0</v>
      </c>
    </row>
    <row r="73" spans="1:7" x14ac:dyDescent="0.25">
      <c r="A73" s="517"/>
      <c r="B73" s="432"/>
      <c r="C73" s="464" t="s">
        <v>212</v>
      </c>
      <c r="D73" s="421">
        <v>526</v>
      </c>
      <c r="E73" s="414">
        <f>D73</f>
        <v>526</v>
      </c>
      <c r="F73" s="414">
        <v>0</v>
      </c>
      <c r="G73" s="463">
        <v>0</v>
      </c>
    </row>
    <row r="74" spans="1:7" x14ac:dyDescent="0.25">
      <c r="A74" s="517"/>
      <c r="B74" s="432"/>
      <c r="C74" s="464"/>
      <c r="D74" s="421"/>
      <c r="E74" s="414"/>
      <c r="F74" s="414"/>
      <c r="G74" s="463"/>
    </row>
    <row r="75" spans="1:7" x14ac:dyDescent="0.25">
      <c r="A75" s="517"/>
      <c r="B75" s="432"/>
      <c r="C75" s="526" t="s">
        <v>31</v>
      </c>
      <c r="D75" s="527">
        <f t="shared" ref="D75:G75" si="9">SUM(D69:D74)</f>
        <v>24028</v>
      </c>
      <c r="E75" s="456">
        <f t="shared" si="9"/>
        <v>21876</v>
      </c>
      <c r="F75" s="456">
        <f t="shared" si="9"/>
        <v>2152</v>
      </c>
      <c r="G75" s="528">
        <f t="shared" si="9"/>
        <v>0</v>
      </c>
    </row>
    <row r="76" spans="1:7" x14ac:dyDescent="0.25">
      <c r="A76" s="517"/>
      <c r="B76" s="432"/>
      <c r="C76" s="526"/>
      <c r="D76" s="527"/>
      <c r="E76" s="456"/>
      <c r="F76" s="456"/>
      <c r="G76" s="528"/>
    </row>
    <row r="77" spans="1:7" x14ac:dyDescent="0.25">
      <c r="A77" s="517"/>
      <c r="B77" s="432" t="s">
        <v>11</v>
      </c>
      <c r="C77" s="516" t="s">
        <v>23</v>
      </c>
      <c r="D77" s="527"/>
      <c r="E77" s="456"/>
      <c r="F77" s="456"/>
      <c r="G77" s="528"/>
    </row>
    <row r="78" spans="1:7" x14ac:dyDescent="0.25">
      <c r="A78" s="517"/>
      <c r="B78" s="21"/>
      <c r="C78" s="516" t="s">
        <v>28</v>
      </c>
      <c r="D78" s="421">
        <v>2000</v>
      </c>
      <c r="E78" s="414">
        <v>0</v>
      </c>
      <c r="F78" s="414">
        <v>2000</v>
      </c>
      <c r="G78" s="463">
        <v>0</v>
      </c>
    </row>
    <row r="79" spans="1:7" x14ac:dyDescent="0.25">
      <c r="A79" s="517"/>
      <c r="B79" s="432"/>
      <c r="C79" s="516" t="s">
        <v>71</v>
      </c>
      <c r="D79" s="421">
        <v>5000</v>
      </c>
      <c r="E79" s="414">
        <v>5000</v>
      </c>
      <c r="F79" s="414">
        <v>0</v>
      </c>
      <c r="G79" s="463">
        <v>0</v>
      </c>
    </row>
    <row r="80" spans="1:7" x14ac:dyDescent="0.25">
      <c r="A80" s="517"/>
      <c r="B80" s="432"/>
      <c r="C80" s="516" t="s">
        <v>148</v>
      </c>
      <c r="D80" s="421">
        <v>1000</v>
      </c>
      <c r="E80" s="414">
        <v>1000</v>
      </c>
      <c r="F80" s="414">
        <v>0</v>
      </c>
      <c r="G80" s="463">
        <v>0</v>
      </c>
    </row>
    <row r="81" spans="1:7" x14ac:dyDescent="0.25">
      <c r="A81" s="517"/>
      <c r="B81" s="432"/>
      <c r="C81" s="464" t="s">
        <v>623</v>
      </c>
      <c r="D81" s="421">
        <v>25000</v>
      </c>
      <c r="E81" s="414">
        <v>25000</v>
      </c>
      <c r="F81" s="414">
        <v>0</v>
      </c>
      <c r="G81" s="463">
        <v>0</v>
      </c>
    </row>
    <row r="82" spans="1:7" x14ac:dyDescent="0.25">
      <c r="A82" s="517"/>
      <c r="B82" s="432"/>
      <c r="C82" s="516" t="s">
        <v>155</v>
      </c>
      <c r="D82" s="421">
        <v>45000</v>
      </c>
      <c r="E82" s="414">
        <f>D82</f>
        <v>45000</v>
      </c>
      <c r="F82" s="414">
        <v>0</v>
      </c>
      <c r="G82" s="463">
        <v>0</v>
      </c>
    </row>
    <row r="83" spans="1:7" x14ac:dyDescent="0.25">
      <c r="A83" s="517"/>
      <c r="B83" s="432"/>
      <c r="C83" s="516" t="s">
        <v>156</v>
      </c>
      <c r="D83" s="421">
        <v>2000</v>
      </c>
      <c r="E83" s="414">
        <v>2000</v>
      </c>
      <c r="F83" s="414">
        <v>0</v>
      </c>
      <c r="G83" s="463">
        <v>0</v>
      </c>
    </row>
    <row r="84" spans="1:7" x14ac:dyDescent="0.25">
      <c r="A84" s="410"/>
      <c r="B84" s="525"/>
      <c r="C84" s="464" t="s">
        <v>624</v>
      </c>
      <c r="D84" s="421">
        <v>5000</v>
      </c>
      <c r="E84" s="414">
        <v>5000</v>
      </c>
      <c r="F84" s="414">
        <v>0</v>
      </c>
      <c r="G84" s="463">
        <v>0</v>
      </c>
    </row>
    <row r="85" spans="1:7" x14ac:dyDescent="0.25">
      <c r="A85" s="517"/>
      <c r="B85" s="432"/>
      <c r="C85" s="464" t="s">
        <v>625</v>
      </c>
      <c r="D85" s="421">
        <v>50000</v>
      </c>
      <c r="E85" s="414">
        <v>50000</v>
      </c>
      <c r="F85" s="414">
        <v>0</v>
      </c>
      <c r="G85" s="463">
        <v>0</v>
      </c>
    </row>
    <row r="86" spans="1:7" x14ac:dyDescent="0.25">
      <c r="A86" s="517"/>
      <c r="B86" s="432"/>
      <c r="C86" s="516" t="s">
        <v>157</v>
      </c>
      <c r="D86" s="421">
        <v>10000</v>
      </c>
      <c r="E86" s="414">
        <v>10000</v>
      </c>
      <c r="F86" s="414">
        <v>0</v>
      </c>
      <c r="G86" s="463">
        <v>0</v>
      </c>
    </row>
    <row r="87" spans="1:7" ht="30" x14ac:dyDescent="0.25">
      <c r="A87" s="517"/>
      <c r="B87" s="432"/>
      <c r="C87" s="464" t="s">
        <v>158</v>
      </c>
      <c r="D87" s="421">
        <v>10000</v>
      </c>
      <c r="E87" s="414">
        <v>10000</v>
      </c>
      <c r="F87" s="414">
        <v>0</v>
      </c>
      <c r="G87" s="463">
        <v>0</v>
      </c>
    </row>
    <row r="88" spans="1:7" x14ac:dyDescent="0.25">
      <c r="A88" s="517"/>
      <c r="B88" s="432"/>
      <c r="C88" s="516" t="s">
        <v>159</v>
      </c>
      <c r="D88" s="421">
        <v>2000</v>
      </c>
      <c r="E88" s="414">
        <v>2000</v>
      </c>
      <c r="F88" s="414">
        <v>0</v>
      </c>
      <c r="G88" s="463">
        <v>0</v>
      </c>
    </row>
    <row r="89" spans="1:7" x14ac:dyDescent="0.25">
      <c r="A89" s="517"/>
      <c r="B89" s="432"/>
      <c r="C89" s="516" t="s">
        <v>160</v>
      </c>
      <c r="D89" s="421">
        <v>81700</v>
      </c>
      <c r="E89" s="414">
        <v>81700</v>
      </c>
      <c r="F89" s="414">
        <v>0</v>
      </c>
      <c r="G89" s="463">
        <v>0</v>
      </c>
    </row>
    <row r="90" spans="1:7" x14ac:dyDescent="0.25">
      <c r="A90" s="517"/>
      <c r="B90" s="432"/>
      <c r="C90" s="516" t="s">
        <v>161</v>
      </c>
      <c r="D90" s="421"/>
      <c r="E90" s="414"/>
      <c r="F90" s="414"/>
      <c r="G90" s="463"/>
    </row>
    <row r="91" spans="1:7" x14ac:dyDescent="0.25">
      <c r="A91" s="517"/>
      <c r="B91" s="432"/>
      <c r="C91" s="516" t="s">
        <v>162</v>
      </c>
      <c r="D91" s="421">
        <v>500</v>
      </c>
      <c r="E91" s="414">
        <v>500</v>
      </c>
      <c r="F91" s="414">
        <v>0</v>
      </c>
      <c r="G91" s="463">
        <v>0</v>
      </c>
    </row>
    <row r="92" spans="1:7" x14ac:dyDescent="0.25">
      <c r="A92" s="517"/>
      <c r="B92" s="432"/>
      <c r="C92" s="516" t="s">
        <v>163</v>
      </c>
      <c r="D92" s="421">
        <v>5500</v>
      </c>
      <c r="E92" s="414">
        <v>5500</v>
      </c>
      <c r="F92" s="414">
        <v>0</v>
      </c>
      <c r="G92" s="463">
        <v>0</v>
      </c>
    </row>
    <row r="93" spans="1:7" x14ac:dyDescent="0.25">
      <c r="A93" s="517"/>
      <c r="B93" s="432"/>
      <c r="C93" s="464" t="s">
        <v>213</v>
      </c>
      <c r="D93" s="438">
        <v>60000</v>
      </c>
      <c r="E93" s="439">
        <v>0</v>
      </c>
      <c r="F93" s="439">
        <v>60000</v>
      </c>
      <c r="G93" s="459">
        <v>0</v>
      </c>
    </row>
    <row r="94" spans="1:7" x14ac:dyDescent="0.25">
      <c r="A94" s="517"/>
      <c r="B94" s="432"/>
      <c r="C94" s="464" t="s">
        <v>610</v>
      </c>
      <c r="D94" s="438">
        <v>30000</v>
      </c>
      <c r="E94" s="439">
        <v>30000</v>
      </c>
      <c r="F94" s="439">
        <v>0</v>
      </c>
      <c r="G94" s="459">
        <v>0</v>
      </c>
    </row>
    <row r="95" spans="1:7" x14ac:dyDescent="0.25">
      <c r="A95" s="517"/>
      <c r="B95" s="432"/>
      <c r="C95" s="464" t="s">
        <v>214</v>
      </c>
      <c r="D95" s="438">
        <v>140000</v>
      </c>
      <c r="E95" s="439">
        <v>0</v>
      </c>
      <c r="F95" s="439">
        <v>140000</v>
      </c>
      <c r="G95" s="459">
        <v>0</v>
      </c>
    </row>
    <row r="96" spans="1:7" x14ac:dyDescent="0.25">
      <c r="A96" s="517"/>
      <c r="B96" s="432"/>
      <c r="C96" s="464" t="s">
        <v>611</v>
      </c>
      <c r="D96" s="438">
        <v>16068</v>
      </c>
      <c r="E96" s="439">
        <v>0</v>
      </c>
      <c r="F96" s="439">
        <v>16068</v>
      </c>
      <c r="G96" s="459">
        <v>0</v>
      </c>
    </row>
    <row r="97" spans="1:7" x14ac:dyDescent="0.25">
      <c r="A97" s="517"/>
      <c r="B97" s="432"/>
      <c r="C97" s="464" t="s">
        <v>215</v>
      </c>
      <c r="D97" s="438"/>
      <c r="E97" s="439"/>
      <c r="F97" s="439"/>
      <c r="G97" s="459"/>
    </row>
    <row r="98" spans="1:7" x14ac:dyDescent="0.25">
      <c r="A98" s="517"/>
      <c r="B98" s="432"/>
      <c r="C98" s="464" t="s">
        <v>216</v>
      </c>
      <c r="D98" s="438">
        <v>2000</v>
      </c>
      <c r="E98" s="439">
        <v>0</v>
      </c>
      <c r="F98" s="439">
        <v>2000</v>
      </c>
      <c r="G98" s="459">
        <v>0</v>
      </c>
    </row>
    <row r="99" spans="1:7" x14ac:dyDescent="0.25">
      <c r="A99" s="517"/>
      <c r="B99" s="432"/>
      <c r="C99" s="464" t="s">
        <v>217</v>
      </c>
      <c r="D99" s="438">
        <v>1000</v>
      </c>
      <c r="E99" s="439">
        <v>0</v>
      </c>
      <c r="F99" s="439">
        <v>1000</v>
      </c>
      <c r="G99" s="459">
        <v>0</v>
      </c>
    </row>
    <row r="100" spans="1:7" x14ac:dyDescent="0.25">
      <c r="A100" s="517"/>
      <c r="B100" s="432"/>
      <c r="C100" s="464" t="s">
        <v>218</v>
      </c>
      <c r="D100" s="438">
        <v>4994</v>
      </c>
      <c r="E100" s="439">
        <v>4994</v>
      </c>
      <c r="F100" s="439">
        <v>0</v>
      </c>
      <c r="G100" s="459">
        <v>0</v>
      </c>
    </row>
    <row r="101" spans="1:7" x14ac:dyDescent="0.25">
      <c r="A101" s="410"/>
      <c r="B101" s="525"/>
      <c r="C101" s="516" t="s">
        <v>487</v>
      </c>
      <c r="D101" s="421">
        <v>25000</v>
      </c>
      <c r="E101" s="414">
        <v>25000</v>
      </c>
      <c r="F101" s="414">
        <v>0</v>
      </c>
      <c r="G101" s="463">
        <v>0</v>
      </c>
    </row>
    <row r="102" spans="1:7" x14ac:dyDescent="0.25">
      <c r="A102" s="517"/>
      <c r="B102" s="432"/>
      <c r="C102" s="464" t="s">
        <v>219</v>
      </c>
      <c r="D102" s="438">
        <v>4000</v>
      </c>
      <c r="E102" s="439">
        <v>4000</v>
      </c>
      <c r="F102" s="439">
        <v>0</v>
      </c>
      <c r="G102" s="459">
        <v>0</v>
      </c>
    </row>
    <row r="103" spans="1:7" x14ac:dyDescent="0.25">
      <c r="A103" s="410"/>
      <c r="B103" s="525"/>
      <c r="C103" s="464" t="s">
        <v>220</v>
      </c>
      <c r="D103" s="421">
        <v>58838</v>
      </c>
      <c r="E103" s="414">
        <v>58838</v>
      </c>
      <c r="F103" s="414">
        <v>0</v>
      </c>
      <c r="G103" s="463">
        <v>0</v>
      </c>
    </row>
    <row r="104" spans="1:7" x14ac:dyDescent="0.25">
      <c r="A104" s="517"/>
      <c r="B104" s="432"/>
      <c r="C104" s="464" t="s">
        <v>221</v>
      </c>
      <c r="D104" s="438">
        <v>38000</v>
      </c>
      <c r="E104" s="439">
        <v>0</v>
      </c>
      <c r="F104" s="439">
        <v>38000</v>
      </c>
      <c r="G104" s="459">
        <v>0</v>
      </c>
    </row>
    <row r="105" spans="1:7" x14ac:dyDescent="0.25">
      <c r="A105" s="517"/>
      <c r="B105" s="432"/>
      <c r="C105" s="464" t="s">
        <v>613</v>
      </c>
      <c r="D105" s="438">
        <v>15000</v>
      </c>
      <c r="E105" s="439">
        <v>15000</v>
      </c>
      <c r="F105" s="439">
        <v>0</v>
      </c>
      <c r="G105" s="459">
        <v>0</v>
      </c>
    </row>
    <row r="106" spans="1:7" x14ac:dyDescent="0.25">
      <c r="A106" s="517"/>
      <c r="B106" s="432"/>
      <c r="C106" s="464" t="s">
        <v>222</v>
      </c>
      <c r="D106" s="438">
        <v>2800</v>
      </c>
      <c r="E106" s="439">
        <v>0</v>
      </c>
      <c r="F106" s="439">
        <v>2800</v>
      </c>
      <c r="G106" s="459">
        <v>0</v>
      </c>
    </row>
    <row r="107" spans="1:7" x14ac:dyDescent="0.25">
      <c r="A107" s="410"/>
      <c r="B107" s="525"/>
      <c r="C107" s="516" t="s">
        <v>223</v>
      </c>
      <c r="D107" s="421">
        <v>600</v>
      </c>
      <c r="E107" s="414">
        <v>600</v>
      </c>
      <c r="F107" s="414">
        <v>0</v>
      </c>
      <c r="G107" s="463">
        <v>0</v>
      </c>
    </row>
    <row r="108" spans="1:7" x14ac:dyDescent="0.25">
      <c r="A108" s="410"/>
      <c r="B108" s="525"/>
      <c r="C108" s="464" t="s">
        <v>612</v>
      </c>
      <c r="D108" s="421">
        <v>529113</v>
      </c>
      <c r="E108" s="414">
        <f>D108</f>
        <v>529113</v>
      </c>
      <c r="F108" s="414">
        <v>0</v>
      </c>
      <c r="G108" s="463">
        <v>0</v>
      </c>
    </row>
    <row r="109" spans="1:7" x14ac:dyDescent="0.25">
      <c r="A109" s="410"/>
      <c r="B109" s="525"/>
      <c r="C109" s="464" t="s">
        <v>224</v>
      </c>
      <c r="D109" s="421">
        <v>1000</v>
      </c>
      <c r="E109" s="414">
        <v>1000</v>
      </c>
      <c r="F109" s="414">
        <v>0</v>
      </c>
      <c r="G109" s="463">
        <v>0</v>
      </c>
    </row>
    <row r="110" spans="1:7" ht="30" x14ac:dyDescent="0.25">
      <c r="A110" s="410"/>
      <c r="B110" s="525"/>
      <c r="C110" s="464" t="s">
        <v>225</v>
      </c>
      <c r="D110" s="421">
        <v>187000</v>
      </c>
      <c r="E110" s="414">
        <v>187000</v>
      </c>
      <c r="F110" s="414">
        <v>0</v>
      </c>
      <c r="G110" s="463">
        <v>0</v>
      </c>
    </row>
    <row r="111" spans="1:7" ht="30" x14ac:dyDescent="0.25">
      <c r="A111" s="410"/>
      <c r="B111" s="525"/>
      <c r="C111" s="464" t="s">
        <v>226</v>
      </c>
      <c r="D111" s="421">
        <v>3500</v>
      </c>
      <c r="E111" s="414">
        <v>3500</v>
      </c>
      <c r="F111" s="414">
        <v>0</v>
      </c>
      <c r="G111" s="463">
        <v>0</v>
      </c>
    </row>
    <row r="112" spans="1:7" x14ac:dyDescent="0.25">
      <c r="A112" s="410"/>
      <c r="B112" s="525"/>
      <c r="C112" s="464" t="s">
        <v>227</v>
      </c>
      <c r="D112" s="421">
        <v>0</v>
      </c>
      <c r="E112" s="414">
        <v>0</v>
      </c>
      <c r="F112" s="414">
        <v>0</v>
      </c>
      <c r="G112" s="463">
        <v>0</v>
      </c>
    </row>
    <row r="113" spans="1:7" x14ac:dyDescent="0.25">
      <c r="A113" s="410"/>
      <c r="B113" s="525"/>
      <c r="C113" s="464" t="s">
        <v>228</v>
      </c>
      <c r="D113" s="421">
        <v>0</v>
      </c>
      <c r="E113" s="414">
        <v>0</v>
      </c>
      <c r="F113" s="414"/>
      <c r="G113" s="463"/>
    </row>
    <row r="114" spans="1:7" x14ac:dyDescent="0.25">
      <c r="A114" s="410"/>
      <c r="B114" s="525"/>
      <c r="C114" s="464" t="s">
        <v>229</v>
      </c>
      <c r="D114" s="421">
        <v>5000</v>
      </c>
      <c r="E114" s="414">
        <v>5000</v>
      </c>
      <c r="F114" s="414">
        <v>0</v>
      </c>
      <c r="G114" s="463">
        <v>0</v>
      </c>
    </row>
    <row r="115" spans="1:7" x14ac:dyDescent="0.25">
      <c r="A115" s="410"/>
      <c r="B115" s="525"/>
      <c r="C115" s="464" t="s">
        <v>821</v>
      </c>
      <c r="D115" s="421">
        <v>40511</v>
      </c>
      <c r="E115" s="414">
        <v>0</v>
      </c>
      <c r="F115" s="414">
        <v>40511</v>
      </c>
      <c r="G115" s="463">
        <v>0</v>
      </c>
    </row>
    <row r="116" spans="1:7" x14ac:dyDescent="0.25">
      <c r="A116" s="410"/>
      <c r="B116" s="525"/>
      <c r="C116" s="464" t="s">
        <v>230</v>
      </c>
      <c r="D116" s="421">
        <v>4000</v>
      </c>
      <c r="E116" s="414">
        <v>0</v>
      </c>
      <c r="F116" s="414">
        <v>4000</v>
      </c>
      <c r="G116" s="463">
        <v>0</v>
      </c>
    </row>
    <row r="117" spans="1:7" x14ac:dyDescent="0.25">
      <c r="A117" s="410"/>
      <c r="B117" s="525"/>
      <c r="C117" s="464" t="s">
        <v>231</v>
      </c>
      <c r="D117" s="421">
        <v>4900</v>
      </c>
      <c r="E117" s="414">
        <v>4900</v>
      </c>
      <c r="F117" s="414">
        <v>0</v>
      </c>
      <c r="G117" s="463">
        <v>0</v>
      </c>
    </row>
    <row r="118" spans="1:7" x14ac:dyDescent="0.25">
      <c r="A118" s="410"/>
      <c r="B118" s="525"/>
      <c r="C118" s="464" t="s">
        <v>605</v>
      </c>
      <c r="D118" s="421">
        <v>1000</v>
      </c>
      <c r="E118" s="414">
        <f>D118</f>
        <v>1000</v>
      </c>
      <c r="F118" s="414">
        <v>0</v>
      </c>
      <c r="G118" s="463">
        <v>0</v>
      </c>
    </row>
    <row r="119" spans="1:7" x14ac:dyDescent="0.25">
      <c r="A119" s="410"/>
      <c r="B119" s="525"/>
      <c r="C119" s="464" t="s">
        <v>606</v>
      </c>
      <c r="D119" s="421">
        <v>100</v>
      </c>
      <c r="E119" s="414">
        <v>100</v>
      </c>
      <c r="F119" s="414"/>
      <c r="G119" s="463"/>
    </row>
    <row r="120" spans="1:7" ht="30" x14ac:dyDescent="0.25">
      <c r="A120" s="410"/>
      <c r="B120" s="525"/>
      <c r="C120" s="464" t="s">
        <v>607</v>
      </c>
      <c r="D120" s="421">
        <v>18119</v>
      </c>
      <c r="E120" s="414">
        <v>18119</v>
      </c>
      <c r="F120" s="414"/>
      <c r="G120" s="463"/>
    </row>
    <row r="121" spans="1:7" x14ac:dyDescent="0.25">
      <c r="A121" s="410"/>
      <c r="B121" s="525"/>
      <c r="C121" s="464" t="s">
        <v>608</v>
      </c>
      <c r="D121" s="421">
        <v>4662</v>
      </c>
      <c r="E121" s="414">
        <v>4662</v>
      </c>
      <c r="F121" s="414"/>
      <c r="G121" s="463"/>
    </row>
    <row r="122" spans="1:7" x14ac:dyDescent="0.25">
      <c r="A122" s="517"/>
      <c r="B122" s="432"/>
      <c r="C122" s="464"/>
      <c r="D122" s="438"/>
      <c r="E122" s="439"/>
      <c r="F122" s="439"/>
      <c r="G122" s="459"/>
    </row>
    <row r="123" spans="1:7" x14ac:dyDescent="0.25">
      <c r="A123" s="517"/>
      <c r="B123" s="432"/>
      <c r="C123" s="526" t="s">
        <v>32</v>
      </c>
      <c r="D123" s="527">
        <f t="shared" ref="D123:G123" si="10">SUM(D78:D122)</f>
        <v>1441905</v>
      </c>
      <c r="E123" s="456">
        <f t="shared" si="10"/>
        <v>1135526</v>
      </c>
      <c r="F123" s="456">
        <f t="shared" si="10"/>
        <v>306379</v>
      </c>
      <c r="G123" s="528">
        <f t="shared" si="10"/>
        <v>0</v>
      </c>
    </row>
    <row r="124" spans="1:7" ht="16.5" x14ac:dyDescent="0.25">
      <c r="A124" s="517"/>
      <c r="B124" s="432"/>
      <c r="C124" s="526"/>
      <c r="D124" s="472"/>
      <c r="E124" s="473"/>
      <c r="F124" s="473"/>
      <c r="G124" s="474"/>
    </row>
    <row r="125" spans="1:7" ht="16.5" x14ac:dyDescent="0.25">
      <c r="A125" s="517"/>
      <c r="B125" s="432" t="s">
        <v>7</v>
      </c>
      <c r="C125" s="516" t="s">
        <v>40</v>
      </c>
      <c r="D125" s="472"/>
      <c r="E125" s="473"/>
      <c r="F125" s="473"/>
      <c r="G125" s="474"/>
    </row>
    <row r="126" spans="1:7" x14ac:dyDescent="0.25">
      <c r="A126" s="529"/>
      <c r="B126" s="432"/>
      <c r="C126" s="464" t="s">
        <v>72</v>
      </c>
      <c r="D126" s="421"/>
      <c r="E126" s="414"/>
      <c r="F126" s="414"/>
      <c r="G126" s="463"/>
    </row>
    <row r="127" spans="1:7" x14ac:dyDescent="0.25">
      <c r="A127" s="529"/>
      <c r="B127" s="432"/>
      <c r="C127" s="464" t="s">
        <v>73</v>
      </c>
      <c r="D127" s="421">
        <v>3200</v>
      </c>
      <c r="E127" s="414">
        <v>0</v>
      </c>
      <c r="F127" s="414">
        <v>0</v>
      </c>
      <c r="G127" s="463">
        <v>3200</v>
      </c>
    </row>
    <row r="128" spans="1:7" x14ac:dyDescent="0.25">
      <c r="A128" s="529"/>
      <c r="B128" s="432"/>
      <c r="C128" s="464" t="s">
        <v>119</v>
      </c>
      <c r="D128" s="421">
        <v>1100</v>
      </c>
      <c r="E128" s="414">
        <v>0</v>
      </c>
      <c r="F128" s="414">
        <v>0</v>
      </c>
      <c r="G128" s="463">
        <v>1100</v>
      </c>
    </row>
    <row r="129" spans="1:7" x14ac:dyDescent="0.25">
      <c r="A129" s="529"/>
      <c r="B129" s="432"/>
      <c r="C129" s="464" t="s">
        <v>120</v>
      </c>
      <c r="D129" s="421">
        <v>2700</v>
      </c>
      <c r="E129" s="414">
        <v>0</v>
      </c>
      <c r="F129" s="414">
        <v>0</v>
      </c>
      <c r="G129" s="463">
        <v>2700</v>
      </c>
    </row>
    <row r="130" spans="1:7" x14ac:dyDescent="0.25">
      <c r="A130" s="529"/>
      <c r="B130" s="432"/>
      <c r="C130" s="464" t="s">
        <v>121</v>
      </c>
      <c r="D130" s="421">
        <v>700</v>
      </c>
      <c r="E130" s="414">
        <v>0</v>
      </c>
      <c r="F130" s="414">
        <v>0</v>
      </c>
      <c r="G130" s="463">
        <v>700</v>
      </c>
    </row>
    <row r="131" spans="1:7" x14ac:dyDescent="0.25">
      <c r="A131" s="529"/>
      <c r="B131" s="432"/>
      <c r="C131" s="464" t="s">
        <v>122</v>
      </c>
      <c r="D131" s="421">
        <v>1100</v>
      </c>
      <c r="E131" s="414">
        <v>0</v>
      </c>
      <c r="F131" s="414">
        <v>0</v>
      </c>
      <c r="G131" s="463">
        <v>1100</v>
      </c>
    </row>
    <row r="132" spans="1:7" x14ac:dyDescent="0.25">
      <c r="A132" s="529"/>
      <c r="B132" s="432"/>
      <c r="C132" s="464" t="s">
        <v>123</v>
      </c>
      <c r="D132" s="421">
        <v>300</v>
      </c>
      <c r="E132" s="414">
        <v>0</v>
      </c>
      <c r="F132" s="414">
        <v>0</v>
      </c>
      <c r="G132" s="463">
        <v>300</v>
      </c>
    </row>
    <row r="133" spans="1:7" x14ac:dyDescent="0.25">
      <c r="A133" s="529"/>
      <c r="B133" s="515"/>
      <c r="C133" s="530" t="s">
        <v>143</v>
      </c>
      <c r="D133" s="421">
        <v>400</v>
      </c>
      <c r="E133" s="414">
        <v>0</v>
      </c>
      <c r="F133" s="414">
        <v>0</v>
      </c>
      <c r="G133" s="463">
        <v>400</v>
      </c>
    </row>
    <row r="134" spans="1:7" x14ac:dyDescent="0.25">
      <c r="A134" s="410"/>
      <c r="B134" s="525"/>
      <c r="C134" s="516" t="s">
        <v>74</v>
      </c>
      <c r="D134" s="421">
        <v>2000</v>
      </c>
      <c r="E134" s="414">
        <v>0</v>
      </c>
      <c r="F134" s="414">
        <v>0</v>
      </c>
      <c r="G134" s="463">
        <v>2000</v>
      </c>
    </row>
    <row r="135" spans="1:7" x14ac:dyDescent="0.25">
      <c r="A135" s="410"/>
      <c r="B135" s="525"/>
      <c r="C135" s="516" t="s">
        <v>75</v>
      </c>
      <c r="D135" s="421">
        <v>500</v>
      </c>
      <c r="E135" s="414">
        <v>0</v>
      </c>
      <c r="F135" s="414">
        <v>0</v>
      </c>
      <c r="G135" s="463">
        <v>500</v>
      </c>
    </row>
    <row r="136" spans="1:7" x14ac:dyDescent="0.25">
      <c r="A136" s="529"/>
      <c r="B136" s="432"/>
      <c r="C136" s="464"/>
      <c r="D136" s="421"/>
      <c r="E136" s="414"/>
      <c r="F136" s="414"/>
      <c r="G136" s="463"/>
    </row>
    <row r="137" spans="1:7" x14ac:dyDescent="0.25">
      <c r="A137" s="517"/>
      <c r="B137" s="531"/>
      <c r="C137" s="526" t="s">
        <v>33</v>
      </c>
      <c r="D137" s="527">
        <f t="shared" ref="D137:G137" si="11">SUM(D126:D136)</f>
        <v>12000</v>
      </c>
      <c r="E137" s="456">
        <f t="shared" si="11"/>
        <v>0</v>
      </c>
      <c r="F137" s="456">
        <f t="shared" si="11"/>
        <v>0</v>
      </c>
      <c r="G137" s="528">
        <f t="shared" si="11"/>
        <v>12000</v>
      </c>
    </row>
    <row r="138" spans="1:7" ht="16.5" x14ac:dyDescent="0.25">
      <c r="A138" s="517"/>
      <c r="B138" s="432"/>
      <c r="C138" s="526"/>
      <c r="D138" s="472"/>
      <c r="E138" s="473"/>
      <c r="F138" s="473"/>
      <c r="G138" s="474"/>
    </row>
    <row r="139" spans="1:7" ht="16.5" x14ac:dyDescent="0.25">
      <c r="A139" s="517"/>
      <c r="B139" s="432" t="s">
        <v>13</v>
      </c>
      <c r="C139" s="516" t="s">
        <v>41</v>
      </c>
      <c r="D139" s="472"/>
      <c r="E139" s="473"/>
      <c r="F139" s="473"/>
      <c r="G139" s="474"/>
    </row>
    <row r="140" spans="1:7" ht="16.5" x14ac:dyDescent="0.25">
      <c r="A140" s="517"/>
      <c r="B140" s="432"/>
      <c r="C140" s="516" t="s">
        <v>45</v>
      </c>
      <c r="D140" s="472"/>
      <c r="E140" s="473"/>
      <c r="F140" s="473"/>
      <c r="G140" s="474"/>
    </row>
    <row r="141" spans="1:7" ht="30" x14ac:dyDescent="0.25">
      <c r="A141" s="410"/>
      <c r="B141" s="525"/>
      <c r="C141" s="464" t="s">
        <v>124</v>
      </c>
      <c r="D141" s="421">
        <v>500945</v>
      </c>
      <c r="E141" s="414">
        <f>D141</f>
        <v>500945</v>
      </c>
      <c r="F141" s="532">
        <v>0</v>
      </c>
      <c r="G141" s="533">
        <v>0</v>
      </c>
    </row>
    <row r="142" spans="1:7" ht="30" x14ac:dyDescent="0.25">
      <c r="A142" s="410"/>
      <c r="B142" s="525"/>
      <c r="C142" s="464" t="s">
        <v>125</v>
      </c>
      <c r="D142" s="421">
        <v>1500</v>
      </c>
      <c r="E142" s="414">
        <v>0</v>
      </c>
      <c r="F142" s="414">
        <v>1500</v>
      </c>
      <c r="G142" s="463">
        <v>0</v>
      </c>
    </row>
    <row r="143" spans="1:7" x14ac:dyDescent="0.25">
      <c r="A143" s="410"/>
      <c r="B143" s="525"/>
      <c r="C143" s="516" t="s">
        <v>137</v>
      </c>
      <c r="D143" s="421">
        <v>1500</v>
      </c>
      <c r="E143" s="414">
        <v>0</v>
      </c>
      <c r="F143" s="414">
        <v>1500</v>
      </c>
      <c r="G143" s="463">
        <v>0</v>
      </c>
    </row>
    <row r="144" spans="1:7" x14ac:dyDescent="0.25">
      <c r="A144" s="410"/>
      <c r="B144" s="525"/>
      <c r="C144" s="516" t="s">
        <v>126</v>
      </c>
      <c r="D144" s="421">
        <v>3800</v>
      </c>
      <c r="E144" s="414">
        <v>0</v>
      </c>
      <c r="F144" s="414">
        <v>3800</v>
      </c>
      <c r="G144" s="463">
        <v>0</v>
      </c>
    </row>
    <row r="145" spans="1:7" x14ac:dyDescent="0.25">
      <c r="A145" s="517"/>
      <c r="B145" s="432"/>
      <c r="C145" s="464"/>
      <c r="D145" s="438"/>
      <c r="E145" s="439"/>
      <c r="F145" s="439"/>
      <c r="G145" s="459"/>
    </row>
    <row r="146" spans="1:7" x14ac:dyDescent="0.25">
      <c r="A146" s="517"/>
      <c r="B146" s="432"/>
      <c r="C146" s="520" t="s">
        <v>20</v>
      </c>
      <c r="D146" s="527">
        <f t="shared" ref="D146:G146" si="12">SUM(D141:D145)</f>
        <v>507745</v>
      </c>
      <c r="E146" s="456">
        <f t="shared" si="12"/>
        <v>500945</v>
      </c>
      <c r="F146" s="456">
        <f t="shared" si="12"/>
        <v>6800</v>
      </c>
      <c r="G146" s="528">
        <f t="shared" si="12"/>
        <v>0</v>
      </c>
    </row>
    <row r="147" spans="1:7" ht="16.5" x14ac:dyDescent="0.25">
      <c r="A147" s="517"/>
      <c r="B147" s="432"/>
      <c r="C147" s="520"/>
      <c r="D147" s="472"/>
      <c r="E147" s="473"/>
      <c r="F147" s="473"/>
      <c r="G147" s="474"/>
    </row>
    <row r="148" spans="1:7" ht="16.5" x14ac:dyDescent="0.25">
      <c r="A148" s="517"/>
      <c r="B148" s="432"/>
      <c r="C148" s="516" t="s">
        <v>46</v>
      </c>
      <c r="D148" s="472"/>
      <c r="E148" s="473"/>
      <c r="F148" s="473"/>
      <c r="G148" s="474"/>
    </row>
    <row r="149" spans="1:7" x14ac:dyDescent="0.25">
      <c r="A149" s="410"/>
      <c r="B149" s="525"/>
      <c r="C149" s="516" t="s">
        <v>236</v>
      </c>
      <c r="D149" s="421">
        <v>80000</v>
      </c>
      <c r="E149" s="414"/>
      <c r="F149" s="414">
        <v>80000</v>
      </c>
      <c r="G149" s="463"/>
    </row>
    <row r="150" spans="1:7" x14ac:dyDescent="0.25">
      <c r="A150" s="517"/>
      <c r="B150" s="432"/>
      <c r="C150" s="516" t="s">
        <v>237</v>
      </c>
      <c r="D150" s="421">
        <v>870</v>
      </c>
      <c r="E150" s="414">
        <v>870</v>
      </c>
      <c r="F150" s="414">
        <v>0</v>
      </c>
      <c r="G150" s="463">
        <v>0</v>
      </c>
    </row>
    <row r="151" spans="1:7" x14ac:dyDescent="0.25">
      <c r="A151" s="517"/>
      <c r="B151" s="432"/>
      <c r="C151" s="464" t="s">
        <v>238</v>
      </c>
      <c r="D151" s="438">
        <v>8000</v>
      </c>
      <c r="E151" s="439"/>
      <c r="F151" s="439">
        <v>8000</v>
      </c>
      <c r="G151" s="459"/>
    </row>
    <row r="152" spans="1:7" x14ac:dyDescent="0.25">
      <c r="A152" s="518"/>
      <c r="B152" s="432"/>
      <c r="C152" s="464" t="s">
        <v>239</v>
      </c>
      <c r="D152" s="438">
        <v>1200</v>
      </c>
      <c r="E152" s="439">
        <v>0</v>
      </c>
      <c r="F152" s="439">
        <v>1200</v>
      </c>
      <c r="G152" s="459">
        <v>0</v>
      </c>
    </row>
    <row r="153" spans="1:7" x14ac:dyDescent="0.25">
      <c r="A153" s="517"/>
      <c r="B153" s="432"/>
      <c r="C153" s="464" t="s">
        <v>240</v>
      </c>
      <c r="D153" s="438">
        <v>1000</v>
      </c>
      <c r="E153" s="439">
        <v>0</v>
      </c>
      <c r="F153" s="439">
        <v>1000</v>
      </c>
      <c r="G153" s="459">
        <v>0</v>
      </c>
    </row>
    <row r="154" spans="1:7" x14ac:dyDescent="0.25">
      <c r="A154" s="517"/>
      <c r="B154" s="432"/>
      <c r="C154" s="464" t="s">
        <v>241</v>
      </c>
      <c r="D154" s="438">
        <v>1600</v>
      </c>
      <c r="E154" s="439"/>
      <c r="F154" s="439">
        <v>1600</v>
      </c>
      <c r="G154" s="459"/>
    </row>
    <row r="155" spans="1:7" x14ac:dyDescent="0.25">
      <c r="A155" s="410"/>
      <c r="B155" s="525"/>
      <c r="C155" s="516" t="s">
        <v>242</v>
      </c>
      <c r="D155" s="421">
        <v>1000</v>
      </c>
      <c r="E155" s="414">
        <v>0</v>
      </c>
      <c r="F155" s="414">
        <v>1000</v>
      </c>
      <c r="G155" s="463">
        <v>0</v>
      </c>
    </row>
    <row r="156" spans="1:7" x14ac:dyDescent="0.25">
      <c r="A156" s="517"/>
      <c r="B156" s="432"/>
      <c r="C156" s="534" t="s">
        <v>243</v>
      </c>
      <c r="D156" s="438">
        <v>930</v>
      </c>
      <c r="E156" s="439">
        <v>930</v>
      </c>
      <c r="F156" s="439">
        <v>0</v>
      </c>
      <c r="G156" s="459">
        <v>0</v>
      </c>
    </row>
    <row r="157" spans="1:7" ht="30" x14ac:dyDescent="0.25">
      <c r="A157" s="517"/>
      <c r="B157" s="432"/>
      <c r="C157" s="530" t="s">
        <v>244</v>
      </c>
      <c r="D157" s="438">
        <v>6000</v>
      </c>
      <c r="E157" s="439">
        <v>6000</v>
      </c>
      <c r="F157" s="439">
        <v>0</v>
      </c>
      <c r="G157" s="459">
        <v>0</v>
      </c>
    </row>
    <row r="158" spans="1:7" s="467" customFormat="1" ht="30" x14ac:dyDescent="0.25">
      <c r="A158" s="517"/>
      <c r="B158" s="432"/>
      <c r="C158" s="530" t="s">
        <v>626</v>
      </c>
      <c r="D158" s="438">
        <v>25000</v>
      </c>
      <c r="E158" s="439">
        <v>25000</v>
      </c>
      <c r="F158" s="439">
        <v>0</v>
      </c>
      <c r="G158" s="459">
        <v>0</v>
      </c>
    </row>
    <row r="159" spans="1:7" x14ac:dyDescent="0.25">
      <c r="A159" s="517"/>
      <c r="B159" s="432"/>
      <c r="C159" s="530"/>
      <c r="D159" s="438"/>
      <c r="E159" s="439"/>
      <c r="F159" s="439"/>
      <c r="G159" s="459"/>
    </row>
    <row r="160" spans="1:7" x14ac:dyDescent="0.25">
      <c r="A160" s="517"/>
      <c r="B160" s="432"/>
      <c r="C160" s="520" t="s">
        <v>20</v>
      </c>
      <c r="D160" s="527">
        <f t="shared" ref="D160:G160" si="13">SUM(D149:D159)</f>
        <v>125600</v>
      </c>
      <c r="E160" s="456">
        <f t="shared" si="13"/>
        <v>32800</v>
      </c>
      <c r="F160" s="456">
        <f t="shared" si="13"/>
        <v>92800</v>
      </c>
      <c r="G160" s="528">
        <f t="shared" si="13"/>
        <v>0</v>
      </c>
    </row>
    <row r="161" spans="1:7" ht="16.5" x14ac:dyDescent="0.25">
      <c r="A161" s="517"/>
      <c r="B161" s="432"/>
      <c r="C161" s="526"/>
      <c r="D161" s="472"/>
      <c r="E161" s="473"/>
      <c r="F161" s="473"/>
      <c r="G161" s="474"/>
    </row>
    <row r="162" spans="1:7" ht="16.5" x14ac:dyDescent="0.25">
      <c r="A162" s="410"/>
      <c r="B162" s="531"/>
      <c r="C162" s="516" t="s">
        <v>56</v>
      </c>
      <c r="D162" s="472"/>
      <c r="E162" s="473"/>
      <c r="F162" s="473"/>
      <c r="G162" s="474"/>
    </row>
    <row r="163" spans="1:7" x14ac:dyDescent="0.25">
      <c r="A163" s="410"/>
      <c r="B163" s="531"/>
      <c r="C163" s="516" t="s">
        <v>200</v>
      </c>
      <c r="D163" s="421">
        <v>7000</v>
      </c>
      <c r="E163" s="414">
        <v>7000</v>
      </c>
      <c r="F163" s="414">
        <v>0</v>
      </c>
      <c r="G163" s="463">
        <v>0</v>
      </c>
    </row>
    <row r="164" spans="1:7" x14ac:dyDescent="0.25">
      <c r="A164" s="410"/>
      <c r="B164" s="531"/>
      <c r="C164" s="464"/>
      <c r="D164" s="438"/>
      <c r="E164" s="439"/>
      <c r="F164" s="439"/>
      <c r="G164" s="459"/>
    </row>
    <row r="165" spans="1:7" x14ac:dyDescent="0.25">
      <c r="A165" s="410"/>
      <c r="B165" s="432"/>
      <c r="C165" s="520" t="s">
        <v>20</v>
      </c>
      <c r="D165" s="527">
        <f>SUM(D163:D164)</f>
        <v>7000</v>
      </c>
      <c r="E165" s="456">
        <f t="shared" ref="E165:G165" si="14">SUM(E163:E164)</f>
        <v>7000</v>
      </c>
      <c r="F165" s="456">
        <f t="shared" si="14"/>
        <v>0</v>
      </c>
      <c r="G165" s="528">
        <f t="shared" si="14"/>
        <v>0</v>
      </c>
    </row>
    <row r="166" spans="1:7" ht="16.5" x14ac:dyDescent="0.25">
      <c r="A166" s="410"/>
      <c r="B166" s="432"/>
      <c r="C166" s="526"/>
      <c r="D166" s="472"/>
      <c r="E166" s="473"/>
      <c r="F166" s="473"/>
      <c r="G166" s="474"/>
    </row>
    <row r="167" spans="1:7" x14ac:dyDescent="0.25">
      <c r="A167" s="410"/>
      <c r="B167" s="531"/>
      <c r="C167" s="516" t="s">
        <v>49</v>
      </c>
      <c r="D167" s="421">
        <v>5000</v>
      </c>
      <c r="E167" s="414">
        <v>5000</v>
      </c>
      <c r="F167" s="414">
        <v>0</v>
      </c>
      <c r="G167" s="463">
        <v>0</v>
      </c>
    </row>
    <row r="168" spans="1:7" x14ac:dyDescent="0.25">
      <c r="A168" s="410"/>
      <c r="B168" s="531"/>
      <c r="C168" s="516"/>
      <c r="D168" s="421"/>
      <c r="E168" s="414"/>
      <c r="F168" s="414"/>
      <c r="G168" s="463"/>
    </row>
    <row r="169" spans="1:7" x14ac:dyDescent="0.25">
      <c r="A169" s="410"/>
      <c r="B169" s="432"/>
      <c r="C169" s="516" t="s">
        <v>262</v>
      </c>
      <c r="D169" s="421">
        <v>32023</v>
      </c>
      <c r="E169" s="414">
        <v>32023</v>
      </c>
      <c r="F169" s="414">
        <v>0</v>
      </c>
      <c r="G169" s="463">
        <v>0</v>
      </c>
    </row>
    <row r="170" spans="1:7" x14ac:dyDescent="0.25">
      <c r="A170" s="410"/>
      <c r="B170" s="432"/>
      <c r="C170" s="516"/>
      <c r="D170" s="421"/>
      <c r="E170" s="414"/>
      <c r="F170" s="414"/>
      <c r="G170" s="463"/>
    </row>
    <row r="171" spans="1:7" ht="30" x14ac:dyDescent="0.25">
      <c r="A171" s="410"/>
      <c r="B171" s="432"/>
      <c r="C171" s="464" t="s">
        <v>258</v>
      </c>
      <c r="D171" s="421"/>
      <c r="E171" s="414"/>
      <c r="F171" s="414"/>
      <c r="G171" s="463"/>
    </row>
    <row r="172" spans="1:7" x14ac:dyDescent="0.25">
      <c r="A172" s="410"/>
      <c r="B172" s="432"/>
      <c r="C172" s="516" t="s">
        <v>259</v>
      </c>
      <c r="D172" s="421">
        <v>20000</v>
      </c>
      <c r="E172" s="414">
        <v>20000</v>
      </c>
      <c r="F172" s="414">
        <v>0</v>
      </c>
      <c r="G172" s="463">
        <v>0</v>
      </c>
    </row>
    <row r="173" spans="1:7" x14ac:dyDescent="0.25">
      <c r="A173" s="410"/>
      <c r="B173" s="432"/>
      <c r="C173" s="516" t="s">
        <v>260</v>
      </c>
      <c r="D173" s="421">
        <v>20000</v>
      </c>
      <c r="E173" s="414">
        <v>20000</v>
      </c>
      <c r="F173" s="414">
        <v>0</v>
      </c>
      <c r="G173" s="463">
        <v>0</v>
      </c>
    </row>
    <row r="174" spans="1:7" x14ac:dyDescent="0.25">
      <c r="A174" s="410"/>
      <c r="B174" s="432"/>
      <c r="C174" s="516" t="s">
        <v>777</v>
      </c>
      <c r="D174" s="421">
        <v>20000</v>
      </c>
      <c r="E174" s="414">
        <v>20000</v>
      </c>
      <c r="F174" s="414"/>
      <c r="G174" s="463"/>
    </row>
    <row r="175" spans="1:7" x14ac:dyDescent="0.25">
      <c r="A175" s="410"/>
      <c r="B175" s="432"/>
      <c r="C175" s="520" t="s">
        <v>20</v>
      </c>
      <c r="D175" s="527">
        <f>SUM(D172:D174)</f>
        <v>60000</v>
      </c>
      <c r="E175" s="456">
        <f>SUM(E172:E174)</f>
        <v>60000</v>
      </c>
      <c r="F175" s="456">
        <f t="shared" ref="F175" si="15">SUM(F172:F173)</f>
        <v>0</v>
      </c>
      <c r="G175" s="528">
        <f t="shared" ref="G175" si="16">SUM(G172:G173)</f>
        <v>0</v>
      </c>
    </row>
    <row r="176" spans="1:7" x14ac:dyDescent="0.25">
      <c r="A176" s="410"/>
      <c r="B176" s="432"/>
      <c r="C176" s="516"/>
      <c r="D176" s="421"/>
      <c r="E176" s="414"/>
      <c r="F176" s="414"/>
      <c r="G176" s="463"/>
    </row>
    <row r="177" spans="1:7" x14ac:dyDescent="0.25">
      <c r="A177" s="410"/>
      <c r="B177" s="432"/>
      <c r="C177" s="516"/>
      <c r="D177" s="421"/>
      <c r="E177" s="414"/>
      <c r="F177" s="414"/>
      <c r="G177" s="463"/>
    </row>
    <row r="178" spans="1:7" x14ac:dyDescent="0.25">
      <c r="A178" s="410"/>
      <c r="B178" s="432"/>
      <c r="C178" s="526" t="s">
        <v>48</v>
      </c>
      <c r="D178" s="527">
        <f t="shared" ref="D178:G178" si="17">D146+D160+D165+D167+D169+D175</f>
        <v>737368</v>
      </c>
      <c r="E178" s="456">
        <f t="shared" si="17"/>
        <v>637768</v>
      </c>
      <c r="F178" s="456">
        <f t="shared" si="17"/>
        <v>99600</v>
      </c>
      <c r="G178" s="528">
        <f t="shared" si="17"/>
        <v>0</v>
      </c>
    </row>
    <row r="179" spans="1:7" ht="16.5" x14ac:dyDescent="0.25">
      <c r="A179" s="517"/>
      <c r="B179" s="432"/>
      <c r="C179" s="526"/>
      <c r="D179" s="472"/>
      <c r="E179" s="473"/>
      <c r="F179" s="473"/>
      <c r="G179" s="474"/>
    </row>
    <row r="180" spans="1:7" ht="16.5" x14ac:dyDescent="0.25">
      <c r="A180" s="517"/>
      <c r="B180" s="432" t="s">
        <v>16</v>
      </c>
      <c r="C180" s="516" t="s">
        <v>42</v>
      </c>
      <c r="D180" s="472"/>
      <c r="E180" s="473"/>
      <c r="F180" s="473"/>
      <c r="G180" s="474"/>
    </row>
    <row r="181" spans="1:7" x14ac:dyDescent="0.25">
      <c r="A181" s="517"/>
      <c r="B181" s="432"/>
      <c r="C181" s="464" t="s">
        <v>234</v>
      </c>
      <c r="D181" s="421">
        <v>5000</v>
      </c>
      <c r="E181" s="414">
        <v>5000</v>
      </c>
      <c r="F181" s="414">
        <v>0</v>
      </c>
      <c r="G181" s="463">
        <v>0</v>
      </c>
    </row>
    <row r="182" spans="1:7" s="537" customFormat="1" x14ac:dyDescent="0.25">
      <c r="A182" s="535"/>
      <c r="B182" s="536"/>
      <c r="C182" s="464" t="s">
        <v>235</v>
      </c>
      <c r="D182" s="421">
        <v>10100</v>
      </c>
      <c r="E182" s="414">
        <v>0</v>
      </c>
      <c r="F182" s="414">
        <v>10100</v>
      </c>
      <c r="G182" s="463">
        <v>0</v>
      </c>
    </row>
    <row r="183" spans="1:7" s="537" customFormat="1" x14ac:dyDescent="0.25">
      <c r="A183" s="538"/>
      <c r="B183" s="539"/>
      <c r="C183" s="530" t="s">
        <v>491</v>
      </c>
      <c r="D183" s="421">
        <v>30000</v>
      </c>
      <c r="E183" s="414">
        <v>30000</v>
      </c>
      <c r="F183" s="414">
        <v>0</v>
      </c>
      <c r="G183" s="463">
        <v>0</v>
      </c>
    </row>
    <row r="184" spans="1:7" x14ac:dyDescent="0.25">
      <c r="A184" s="517"/>
      <c r="B184" s="432"/>
      <c r="C184" s="530" t="s">
        <v>614</v>
      </c>
      <c r="D184" s="438">
        <v>2000</v>
      </c>
      <c r="E184" s="439">
        <v>0</v>
      </c>
      <c r="F184" s="439">
        <v>2000</v>
      </c>
      <c r="G184" s="459">
        <v>0</v>
      </c>
    </row>
    <row r="185" spans="1:7" x14ac:dyDescent="0.25">
      <c r="A185" s="517"/>
      <c r="B185" s="432"/>
      <c r="C185" s="530" t="s">
        <v>615</v>
      </c>
      <c r="D185" s="438">
        <v>20000</v>
      </c>
      <c r="E185" s="439">
        <v>20000</v>
      </c>
      <c r="F185" s="439">
        <v>0</v>
      </c>
      <c r="G185" s="459">
        <v>0</v>
      </c>
    </row>
    <row r="186" spans="1:7" x14ac:dyDescent="0.25">
      <c r="A186" s="517"/>
      <c r="B186" s="432"/>
      <c r="C186" s="530" t="s">
        <v>616</v>
      </c>
      <c r="D186" s="438">
        <v>40970</v>
      </c>
      <c r="E186" s="439">
        <v>40970</v>
      </c>
      <c r="F186" s="439">
        <v>0</v>
      </c>
      <c r="G186" s="459">
        <v>0</v>
      </c>
    </row>
    <row r="187" spans="1:7" x14ac:dyDescent="0.25">
      <c r="A187" s="517"/>
      <c r="B187" s="432"/>
      <c r="C187" s="530"/>
      <c r="D187" s="438"/>
      <c r="E187" s="439"/>
      <c r="F187" s="439"/>
      <c r="G187" s="459"/>
    </row>
    <row r="188" spans="1:7" x14ac:dyDescent="0.25">
      <c r="A188" s="517"/>
      <c r="B188" s="432"/>
      <c r="C188" s="526" t="s">
        <v>34</v>
      </c>
      <c r="D188" s="527">
        <f>SUM(D181:D187)</f>
        <v>108070</v>
      </c>
      <c r="E188" s="456">
        <f t="shared" ref="E188:G188" si="18">SUM(E181:E187)</f>
        <v>95970</v>
      </c>
      <c r="F188" s="456">
        <f t="shared" si="18"/>
        <v>12100</v>
      </c>
      <c r="G188" s="528">
        <f t="shared" si="18"/>
        <v>0</v>
      </c>
    </row>
    <row r="189" spans="1:7" ht="16.5" x14ac:dyDescent="0.25">
      <c r="A189" s="517"/>
      <c r="B189" s="432"/>
      <c r="C189" s="526"/>
      <c r="D189" s="472"/>
      <c r="E189" s="473"/>
      <c r="F189" s="473"/>
      <c r="G189" s="474"/>
    </row>
    <row r="190" spans="1:7" ht="16.5" x14ac:dyDescent="0.25">
      <c r="A190" s="517"/>
      <c r="B190" s="432" t="s">
        <v>18</v>
      </c>
      <c r="C190" s="516" t="s">
        <v>17</v>
      </c>
      <c r="D190" s="472"/>
      <c r="E190" s="473"/>
      <c r="F190" s="473"/>
      <c r="G190" s="474"/>
    </row>
    <row r="191" spans="1:7" x14ac:dyDescent="0.25">
      <c r="A191" s="517"/>
      <c r="B191" s="432"/>
      <c r="C191" s="530" t="s">
        <v>486</v>
      </c>
      <c r="D191" s="421">
        <v>139934</v>
      </c>
      <c r="E191" s="414">
        <f>D191</f>
        <v>139934</v>
      </c>
      <c r="F191" s="414">
        <v>0</v>
      </c>
      <c r="G191" s="463">
        <v>0</v>
      </c>
    </row>
    <row r="192" spans="1:7" s="537" customFormat="1" x14ac:dyDescent="0.25">
      <c r="A192" s="535"/>
      <c r="B192" s="536"/>
      <c r="C192" s="530" t="s">
        <v>617</v>
      </c>
      <c r="D192" s="421">
        <v>1000</v>
      </c>
      <c r="E192" s="414">
        <v>1000</v>
      </c>
      <c r="F192" s="414"/>
      <c r="G192" s="463"/>
    </row>
    <row r="193" spans="1:7" s="537" customFormat="1" x14ac:dyDescent="0.25">
      <c r="A193" s="535"/>
      <c r="B193" s="536"/>
      <c r="C193" s="530" t="s">
        <v>618</v>
      </c>
      <c r="D193" s="421">
        <v>6000</v>
      </c>
      <c r="E193" s="414">
        <v>6000</v>
      </c>
      <c r="F193" s="414">
        <v>0</v>
      </c>
      <c r="G193" s="463">
        <v>0</v>
      </c>
    </row>
    <row r="194" spans="1:7" s="537" customFormat="1" ht="30" x14ac:dyDescent="0.25">
      <c r="A194" s="535"/>
      <c r="B194" s="536"/>
      <c r="C194" s="530" t="s">
        <v>619</v>
      </c>
      <c r="D194" s="421">
        <v>39487</v>
      </c>
      <c r="E194" s="414">
        <v>39487</v>
      </c>
      <c r="F194" s="414">
        <v>0</v>
      </c>
      <c r="G194" s="463">
        <v>0</v>
      </c>
    </row>
    <row r="195" spans="1:7" s="537" customFormat="1" ht="30" x14ac:dyDescent="0.25">
      <c r="A195" s="535"/>
      <c r="B195" s="536"/>
      <c r="C195" s="530" t="s">
        <v>620</v>
      </c>
      <c r="D195" s="421">
        <v>12549</v>
      </c>
      <c r="E195" s="414">
        <f>D195</f>
        <v>12549</v>
      </c>
      <c r="F195" s="414">
        <v>0</v>
      </c>
      <c r="G195" s="463">
        <v>0</v>
      </c>
    </row>
    <row r="196" spans="1:7" s="537" customFormat="1" ht="30" x14ac:dyDescent="0.25">
      <c r="A196" s="535"/>
      <c r="B196" s="536"/>
      <c r="C196" s="464" t="s">
        <v>621</v>
      </c>
      <c r="D196" s="421">
        <v>784646</v>
      </c>
      <c r="E196" s="414">
        <f>D196</f>
        <v>784646</v>
      </c>
      <c r="F196" s="414">
        <v>0</v>
      </c>
      <c r="G196" s="463">
        <v>0</v>
      </c>
    </row>
    <row r="197" spans="1:7" s="537" customFormat="1" ht="30" x14ac:dyDescent="0.25">
      <c r="A197" s="535"/>
      <c r="B197" s="536"/>
      <c r="C197" s="464" t="s">
        <v>622</v>
      </c>
      <c r="D197" s="421">
        <v>398516</v>
      </c>
      <c r="E197" s="414">
        <v>398516</v>
      </c>
      <c r="F197" s="414"/>
      <c r="G197" s="463"/>
    </row>
    <row r="198" spans="1:7" x14ac:dyDescent="0.25">
      <c r="A198" s="517"/>
      <c r="B198" s="432"/>
      <c r="C198" s="530"/>
      <c r="D198" s="421"/>
      <c r="E198" s="414"/>
      <c r="F198" s="414"/>
      <c r="G198" s="463"/>
    </row>
    <row r="199" spans="1:7" x14ac:dyDescent="0.25">
      <c r="A199" s="517"/>
      <c r="B199" s="432"/>
      <c r="C199" s="526" t="s">
        <v>35</v>
      </c>
      <c r="D199" s="527">
        <f t="shared" ref="D199:G199" si="19">SUM(D191:D198)</f>
        <v>1382132</v>
      </c>
      <c r="E199" s="456">
        <f t="shared" si="19"/>
        <v>1382132</v>
      </c>
      <c r="F199" s="456">
        <f t="shared" si="19"/>
        <v>0</v>
      </c>
      <c r="G199" s="528">
        <f t="shared" si="19"/>
        <v>0</v>
      </c>
    </row>
    <row r="200" spans="1:7" x14ac:dyDescent="0.25">
      <c r="A200" s="517"/>
      <c r="B200" s="531"/>
      <c r="C200" s="526"/>
      <c r="D200" s="421"/>
      <c r="E200" s="414"/>
      <c r="F200" s="414"/>
      <c r="G200" s="463"/>
    </row>
    <row r="201" spans="1:7" x14ac:dyDescent="0.25">
      <c r="A201" s="517"/>
      <c r="B201" s="432" t="s">
        <v>25</v>
      </c>
      <c r="C201" s="516" t="s">
        <v>43</v>
      </c>
      <c r="D201" s="421"/>
      <c r="E201" s="414"/>
      <c r="F201" s="414"/>
      <c r="G201" s="463"/>
    </row>
    <row r="202" spans="1:7" x14ac:dyDescent="0.25">
      <c r="A202" s="410"/>
      <c r="B202" s="432"/>
      <c r="C202" s="520"/>
      <c r="D202" s="428"/>
      <c r="E202" s="429"/>
      <c r="F202" s="429"/>
      <c r="G202" s="460"/>
    </row>
    <row r="203" spans="1:7" x14ac:dyDescent="0.25">
      <c r="A203" s="416"/>
      <c r="B203" s="540"/>
      <c r="C203" s="516" t="s">
        <v>247</v>
      </c>
      <c r="D203" s="421"/>
      <c r="E203" s="414"/>
      <c r="F203" s="414"/>
      <c r="G203" s="463"/>
    </row>
    <row r="204" spans="1:7" x14ac:dyDescent="0.25">
      <c r="A204" s="410"/>
      <c r="B204" s="525"/>
      <c r="C204" s="516" t="s">
        <v>248</v>
      </c>
      <c r="D204" s="421">
        <v>6000</v>
      </c>
      <c r="E204" s="414">
        <v>0</v>
      </c>
      <c r="F204" s="414">
        <v>6000</v>
      </c>
      <c r="G204" s="463">
        <v>0</v>
      </c>
    </row>
    <row r="205" spans="1:7" x14ac:dyDescent="0.25">
      <c r="A205" s="410"/>
      <c r="B205" s="540"/>
      <c r="C205" s="530"/>
      <c r="D205" s="421"/>
      <c r="E205" s="414"/>
      <c r="F205" s="414"/>
      <c r="G205" s="463"/>
    </row>
    <row r="206" spans="1:7" x14ac:dyDescent="0.25">
      <c r="A206" s="410"/>
      <c r="B206" s="540"/>
      <c r="C206" s="520" t="s">
        <v>20</v>
      </c>
      <c r="D206" s="527">
        <f t="shared" ref="D206:G206" si="20">SUM(D204:D205)</f>
        <v>6000</v>
      </c>
      <c r="E206" s="456">
        <f t="shared" si="20"/>
        <v>0</v>
      </c>
      <c r="F206" s="456">
        <f t="shared" si="20"/>
        <v>6000</v>
      </c>
      <c r="G206" s="528">
        <f t="shared" si="20"/>
        <v>0</v>
      </c>
    </row>
    <row r="207" spans="1:7" x14ac:dyDescent="0.25">
      <c r="A207" s="410"/>
      <c r="B207" s="540"/>
      <c r="C207" s="520"/>
      <c r="D207" s="428"/>
      <c r="E207" s="429"/>
      <c r="F207" s="429"/>
      <c r="G207" s="460"/>
    </row>
    <row r="208" spans="1:7" x14ac:dyDescent="0.25">
      <c r="A208" s="410"/>
      <c r="B208" s="540"/>
      <c r="C208" s="520"/>
      <c r="D208" s="428"/>
      <c r="E208" s="429"/>
      <c r="F208" s="429"/>
      <c r="G208" s="460"/>
    </row>
    <row r="209" spans="1:7" x14ac:dyDescent="0.25">
      <c r="A209" s="410"/>
      <c r="B209" s="540"/>
      <c r="C209" s="526" t="s">
        <v>36</v>
      </c>
      <c r="D209" s="527">
        <f>D206</f>
        <v>6000</v>
      </c>
      <c r="E209" s="456">
        <f t="shared" ref="E209:G209" si="21">E206</f>
        <v>0</v>
      </c>
      <c r="F209" s="456">
        <f t="shared" si="21"/>
        <v>6000</v>
      </c>
      <c r="G209" s="528">
        <f t="shared" si="21"/>
        <v>0</v>
      </c>
    </row>
    <row r="210" spans="1:7" x14ac:dyDescent="0.25">
      <c r="A210" s="410"/>
      <c r="B210" s="432"/>
      <c r="C210" s="526"/>
      <c r="D210" s="527"/>
      <c r="E210" s="456"/>
      <c r="F210" s="456"/>
      <c r="G210" s="528"/>
    </row>
    <row r="211" spans="1:7" x14ac:dyDescent="0.25">
      <c r="A211" s="410"/>
      <c r="B211" s="432"/>
      <c r="C211" s="425" t="s">
        <v>9</v>
      </c>
      <c r="D211" s="418">
        <f t="shared" ref="D211:G211" si="22">D66+D75+D123+D137+D178+D188+D199+D209</f>
        <v>3884110</v>
      </c>
      <c r="E211" s="419">
        <f t="shared" si="22"/>
        <v>3429322</v>
      </c>
      <c r="F211" s="419">
        <f t="shared" si="22"/>
        <v>442788</v>
      </c>
      <c r="G211" s="476">
        <f t="shared" si="22"/>
        <v>12000</v>
      </c>
    </row>
    <row r="212" spans="1:7" ht="16.5" x14ac:dyDescent="0.25">
      <c r="A212" s="410"/>
      <c r="B212" s="541"/>
      <c r="C212" s="542"/>
      <c r="D212" s="472"/>
      <c r="E212" s="473"/>
      <c r="F212" s="473"/>
      <c r="G212" s="474"/>
    </row>
    <row r="213" spans="1:7" ht="16.5" x14ac:dyDescent="0.25">
      <c r="A213" s="410"/>
      <c r="B213" s="432" t="s">
        <v>55</v>
      </c>
      <c r="C213" s="516" t="s">
        <v>68</v>
      </c>
      <c r="D213" s="472"/>
      <c r="E213" s="473"/>
      <c r="F213" s="473"/>
      <c r="G213" s="474"/>
    </row>
    <row r="214" spans="1:7" ht="16.5" x14ac:dyDescent="0.25">
      <c r="A214" s="410"/>
      <c r="B214" s="531"/>
      <c r="C214" s="516" t="s">
        <v>69</v>
      </c>
      <c r="D214" s="472"/>
      <c r="E214" s="473"/>
      <c r="F214" s="473"/>
      <c r="G214" s="474"/>
    </row>
    <row r="215" spans="1:7" x14ac:dyDescent="0.25">
      <c r="A215" s="410"/>
      <c r="B215" s="432"/>
      <c r="C215" s="412" t="s">
        <v>65</v>
      </c>
      <c r="D215" s="421">
        <v>0</v>
      </c>
      <c r="E215" s="414">
        <v>0</v>
      </c>
      <c r="F215" s="414">
        <v>0</v>
      </c>
      <c r="G215" s="463">
        <v>0</v>
      </c>
    </row>
    <row r="216" spans="1:7" x14ac:dyDescent="0.25">
      <c r="A216" s="410"/>
      <c r="B216" s="432"/>
      <c r="C216" s="412" t="s">
        <v>66</v>
      </c>
      <c r="D216" s="421">
        <v>26389</v>
      </c>
      <c r="E216" s="414">
        <v>26389</v>
      </c>
      <c r="F216" s="414">
        <v>0</v>
      </c>
      <c r="G216" s="463">
        <v>0</v>
      </c>
    </row>
    <row r="217" spans="1:7" x14ac:dyDescent="0.25">
      <c r="A217" s="410"/>
      <c r="B217" s="525"/>
      <c r="C217" s="516" t="s">
        <v>67</v>
      </c>
      <c r="D217" s="421">
        <v>0</v>
      </c>
      <c r="E217" s="414">
        <v>0</v>
      </c>
      <c r="F217" s="414">
        <v>0</v>
      </c>
      <c r="G217" s="463">
        <v>0</v>
      </c>
    </row>
    <row r="218" spans="1:7" x14ac:dyDescent="0.25">
      <c r="A218" s="410"/>
      <c r="B218" s="432"/>
      <c r="C218" s="526" t="s">
        <v>20</v>
      </c>
      <c r="D218" s="521">
        <f t="shared" ref="D218:G218" si="23">SUM(D215:D217)</f>
        <v>26389</v>
      </c>
      <c r="E218" s="522">
        <f t="shared" si="23"/>
        <v>26389</v>
      </c>
      <c r="F218" s="522">
        <f t="shared" si="23"/>
        <v>0</v>
      </c>
      <c r="G218" s="523">
        <f t="shared" si="23"/>
        <v>0</v>
      </c>
    </row>
    <row r="219" spans="1:7" x14ac:dyDescent="0.25">
      <c r="A219" s="410"/>
      <c r="B219" s="432"/>
      <c r="C219" s="526"/>
      <c r="D219" s="521"/>
      <c r="E219" s="522"/>
      <c r="F219" s="522"/>
      <c r="G219" s="523"/>
    </row>
    <row r="220" spans="1:7" x14ac:dyDescent="0.25">
      <c r="A220" s="410"/>
      <c r="B220" s="432"/>
      <c r="C220" s="412" t="s">
        <v>70</v>
      </c>
      <c r="D220" s="421">
        <v>71244</v>
      </c>
      <c r="E220" s="414">
        <v>71244</v>
      </c>
      <c r="F220" s="414">
        <v>0</v>
      </c>
      <c r="G220" s="463">
        <v>0</v>
      </c>
    </row>
    <row r="221" spans="1:7" x14ac:dyDescent="0.25">
      <c r="A221" s="410"/>
      <c r="B221" s="543"/>
      <c r="C221" s="516"/>
      <c r="D221" s="421"/>
      <c r="E221" s="414"/>
      <c r="F221" s="414"/>
      <c r="G221" s="463"/>
    </row>
    <row r="222" spans="1:7" ht="15.75" thickBot="1" x14ac:dyDescent="0.3">
      <c r="A222" s="398"/>
      <c r="B222" s="544"/>
      <c r="C222" s="545" t="s">
        <v>14</v>
      </c>
      <c r="D222" s="492">
        <f t="shared" ref="D222:G222" si="24">SUM(D56,D218,D211)+D220</f>
        <v>5598255</v>
      </c>
      <c r="E222" s="493">
        <f t="shared" si="24"/>
        <v>5145467</v>
      </c>
      <c r="F222" s="493">
        <f t="shared" si="24"/>
        <v>442788</v>
      </c>
      <c r="G222" s="546">
        <f t="shared" si="24"/>
        <v>12000</v>
      </c>
    </row>
    <row r="223" spans="1:7" x14ac:dyDescent="0.25">
      <c r="A223" s="15"/>
      <c r="B223" s="49"/>
      <c r="C223" s="50"/>
      <c r="D223" s="51">
        <f>'1. melléklet'!D181-'2. mell. 1. pont'!D222</f>
        <v>0</v>
      </c>
    </row>
    <row r="224" spans="1:7" x14ac:dyDescent="0.25">
      <c r="A224" s="15"/>
      <c r="B224" s="15"/>
      <c r="C224" s="51"/>
      <c r="D224" s="51"/>
      <c r="E224" s="51"/>
      <c r="F224" s="51"/>
      <c r="G224" s="51"/>
    </row>
    <row r="225" spans="1:7" x14ac:dyDescent="0.25">
      <c r="A225" s="15"/>
      <c r="B225" s="15"/>
      <c r="C225" s="15"/>
    </row>
    <row r="226" spans="1:7" x14ac:dyDescent="0.25">
      <c r="A226" s="15"/>
      <c r="B226" s="15"/>
      <c r="C226" s="15"/>
    </row>
    <row r="227" spans="1:7" x14ac:dyDescent="0.25">
      <c r="A227" s="15"/>
      <c r="B227" s="15"/>
      <c r="C227" s="15"/>
    </row>
    <row r="228" spans="1:7" x14ac:dyDescent="0.25">
      <c r="A228" s="15"/>
      <c r="B228" s="15"/>
      <c r="C228" s="15"/>
    </row>
    <row r="229" spans="1:7" ht="16.5" x14ac:dyDescent="0.25">
      <c r="A229" s="16"/>
      <c r="B229" s="16"/>
      <c r="C229" s="16"/>
      <c r="D229" s="16"/>
      <c r="E229" s="16"/>
      <c r="F229" s="16"/>
      <c r="G229" s="16"/>
    </row>
    <row r="230" spans="1:7" ht="16.5" x14ac:dyDescent="0.25">
      <c r="A230" s="16"/>
      <c r="B230" s="16"/>
      <c r="C230" s="16"/>
      <c r="D230" s="16"/>
      <c r="E230" s="16"/>
      <c r="F230" s="16"/>
      <c r="G230" s="16"/>
    </row>
    <row r="231" spans="1:7" ht="16.5" x14ac:dyDescent="0.25">
      <c r="A231" s="16"/>
      <c r="B231" s="16"/>
      <c r="C231" s="16"/>
      <c r="D231" s="16"/>
      <c r="E231" s="16"/>
      <c r="F231" s="16"/>
      <c r="G231" s="16"/>
    </row>
    <row r="232" spans="1:7" ht="16.5" x14ac:dyDescent="0.25">
      <c r="A232" s="16"/>
      <c r="B232" s="16"/>
      <c r="C232" s="16"/>
      <c r="D232" s="16"/>
      <c r="E232" s="16"/>
      <c r="F232" s="16"/>
      <c r="G232" s="16"/>
    </row>
    <row r="233" spans="1:7" ht="16.5" x14ac:dyDescent="0.25">
      <c r="A233" s="16"/>
      <c r="B233" s="16"/>
      <c r="C233" s="16"/>
      <c r="D233" s="16"/>
      <c r="E233" s="16"/>
      <c r="F233" s="16"/>
      <c r="G233" s="16"/>
    </row>
    <row r="234" spans="1:7" ht="16.5" x14ac:dyDescent="0.25">
      <c r="A234" s="16"/>
      <c r="B234" s="16"/>
      <c r="C234" s="16"/>
      <c r="D234" s="16"/>
      <c r="E234" s="16"/>
      <c r="F234" s="16"/>
      <c r="G234" s="16"/>
    </row>
    <row r="235" spans="1:7" ht="16.5" x14ac:dyDescent="0.25">
      <c r="A235" s="16"/>
      <c r="B235" s="16"/>
      <c r="C235" s="16"/>
      <c r="D235" s="16"/>
      <c r="E235" s="16"/>
      <c r="F235" s="16"/>
      <c r="G235" s="16"/>
    </row>
    <row r="236" spans="1:7" ht="16.5" x14ac:dyDescent="0.25">
      <c r="A236" s="16"/>
      <c r="B236" s="16"/>
      <c r="C236" s="16"/>
      <c r="D236" s="16"/>
      <c r="E236" s="16"/>
      <c r="F236" s="16"/>
      <c r="G236" s="16"/>
    </row>
    <row r="237" spans="1:7" ht="16.5" x14ac:dyDescent="0.25">
      <c r="A237" s="16"/>
      <c r="B237" s="16"/>
      <c r="C237" s="16"/>
      <c r="D237" s="16"/>
      <c r="E237" s="16"/>
      <c r="F237" s="16"/>
      <c r="G237" s="16"/>
    </row>
    <row r="238" spans="1:7" ht="16.5" x14ac:dyDescent="0.25">
      <c r="A238" s="16"/>
      <c r="B238" s="16"/>
      <c r="C238" s="16"/>
      <c r="D238" s="16"/>
      <c r="E238" s="16"/>
      <c r="F238" s="16"/>
      <c r="G238" s="16"/>
    </row>
    <row r="239" spans="1:7" ht="16.5" x14ac:dyDescent="0.25">
      <c r="A239" s="16"/>
      <c r="B239" s="16"/>
      <c r="C239" s="16"/>
      <c r="D239" s="16"/>
      <c r="E239" s="16"/>
      <c r="F239" s="16"/>
      <c r="G239" s="16"/>
    </row>
    <row r="240" spans="1:7" ht="16.5" x14ac:dyDescent="0.25">
      <c r="A240" s="16"/>
      <c r="B240" s="16"/>
      <c r="C240" s="16"/>
      <c r="D240" s="16"/>
      <c r="E240" s="16"/>
      <c r="F240" s="16"/>
      <c r="G240" s="16"/>
    </row>
    <row r="241" spans="1:7" ht="16.5" x14ac:dyDescent="0.25">
      <c r="A241" s="16"/>
      <c r="B241" s="16"/>
      <c r="C241" s="16"/>
      <c r="D241" s="16"/>
      <c r="E241" s="16"/>
      <c r="F241" s="16"/>
      <c r="G241" s="16"/>
    </row>
    <row r="242" spans="1:7" ht="16.5" x14ac:dyDescent="0.25">
      <c r="A242" s="16"/>
      <c r="B242" s="16"/>
      <c r="C242" s="16"/>
      <c r="D242" s="16"/>
      <c r="E242" s="16"/>
      <c r="F242" s="16"/>
      <c r="G242" s="16"/>
    </row>
    <row r="243" spans="1:7" ht="16.5" x14ac:dyDescent="0.25">
      <c r="A243" s="16"/>
      <c r="B243" s="16"/>
      <c r="C243" s="16"/>
      <c r="D243" s="16"/>
      <c r="E243" s="16"/>
      <c r="F243" s="16"/>
      <c r="G243" s="16"/>
    </row>
    <row r="244" spans="1:7" ht="16.5" x14ac:dyDescent="0.25">
      <c r="A244" s="16"/>
      <c r="B244" s="16"/>
      <c r="C244" s="16"/>
      <c r="D244" s="16"/>
      <c r="E244" s="16"/>
      <c r="F244" s="16"/>
      <c r="G244" s="16"/>
    </row>
    <row r="245" spans="1:7" ht="16.5" x14ac:dyDescent="0.25">
      <c r="A245" s="16"/>
      <c r="B245" s="16"/>
      <c r="C245" s="16"/>
      <c r="D245" s="16"/>
      <c r="E245" s="16"/>
      <c r="F245" s="16"/>
      <c r="G245" s="16"/>
    </row>
    <row r="246" spans="1:7" ht="16.5" x14ac:dyDescent="0.25">
      <c r="A246" s="16"/>
      <c r="B246" s="16"/>
      <c r="C246" s="16"/>
      <c r="D246" s="16"/>
      <c r="E246" s="16"/>
      <c r="F246" s="16"/>
      <c r="G246" s="16"/>
    </row>
    <row r="247" spans="1:7" ht="16.5" x14ac:dyDescent="0.25">
      <c r="A247" s="16"/>
      <c r="B247" s="16"/>
      <c r="C247" s="16"/>
      <c r="D247" s="16"/>
      <c r="E247" s="16"/>
      <c r="F247" s="16"/>
      <c r="G247" s="16"/>
    </row>
    <row r="248" spans="1:7" ht="16.5" x14ac:dyDescent="0.25">
      <c r="A248" s="16"/>
      <c r="B248" s="16"/>
      <c r="C248" s="16"/>
      <c r="D248" s="16"/>
      <c r="E248" s="16"/>
      <c r="F248" s="16"/>
      <c r="G248" s="16"/>
    </row>
    <row r="249" spans="1:7" ht="16.5" x14ac:dyDescent="0.25">
      <c r="A249" s="16"/>
      <c r="B249" s="16"/>
      <c r="C249" s="16"/>
      <c r="D249" s="16"/>
      <c r="E249" s="16"/>
      <c r="F249" s="16"/>
      <c r="G249" s="16"/>
    </row>
    <row r="250" spans="1:7" ht="16.5" x14ac:dyDescent="0.25">
      <c r="A250" s="16"/>
      <c r="B250" s="16"/>
      <c r="C250" s="16"/>
      <c r="D250" s="16"/>
      <c r="E250" s="16"/>
      <c r="F250" s="16"/>
      <c r="G250" s="16"/>
    </row>
    <row r="251" spans="1:7" ht="16.5" x14ac:dyDescent="0.25">
      <c r="A251" s="16"/>
      <c r="B251" s="16"/>
      <c r="C251" s="16"/>
      <c r="D251" s="16"/>
      <c r="E251" s="16"/>
      <c r="F251" s="16"/>
      <c r="G251" s="16"/>
    </row>
    <row r="252" spans="1:7" ht="16.5" x14ac:dyDescent="0.25">
      <c r="A252" s="16"/>
      <c r="B252" s="16"/>
      <c r="C252" s="16"/>
      <c r="D252" s="16"/>
      <c r="E252" s="16"/>
      <c r="F252" s="16"/>
      <c r="G252" s="16"/>
    </row>
    <row r="253" spans="1:7" ht="16.5" x14ac:dyDescent="0.25">
      <c r="A253" s="16"/>
      <c r="B253" s="16"/>
      <c r="C253" s="16"/>
      <c r="D253" s="16"/>
      <c r="E253" s="16"/>
      <c r="F253" s="16"/>
      <c r="G253" s="16"/>
    </row>
    <row r="254" spans="1:7" ht="16.5" x14ac:dyDescent="0.25">
      <c r="A254" s="16"/>
      <c r="B254" s="16"/>
      <c r="C254" s="16"/>
      <c r="D254" s="16"/>
      <c r="E254" s="16"/>
      <c r="F254" s="16"/>
      <c r="G254" s="16"/>
    </row>
    <row r="255" spans="1:7" ht="16.5" x14ac:dyDescent="0.25">
      <c r="A255" s="16"/>
      <c r="B255" s="16"/>
      <c r="C255" s="16"/>
      <c r="D255" s="16"/>
      <c r="E255" s="16"/>
      <c r="F255" s="16"/>
      <c r="G255" s="16"/>
    </row>
    <row r="256" spans="1:7" ht="16.5" x14ac:dyDescent="0.25">
      <c r="A256" s="16"/>
      <c r="B256" s="16"/>
      <c r="C256" s="16"/>
      <c r="D256" s="16"/>
      <c r="E256" s="16"/>
      <c r="F256" s="16"/>
      <c r="G256" s="16"/>
    </row>
    <row r="257" spans="1:7" ht="16.5" x14ac:dyDescent="0.25">
      <c r="A257" s="16"/>
      <c r="B257" s="16"/>
      <c r="C257" s="16"/>
      <c r="D257" s="16"/>
      <c r="E257" s="16"/>
      <c r="F257" s="16"/>
      <c r="G257" s="16"/>
    </row>
    <row r="258" spans="1:7" ht="16.5" x14ac:dyDescent="0.25">
      <c r="A258" s="16"/>
      <c r="B258" s="16"/>
      <c r="C258" s="16"/>
      <c r="D258" s="16"/>
      <c r="E258" s="16"/>
      <c r="F258" s="16"/>
      <c r="G258" s="16"/>
    </row>
    <row r="259" spans="1:7" ht="16.5" x14ac:dyDescent="0.25">
      <c r="A259" s="16"/>
      <c r="B259" s="16"/>
      <c r="C259" s="16"/>
      <c r="D259" s="16"/>
      <c r="E259" s="16"/>
      <c r="F259" s="16"/>
      <c r="G259" s="16"/>
    </row>
    <row r="260" spans="1:7" ht="16.5" x14ac:dyDescent="0.25">
      <c r="A260" s="16"/>
      <c r="B260" s="16"/>
      <c r="C260" s="16"/>
      <c r="D260" s="16"/>
      <c r="E260" s="16"/>
      <c r="F260" s="16"/>
      <c r="G260" s="16"/>
    </row>
    <row r="261" spans="1:7" ht="16.5" x14ac:dyDescent="0.25">
      <c r="A261" s="16"/>
      <c r="B261" s="16"/>
      <c r="C261" s="16"/>
      <c r="D261" s="16"/>
      <c r="E261" s="16"/>
      <c r="F261" s="16"/>
      <c r="G261" s="16"/>
    </row>
    <row r="262" spans="1:7" ht="16.5" x14ac:dyDescent="0.25">
      <c r="A262" s="16"/>
      <c r="B262" s="16"/>
      <c r="C262" s="16"/>
      <c r="D262" s="16"/>
      <c r="E262" s="16"/>
      <c r="F262" s="16"/>
      <c r="G262" s="16"/>
    </row>
    <row r="263" spans="1:7" ht="16.5" x14ac:dyDescent="0.25">
      <c r="A263" s="16"/>
      <c r="B263" s="16"/>
      <c r="C263" s="16"/>
      <c r="D263" s="16"/>
      <c r="E263" s="16"/>
      <c r="F263" s="16"/>
      <c r="G263" s="16"/>
    </row>
    <row r="264" spans="1:7" ht="16.5" x14ac:dyDescent="0.25">
      <c r="A264" s="16"/>
      <c r="B264" s="16"/>
      <c r="C264" s="16"/>
      <c r="D264" s="16"/>
      <c r="E264" s="16"/>
      <c r="F264" s="16"/>
      <c r="G264" s="16"/>
    </row>
    <row r="265" spans="1:7" ht="16.5" x14ac:dyDescent="0.25">
      <c r="A265" s="16"/>
      <c r="B265" s="16"/>
      <c r="C265" s="16"/>
      <c r="D265" s="16"/>
      <c r="E265" s="16"/>
      <c r="F265" s="16"/>
      <c r="G265" s="16"/>
    </row>
    <row r="266" spans="1:7" ht="16.5" x14ac:dyDescent="0.25">
      <c r="A266" s="16"/>
      <c r="B266" s="16"/>
      <c r="C266" s="16"/>
      <c r="D266" s="16"/>
      <c r="E266" s="16"/>
      <c r="F266" s="16"/>
      <c r="G266" s="16"/>
    </row>
    <row r="267" spans="1:7" ht="16.5" x14ac:dyDescent="0.25">
      <c r="A267" s="16"/>
      <c r="B267" s="16"/>
      <c r="C267" s="16"/>
      <c r="D267" s="16"/>
      <c r="E267" s="16"/>
      <c r="F267" s="16"/>
      <c r="G267" s="16"/>
    </row>
    <row r="268" spans="1:7" ht="16.5" x14ac:dyDescent="0.25">
      <c r="A268" s="16"/>
      <c r="B268" s="16"/>
      <c r="C268" s="16"/>
      <c r="D268" s="16"/>
      <c r="E268" s="16"/>
      <c r="F268" s="16"/>
      <c r="G268" s="16"/>
    </row>
    <row r="269" spans="1:7" ht="16.5" x14ac:dyDescent="0.25">
      <c r="A269" s="16"/>
      <c r="B269" s="16"/>
      <c r="C269" s="16"/>
      <c r="D269" s="16"/>
      <c r="E269" s="16"/>
      <c r="F269" s="16"/>
      <c r="G269" s="16"/>
    </row>
    <row r="270" spans="1:7" ht="16.5" x14ac:dyDescent="0.25">
      <c r="A270" s="16"/>
      <c r="B270" s="16"/>
      <c r="C270" s="16"/>
      <c r="D270" s="16"/>
      <c r="E270" s="16"/>
      <c r="F270" s="16"/>
      <c r="G270" s="16"/>
    </row>
    <row r="271" spans="1:7" ht="16.5" x14ac:dyDescent="0.25">
      <c r="A271" s="16"/>
      <c r="B271" s="16"/>
      <c r="C271" s="16"/>
      <c r="D271" s="16"/>
      <c r="E271" s="16"/>
      <c r="F271" s="16"/>
      <c r="G271" s="16"/>
    </row>
    <row r="272" spans="1:7" ht="16.5" x14ac:dyDescent="0.25">
      <c r="A272" s="16"/>
      <c r="B272" s="16"/>
      <c r="C272" s="16"/>
      <c r="D272" s="16"/>
      <c r="E272" s="16"/>
      <c r="F272" s="16"/>
      <c r="G272" s="16"/>
    </row>
    <row r="273" spans="1:7" ht="16.5" x14ac:dyDescent="0.25">
      <c r="A273" s="16"/>
      <c r="B273" s="16"/>
      <c r="C273" s="16"/>
      <c r="D273" s="16"/>
      <c r="E273" s="16"/>
      <c r="F273" s="16"/>
      <c r="G273" s="16"/>
    </row>
    <row r="274" spans="1:7" x14ac:dyDescent="0.25">
      <c r="A274" s="15"/>
      <c r="B274" s="15"/>
      <c r="C274" s="15"/>
    </row>
    <row r="275" spans="1:7" x14ac:dyDescent="0.25">
      <c r="A275" s="15"/>
      <c r="B275" s="15"/>
      <c r="C275" s="15"/>
    </row>
    <row r="276" spans="1:7" x14ac:dyDescent="0.25">
      <c r="A276" s="15"/>
      <c r="B276" s="15"/>
      <c r="C276" s="15"/>
    </row>
  </sheetData>
  <mergeCells count="3">
    <mergeCell ref="A3:G3"/>
    <mergeCell ref="A5:G5"/>
    <mergeCell ref="D7:G7"/>
  </mergeCells>
  <phoneticPr fontId="46" type="noConversion"/>
  <pageMargins left="0.39370078740157483" right="0.39370078740157483" top="0.39370078740157483" bottom="0.39370078740157483" header="0.51181102362204722" footer="0.51181102362204722"/>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1154-2CDA-46FB-964D-64738906F3FC}">
  <sheetPr>
    <tabColor theme="6" tint="0.59999389629810485"/>
    <pageSetUpPr fitToPage="1"/>
  </sheetPr>
  <dimension ref="A1:J13"/>
  <sheetViews>
    <sheetView view="pageBreakPreview" zoomScale="115" zoomScaleNormal="100" zoomScaleSheetLayoutView="115" workbookViewId="0">
      <selection activeCell="J1" sqref="J1"/>
    </sheetView>
  </sheetViews>
  <sheetFormatPr defaultColWidth="9.140625" defaultRowHeight="16.5" x14ac:dyDescent="0.25"/>
  <cols>
    <col min="1" max="1" width="16.5703125" style="47" customWidth="1"/>
    <col min="2" max="2" width="9.7109375" style="22" customWidth="1"/>
    <col min="3" max="3" width="17" style="22" customWidth="1"/>
    <col min="4" max="5" width="8.28515625" style="22" bestFit="1" customWidth="1"/>
    <col min="6" max="6" width="11.140625" style="22" customWidth="1"/>
    <col min="7" max="7" width="10.85546875" style="22" customWidth="1"/>
    <col min="8" max="8" width="9.42578125" style="48" customWidth="1"/>
    <col min="9" max="9" width="10.85546875" style="48" customWidth="1"/>
    <col min="10" max="10" width="12.42578125" style="22" customWidth="1"/>
    <col min="11" max="16384" width="9.140625" style="22"/>
  </cols>
  <sheetData>
    <row r="1" spans="1:10" x14ac:dyDescent="0.25">
      <c r="A1" s="41"/>
      <c r="B1" s="42"/>
      <c r="C1" s="42"/>
      <c r="D1" s="42"/>
      <c r="E1" s="42"/>
      <c r="F1" s="42"/>
      <c r="G1" s="42"/>
      <c r="H1" s="43"/>
      <c r="I1" s="43"/>
      <c r="J1" s="4" t="s">
        <v>791</v>
      </c>
    </row>
    <row r="2" spans="1:10" ht="16.5" customHeight="1" x14ac:dyDescent="0.25">
      <c r="A2" s="552" t="s">
        <v>177</v>
      </c>
      <c r="B2" s="552"/>
      <c r="C2" s="552"/>
      <c r="D2" s="552"/>
      <c r="E2" s="552"/>
      <c r="F2" s="552"/>
      <c r="G2" s="552"/>
      <c r="H2" s="552"/>
      <c r="I2" s="552"/>
      <c r="J2" s="552"/>
    </row>
    <row r="3" spans="1:10" s="23" customFormat="1" ht="19.5" customHeight="1" x14ac:dyDescent="0.3">
      <c r="A3" s="552" t="s">
        <v>433</v>
      </c>
      <c r="B3" s="552"/>
      <c r="C3" s="552"/>
      <c r="D3" s="552"/>
      <c r="E3" s="552"/>
      <c r="F3" s="552"/>
      <c r="G3" s="552"/>
      <c r="H3" s="552"/>
      <c r="I3" s="552"/>
      <c r="J3" s="552"/>
    </row>
    <row r="4" spans="1:10" s="23" customFormat="1" ht="19.5" x14ac:dyDescent="0.3">
      <c r="B4" s="44"/>
      <c r="C4" s="44"/>
      <c r="D4" s="44"/>
      <c r="E4" s="44"/>
      <c r="F4" s="44"/>
      <c r="G4" s="44"/>
      <c r="H4" s="45"/>
      <c r="I4" s="45"/>
      <c r="J4" s="1"/>
    </row>
    <row r="5" spans="1:10" s="24" customFormat="1" ht="39.75" customHeight="1" x14ac:dyDescent="0.2">
      <c r="A5" s="46"/>
      <c r="B5" s="139" t="s">
        <v>19</v>
      </c>
      <c r="C5" s="139" t="s">
        <v>178</v>
      </c>
      <c r="D5" s="139" t="s">
        <v>23</v>
      </c>
      <c r="E5" s="139" t="s">
        <v>40</v>
      </c>
      <c r="F5" s="139" t="s">
        <v>41</v>
      </c>
      <c r="G5" s="139" t="s">
        <v>42</v>
      </c>
      <c r="H5" s="139" t="s">
        <v>17</v>
      </c>
      <c r="I5" s="139" t="s">
        <v>43</v>
      </c>
      <c r="J5" s="140" t="s">
        <v>179</v>
      </c>
    </row>
    <row r="6" spans="1:10" s="24" customFormat="1" ht="30.75" customHeight="1" x14ac:dyDescent="0.2">
      <c r="A6" s="46"/>
      <c r="B6" s="300" t="s">
        <v>180</v>
      </c>
      <c r="C6" s="300" t="s">
        <v>180</v>
      </c>
      <c r="D6" s="300" t="s">
        <v>180</v>
      </c>
      <c r="E6" s="300" t="s">
        <v>180</v>
      </c>
      <c r="F6" s="300" t="s">
        <v>180</v>
      </c>
      <c r="G6" s="300" t="s">
        <v>180</v>
      </c>
      <c r="H6" s="300" t="s">
        <v>180</v>
      </c>
      <c r="I6" s="300" t="s">
        <v>180</v>
      </c>
      <c r="J6" s="300" t="s">
        <v>180</v>
      </c>
    </row>
    <row r="7" spans="1:10" ht="23.25" customHeight="1" x14ac:dyDescent="0.25">
      <c r="A7" s="301" t="s">
        <v>181</v>
      </c>
      <c r="B7" s="302">
        <v>450967</v>
      </c>
      <c r="C7" s="302">
        <v>63488</v>
      </c>
      <c r="D7" s="302">
        <v>71778</v>
      </c>
      <c r="E7" s="302">
        <v>0</v>
      </c>
      <c r="F7" s="302">
        <v>0</v>
      </c>
      <c r="G7" s="302">
        <v>5700</v>
      </c>
      <c r="H7" s="302">
        <v>0</v>
      </c>
      <c r="I7" s="302">
        <v>0</v>
      </c>
      <c r="J7" s="302">
        <f>B7+C7+D7+E7+F7+G7+H7+I7</f>
        <v>591933</v>
      </c>
    </row>
    <row r="8" spans="1:10" ht="26.25" x14ac:dyDescent="0.25">
      <c r="A8" s="301" t="s">
        <v>182</v>
      </c>
      <c r="B8" s="302">
        <v>39300</v>
      </c>
      <c r="C8" s="302">
        <v>5400</v>
      </c>
      <c r="D8" s="302">
        <v>4200</v>
      </c>
      <c r="E8" s="302">
        <v>0</v>
      </c>
      <c r="F8" s="302">
        <v>0</v>
      </c>
      <c r="G8" s="302">
        <v>300</v>
      </c>
      <c r="H8" s="302">
        <v>0</v>
      </c>
      <c r="I8" s="302">
        <v>0</v>
      </c>
      <c r="J8" s="302">
        <f>B8+C8+D8+E8+F8+G8+H8+I8</f>
        <v>49200</v>
      </c>
    </row>
    <row r="9" spans="1:10" ht="26.25" x14ac:dyDescent="0.25">
      <c r="A9" s="301" t="s">
        <v>183</v>
      </c>
      <c r="B9" s="302">
        <v>11074</v>
      </c>
      <c r="C9" s="302">
        <v>1524</v>
      </c>
      <c r="D9" s="302">
        <v>240</v>
      </c>
      <c r="E9" s="302">
        <v>0</v>
      </c>
      <c r="F9" s="302">
        <v>0</v>
      </c>
      <c r="G9" s="302">
        <v>0</v>
      </c>
      <c r="H9" s="302">
        <v>0</v>
      </c>
      <c r="I9" s="302">
        <v>0</v>
      </c>
      <c r="J9" s="302">
        <f>B9+C9+D9+E9+F9+G9+H9+I9</f>
        <v>12838</v>
      </c>
    </row>
    <row r="10" spans="1:10" ht="26.25" x14ac:dyDescent="0.25">
      <c r="A10" s="301" t="s">
        <v>184</v>
      </c>
      <c r="B10" s="302">
        <v>11005</v>
      </c>
      <c r="C10" s="302">
        <v>1550</v>
      </c>
      <c r="D10" s="302">
        <v>32</v>
      </c>
      <c r="E10" s="302">
        <v>0</v>
      </c>
      <c r="F10" s="302">
        <v>0</v>
      </c>
      <c r="G10" s="302">
        <v>0</v>
      </c>
      <c r="H10" s="302">
        <v>0</v>
      </c>
      <c r="I10" s="302">
        <v>0</v>
      </c>
      <c r="J10" s="302">
        <f>B10+C10+D10+E10+F10+G10+H10+I10</f>
        <v>12587</v>
      </c>
    </row>
    <row r="11" spans="1:10" ht="26.25" x14ac:dyDescent="0.25">
      <c r="A11" s="301" t="s">
        <v>590</v>
      </c>
      <c r="B11" s="302">
        <v>10589</v>
      </c>
      <c r="C11" s="302">
        <v>1455</v>
      </c>
      <c r="D11" s="302">
        <v>0</v>
      </c>
      <c r="E11" s="302">
        <v>0</v>
      </c>
      <c r="F11" s="302">
        <v>0</v>
      </c>
      <c r="G11" s="302">
        <v>0</v>
      </c>
      <c r="H11" s="302">
        <v>0</v>
      </c>
      <c r="I11" s="302">
        <v>0</v>
      </c>
      <c r="J11" s="302">
        <f t="shared" ref="J11:J12" si="0">B11+C11+D11+E11+F11+G11+H11+I11</f>
        <v>12044</v>
      </c>
    </row>
    <row r="12" spans="1:10" ht="26.25" x14ac:dyDescent="0.25">
      <c r="A12" s="301" t="s">
        <v>591</v>
      </c>
      <c r="B12" s="302">
        <v>5604</v>
      </c>
      <c r="C12" s="302">
        <v>781</v>
      </c>
      <c r="D12" s="302">
        <v>0</v>
      </c>
      <c r="E12" s="302">
        <v>0</v>
      </c>
      <c r="F12" s="302">
        <v>0</v>
      </c>
      <c r="G12" s="302">
        <v>0</v>
      </c>
      <c r="H12" s="302">
        <v>0</v>
      </c>
      <c r="I12" s="302">
        <v>0</v>
      </c>
      <c r="J12" s="302">
        <f t="shared" si="0"/>
        <v>6385</v>
      </c>
    </row>
    <row r="13" spans="1:10" s="25" customFormat="1" ht="24.75" customHeight="1" x14ac:dyDescent="0.3">
      <c r="A13" s="303" t="s">
        <v>20</v>
      </c>
      <c r="B13" s="304">
        <f>SUM(B7:B12)</f>
        <v>528539</v>
      </c>
      <c r="C13" s="304">
        <f t="shared" ref="C13:J13" si="1">SUM(C7:C12)</f>
        <v>74198</v>
      </c>
      <c r="D13" s="304">
        <f t="shared" si="1"/>
        <v>76250</v>
      </c>
      <c r="E13" s="304">
        <f t="shared" si="1"/>
        <v>0</v>
      </c>
      <c r="F13" s="304">
        <f t="shared" si="1"/>
        <v>0</v>
      </c>
      <c r="G13" s="304">
        <f t="shared" si="1"/>
        <v>6000</v>
      </c>
      <c r="H13" s="304">
        <f t="shared" si="1"/>
        <v>0</v>
      </c>
      <c r="I13" s="304">
        <f t="shared" si="1"/>
        <v>0</v>
      </c>
      <c r="J13" s="304">
        <f t="shared" si="1"/>
        <v>684987</v>
      </c>
    </row>
  </sheetData>
  <mergeCells count="2">
    <mergeCell ref="A2:J2"/>
    <mergeCell ref="A3:J3"/>
  </mergeCells>
  <printOptions horizontalCentered="1"/>
  <pageMargins left="0.19685039370078741" right="0.19685039370078741" top="0.39370078740157483" bottom="0.39370078740157483"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8C7A2-F417-458C-85BA-46B98C219BCB}">
  <sheetPr>
    <pageSetUpPr fitToPage="1"/>
  </sheetPr>
  <dimension ref="A1:F24"/>
  <sheetViews>
    <sheetView workbookViewId="0">
      <selection activeCell="F1" sqref="F1"/>
    </sheetView>
  </sheetViews>
  <sheetFormatPr defaultRowHeight="12.75" x14ac:dyDescent="0.2"/>
  <cols>
    <col min="1" max="1" width="60.28515625" style="2" bestFit="1" customWidth="1"/>
    <col min="2" max="2" width="11.85546875" style="2" customWidth="1"/>
    <col min="3" max="3" width="12.28515625" style="2" customWidth="1"/>
    <col min="4" max="4" width="10.85546875" style="2" bestFit="1" customWidth="1"/>
    <col min="5" max="5" width="18.28515625" style="2" bestFit="1" customWidth="1"/>
    <col min="6" max="6" width="13.28515625" style="2" customWidth="1"/>
    <col min="7" max="256" width="9.140625" style="2"/>
    <col min="257" max="257" width="64.28515625" style="2" bestFit="1" customWidth="1"/>
    <col min="258" max="258" width="11.85546875" style="2" customWidth="1"/>
    <col min="259" max="259" width="12.28515625" style="2" customWidth="1"/>
    <col min="260" max="260" width="10.85546875" style="2" bestFit="1" customWidth="1"/>
    <col min="261" max="261" width="18.28515625" style="2" bestFit="1" customWidth="1"/>
    <col min="262" max="262" width="13.28515625" style="2" customWidth="1"/>
    <col min="263" max="512" width="9.140625" style="2"/>
    <col min="513" max="513" width="64.28515625" style="2" bestFit="1" customWidth="1"/>
    <col min="514" max="514" width="11.85546875" style="2" customWidth="1"/>
    <col min="515" max="515" width="12.28515625" style="2" customWidth="1"/>
    <col min="516" max="516" width="10.85546875" style="2" bestFit="1" customWidth="1"/>
    <col min="517" max="517" width="18.28515625" style="2" bestFit="1" customWidth="1"/>
    <col min="518" max="518" width="13.28515625" style="2" customWidth="1"/>
    <col min="519" max="768" width="9.140625" style="2"/>
    <col min="769" max="769" width="64.28515625" style="2" bestFit="1" customWidth="1"/>
    <col min="770" max="770" width="11.85546875" style="2" customWidth="1"/>
    <col min="771" max="771" width="12.28515625" style="2" customWidth="1"/>
    <col min="772" max="772" width="10.85546875" style="2" bestFit="1" customWidth="1"/>
    <col min="773" max="773" width="18.28515625" style="2" bestFit="1" customWidth="1"/>
    <col min="774" max="774" width="13.28515625" style="2" customWidth="1"/>
    <col min="775" max="1024" width="9.140625" style="2"/>
    <col min="1025" max="1025" width="64.28515625" style="2" bestFit="1" customWidth="1"/>
    <col min="1026" max="1026" width="11.85546875" style="2" customWidth="1"/>
    <col min="1027" max="1027" width="12.28515625" style="2" customWidth="1"/>
    <col min="1028" max="1028" width="10.85546875" style="2" bestFit="1" customWidth="1"/>
    <col min="1029" max="1029" width="18.28515625" style="2" bestFit="1" customWidth="1"/>
    <col min="1030" max="1030" width="13.28515625" style="2" customWidth="1"/>
    <col min="1031" max="1280" width="9.140625" style="2"/>
    <col min="1281" max="1281" width="64.28515625" style="2" bestFit="1" customWidth="1"/>
    <col min="1282" max="1282" width="11.85546875" style="2" customWidth="1"/>
    <col min="1283" max="1283" width="12.28515625" style="2" customWidth="1"/>
    <col min="1284" max="1284" width="10.85546875" style="2" bestFit="1" customWidth="1"/>
    <col min="1285" max="1285" width="18.28515625" style="2" bestFit="1" customWidth="1"/>
    <col min="1286" max="1286" width="13.28515625" style="2" customWidth="1"/>
    <col min="1287" max="1536" width="9.140625" style="2"/>
    <col min="1537" max="1537" width="64.28515625" style="2" bestFit="1" customWidth="1"/>
    <col min="1538" max="1538" width="11.85546875" style="2" customWidth="1"/>
    <col min="1539" max="1539" width="12.28515625" style="2" customWidth="1"/>
    <col min="1540" max="1540" width="10.85546875" style="2" bestFit="1" customWidth="1"/>
    <col min="1541" max="1541" width="18.28515625" style="2" bestFit="1" customWidth="1"/>
    <col min="1542" max="1542" width="13.28515625" style="2" customWidth="1"/>
    <col min="1543" max="1792" width="9.140625" style="2"/>
    <col min="1793" max="1793" width="64.28515625" style="2" bestFit="1" customWidth="1"/>
    <col min="1794" max="1794" width="11.85546875" style="2" customWidth="1"/>
    <col min="1795" max="1795" width="12.28515625" style="2" customWidth="1"/>
    <col min="1796" max="1796" width="10.85546875" style="2" bestFit="1" customWidth="1"/>
    <col min="1797" max="1797" width="18.28515625" style="2" bestFit="1" customWidth="1"/>
    <col min="1798" max="1798" width="13.28515625" style="2" customWidth="1"/>
    <col min="1799" max="2048" width="9.140625" style="2"/>
    <col min="2049" max="2049" width="64.28515625" style="2" bestFit="1" customWidth="1"/>
    <col min="2050" max="2050" width="11.85546875" style="2" customWidth="1"/>
    <col min="2051" max="2051" width="12.28515625" style="2" customWidth="1"/>
    <col min="2052" max="2052" width="10.85546875" style="2" bestFit="1" customWidth="1"/>
    <col min="2053" max="2053" width="18.28515625" style="2" bestFit="1" customWidth="1"/>
    <col min="2054" max="2054" width="13.28515625" style="2" customWidth="1"/>
    <col min="2055" max="2304" width="9.140625" style="2"/>
    <col min="2305" max="2305" width="64.28515625" style="2" bestFit="1" customWidth="1"/>
    <col min="2306" max="2306" width="11.85546875" style="2" customWidth="1"/>
    <col min="2307" max="2307" width="12.28515625" style="2" customWidth="1"/>
    <col min="2308" max="2308" width="10.85546875" style="2" bestFit="1" customWidth="1"/>
    <col min="2309" max="2309" width="18.28515625" style="2" bestFit="1" customWidth="1"/>
    <col min="2310" max="2310" width="13.28515625" style="2" customWidth="1"/>
    <col min="2311" max="2560" width="9.140625" style="2"/>
    <col min="2561" max="2561" width="64.28515625" style="2" bestFit="1" customWidth="1"/>
    <col min="2562" max="2562" width="11.85546875" style="2" customWidth="1"/>
    <col min="2563" max="2563" width="12.28515625" style="2" customWidth="1"/>
    <col min="2564" max="2564" width="10.85546875" style="2" bestFit="1" customWidth="1"/>
    <col min="2565" max="2565" width="18.28515625" style="2" bestFit="1" customWidth="1"/>
    <col min="2566" max="2566" width="13.28515625" style="2" customWidth="1"/>
    <col min="2567" max="2816" width="9.140625" style="2"/>
    <col min="2817" max="2817" width="64.28515625" style="2" bestFit="1" customWidth="1"/>
    <col min="2818" max="2818" width="11.85546875" style="2" customWidth="1"/>
    <col min="2819" max="2819" width="12.28515625" style="2" customWidth="1"/>
    <col min="2820" max="2820" width="10.85546875" style="2" bestFit="1" customWidth="1"/>
    <col min="2821" max="2821" width="18.28515625" style="2" bestFit="1" customWidth="1"/>
    <col min="2822" max="2822" width="13.28515625" style="2" customWidth="1"/>
    <col min="2823" max="3072" width="9.140625" style="2"/>
    <col min="3073" max="3073" width="64.28515625" style="2" bestFit="1" customWidth="1"/>
    <col min="3074" max="3074" width="11.85546875" style="2" customWidth="1"/>
    <col min="3075" max="3075" width="12.28515625" style="2" customWidth="1"/>
    <col min="3076" max="3076" width="10.85546875" style="2" bestFit="1" customWidth="1"/>
    <col min="3077" max="3077" width="18.28515625" style="2" bestFit="1" customWidth="1"/>
    <col min="3078" max="3078" width="13.28515625" style="2" customWidth="1"/>
    <col min="3079" max="3328" width="9.140625" style="2"/>
    <col min="3329" max="3329" width="64.28515625" style="2" bestFit="1" customWidth="1"/>
    <col min="3330" max="3330" width="11.85546875" style="2" customWidth="1"/>
    <col min="3331" max="3331" width="12.28515625" style="2" customWidth="1"/>
    <col min="3332" max="3332" width="10.85546875" style="2" bestFit="1" customWidth="1"/>
    <col min="3333" max="3333" width="18.28515625" style="2" bestFit="1" customWidth="1"/>
    <col min="3334" max="3334" width="13.28515625" style="2" customWidth="1"/>
    <col min="3335" max="3584" width="9.140625" style="2"/>
    <col min="3585" max="3585" width="64.28515625" style="2" bestFit="1" customWidth="1"/>
    <col min="3586" max="3586" width="11.85546875" style="2" customWidth="1"/>
    <col min="3587" max="3587" width="12.28515625" style="2" customWidth="1"/>
    <col min="3588" max="3588" width="10.85546875" style="2" bestFit="1" customWidth="1"/>
    <col min="3589" max="3589" width="18.28515625" style="2" bestFit="1" customWidth="1"/>
    <col min="3590" max="3590" width="13.28515625" style="2" customWidth="1"/>
    <col min="3591" max="3840" width="9.140625" style="2"/>
    <col min="3841" max="3841" width="64.28515625" style="2" bestFit="1" customWidth="1"/>
    <col min="3842" max="3842" width="11.85546875" style="2" customWidth="1"/>
    <col min="3843" max="3843" width="12.28515625" style="2" customWidth="1"/>
    <col min="3844" max="3844" width="10.85546875" style="2" bestFit="1" customWidth="1"/>
    <col min="3845" max="3845" width="18.28515625" style="2" bestFit="1" customWidth="1"/>
    <col min="3846" max="3846" width="13.28515625" style="2" customWidth="1"/>
    <col min="3847" max="4096" width="9.140625" style="2"/>
    <col min="4097" max="4097" width="64.28515625" style="2" bestFit="1" customWidth="1"/>
    <col min="4098" max="4098" width="11.85546875" style="2" customWidth="1"/>
    <col min="4099" max="4099" width="12.28515625" style="2" customWidth="1"/>
    <col min="4100" max="4100" width="10.85546875" style="2" bestFit="1" customWidth="1"/>
    <col min="4101" max="4101" width="18.28515625" style="2" bestFit="1" customWidth="1"/>
    <col min="4102" max="4102" width="13.28515625" style="2" customWidth="1"/>
    <col min="4103" max="4352" width="9.140625" style="2"/>
    <col min="4353" max="4353" width="64.28515625" style="2" bestFit="1" customWidth="1"/>
    <col min="4354" max="4354" width="11.85546875" style="2" customWidth="1"/>
    <col min="4355" max="4355" width="12.28515625" style="2" customWidth="1"/>
    <col min="4356" max="4356" width="10.85546875" style="2" bestFit="1" customWidth="1"/>
    <col min="4357" max="4357" width="18.28515625" style="2" bestFit="1" customWidth="1"/>
    <col min="4358" max="4358" width="13.28515625" style="2" customWidth="1"/>
    <col min="4359" max="4608" width="9.140625" style="2"/>
    <col min="4609" max="4609" width="64.28515625" style="2" bestFit="1" customWidth="1"/>
    <col min="4610" max="4610" width="11.85546875" style="2" customWidth="1"/>
    <col min="4611" max="4611" width="12.28515625" style="2" customWidth="1"/>
    <col min="4612" max="4612" width="10.85546875" style="2" bestFit="1" customWidth="1"/>
    <col min="4613" max="4613" width="18.28515625" style="2" bestFit="1" customWidth="1"/>
    <col min="4614" max="4614" width="13.28515625" style="2" customWidth="1"/>
    <col min="4615" max="4864" width="9.140625" style="2"/>
    <col min="4865" max="4865" width="64.28515625" style="2" bestFit="1" customWidth="1"/>
    <col min="4866" max="4866" width="11.85546875" style="2" customWidth="1"/>
    <col min="4867" max="4867" width="12.28515625" style="2" customWidth="1"/>
    <col min="4868" max="4868" width="10.85546875" style="2" bestFit="1" customWidth="1"/>
    <col min="4869" max="4869" width="18.28515625" style="2" bestFit="1" customWidth="1"/>
    <col min="4870" max="4870" width="13.28515625" style="2" customWidth="1"/>
    <col min="4871" max="5120" width="9.140625" style="2"/>
    <col min="5121" max="5121" width="64.28515625" style="2" bestFit="1" customWidth="1"/>
    <col min="5122" max="5122" width="11.85546875" style="2" customWidth="1"/>
    <col min="5123" max="5123" width="12.28515625" style="2" customWidth="1"/>
    <col min="5124" max="5124" width="10.85546875" style="2" bestFit="1" customWidth="1"/>
    <col min="5125" max="5125" width="18.28515625" style="2" bestFit="1" customWidth="1"/>
    <col min="5126" max="5126" width="13.28515625" style="2" customWidth="1"/>
    <col min="5127" max="5376" width="9.140625" style="2"/>
    <col min="5377" max="5377" width="64.28515625" style="2" bestFit="1" customWidth="1"/>
    <col min="5378" max="5378" width="11.85546875" style="2" customWidth="1"/>
    <col min="5379" max="5379" width="12.28515625" style="2" customWidth="1"/>
    <col min="5380" max="5380" width="10.85546875" style="2" bestFit="1" customWidth="1"/>
    <col min="5381" max="5381" width="18.28515625" style="2" bestFit="1" customWidth="1"/>
    <col min="5382" max="5382" width="13.28515625" style="2" customWidth="1"/>
    <col min="5383" max="5632" width="9.140625" style="2"/>
    <col min="5633" max="5633" width="64.28515625" style="2" bestFit="1" customWidth="1"/>
    <col min="5634" max="5634" width="11.85546875" style="2" customWidth="1"/>
    <col min="5635" max="5635" width="12.28515625" style="2" customWidth="1"/>
    <col min="5636" max="5636" width="10.85546875" style="2" bestFit="1" customWidth="1"/>
    <col min="5637" max="5637" width="18.28515625" style="2" bestFit="1" customWidth="1"/>
    <col min="5638" max="5638" width="13.28515625" style="2" customWidth="1"/>
    <col min="5639" max="5888" width="9.140625" style="2"/>
    <col min="5889" max="5889" width="64.28515625" style="2" bestFit="1" customWidth="1"/>
    <col min="5890" max="5890" width="11.85546875" style="2" customWidth="1"/>
    <col min="5891" max="5891" width="12.28515625" style="2" customWidth="1"/>
    <col min="5892" max="5892" width="10.85546875" style="2" bestFit="1" customWidth="1"/>
    <col min="5893" max="5893" width="18.28515625" style="2" bestFit="1" customWidth="1"/>
    <col min="5894" max="5894" width="13.28515625" style="2" customWidth="1"/>
    <col min="5895" max="6144" width="9.140625" style="2"/>
    <col min="6145" max="6145" width="64.28515625" style="2" bestFit="1" customWidth="1"/>
    <col min="6146" max="6146" width="11.85546875" style="2" customWidth="1"/>
    <col min="6147" max="6147" width="12.28515625" style="2" customWidth="1"/>
    <col min="6148" max="6148" width="10.85546875" style="2" bestFit="1" customWidth="1"/>
    <col min="6149" max="6149" width="18.28515625" style="2" bestFit="1" customWidth="1"/>
    <col min="6150" max="6150" width="13.28515625" style="2" customWidth="1"/>
    <col min="6151" max="6400" width="9.140625" style="2"/>
    <col min="6401" max="6401" width="64.28515625" style="2" bestFit="1" customWidth="1"/>
    <col min="6402" max="6402" width="11.85546875" style="2" customWidth="1"/>
    <col min="6403" max="6403" width="12.28515625" style="2" customWidth="1"/>
    <col min="6404" max="6404" width="10.85546875" style="2" bestFit="1" customWidth="1"/>
    <col min="6405" max="6405" width="18.28515625" style="2" bestFit="1" customWidth="1"/>
    <col min="6406" max="6406" width="13.28515625" style="2" customWidth="1"/>
    <col min="6407" max="6656" width="9.140625" style="2"/>
    <col min="6657" max="6657" width="64.28515625" style="2" bestFit="1" customWidth="1"/>
    <col min="6658" max="6658" width="11.85546875" style="2" customWidth="1"/>
    <col min="6659" max="6659" width="12.28515625" style="2" customWidth="1"/>
    <col min="6660" max="6660" width="10.85546875" style="2" bestFit="1" customWidth="1"/>
    <col min="6661" max="6661" width="18.28515625" style="2" bestFit="1" customWidth="1"/>
    <col min="6662" max="6662" width="13.28515625" style="2" customWidth="1"/>
    <col min="6663" max="6912" width="9.140625" style="2"/>
    <col min="6913" max="6913" width="64.28515625" style="2" bestFit="1" customWidth="1"/>
    <col min="6914" max="6914" width="11.85546875" style="2" customWidth="1"/>
    <col min="6915" max="6915" width="12.28515625" style="2" customWidth="1"/>
    <col min="6916" max="6916" width="10.85546875" style="2" bestFit="1" customWidth="1"/>
    <col min="6917" max="6917" width="18.28515625" style="2" bestFit="1" customWidth="1"/>
    <col min="6918" max="6918" width="13.28515625" style="2" customWidth="1"/>
    <col min="6919" max="7168" width="9.140625" style="2"/>
    <col min="7169" max="7169" width="64.28515625" style="2" bestFit="1" customWidth="1"/>
    <col min="7170" max="7170" width="11.85546875" style="2" customWidth="1"/>
    <col min="7171" max="7171" width="12.28515625" style="2" customWidth="1"/>
    <col min="7172" max="7172" width="10.85546875" style="2" bestFit="1" customWidth="1"/>
    <col min="7173" max="7173" width="18.28515625" style="2" bestFit="1" customWidth="1"/>
    <col min="7174" max="7174" width="13.28515625" style="2" customWidth="1"/>
    <col min="7175" max="7424" width="9.140625" style="2"/>
    <col min="7425" max="7425" width="64.28515625" style="2" bestFit="1" customWidth="1"/>
    <col min="7426" max="7426" width="11.85546875" style="2" customWidth="1"/>
    <col min="7427" max="7427" width="12.28515625" style="2" customWidth="1"/>
    <col min="7428" max="7428" width="10.85546875" style="2" bestFit="1" customWidth="1"/>
    <col min="7429" max="7429" width="18.28515625" style="2" bestFit="1" customWidth="1"/>
    <col min="7430" max="7430" width="13.28515625" style="2" customWidth="1"/>
    <col min="7431" max="7680" width="9.140625" style="2"/>
    <col min="7681" max="7681" width="64.28515625" style="2" bestFit="1" customWidth="1"/>
    <col min="7682" max="7682" width="11.85546875" style="2" customWidth="1"/>
    <col min="7683" max="7683" width="12.28515625" style="2" customWidth="1"/>
    <col min="7684" max="7684" width="10.85546875" style="2" bestFit="1" customWidth="1"/>
    <col min="7685" max="7685" width="18.28515625" style="2" bestFit="1" customWidth="1"/>
    <col min="7686" max="7686" width="13.28515625" style="2" customWidth="1"/>
    <col min="7687" max="7936" width="9.140625" style="2"/>
    <col min="7937" max="7937" width="64.28515625" style="2" bestFit="1" customWidth="1"/>
    <col min="7938" max="7938" width="11.85546875" style="2" customWidth="1"/>
    <col min="7939" max="7939" width="12.28515625" style="2" customWidth="1"/>
    <col min="7940" max="7940" width="10.85546875" style="2" bestFit="1" customWidth="1"/>
    <col min="7941" max="7941" width="18.28515625" style="2" bestFit="1" customWidth="1"/>
    <col min="7942" max="7942" width="13.28515625" style="2" customWidth="1"/>
    <col min="7943" max="8192" width="9.140625" style="2"/>
    <col min="8193" max="8193" width="64.28515625" style="2" bestFit="1" customWidth="1"/>
    <col min="8194" max="8194" width="11.85546875" style="2" customWidth="1"/>
    <col min="8195" max="8195" width="12.28515625" style="2" customWidth="1"/>
    <col min="8196" max="8196" width="10.85546875" style="2" bestFit="1" customWidth="1"/>
    <col min="8197" max="8197" width="18.28515625" style="2" bestFit="1" customWidth="1"/>
    <col min="8198" max="8198" width="13.28515625" style="2" customWidth="1"/>
    <col min="8199" max="8448" width="9.140625" style="2"/>
    <col min="8449" max="8449" width="64.28515625" style="2" bestFit="1" customWidth="1"/>
    <col min="8450" max="8450" width="11.85546875" style="2" customWidth="1"/>
    <col min="8451" max="8451" width="12.28515625" style="2" customWidth="1"/>
    <col min="8452" max="8452" width="10.85546875" style="2" bestFit="1" customWidth="1"/>
    <col min="8453" max="8453" width="18.28515625" style="2" bestFit="1" customWidth="1"/>
    <col min="8454" max="8454" width="13.28515625" style="2" customWidth="1"/>
    <col min="8455" max="8704" width="9.140625" style="2"/>
    <col min="8705" max="8705" width="64.28515625" style="2" bestFit="1" customWidth="1"/>
    <col min="8706" max="8706" width="11.85546875" style="2" customWidth="1"/>
    <col min="8707" max="8707" width="12.28515625" style="2" customWidth="1"/>
    <col min="8708" max="8708" width="10.85546875" style="2" bestFit="1" customWidth="1"/>
    <col min="8709" max="8709" width="18.28515625" style="2" bestFit="1" customWidth="1"/>
    <col min="8710" max="8710" width="13.28515625" style="2" customWidth="1"/>
    <col min="8711" max="8960" width="9.140625" style="2"/>
    <col min="8961" max="8961" width="64.28515625" style="2" bestFit="1" customWidth="1"/>
    <col min="8962" max="8962" width="11.85546875" style="2" customWidth="1"/>
    <col min="8963" max="8963" width="12.28515625" style="2" customWidth="1"/>
    <col min="8964" max="8964" width="10.85546875" style="2" bestFit="1" customWidth="1"/>
    <col min="8965" max="8965" width="18.28515625" style="2" bestFit="1" customWidth="1"/>
    <col min="8966" max="8966" width="13.28515625" style="2" customWidth="1"/>
    <col min="8967" max="9216" width="9.140625" style="2"/>
    <col min="9217" max="9217" width="64.28515625" style="2" bestFit="1" customWidth="1"/>
    <col min="9218" max="9218" width="11.85546875" style="2" customWidth="1"/>
    <col min="9219" max="9219" width="12.28515625" style="2" customWidth="1"/>
    <col min="9220" max="9220" width="10.85546875" style="2" bestFit="1" customWidth="1"/>
    <col min="9221" max="9221" width="18.28515625" style="2" bestFit="1" customWidth="1"/>
    <col min="9222" max="9222" width="13.28515625" style="2" customWidth="1"/>
    <col min="9223" max="9472" width="9.140625" style="2"/>
    <col min="9473" max="9473" width="64.28515625" style="2" bestFit="1" customWidth="1"/>
    <col min="9474" max="9474" width="11.85546875" style="2" customWidth="1"/>
    <col min="9475" max="9475" width="12.28515625" style="2" customWidth="1"/>
    <col min="9476" max="9476" width="10.85546875" style="2" bestFit="1" customWidth="1"/>
    <col min="9477" max="9477" width="18.28515625" style="2" bestFit="1" customWidth="1"/>
    <col min="9478" max="9478" width="13.28515625" style="2" customWidth="1"/>
    <col min="9479" max="9728" width="9.140625" style="2"/>
    <col min="9729" max="9729" width="64.28515625" style="2" bestFit="1" customWidth="1"/>
    <col min="9730" max="9730" width="11.85546875" style="2" customWidth="1"/>
    <col min="9731" max="9731" width="12.28515625" style="2" customWidth="1"/>
    <col min="9732" max="9732" width="10.85546875" style="2" bestFit="1" customWidth="1"/>
    <col min="9733" max="9733" width="18.28515625" style="2" bestFit="1" customWidth="1"/>
    <col min="9734" max="9734" width="13.28515625" style="2" customWidth="1"/>
    <col min="9735" max="9984" width="9.140625" style="2"/>
    <col min="9985" max="9985" width="64.28515625" style="2" bestFit="1" customWidth="1"/>
    <col min="9986" max="9986" width="11.85546875" style="2" customWidth="1"/>
    <col min="9987" max="9987" width="12.28515625" style="2" customWidth="1"/>
    <col min="9988" max="9988" width="10.85546875" style="2" bestFit="1" customWidth="1"/>
    <col min="9989" max="9989" width="18.28515625" style="2" bestFit="1" customWidth="1"/>
    <col min="9990" max="9990" width="13.28515625" style="2" customWidth="1"/>
    <col min="9991" max="10240" width="9.140625" style="2"/>
    <col min="10241" max="10241" width="64.28515625" style="2" bestFit="1" customWidth="1"/>
    <col min="10242" max="10242" width="11.85546875" style="2" customWidth="1"/>
    <col min="10243" max="10243" width="12.28515625" style="2" customWidth="1"/>
    <col min="10244" max="10244" width="10.85546875" style="2" bestFit="1" customWidth="1"/>
    <col min="10245" max="10245" width="18.28515625" style="2" bestFit="1" customWidth="1"/>
    <col min="10246" max="10246" width="13.28515625" style="2" customWidth="1"/>
    <col min="10247" max="10496" width="9.140625" style="2"/>
    <col min="10497" max="10497" width="64.28515625" style="2" bestFit="1" customWidth="1"/>
    <col min="10498" max="10498" width="11.85546875" style="2" customWidth="1"/>
    <col min="10499" max="10499" width="12.28515625" style="2" customWidth="1"/>
    <col min="10500" max="10500" width="10.85546875" style="2" bestFit="1" customWidth="1"/>
    <col min="10501" max="10501" width="18.28515625" style="2" bestFit="1" customWidth="1"/>
    <col min="10502" max="10502" width="13.28515625" style="2" customWidth="1"/>
    <col min="10503" max="10752" width="9.140625" style="2"/>
    <col min="10753" max="10753" width="64.28515625" style="2" bestFit="1" customWidth="1"/>
    <col min="10754" max="10754" width="11.85546875" style="2" customWidth="1"/>
    <col min="10755" max="10755" width="12.28515625" style="2" customWidth="1"/>
    <col min="10756" max="10756" width="10.85546875" style="2" bestFit="1" customWidth="1"/>
    <col min="10757" max="10757" width="18.28515625" style="2" bestFit="1" customWidth="1"/>
    <col min="10758" max="10758" width="13.28515625" style="2" customWidth="1"/>
    <col min="10759" max="11008" width="9.140625" style="2"/>
    <col min="11009" max="11009" width="64.28515625" style="2" bestFit="1" customWidth="1"/>
    <col min="11010" max="11010" width="11.85546875" style="2" customWidth="1"/>
    <col min="11011" max="11011" width="12.28515625" style="2" customWidth="1"/>
    <col min="11012" max="11012" width="10.85546875" style="2" bestFit="1" customWidth="1"/>
    <col min="11013" max="11013" width="18.28515625" style="2" bestFit="1" customWidth="1"/>
    <col min="11014" max="11014" width="13.28515625" style="2" customWidth="1"/>
    <col min="11015" max="11264" width="9.140625" style="2"/>
    <col min="11265" max="11265" width="64.28515625" style="2" bestFit="1" customWidth="1"/>
    <col min="11266" max="11266" width="11.85546875" style="2" customWidth="1"/>
    <col min="11267" max="11267" width="12.28515625" style="2" customWidth="1"/>
    <col min="11268" max="11268" width="10.85546875" style="2" bestFit="1" customWidth="1"/>
    <col min="11269" max="11269" width="18.28515625" style="2" bestFit="1" customWidth="1"/>
    <col min="11270" max="11270" width="13.28515625" style="2" customWidth="1"/>
    <col min="11271" max="11520" width="9.140625" style="2"/>
    <col min="11521" max="11521" width="64.28515625" style="2" bestFit="1" customWidth="1"/>
    <col min="11522" max="11522" width="11.85546875" style="2" customWidth="1"/>
    <col min="11523" max="11523" width="12.28515625" style="2" customWidth="1"/>
    <col min="11524" max="11524" width="10.85546875" style="2" bestFit="1" customWidth="1"/>
    <col min="11525" max="11525" width="18.28515625" style="2" bestFit="1" customWidth="1"/>
    <col min="11526" max="11526" width="13.28515625" style="2" customWidth="1"/>
    <col min="11527" max="11776" width="9.140625" style="2"/>
    <col min="11777" max="11777" width="64.28515625" style="2" bestFit="1" customWidth="1"/>
    <col min="11778" max="11778" width="11.85546875" style="2" customWidth="1"/>
    <col min="11779" max="11779" width="12.28515625" style="2" customWidth="1"/>
    <col min="11780" max="11780" width="10.85546875" style="2" bestFit="1" customWidth="1"/>
    <col min="11781" max="11781" width="18.28515625" style="2" bestFit="1" customWidth="1"/>
    <col min="11782" max="11782" width="13.28515625" style="2" customWidth="1"/>
    <col min="11783" max="12032" width="9.140625" style="2"/>
    <col min="12033" max="12033" width="64.28515625" style="2" bestFit="1" customWidth="1"/>
    <col min="12034" max="12034" width="11.85546875" style="2" customWidth="1"/>
    <col min="12035" max="12035" width="12.28515625" style="2" customWidth="1"/>
    <col min="12036" max="12036" width="10.85546875" style="2" bestFit="1" customWidth="1"/>
    <col min="12037" max="12037" width="18.28515625" style="2" bestFit="1" customWidth="1"/>
    <col min="12038" max="12038" width="13.28515625" style="2" customWidth="1"/>
    <col min="12039" max="12288" width="9.140625" style="2"/>
    <col min="12289" max="12289" width="64.28515625" style="2" bestFit="1" customWidth="1"/>
    <col min="12290" max="12290" width="11.85546875" style="2" customWidth="1"/>
    <col min="12291" max="12291" width="12.28515625" style="2" customWidth="1"/>
    <col min="12292" max="12292" width="10.85546875" style="2" bestFit="1" customWidth="1"/>
    <col min="12293" max="12293" width="18.28515625" style="2" bestFit="1" customWidth="1"/>
    <col min="12294" max="12294" width="13.28515625" style="2" customWidth="1"/>
    <col min="12295" max="12544" width="9.140625" style="2"/>
    <col min="12545" max="12545" width="64.28515625" style="2" bestFit="1" customWidth="1"/>
    <col min="12546" max="12546" width="11.85546875" style="2" customWidth="1"/>
    <col min="12547" max="12547" width="12.28515625" style="2" customWidth="1"/>
    <col min="12548" max="12548" width="10.85546875" style="2" bestFit="1" customWidth="1"/>
    <col min="12549" max="12549" width="18.28515625" style="2" bestFit="1" customWidth="1"/>
    <col min="12550" max="12550" width="13.28515625" style="2" customWidth="1"/>
    <col min="12551" max="12800" width="9.140625" style="2"/>
    <col min="12801" max="12801" width="64.28515625" style="2" bestFit="1" customWidth="1"/>
    <col min="12802" max="12802" width="11.85546875" style="2" customWidth="1"/>
    <col min="12803" max="12803" width="12.28515625" style="2" customWidth="1"/>
    <col min="12804" max="12804" width="10.85546875" style="2" bestFit="1" customWidth="1"/>
    <col min="12805" max="12805" width="18.28515625" style="2" bestFit="1" customWidth="1"/>
    <col min="12806" max="12806" width="13.28515625" style="2" customWidth="1"/>
    <col min="12807" max="13056" width="9.140625" style="2"/>
    <col min="13057" max="13057" width="64.28515625" style="2" bestFit="1" customWidth="1"/>
    <col min="13058" max="13058" width="11.85546875" style="2" customWidth="1"/>
    <col min="13059" max="13059" width="12.28515625" style="2" customWidth="1"/>
    <col min="13060" max="13060" width="10.85546875" style="2" bestFit="1" customWidth="1"/>
    <col min="13061" max="13061" width="18.28515625" style="2" bestFit="1" customWidth="1"/>
    <col min="13062" max="13062" width="13.28515625" style="2" customWidth="1"/>
    <col min="13063" max="13312" width="9.140625" style="2"/>
    <col min="13313" max="13313" width="64.28515625" style="2" bestFit="1" customWidth="1"/>
    <col min="13314" max="13314" width="11.85546875" style="2" customWidth="1"/>
    <col min="13315" max="13315" width="12.28515625" style="2" customWidth="1"/>
    <col min="13316" max="13316" width="10.85546875" style="2" bestFit="1" customWidth="1"/>
    <col min="13317" max="13317" width="18.28515625" style="2" bestFit="1" customWidth="1"/>
    <col min="13318" max="13318" width="13.28515625" style="2" customWidth="1"/>
    <col min="13319" max="13568" width="9.140625" style="2"/>
    <col min="13569" max="13569" width="64.28515625" style="2" bestFit="1" customWidth="1"/>
    <col min="13570" max="13570" width="11.85546875" style="2" customWidth="1"/>
    <col min="13571" max="13571" width="12.28515625" style="2" customWidth="1"/>
    <col min="13572" max="13572" width="10.85546875" style="2" bestFit="1" customWidth="1"/>
    <col min="13573" max="13573" width="18.28515625" style="2" bestFit="1" customWidth="1"/>
    <col min="13574" max="13574" width="13.28515625" style="2" customWidth="1"/>
    <col min="13575" max="13824" width="9.140625" style="2"/>
    <col min="13825" max="13825" width="64.28515625" style="2" bestFit="1" customWidth="1"/>
    <col min="13826" max="13826" width="11.85546875" style="2" customWidth="1"/>
    <col min="13827" max="13827" width="12.28515625" style="2" customWidth="1"/>
    <col min="13828" max="13828" width="10.85546875" style="2" bestFit="1" customWidth="1"/>
    <col min="13829" max="13829" width="18.28515625" style="2" bestFit="1" customWidth="1"/>
    <col min="13830" max="13830" width="13.28515625" style="2" customWidth="1"/>
    <col min="13831" max="14080" width="9.140625" style="2"/>
    <col min="14081" max="14081" width="64.28515625" style="2" bestFit="1" customWidth="1"/>
    <col min="14082" max="14082" width="11.85546875" style="2" customWidth="1"/>
    <col min="14083" max="14083" width="12.28515625" style="2" customWidth="1"/>
    <col min="14084" max="14084" width="10.85546875" style="2" bestFit="1" customWidth="1"/>
    <col min="14085" max="14085" width="18.28515625" style="2" bestFit="1" customWidth="1"/>
    <col min="14086" max="14086" width="13.28515625" style="2" customWidth="1"/>
    <col min="14087" max="14336" width="9.140625" style="2"/>
    <col min="14337" max="14337" width="64.28515625" style="2" bestFit="1" customWidth="1"/>
    <col min="14338" max="14338" width="11.85546875" style="2" customWidth="1"/>
    <col min="14339" max="14339" width="12.28515625" style="2" customWidth="1"/>
    <col min="14340" max="14340" width="10.85546875" style="2" bestFit="1" customWidth="1"/>
    <col min="14341" max="14341" width="18.28515625" style="2" bestFit="1" customWidth="1"/>
    <col min="14342" max="14342" width="13.28515625" style="2" customWidth="1"/>
    <col min="14343" max="14592" width="9.140625" style="2"/>
    <col min="14593" max="14593" width="64.28515625" style="2" bestFit="1" customWidth="1"/>
    <col min="14594" max="14594" width="11.85546875" style="2" customWidth="1"/>
    <col min="14595" max="14595" width="12.28515625" style="2" customWidth="1"/>
    <col min="14596" max="14596" width="10.85546875" style="2" bestFit="1" customWidth="1"/>
    <col min="14597" max="14597" width="18.28515625" style="2" bestFit="1" customWidth="1"/>
    <col min="14598" max="14598" width="13.28515625" style="2" customWidth="1"/>
    <col min="14599" max="14848" width="9.140625" style="2"/>
    <col min="14849" max="14849" width="64.28515625" style="2" bestFit="1" customWidth="1"/>
    <col min="14850" max="14850" width="11.85546875" style="2" customWidth="1"/>
    <col min="14851" max="14851" width="12.28515625" style="2" customWidth="1"/>
    <col min="14852" max="14852" width="10.85546875" style="2" bestFit="1" customWidth="1"/>
    <col min="14853" max="14853" width="18.28515625" style="2" bestFit="1" customWidth="1"/>
    <col min="14854" max="14854" width="13.28515625" style="2" customWidth="1"/>
    <col min="14855" max="15104" width="9.140625" style="2"/>
    <col min="15105" max="15105" width="64.28515625" style="2" bestFit="1" customWidth="1"/>
    <col min="15106" max="15106" width="11.85546875" style="2" customWidth="1"/>
    <col min="15107" max="15107" width="12.28515625" style="2" customWidth="1"/>
    <col min="15108" max="15108" width="10.85546875" style="2" bestFit="1" customWidth="1"/>
    <col min="15109" max="15109" width="18.28515625" style="2" bestFit="1" customWidth="1"/>
    <col min="15110" max="15110" width="13.28515625" style="2" customWidth="1"/>
    <col min="15111" max="15360" width="9.140625" style="2"/>
    <col min="15361" max="15361" width="64.28515625" style="2" bestFit="1" customWidth="1"/>
    <col min="15362" max="15362" width="11.85546875" style="2" customWidth="1"/>
    <col min="15363" max="15363" width="12.28515625" style="2" customWidth="1"/>
    <col min="15364" max="15364" width="10.85546875" style="2" bestFit="1" customWidth="1"/>
    <col min="15365" max="15365" width="18.28515625" style="2" bestFit="1" customWidth="1"/>
    <col min="15366" max="15366" width="13.28515625" style="2" customWidth="1"/>
    <col min="15367" max="15616" width="9.140625" style="2"/>
    <col min="15617" max="15617" width="64.28515625" style="2" bestFit="1" customWidth="1"/>
    <col min="15618" max="15618" width="11.85546875" style="2" customWidth="1"/>
    <col min="15619" max="15619" width="12.28515625" style="2" customWidth="1"/>
    <col min="15620" max="15620" width="10.85546875" style="2" bestFit="1" customWidth="1"/>
    <col min="15621" max="15621" width="18.28515625" style="2" bestFit="1" customWidth="1"/>
    <col min="15622" max="15622" width="13.28515625" style="2" customWidth="1"/>
    <col min="15623" max="15872" width="9.140625" style="2"/>
    <col min="15873" max="15873" width="64.28515625" style="2" bestFit="1" customWidth="1"/>
    <col min="15874" max="15874" width="11.85546875" style="2" customWidth="1"/>
    <col min="15875" max="15875" width="12.28515625" style="2" customWidth="1"/>
    <col min="15876" max="15876" width="10.85546875" style="2" bestFit="1" customWidth="1"/>
    <col min="15877" max="15877" width="18.28515625" style="2" bestFit="1" customWidth="1"/>
    <col min="15878" max="15878" width="13.28515625" style="2" customWidth="1"/>
    <col min="15879" max="16128" width="9.140625" style="2"/>
    <col min="16129" max="16129" width="64.28515625" style="2" bestFit="1" customWidth="1"/>
    <col min="16130" max="16130" width="11.85546875" style="2" customWidth="1"/>
    <col min="16131" max="16131" width="12.28515625" style="2" customWidth="1"/>
    <col min="16132" max="16132" width="10.85546875" style="2" bestFit="1" customWidth="1"/>
    <col min="16133" max="16133" width="18.28515625" style="2" bestFit="1" customWidth="1"/>
    <col min="16134" max="16134" width="13.28515625" style="2" customWidth="1"/>
    <col min="16135" max="16384" width="9.140625" style="2"/>
  </cols>
  <sheetData>
    <row r="1" spans="1:6" ht="16.5" customHeight="1" x14ac:dyDescent="0.25">
      <c r="B1" s="15"/>
      <c r="C1" s="15"/>
      <c r="D1" s="15"/>
      <c r="E1" s="15"/>
      <c r="F1" s="4" t="s">
        <v>792</v>
      </c>
    </row>
    <row r="2" spans="1:6" ht="15" x14ac:dyDescent="0.2">
      <c r="A2" s="146"/>
      <c r="B2" s="146"/>
      <c r="C2" s="146"/>
      <c r="D2" s="146"/>
      <c r="E2" s="146"/>
    </row>
    <row r="3" spans="1:6" ht="16.5" x14ac:dyDescent="0.25">
      <c r="A3" s="553" t="s">
        <v>434</v>
      </c>
      <c r="B3" s="553"/>
      <c r="C3" s="553"/>
      <c r="D3" s="553"/>
      <c r="E3" s="553"/>
      <c r="F3" s="553"/>
    </row>
    <row r="4" spans="1:6" ht="16.5" x14ac:dyDescent="0.25">
      <c r="A4" s="553" t="s">
        <v>451</v>
      </c>
      <c r="B4" s="553"/>
      <c r="C4" s="553"/>
      <c r="D4" s="553"/>
      <c r="E4" s="553"/>
      <c r="F4" s="553"/>
    </row>
    <row r="5" spans="1:6" ht="16.5" x14ac:dyDescent="0.25">
      <c r="A5" s="554" t="s">
        <v>435</v>
      </c>
      <c r="B5" s="555" t="s">
        <v>436</v>
      </c>
      <c r="C5" s="555"/>
      <c r="D5" s="555"/>
      <c r="E5" s="555"/>
      <c r="F5" s="555"/>
    </row>
    <row r="6" spans="1:6" ht="66" x14ac:dyDescent="0.2">
      <c r="A6" s="554"/>
      <c r="B6" s="147" t="s">
        <v>437</v>
      </c>
      <c r="C6" s="147" t="s">
        <v>438</v>
      </c>
      <c r="D6" s="147" t="s">
        <v>439</v>
      </c>
      <c r="E6" s="148" t="s">
        <v>440</v>
      </c>
      <c r="F6" s="148" t="s">
        <v>280</v>
      </c>
    </row>
    <row r="7" spans="1:6" ht="16.5" x14ac:dyDescent="0.25">
      <c r="A7" s="149"/>
      <c r="B7" s="149"/>
      <c r="C7" s="149"/>
      <c r="D7" s="150"/>
      <c r="E7" s="151"/>
      <c r="F7" s="151"/>
    </row>
    <row r="8" spans="1:6" s="130" customFormat="1" ht="16.5" x14ac:dyDescent="0.25">
      <c r="A8" s="152" t="s">
        <v>170</v>
      </c>
      <c r="B8" s="152">
        <f>SUM(B9:B13)</f>
        <v>52</v>
      </c>
      <c r="C8" s="152">
        <f t="shared" ref="C8:F8" si="0">SUM(C9:C13)</f>
        <v>31</v>
      </c>
      <c r="D8" s="152">
        <f t="shared" si="0"/>
        <v>7</v>
      </c>
      <c r="E8" s="152">
        <f t="shared" si="0"/>
        <v>5</v>
      </c>
      <c r="F8" s="152">
        <f t="shared" si="0"/>
        <v>95</v>
      </c>
    </row>
    <row r="9" spans="1:6" ht="16.5" x14ac:dyDescent="0.25">
      <c r="A9" s="149" t="s">
        <v>441</v>
      </c>
      <c r="B9" s="149">
        <v>13</v>
      </c>
      <c r="C9" s="149">
        <v>10</v>
      </c>
      <c r="D9" s="149">
        <v>3</v>
      </c>
      <c r="E9" s="151">
        <v>1</v>
      </c>
      <c r="F9" s="151">
        <f t="shared" ref="F9:F14" si="1">SUM(B9:E9)</f>
        <v>27</v>
      </c>
    </row>
    <row r="10" spans="1:6" ht="16.5" x14ac:dyDescent="0.25">
      <c r="A10" s="149" t="s">
        <v>442</v>
      </c>
      <c r="B10" s="149">
        <v>8</v>
      </c>
      <c r="C10" s="149">
        <v>6</v>
      </c>
      <c r="D10" s="149">
        <v>1</v>
      </c>
      <c r="E10" s="151">
        <v>2</v>
      </c>
      <c r="F10" s="151">
        <f t="shared" si="1"/>
        <v>17</v>
      </c>
    </row>
    <row r="11" spans="1:6" ht="16.5" x14ac:dyDescent="0.25">
      <c r="A11" s="149" t="s">
        <v>443</v>
      </c>
      <c r="B11" s="149">
        <v>12</v>
      </c>
      <c r="C11" s="149">
        <v>9</v>
      </c>
      <c r="D11" s="149">
        <v>2</v>
      </c>
      <c r="E11" s="151">
        <v>1</v>
      </c>
      <c r="F11" s="151">
        <f t="shared" si="1"/>
        <v>24</v>
      </c>
    </row>
    <row r="12" spans="1:6" ht="16.5" x14ac:dyDescent="0.25">
      <c r="A12" s="149" t="s">
        <v>444</v>
      </c>
      <c r="B12" s="149">
        <v>17</v>
      </c>
      <c r="C12" s="149">
        <v>4</v>
      </c>
      <c r="D12" s="149">
        <v>1</v>
      </c>
      <c r="E12" s="151">
        <v>1</v>
      </c>
      <c r="F12" s="151">
        <f t="shared" si="1"/>
        <v>23</v>
      </c>
    </row>
    <row r="13" spans="1:6" ht="16.5" x14ac:dyDescent="0.25">
      <c r="A13" s="149" t="s">
        <v>445</v>
      </c>
      <c r="B13" s="149">
        <v>2</v>
      </c>
      <c r="C13" s="149">
        <v>2</v>
      </c>
      <c r="D13" s="149">
        <v>0</v>
      </c>
      <c r="E13" s="151">
        <v>0</v>
      </c>
      <c r="F13" s="151">
        <f t="shared" si="1"/>
        <v>4</v>
      </c>
    </row>
    <row r="14" spans="1:6" s="130" customFormat="1" ht="16.5" x14ac:dyDescent="0.25">
      <c r="A14" s="152" t="s">
        <v>446</v>
      </c>
      <c r="B14" s="152">
        <v>8</v>
      </c>
      <c r="C14" s="152">
        <v>11</v>
      </c>
      <c r="D14" s="152">
        <v>0</v>
      </c>
      <c r="E14" s="153">
        <v>0</v>
      </c>
      <c r="F14" s="153">
        <f t="shared" si="1"/>
        <v>19</v>
      </c>
    </row>
    <row r="15" spans="1:6" ht="16.5" x14ac:dyDescent="0.25">
      <c r="A15" s="152" t="s">
        <v>39</v>
      </c>
      <c r="B15" s="152">
        <f>SUM(B16:B21)</f>
        <v>89</v>
      </c>
      <c r="C15" s="152">
        <f t="shared" ref="C15:E15" si="2">SUM(C16:C21)</f>
        <v>0</v>
      </c>
      <c r="D15" s="152">
        <f t="shared" si="2"/>
        <v>1</v>
      </c>
      <c r="E15" s="152">
        <f t="shared" si="2"/>
        <v>4</v>
      </c>
      <c r="F15" s="152">
        <f>SUM(F16:F21)</f>
        <v>94</v>
      </c>
    </row>
    <row r="16" spans="1:6" ht="16.5" x14ac:dyDescent="0.25">
      <c r="A16" s="149" t="s">
        <v>447</v>
      </c>
      <c r="B16" s="149">
        <v>71</v>
      </c>
      <c r="C16" s="149">
        <v>0</v>
      </c>
      <c r="D16" s="149">
        <v>1</v>
      </c>
      <c r="E16" s="151">
        <v>4</v>
      </c>
      <c r="F16" s="151">
        <f t="shared" ref="F16:F22" si="3">SUM(B16:E16)</f>
        <v>76</v>
      </c>
    </row>
    <row r="17" spans="1:6" ht="16.5" x14ac:dyDescent="0.25">
      <c r="A17" s="149" t="s">
        <v>448</v>
      </c>
      <c r="B17" s="149">
        <v>7</v>
      </c>
      <c r="C17" s="149">
        <v>0</v>
      </c>
      <c r="D17" s="149">
        <v>0</v>
      </c>
      <c r="E17" s="151">
        <v>0</v>
      </c>
      <c r="F17" s="151">
        <f t="shared" si="3"/>
        <v>7</v>
      </c>
    </row>
    <row r="18" spans="1:6" ht="16.5" x14ac:dyDescent="0.25">
      <c r="A18" s="149" t="s">
        <v>449</v>
      </c>
      <c r="B18" s="149">
        <v>3</v>
      </c>
      <c r="C18" s="149">
        <v>0</v>
      </c>
      <c r="D18" s="149">
        <v>0</v>
      </c>
      <c r="E18" s="151">
        <v>0</v>
      </c>
      <c r="F18" s="151">
        <f t="shared" si="3"/>
        <v>3</v>
      </c>
    </row>
    <row r="19" spans="1:6" ht="16.5" x14ac:dyDescent="0.25">
      <c r="A19" s="149" t="s">
        <v>450</v>
      </c>
      <c r="B19" s="149">
        <v>3</v>
      </c>
      <c r="C19" s="149">
        <v>0</v>
      </c>
      <c r="D19" s="149">
        <v>0</v>
      </c>
      <c r="E19" s="151">
        <v>0</v>
      </c>
      <c r="F19" s="151">
        <f t="shared" si="3"/>
        <v>3</v>
      </c>
    </row>
    <row r="20" spans="1:6" ht="16.5" x14ac:dyDescent="0.25">
      <c r="A20" s="149" t="s">
        <v>773</v>
      </c>
      <c r="B20" s="149">
        <v>3</v>
      </c>
      <c r="C20" s="149">
        <v>0</v>
      </c>
      <c r="D20" s="149">
        <v>0</v>
      </c>
      <c r="E20" s="151">
        <v>0</v>
      </c>
      <c r="F20" s="151">
        <f t="shared" si="3"/>
        <v>3</v>
      </c>
    </row>
    <row r="21" spans="1:6" ht="16.5" x14ac:dyDescent="0.25">
      <c r="A21" s="149" t="s">
        <v>774</v>
      </c>
      <c r="B21" s="149">
        <v>2</v>
      </c>
      <c r="C21" s="149">
        <v>0</v>
      </c>
      <c r="D21" s="149">
        <v>0</v>
      </c>
      <c r="E21" s="151">
        <v>0</v>
      </c>
      <c r="F21" s="151">
        <f t="shared" si="3"/>
        <v>2</v>
      </c>
    </row>
    <row r="22" spans="1:6" s="130" customFormat="1" ht="16.5" x14ac:dyDescent="0.25">
      <c r="A22" s="152" t="s">
        <v>27</v>
      </c>
      <c r="B22" s="152">
        <v>6</v>
      </c>
      <c r="C22" s="152">
        <v>0</v>
      </c>
      <c r="D22" s="152">
        <v>15</v>
      </c>
      <c r="E22" s="153">
        <v>1</v>
      </c>
      <c r="F22" s="153">
        <f t="shared" si="3"/>
        <v>22</v>
      </c>
    </row>
    <row r="23" spans="1:6" ht="16.5" x14ac:dyDescent="0.25">
      <c r="A23" s="149"/>
      <c r="B23" s="149"/>
      <c r="C23" s="149"/>
      <c r="D23" s="149"/>
      <c r="E23" s="151"/>
      <c r="F23" s="151"/>
    </row>
    <row r="24" spans="1:6" ht="16.5" x14ac:dyDescent="0.25">
      <c r="A24" s="152" t="s">
        <v>20</v>
      </c>
      <c r="B24" s="154">
        <f>B8+B14+B15+B22</f>
        <v>155</v>
      </c>
      <c r="C24" s="154">
        <f t="shared" ref="C24:F24" si="4">C8+C14+C15+C22</f>
        <v>42</v>
      </c>
      <c r="D24" s="154">
        <f t="shared" si="4"/>
        <v>23</v>
      </c>
      <c r="E24" s="154">
        <f t="shared" si="4"/>
        <v>10</v>
      </c>
      <c r="F24" s="154">
        <f t="shared" si="4"/>
        <v>230</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I38"/>
  <sheetViews>
    <sheetView view="pageBreakPreview" zoomScale="130" zoomScaleNormal="100" zoomScaleSheetLayoutView="130" workbookViewId="0">
      <selection activeCell="I1" sqref="I1"/>
    </sheetView>
  </sheetViews>
  <sheetFormatPr defaultRowHeight="12.75" x14ac:dyDescent="0.2"/>
  <cols>
    <col min="1" max="1" width="40" style="2" customWidth="1"/>
    <col min="2" max="4" width="10.42578125" style="2" customWidth="1"/>
    <col min="5" max="5" width="4.7109375" style="2" customWidth="1"/>
    <col min="6" max="6" width="35.42578125" style="2" customWidth="1"/>
    <col min="7" max="7" width="10.42578125" style="2" customWidth="1"/>
    <col min="8" max="8" width="9.85546875" style="2" customWidth="1"/>
    <col min="9" max="9" width="10.7109375" style="2" bestFit="1" customWidth="1"/>
    <col min="10" max="237" width="9.140625" style="2"/>
    <col min="238" max="238" width="40" style="2" customWidth="1"/>
    <col min="239" max="239" width="12" style="2" customWidth="1"/>
    <col min="240" max="242" width="10.42578125" style="2" customWidth="1"/>
    <col min="243" max="243" width="11" style="2" customWidth="1"/>
    <col min="244" max="244" width="4.7109375" style="2" customWidth="1"/>
    <col min="245" max="245" width="32.42578125" style="2" customWidth="1"/>
    <col min="246" max="246" width="12" style="2" customWidth="1"/>
    <col min="247" max="249" width="13.5703125" style="2" customWidth="1"/>
    <col min="250" max="250" width="11" style="2" customWidth="1"/>
    <col min="251" max="493" width="9.140625" style="2"/>
    <col min="494" max="494" width="40" style="2" customWidth="1"/>
    <col min="495" max="495" width="12" style="2" customWidth="1"/>
    <col min="496" max="498" width="10.42578125" style="2" customWidth="1"/>
    <col min="499" max="499" width="11" style="2" customWidth="1"/>
    <col min="500" max="500" width="4.7109375" style="2" customWidth="1"/>
    <col min="501" max="501" width="32.42578125" style="2" customWidth="1"/>
    <col min="502" max="502" width="12" style="2" customWidth="1"/>
    <col min="503" max="505" width="13.5703125" style="2" customWidth="1"/>
    <col min="506" max="506" width="11" style="2" customWidth="1"/>
    <col min="507" max="749" width="9.140625" style="2"/>
    <col min="750" max="750" width="40" style="2" customWidth="1"/>
    <col min="751" max="751" width="12" style="2" customWidth="1"/>
    <col min="752" max="754" width="10.42578125" style="2" customWidth="1"/>
    <col min="755" max="755" width="11" style="2" customWidth="1"/>
    <col min="756" max="756" width="4.7109375" style="2" customWidth="1"/>
    <col min="757" max="757" width="32.42578125" style="2" customWidth="1"/>
    <col min="758" max="758" width="12" style="2" customWidth="1"/>
    <col min="759" max="761" width="13.5703125" style="2" customWidth="1"/>
    <col min="762" max="762" width="11" style="2" customWidth="1"/>
    <col min="763" max="1005" width="9.140625" style="2"/>
    <col min="1006" max="1006" width="40" style="2" customWidth="1"/>
    <col min="1007" max="1007" width="12" style="2" customWidth="1"/>
    <col min="1008" max="1010" width="10.42578125" style="2" customWidth="1"/>
    <col min="1011" max="1011" width="11" style="2" customWidth="1"/>
    <col min="1012" max="1012" width="4.7109375" style="2" customWidth="1"/>
    <col min="1013" max="1013" width="32.42578125" style="2" customWidth="1"/>
    <col min="1014" max="1014" width="12" style="2" customWidth="1"/>
    <col min="1015" max="1017" width="13.5703125" style="2" customWidth="1"/>
    <col min="1018" max="1018" width="11" style="2" customWidth="1"/>
    <col min="1019" max="1261" width="9.140625" style="2"/>
    <col min="1262" max="1262" width="40" style="2" customWidth="1"/>
    <col min="1263" max="1263" width="12" style="2" customWidth="1"/>
    <col min="1264" max="1266" width="10.42578125" style="2" customWidth="1"/>
    <col min="1267" max="1267" width="11" style="2" customWidth="1"/>
    <col min="1268" max="1268" width="4.7109375" style="2" customWidth="1"/>
    <col min="1269" max="1269" width="32.42578125" style="2" customWidth="1"/>
    <col min="1270" max="1270" width="12" style="2" customWidth="1"/>
    <col min="1271" max="1273" width="13.5703125" style="2" customWidth="1"/>
    <col min="1274" max="1274" width="11" style="2" customWidth="1"/>
    <col min="1275" max="1517" width="9.140625" style="2"/>
    <col min="1518" max="1518" width="40" style="2" customWidth="1"/>
    <col min="1519" max="1519" width="12" style="2" customWidth="1"/>
    <col min="1520" max="1522" width="10.42578125" style="2" customWidth="1"/>
    <col min="1523" max="1523" width="11" style="2" customWidth="1"/>
    <col min="1524" max="1524" width="4.7109375" style="2" customWidth="1"/>
    <col min="1525" max="1525" width="32.42578125" style="2" customWidth="1"/>
    <col min="1526" max="1526" width="12" style="2" customWidth="1"/>
    <col min="1527" max="1529" width="13.5703125" style="2" customWidth="1"/>
    <col min="1530" max="1530" width="11" style="2" customWidth="1"/>
    <col min="1531" max="1773" width="9.140625" style="2"/>
    <col min="1774" max="1774" width="40" style="2" customWidth="1"/>
    <col min="1775" max="1775" width="12" style="2" customWidth="1"/>
    <col min="1776" max="1778" width="10.42578125" style="2" customWidth="1"/>
    <col min="1779" max="1779" width="11" style="2" customWidth="1"/>
    <col min="1780" max="1780" width="4.7109375" style="2" customWidth="1"/>
    <col min="1781" max="1781" width="32.42578125" style="2" customWidth="1"/>
    <col min="1782" max="1782" width="12" style="2" customWidth="1"/>
    <col min="1783" max="1785" width="13.5703125" style="2" customWidth="1"/>
    <col min="1786" max="1786" width="11" style="2" customWidth="1"/>
    <col min="1787" max="2029" width="9.140625" style="2"/>
    <col min="2030" max="2030" width="40" style="2" customWidth="1"/>
    <col min="2031" max="2031" width="12" style="2" customWidth="1"/>
    <col min="2032" max="2034" width="10.42578125" style="2" customWidth="1"/>
    <col min="2035" max="2035" width="11" style="2" customWidth="1"/>
    <col min="2036" max="2036" width="4.7109375" style="2" customWidth="1"/>
    <col min="2037" max="2037" width="32.42578125" style="2" customWidth="1"/>
    <col min="2038" max="2038" width="12" style="2" customWidth="1"/>
    <col min="2039" max="2041" width="13.5703125" style="2" customWidth="1"/>
    <col min="2042" max="2042" width="11" style="2" customWidth="1"/>
    <col min="2043" max="2285" width="9.140625" style="2"/>
    <col min="2286" max="2286" width="40" style="2" customWidth="1"/>
    <col min="2287" max="2287" width="12" style="2" customWidth="1"/>
    <col min="2288" max="2290" width="10.42578125" style="2" customWidth="1"/>
    <col min="2291" max="2291" width="11" style="2" customWidth="1"/>
    <col min="2292" max="2292" width="4.7109375" style="2" customWidth="1"/>
    <col min="2293" max="2293" width="32.42578125" style="2" customWidth="1"/>
    <col min="2294" max="2294" width="12" style="2" customWidth="1"/>
    <col min="2295" max="2297" width="13.5703125" style="2" customWidth="1"/>
    <col min="2298" max="2298" width="11" style="2" customWidth="1"/>
    <col min="2299" max="2541" width="9.140625" style="2"/>
    <col min="2542" max="2542" width="40" style="2" customWidth="1"/>
    <col min="2543" max="2543" width="12" style="2" customWidth="1"/>
    <col min="2544" max="2546" width="10.42578125" style="2" customWidth="1"/>
    <col min="2547" max="2547" width="11" style="2" customWidth="1"/>
    <col min="2548" max="2548" width="4.7109375" style="2" customWidth="1"/>
    <col min="2549" max="2549" width="32.42578125" style="2" customWidth="1"/>
    <col min="2550" max="2550" width="12" style="2" customWidth="1"/>
    <col min="2551" max="2553" width="13.5703125" style="2" customWidth="1"/>
    <col min="2554" max="2554" width="11" style="2" customWidth="1"/>
    <col min="2555" max="2797" width="9.140625" style="2"/>
    <col min="2798" max="2798" width="40" style="2" customWidth="1"/>
    <col min="2799" max="2799" width="12" style="2" customWidth="1"/>
    <col min="2800" max="2802" width="10.42578125" style="2" customWidth="1"/>
    <col min="2803" max="2803" width="11" style="2" customWidth="1"/>
    <col min="2804" max="2804" width="4.7109375" style="2" customWidth="1"/>
    <col min="2805" max="2805" width="32.42578125" style="2" customWidth="1"/>
    <col min="2806" max="2806" width="12" style="2" customWidth="1"/>
    <col min="2807" max="2809" width="13.5703125" style="2" customWidth="1"/>
    <col min="2810" max="2810" width="11" style="2" customWidth="1"/>
    <col min="2811" max="3053" width="9.140625" style="2"/>
    <col min="3054" max="3054" width="40" style="2" customWidth="1"/>
    <col min="3055" max="3055" width="12" style="2" customWidth="1"/>
    <col min="3056" max="3058" width="10.42578125" style="2" customWidth="1"/>
    <col min="3059" max="3059" width="11" style="2" customWidth="1"/>
    <col min="3060" max="3060" width="4.7109375" style="2" customWidth="1"/>
    <col min="3061" max="3061" width="32.42578125" style="2" customWidth="1"/>
    <col min="3062" max="3062" width="12" style="2" customWidth="1"/>
    <col min="3063" max="3065" width="13.5703125" style="2" customWidth="1"/>
    <col min="3066" max="3066" width="11" style="2" customWidth="1"/>
    <col min="3067" max="3309" width="9.140625" style="2"/>
    <col min="3310" max="3310" width="40" style="2" customWidth="1"/>
    <col min="3311" max="3311" width="12" style="2" customWidth="1"/>
    <col min="3312" max="3314" width="10.42578125" style="2" customWidth="1"/>
    <col min="3315" max="3315" width="11" style="2" customWidth="1"/>
    <col min="3316" max="3316" width="4.7109375" style="2" customWidth="1"/>
    <col min="3317" max="3317" width="32.42578125" style="2" customWidth="1"/>
    <col min="3318" max="3318" width="12" style="2" customWidth="1"/>
    <col min="3319" max="3321" width="13.5703125" style="2" customWidth="1"/>
    <col min="3322" max="3322" width="11" style="2" customWidth="1"/>
    <col min="3323" max="3565" width="9.140625" style="2"/>
    <col min="3566" max="3566" width="40" style="2" customWidth="1"/>
    <col min="3567" max="3567" width="12" style="2" customWidth="1"/>
    <col min="3568" max="3570" width="10.42578125" style="2" customWidth="1"/>
    <col min="3571" max="3571" width="11" style="2" customWidth="1"/>
    <col min="3572" max="3572" width="4.7109375" style="2" customWidth="1"/>
    <col min="3573" max="3573" width="32.42578125" style="2" customWidth="1"/>
    <col min="3574" max="3574" width="12" style="2" customWidth="1"/>
    <col min="3575" max="3577" width="13.5703125" style="2" customWidth="1"/>
    <col min="3578" max="3578" width="11" style="2" customWidth="1"/>
    <col min="3579" max="3821" width="9.140625" style="2"/>
    <col min="3822" max="3822" width="40" style="2" customWidth="1"/>
    <col min="3823" max="3823" width="12" style="2" customWidth="1"/>
    <col min="3824" max="3826" width="10.42578125" style="2" customWidth="1"/>
    <col min="3827" max="3827" width="11" style="2" customWidth="1"/>
    <col min="3828" max="3828" width="4.7109375" style="2" customWidth="1"/>
    <col min="3829" max="3829" width="32.42578125" style="2" customWidth="1"/>
    <col min="3830" max="3830" width="12" style="2" customWidth="1"/>
    <col min="3831" max="3833" width="13.5703125" style="2" customWidth="1"/>
    <col min="3834" max="3834" width="11" style="2" customWidth="1"/>
    <col min="3835" max="4077" width="9.140625" style="2"/>
    <col min="4078" max="4078" width="40" style="2" customWidth="1"/>
    <col min="4079" max="4079" width="12" style="2" customWidth="1"/>
    <col min="4080" max="4082" width="10.42578125" style="2" customWidth="1"/>
    <col min="4083" max="4083" width="11" style="2" customWidth="1"/>
    <col min="4084" max="4084" width="4.7109375" style="2" customWidth="1"/>
    <col min="4085" max="4085" width="32.42578125" style="2" customWidth="1"/>
    <col min="4086" max="4086" width="12" style="2" customWidth="1"/>
    <col min="4087" max="4089" width="13.5703125" style="2" customWidth="1"/>
    <col min="4090" max="4090" width="11" style="2" customWidth="1"/>
    <col min="4091" max="4333" width="9.140625" style="2"/>
    <col min="4334" max="4334" width="40" style="2" customWidth="1"/>
    <col min="4335" max="4335" width="12" style="2" customWidth="1"/>
    <col min="4336" max="4338" width="10.42578125" style="2" customWidth="1"/>
    <col min="4339" max="4339" width="11" style="2" customWidth="1"/>
    <col min="4340" max="4340" width="4.7109375" style="2" customWidth="1"/>
    <col min="4341" max="4341" width="32.42578125" style="2" customWidth="1"/>
    <col min="4342" max="4342" width="12" style="2" customWidth="1"/>
    <col min="4343" max="4345" width="13.5703125" style="2" customWidth="1"/>
    <col min="4346" max="4346" width="11" style="2" customWidth="1"/>
    <col min="4347" max="4589" width="9.140625" style="2"/>
    <col min="4590" max="4590" width="40" style="2" customWidth="1"/>
    <col min="4591" max="4591" width="12" style="2" customWidth="1"/>
    <col min="4592" max="4594" width="10.42578125" style="2" customWidth="1"/>
    <col min="4595" max="4595" width="11" style="2" customWidth="1"/>
    <col min="4596" max="4596" width="4.7109375" style="2" customWidth="1"/>
    <col min="4597" max="4597" width="32.42578125" style="2" customWidth="1"/>
    <col min="4598" max="4598" width="12" style="2" customWidth="1"/>
    <col min="4599" max="4601" width="13.5703125" style="2" customWidth="1"/>
    <col min="4602" max="4602" width="11" style="2" customWidth="1"/>
    <col min="4603" max="4845" width="9.140625" style="2"/>
    <col min="4846" max="4846" width="40" style="2" customWidth="1"/>
    <col min="4847" max="4847" width="12" style="2" customWidth="1"/>
    <col min="4848" max="4850" width="10.42578125" style="2" customWidth="1"/>
    <col min="4851" max="4851" width="11" style="2" customWidth="1"/>
    <col min="4852" max="4852" width="4.7109375" style="2" customWidth="1"/>
    <col min="4853" max="4853" width="32.42578125" style="2" customWidth="1"/>
    <col min="4854" max="4854" width="12" style="2" customWidth="1"/>
    <col min="4855" max="4857" width="13.5703125" style="2" customWidth="1"/>
    <col min="4858" max="4858" width="11" style="2" customWidth="1"/>
    <col min="4859" max="5101" width="9.140625" style="2"/>
    <col min="5102" max="5102" width="40" style="2" customWidth="1"/>
    <col min="5103" max="5103" width="12" style="2" customWidth="1"/>
    <col min="5104" max="5106" width="10.42578125" style="2" customWidth="1"/>
    <col min="5107" max="5107" width="11" style="2" customWidth="1"/>
    <col min="5108" max="5108" width="4.7109375" style="2" customWidth="1"/>
    <col min="5109" max="5109" width="32.42578125" style="2" customWidth="1"/>
    <col min="5110" max="5110" width="12" style="2" customWidth="1"/>
    <col min="5111" max="5113" width="13.5703125" style="2" customWidth="1"/>
    <col min="5114" max="5114" width="11" style="2" customWidth="1"/>
    <col min="5115" max="5357" width="9.140625" style="2"/>
    <col min="5358" max="5358" width="40" style="2" customWidth="1"/>
    <col min="5359" max="5359" width="12" style="2" customWidth="1"/>
    <col min="5360" max="5362" width="10.42578125" style="2" customWidth="1"/>
    <col min="5363" max="5363" width="11" style="2" customWidth="1"/>
    <col min="5364" max="5364" width="4.7109375" style="2" customWidth="1"/>
    <col min="5365" max="5365" width="32.42578125" style="2" customWidth="1"/>
    <col min="5366" max="5366" width="12" style="2" customWidth="1"/>
    <col min="5367" max="5369" width="13.5703125" style="2" customWidth="1"/>
    <col min="5370" max="5370" width="11" style="2" customWidth="1"/>
    <col min="5371" max="5613" width="9.140625" style="2"/>
    <col min="5614" max="5614" width="40" style="2" customWidth="1"/>
    <col min="5615" max="5615" width="12" style="2" customWidth="1"/>
    <col min="5616" max="5618" width="10.42578125" style="2" customWidth="1"/>
    <col min="5619" max="5619" width="11" style="2" customWidth="1"/>
    <col min="5620" max="5620" width="4.7109375" style="2" customWidth="1"/>
    <col min="5621" max="5621" width="32.42578125" style="2" customWidth="1"/>
    <col min="5622" max="5622" width="12" style="2" customWidth="1"/>
    <col min="5623" max="5625" width="13.5703125" style="2" customWidth="1"/>
    <col min="5626" max="5626" width="11" style="2" customWidth="1"/>
    <col min="5627" max="5869" width="9.140625" style="2"/>
    <col min="5870" max="5870" width="40" style="2" customWidth="1"/>
    <col min="5871" max="5871" width="12" style="2" customWidth="1"/>
    <col min="5872" max="5874" width="10.42578125" style="2" customWidth="1"/>
    <col min="5875" max="5875" width="11" style="2" customWidth="1"/>
    <col min="5876" max="5876" width="4.7109375" style="2" customWidth="1"/>
    <col min="5877" max="5877" width="32.42578125" style="2" customWidth="1"/>
    <col min="5878" max="5878" width="12" style="2" customWidth="1"/>
    <col min="5879" max="5881" width="13.5703125" style="2" customWidth="1"/>
    <col min="5882" max="5882" width="11" style="2" customWidth="1"/>
    <col min="5883" max="6125" width="9.140625" style="2"/>
    <col min="6126" max="6126" width="40" style="2" customWidth="1"/>
    <col min="6127" max="6127" width="12" style="2" customWidth="1"/>
    <col min="6128" max="6130" width="10.42578125" style="2" customWidth="1"/>
    <col min="6131" max="6131" width="11" style="2" customWidth="1"/>
    <col min="6132" max="6132" width="4.7109375" style="2" customWidth="1"/>
    <col min="6133" max="6133" width="32.42578125" style="2" customWidth="1"/>
    <col min="6134" max="6134" width="12" style="2" customWidth="1"/>
    <col min="6135" max="6137" width="13.5703125" style="2" customWidth="1"/>
    <col min="6138" max="6138" width="11" style="2" customWidth="1"/>
    <col min="6139" max="6381" width="9.140625" style="2"/>
    <col min="6382" max="6382" width="40" style="2" customWidth="1"/>
    <col min="6383" max="6383" width="12" style="2" customWidth="1"/>
    <col min="6384" max="6386" width="10.42578125" style="2" customWidth="1"/>
    <col min="6387" max="6387" width="11" style="2" customWidth="1"/>
    <col min="6388" max="6388" width="4.7109375" style="2" customWidth="1"/>
    <col min="6389" max="6389" width="32.42578125" style="2" customWidth="1"/>
    <col min="6390" max="6390" width="12" style="2" customWidth="1"/>
    <col min="6391" max="6393" width="13.5703125" style="2" customWidth="1"/>
    <col min="6394" max="6394" width="11" style="2" customWidth="1"/>
    <col min="6395" max="6637" width="9.140625" style="2"/>
    <col min="6638" max="6638" width="40" style="2" customWidth="1"/>
    <col min="6639" max="6639" width="12" style="2" customWidth="1"/>
    <col min="6640" max="6642" width="10.42578125" style="2" customWidth="1"/>
    <col min="6643" max="6643" width="11" style="2" customWidth="1"/>
    <col min="6644" max="6644" width="4.7109375" style="2" customWidth="1"/>
    <col min="6645" max="6645" width="32.42578125" style="2" customWidth="1"/>
    <col min="6646" max="6646" width="12" style="2" customWidth="1"/>
    <col min="6647" max="6649" width="13.5703125" style="2" customWidth="1"/>
    <col min="6650" max="6650" width="11" style="2" customWidth="1"/>
    <col min="6651" max="6893" width="9.140625" style="2"/>
    <col min="6894" max="6894" width="40" style="2" customWidth="1"/>
    <col min="6895" max="6895" width="12" style="2" customWidth="1"/>
    <col min="6896" max="6898" width="10.42578125" style="2" customWidth="1"/>
    <col min="6899" max="6899" width="11" style="2" customWidth="1"/>
    <col min="6900" max="6900" width="4.7109375" style="2" customWidth="1"/>
    <col min="6901" max="6901" width="32.42578125" style="2" customWidth="1"/>
    <col min="6902" max="6902" width="12" style="2" customWidth="1"/>
    <col min="6903" max="6905" width="13.5703125" style="2" customWidth="1"/>
    <col min="6906" max="6906" width="11" style="2" customWidth="1"/>
    <col min="6907" max="7149" width="9.140625" style="2"/>
    <col min="7150" max="7150" width="40" style="2" customWidth="1"/>
    <col min="7151" max="7151" width="12" style="2" customWidth="1"/>
    <col min="7152" max="7154" width="10.42578125" style="2" customWidth="1"/>
    <col min="7155" max="7155" width="11" style="2" customWidth="1"/>
    <col min="7156" max="7156" width="4.7109375" style="2" customWidth="1"/>
    <col min="7157" max="7157" width="32.42578125" style="2" customWidth="1"/>
    <col min="7158" max="7158" width="12" style="2" customWidth="1"/>
    <col min="7159" max="7161" width="13.5703125" style="2" customWidth="1"/>
    <col min="7162" max="7162" width="11" style="2" customWidth="1"/>
    <col min="7163" max="7405" width="9.140625" style="2"/>
    <col min="7406" max="7406" width="40" style="2" customWidth="1"/>
    <col min="7407" max="7407" width="12" style="2" customWidth="1"/>
    <col min="7408" max="7410" width="10.42578125" style="2" customWidth="1"/>
    <col min="7411" max="7411" width="11" style="2" customWidth="1"/>
    <col min="7412" max="7412" width="4.7109375" style="2" customWidth="1"/>
    <col min="7413" max="7413" width="32.42578125" style="2" customWidth="1"/>
    <col min="7414" max="7414" width="12" style="2" customWidth="1"/>
    <col min="7415" max="7417" width="13.5703125" style="2" customWidth="1"/>
    <col min="7418" max="7418" width="11" style="2" customWidth="1"/>
    <col min="7419" max="7661" width="9.140625" style="2"/>
    <col min="7662" max="7662" width="40" style="2" customWidth="1"/>
    <col min="7663" max="7663" width="12" style="2" customWidth="1"/>
    <col min="7664" max="7666" width="10.42578125" style="2" customWidth="1"/>
    <col min="7667" max="7667" width="11" style="2" customWidth="1"/>
    <col min="7668" max="7668" width="4.7109375" style="2" customWidth="1"/>
    <col min="7669" max="7669" width="32.42578125" style="2" customWidth="1"/>
    <col min="7670" max="7670" width="12" style="2" customWidth="1"/>
    <col min="7671" max="7673" width="13.5703125" style="2" customWidth="1"/>
    <col min="7674" max="7674" width="11" style="2" customWidth="1"/>
    <col min="7675" max="7917" width="9.140625" style="2"/>
    <col min="7918" max="7918" width="40" style="2" customWidth="1"/>
    <col min="7919" max="7919" width="12" style="2" customWidth="1"/>
    <col min="7920" max="7922" width="10.42578125" style="2" customWidth="1"/>
    <col min="7923" max="7923" width="11" style="2" customWidth="1"/>
    <col min="7924" max="7924" width="4.7109375" style="2" customWidth="1"/>
    <col min="7925" max="7925" width="32.42578125" style="2" customWidth="1"/>
    <col min="7926" max="7926" width="12" style="2" customWidth="1"/>
    <col min="7927" max="7929" width="13.5703125" style="2" customWidth="1"/>
    <col min="7930" max="7930" width="11" style="2" customWidth="1"/>
    <col min="7931" max="8173" width="9.140625" style="2"/>
    <col min="8174" max="8174" width="40" style="2" customWidth="1"/>
    <col min="8175" max="8175" width="12" style="2" customWidth="1"/>
    <col min="8176" max="8178" width="10.42578125" style="2" customWidth="1"/>
    <col min="8179" max="8179" width="11" style="2" customWidth="1"/>
    <col min="8180" max="8180" width="4.7109375" style="2" customWidth="1"/>
    <col min="8181" max="8181" width="32.42578125" style="2" customWidth="1"/>
    <col min="8182" max="8182" width="12" style="2" customWidth="1"/>
    <col min="8183" max="8185" width="13.5703125" style="2" customWidth="1"/>
    <col min="8186" max="8186" width="11" style="2" customWidth="1"/>
    <col min="8187" max="8429" width="9.140625" style="2"/>
    <col min="8430" max="8430" width="40" style="2" customWidth="1"/>
    <col min="8431" max="8431" width="12" style="2" customWidth="1"/>
    <col min="8432" max="8434" width="10.42578125" style="2" customWidth="1"/>
    <col min="8435" max="8435" width="11" style="2" customWidth="1"/>
    <col min="8436" max="8436" width="4.7109375" style="2" customWidth="1"/>
    <col min="8437" max="8437" width="32.42578125" style="2" customWidth="1"/>
    <col min="8438" max="8438" width="12" style="2" customWidth="1"/>
    <col min="8439" max="8441" width="13.5703125" style="2" customWidth="1"/>
    <col min="8442" max="8442" width="11" style="2" customWidth="1"/>
    <col min="8443" max="8685" width="9.140625" style="2"/>
    <col min="8686" max="8686" width="40" style="2" customWidth="1"/>
    <col min="8687" max="8687" width="12" style="2" customWidth="1"/>
    <col min="8688" max="8690" width="10.42578125" style="2" customWidth="1"/>
    <col min="8691" max="8691" width="11" style="2" customWidth="1"/>
    <col min="8692" max="8692" width="4.7109375" style="2" customWidth="1"/>
    <col min="8693" max="8693" width="32.42578125" style="2" customWidth="1"/>
    <col min="8694" max="8694" width="12" style="2" customWidth="1"/>
    <col min="8695" max="8697" width="13.5703125" style="2" customWidth="1"/>
    <col min="8698" max="8698" width="11" style="2" customWidth="1"/>
    <col min="8699" max="8941" width="9.140625" style="2"/>
    <col min="8942" max="8942" width="40" style="2" customWidth="1"/>
    <col min="8943" max="8943" width="12" style="2" customWidth="1"/>
    <col min="8944" max="8946" width="10.42578125" style="2" customWidth="1"/>
    <col min="8947" max="8947" width="11" style="2" customWidth="1"/>
    <col min="8948" max="8948" width="4.7109375" style="2" customWidth="1"/>
    <col min="8949" max="8949" width="32.42578125" style="2" customWidth="1"/>
    <col min="8950" max="8950" width="12" style="2" customWidth="1"/>
    <col min="8951" max="8953" width="13.5703125" style="2" customWidth="1"/>
    <col min="8954" max="8954" width="11" style="2" customWidth="1"/>
    <col min="8955" max="9197" width="9.140625" style="2"/>
    <col min="9198" max="9198" width="40" style="2" customWidth="1"/>
    <col min="9199" max="9199" width="12" style="2" customWidth="1"/>
    <col min="9200" max="9202" width="10.42578125" style="2" customWidth="1"/>
    <col min="9203" max="9203" width="11" style="2" customWidth="1"/>
    <col min="9204" max="9204" width="4.7109375" style="2" customWidth="1"/>
    <col min="9205" max="9205" width="32.42578125" style="2" customWidth="1"/>
    <col min="9206" max="9206" width="12" style="2" customWidth="1"/>
    <col min="9207" max="9209" width="13.5703125" style="2" customWidth="1"/>
    <col min="9210" max="9210" width="11" style="2" customWidth="1"/>
    <col min="9211" max="9453" width="9.140625" style="2"/>
    <col min="9454" max="9454" width="40" style="2" customWidth="1"/>
    <col min="9455" max="9455" width="12" style="2" customWidth="1"/>
    <col min="9456" max="9458" width="10.42578125" style="2" customWidth="1"/>
    <col min="9459" max="9459" width="11" style="2" customWidth="1"/>
    <col min="9460" max="9460" width="4.7109375" style="2" customWidth="1"/>
    <col min="9461" max="9461" width="32.42578125" style="2" customWidth="1"/>
    <col min="9462" max="9462" width="12" style="2" customWidth="1"/>
    <col min="9463" max="9465" width="13.5703125" style="2" customWidth="1"/>
    <col min="9466" max="9466" width="11" style="2" customWidth="1"/>
    <col min="9467" max="9709" width="9.140625" style="2"/>
    <col min="9710" max="9710" width="40" style="2" customWidth="1"/>
    <col min="9711" max="9711" width="12" style="2" customWidth="1"/>
    <col min="9712" max="9714" width="10.42578125" style="2" customWidth="1"/>
    <col min="9715" max="9715" width="11" style="2" customWidth="1"/>
    <col min="9716" max="9716" width="4.7109375" style="2" customWidth="1"/>
    <col min="9717" max="9717" width="32.42578125" style="2" customWidth="1"/>
    <col min="9718" max="9718" width="12" style="2" customWidth="1"/>
    <col min="9719" max="9721" width="13.5703125" style="2" customWidth="1"/>
    <col min="9722" max="9722" width="11" style="2" customWidth="1"/>
    <col min="9723" max="9965" width="9.140625" style="2"/>
    <col min="9966" max="9966" width="40" style="2" customWidth="1"/>
    <col min="9967" max="9967" width="12" style="2" customWidth="1"/>
    <col min="9968" max="9970" width="10.42578125" style="2" customWidth="1"/>
    <col min="9971" max="9971" width="11" style="2" customWidth="1"/>
    <col min="9972" max="9972" width="4.7109375" style="2" customWidth="1"/>
    <col min="9973" max="9973" width="32.42578125" style="2" customWidth="1"/>
    <col min="9974" max="9974" width="12" style="2" customWidth="1"/>
    <col min="9975" max="9977" width="13.5703125" style="2" customWidth="1"/>
    <col min="9978" max="9978" width="11" style="2" customWidth="1"/>
    <col min="9979" max="10221" width="9.140625" style="2"/>
    <col min="10222" max="10222" width="40" style="2" customWidth="1"/>
    <col min="10223" max="10223" width="12" style="2" customWidth="1"/>
    <col min="10224" max="10226" width="10.42578125" style="2" customWidth="1"/>
    <col min="10227" max="10227" width="11" style="2" customWidth="1"/>
    <col min="10228" max="10228" width="4.7109375" style="2" customWidth="1"/>
    <col min="10229" max="10229" width="32.42578125" style="2" customWidth="1"/>
    <col min="10230" max="10230" width="12" style="2" customWidth="1"/>
    <col min="10231" max="10233" width="13.5703125" style="2" customWidth="1"/>
    <col min="10234" max="10234" width="11" style="2" customWidth="1"/>
    <col min="10235" max="10477" width="9.140625" style="2"/>
    <col min="10478" max="10478" width="40" style="2" customWidth="1"/>
    <col min="10479" max="10479" width="12" style="2" customWidth="1"/>
    <col min="10480" max="10482" width="10.42578125" style="2" customWidth="1"/>
    <col min="10483" max="10483" width="11" style="2" customWidth="1"/>
    <col min="10484" max="10484" width="4.7109375" style="2" customWidth="1"/>
    <col min="10485" max="10485" width="32.42578125" style="2" customWidth="1"/>
    <col min="10486" max="10486" width="12" style="2" customWidth="1"/>
    <col min="10487" max="10489" width="13.5703125" style="2" customWidth="1"/>
    <col min="10490" max="10490" width="11" style="2" customWidth="1"/>
    <col min="10491" max="10733" width="9.140625" style="2"/>
    <col min="10734" max="10734" width="40" style="2" customWidth="1"/>
    <col min="10735" max="10735" width="12" style="2" customWidth="1"/>
    <col min="10736" max="10738" width="10.42578125" style="2" customWidth="1"/>
    <col min="10739" max="10739" width="11" style="2" customWidth="1"/>
    <col min="10740" max="10740" width="4.7109375" style="2" customWidth="1"/>
    <col min="10741" max="10741" width="32.42578125" style="2" customWidth="1"/>
    <col min="10742" max="10742" width="12" style="2" customWidth="1"/>
    <col min="10743" max="10745" width="13.5703125" style="2" customWidth="1"/>
    <col min="10746" max="10746" width="11" style="2" customWidth="1"/>
    <col min="10747" max="10989" width="9.140625" style="2"/>
    <col min="10990" max="10990" width="40" style="2" customWidth="1"/>
    <col min="10991" max="10991" width="12" style="2" customWidth="1"/>
    <col min="10992" max="10994" width="10.42578125" style="2" customWidth="1"/>
    <col min="10995" max="10995" width="11" style="2" customWidth="1"/>
    <col min="10996" max="10996" width="4.7109375" style="2" customWidth="1"/>
    <col min="10997" max="10997" width="32.42578125" style="2" customWidth="1"/>
    <col min="10998" max="10998" width="12" style="2" customWidth="1"/>
    <col min="10999" max="11001" width="13.5703125" style="2" customWidth="1"/>
    <col min="11002" max="11002" width="11" style="2" customWidth="1"/>
    <col min="11003" max="11245" width="9.140625" style="2"/>
    <col min="11246" max="11246" width="40" style="2" customWidth="1"/>
    <col min="11247" max="11247" width="12" style="2" customWidth="1"/>
    <col min="11248" max="11250" width="10.42578125" style="2" customWidth="1"/>
    <col min="11251" max="11251" width="11" style="2" customWidth="1"/>
    <col min="11252" max="11252" width="4.7109375" style="2" customWidth="1"/>
    <col min="11253" max="11253" width="32.42578125" style="2" customWidth="1"/>
    <col min="11254" max="11254" width="12" style="2" customWidth="1"/>
    <col min="11255" max="11257" width="13.5703125" style="2" customWidth="1"/>
    <col min="11258" max="11258" width="11" style="2" customWidth="1"/>
    <col min="11259" max="11501" width="9.140625" style="2"/>
    <col min="11502" max="11502" width="40" style="2" customWidth="1"/>
    <col min="11503" max="11503" width="12" style="2" customWidth="1"/>
    <col min="11504" max="11506" width="10.42578125" style="2" customWidth="1"/>
    <col min="11507" max="11507" width="11" style="2" customWidth="1"/>
    <col min="11508" max="11508" width="4.7109375" style="2" customWidth="1"/>
    <col min="11509" max="11509" width="32.42578125" style="2" customWidth="1"/>
    <col min="11510" max="11510" width="12" style="2" customWidth="1"/>
    <col min="11511" max="11513" width="13.5703125" style="2" customWidth="1"/>
    <col min="11514" max="11514" width="11" style="2" customWidth="1"/>
    <col min="11515" max="11757" width="9.140625" style="2"/>
    <col min="11758" max="11758" width="40" style="2" customWidth="1"/>
    <col min="11759" max="11759" width="12" style="2" customWidth="1"/>
    <col min="11760" max="11762" width="10.42578125" style="2" customWidth="1"/>
    <col min="11763" max="11763" width="11" style="2" customWidth="1"/>
    <col min="11764" max="11764" width="4.7109375" style="2" customWidth="1"/>
    <col min="11765" max="11765" width="32.42578125" style="2" customWidth="1"/>
    <col min="11766" max="11766" width="12" style="2" customWidth="1"/>
    <col min="11767" max="11769" width="13.5703125" style="2" customWidth="1"/>
    <col min="11770" max="11770" width="11" style="2" customWidth="1"/>
    <col min="11771" max="12013" width="9.140625" style="2"/>
    <col min="12014" max="12014" width="40" style="2" customWidth="1"/>
    <col min="12015" max="12015" width="12" style="2" customWidth="1"/>
    <col min="12016" max="12018" width="10.42578125" style="2" customWidth="1"/>
    <col min="12019" max="12019" width="11" style="2" customWidth="1"/>
    <col min="12020" max="12020" width="4.7109375" style="2" customWidth="1"/>
    <col min="12021" max="12021" width="32.42578125" style="2" customWidth="1"/>
    <col min="12022" max="12022" width="12" style="2" customWidth="1"/>
    <col min="12023" max="12025" width="13.5703125" style="2" customWidth="1"/>
    <col min="12026" max="12026" width="11" style="2" customWidth="1"/>
    <col min="12027" max="12269" width="9.140625" style="2"/>
    <col min="12270" max="12270" width="40" style="2" customWidth="1"/>
    <col min="12271" max="12271" width="12" style="2" customWidth="1"/>
    <col min="12272" max="12274" width="10.42578125" style="2" customWidth="1"/>
    <col min="12275" max="12275" width="11" style="2" customWidth="1"/>
    <col min="12276" max="12276" width="4.7109375" style="2" customWidth="1"/>
    <col min="12277" max="12277" width="32.42578125" style="2" customWidth="1"/>
    <col min="12278" max="12278" width="12" style="2" customWidth="1"/>
    <col min="12279" max="12281" width="13.5703125" style="2" customWidth="1"/>
    <col min="12282" max="12282" width="11" style="2" customWidth="1"/>
    <col min="12283" max="12525" width="9.140625" style="2"/>
    <col min="12526" max="12526" width="40" style="2" customWidth="1"/>
    <col min="12527" max="12527" width="12" style="2" customWidth="1"/>
    <col min="12528" max="12530" width="10.42578125" style="2" customWidth="1"/>
    <col min="12531" max="12531" width="11" style="2" customWidth="1"/>
    <col min="12532" max="12532" width="4.7109375" style="2" customWidth="1"/>
    <col min="12533" max="12533" width="32.42578125" style="2" customWidth="1"/>
    <col min="12534" max="12534" width="12" style="2" customWidth="1"/>
    <col min="12535" max="12537" width="13.5703125" style="2" customWidth="1"/>
    <col min="12538" max="12538" width="11" style="2" customWidth="1"/>
    <col min="12539" max="12781" width="9.140625" style="2"/>
    <col min="12782" max="12782" width="40" style="2" customWidth="1"/>
    <col min="12783" max="12783" width="12" style="2" customWidth="1"/>
    <col min="12784" max="12786" width="10.42578125" style="2" customWidth="1"/>
    <col min="12787" max="12787" width="11" style="2" customWidth="1"/>
    <col min="12788" max="12788" width="4.7109375" style="2" customWidth="1"/>
    <col min="12789" max="12789" width="32.42578125" style="2" customWidth="1"/>
    <col min="12790" max="12790" width="12" style="2" customWidth="1"/>
    <col min="12791" max="12793" width="13.5703125" style="2" customWidth="1"/>
    <col min="12794" max="12794" width="11" style="2" customWidth="1"/>
    <col min="12795" max="13037" width="9.140625" style="2"/>
    <col min="13038" max="13038" width="40" style="2" customWidth="1"/>
    <col min="13039" max="13039" width="12" style="2" customWidth="1"/>
    <col min="13040" max="13042" width="10.42578125" style="2" customWidth="1"/>
    <col min="13043" max="13043" width="11" style="2" customWidth="1"/>
    <col min="13044" max="13044" width="4.7109375" style="2" customWidth="1"/>
    <col min="13045" max="13045" width="32.42578125" style="2" customWidth="1"/>
    <col min="13046" max="13046" width="12" style="2" customWidth="1"/>
    <col min="13047" max="13049" width="13.5703125" style="2" customWidth="1"/>
    <col min="13050" max="13050" width="11" style="2" customWidth="1"/>
    <col min="13051" max="13293" width="9.140625" style="2"/>
    <col min="13294" max="13294" width="40" style="2" customWidth="1"/>
    <col min="13295" max="13295" width="12" style="2" customWidth="1"/>
    <col min="13296" max="13298" width="10.42578125" style="2" customWidth="1"/>
    <col min="13299" max="13299" width="11" style="2" customWidth="1"/>
    <col min="13300" max="13300" width="4.7109375" style="2" customWidth="1"/>
    <col min="13301" max="13301" width="32.42578125" style="2" customWidth="1"/>
    <col min="13302" max="13302" width="12" style="2" customWidth="1"/>
    <col min="13303" max="13305" width="13.5703125" style="2" customWidth="1"/>
    <col min="13306" max="13306" width="11" style="2" customWidth="1"/>
    <col min="13307" max="13549" width="9.140625" style="2"/>
    <col min="13550" max="13550" width="40" style="2" customWidth="1"/>
    <col min="13551" max="13551" width="12" style="2" customWidth="1"/>
    <col min="13552" max="13554" width="10.42578125" style="2" customWidth="1"/>
    <col min="13555" max="13555" width="11" style="2" customWidth="1"/>
    <col min="13556" max="13556" width="4.7109375" style="2" customWidth="1"/>
    <col min="13557" max="13557" width="32.42578125" style="2" customWidth="1"/>
    <col min="13558" max="13558" width="12" style="2" customWidth="1"/>
    <col min="13559" max="13561" width="13.5703125" style="2" customWidth="1"/>
    <col min="13562" max="13562" width="11" style="2" customWidth="1"/>
    <col min="13563" max="13805" width="9.140625" style="2"/>
    <col min="13806" max="13806" width="40" style="2" customWidth="1"/>
    <col min="13807" max="13807" width="12" style="2" customWidth="1"/>
    <col min="13808" max="13810" width="10.42578125" style="2" customWidth="1"/>
    <col min="13811" max="13811" width="11" style="2" customWidth="1"/>
    <col min="13812" max="13812" width="4.7109375" style="2" customWidth="1"/>
    <col min="13813" max="13813" width="32.42578125" style="2" customWidth="1"/>
    <col min="13814" max="13814" width="12" style="2" customWidth="1"/>
    <col min="13815" max="13817" width="13.5703125" style="2" customWidth="1"/>
    <col min="13818" max="13818" width="11" style="2" customWidth="1"/>
    <col min="13819" max="14061" width="9.140625" style="2"/>
    <col min="14062" max="14062" width="40" style="2" customWidth="1"/>
    <col min="14063" max="14063" width="12" style="2" customWidth="1"/>
    <col min="14064" max="14066" width="10.42578125" style="2" customWidth="1"/>
    <col min="14067" max="14067" width="11" style="2" customWidth="1"/>
    <col min="14068" max="14068" width="4.7109375" style="2" customWidth="1"/>
    <col min="14069" max="14069" width="32.42578125" style="2" customWidth="1"/>
    <col min="14070" max="14070" width="12" style="2" customWidth="1"/>
    <col min="14071" max="14073" width="13.5703125" style="2" customWidth="1"/>
    <col min="14074" max="14074" width="11" style="2" customWidth="1"/>
    <col min="14075" max="14317" width="9.140625" style="2"/>
    <col min="14318" max="14318" width="40" style="2" customWidth="1"/>
    <col min="14319" max="14319" width="12" style="2" customWidth="1"/>
    <col min="14320" max="14322" width="10.42578125" style="2" customWidth="1"/>
    <col min="14323" max="14323" width="11" style="2" customWidth="1"/>
    <col min="14324" max="14324" width="4.7109375" style="2" customWidth="1"/>
    <col min="14325" max="14325" width="32.42578125" style="2" customWidth="1"/>
    <col min="14326" max="14326" width="12" style="2" customWidth="1"/>
    <col min="14327" max="14329" width="13.5703125" style="2" customWidth="1"/>
    <col min="14330" max="14330" width="11" style="2" customWidth="1"/>
    <col min="14331" max="14573" width="9.140625" style="2"/>
    <col min="14574" max="14574" width="40" style="2" customWidth="1"/>
    <col min="14575" max="14575" width="12" style="2" customWidth="1"/>
    <col min="14576" max="14578" width="10.42578125" style="2" customWidth="1"/>
    <col min="14579" max="14579" width="11" style="2" customWidth="1"/>
    <col min="14580" max="14580" width="4.7109375" style="2" customWidth="1"/>
    <col min="14581" max="14581" width="32.42578125" style="2" customWidth="1"/>
    <col min="14582" max="14582" width="12" style="2" customWidth="1"/>
    <col min="14583" max="14585" width="13.5703125" style="2" customWidth="1"/>
    <col min="14586" max="14586" width="11" style="2" customWidth="1"/>
    <col min="14587" max="14829" width="9.140625" style="2"/>
    <col min="14830" max="14830" width="40" style="2" customWidth="1"/>
    <col min="14831" max="14831" width="12" style="2" customWidth="1"/>
    <col min="14832" max="14834" width="10.42578125" style="2" customWidth="1"/>
    <col min="14835" max="14835" width="11" style="2" customWidth="1"/>
    <col min="14836" max="14836" width="4.7109375" style="2" customWidth="1"/>
    <col min="14837" max="14837" width="32.42578125" style="2" customWidth="1"/>
    <col min="14838" max="14838" width="12" style="2" customWidth="1"/>
    <col min="14839" max="14841" width="13.5703125" style="2" customWidth="1"/>
    <col min="14842" max="14842" width="11" style="2" customWidth="1"/>
    <col min="14843" max="15085" width="9.140625" style="2"/>
    <col min="15086" max="15086" width="40" style="2" customWidth="1"/>
    <col min="15087" max="15087" width="12" style="2" customWidth="1"/>
    <col min="15088" max="15090" width="10.42578125" style="2" customWidth="1"/>
    <col min="15091" max="15091" width="11" style="2" customWidth="1"/>
    <col min="15092" max="15092" width="4.7109375" style="2" customWidth="1"/>
    <col min="15093" max="15093" width="32.42578125" style="2" customWidth="1"/>
    <col min="15094" max="15094" width="12" style="2" customWidth="1"/>
    <col min="15095" max="15097" width="13.5703125" style="2" customWidth="1"/>
    <col min="15098" max="15098" width="11" style="2" customWidth="1"/>
    <col min="15099" max="15341" width="9.140625" style="2"/>
    <col min="15342" max="15342" width="40" style="2" customWidth="1"/>
    <col min="15343" max="15343" width="12" style="2" customWidth="1"/>
    <col min="15344" max="15346" width="10.42578125" style="2" customWidth="1"/>
    <col min="15347" max="15347" width="11" style="2" customWidth="1"/>
    <col min="15348" max="15348" width="4.7109375" style="2" customWidth="1"/>
    <col min="15349" max="15349" width="32.42578125" style="2" customWidth="1"/>
    <col min="15350" max="15350" width="12" style="2" customWidth="1"/>
    <col min="15351" max="15353" width="13.5703125" style="2" customWidth="1"/>
    <col min="15354" max="15354" width="11" style="2" customWidth="1"/>
    <col min="15355" max="15597" width="9.140625" style="2"/>
    <col min="15598" max="15598" width="40" style="2" customWidth="1"/>
    <col min="15599" max="15599" width="12" style="2" customWidth="1"/>
    <col min="15600" max="15602" width="10.42578125" style="2" customWidth="1"/>
    <col min="15603" max="15603" width="11" style="2" customWidth="1"/>
    <col min="15604" max="15604" width="4.7109375" style="2" customWidth="1"/>
    <col min="15605" max="15605" width="32.42578125" style="2" customWidth="1"/>
    <col min="15606" max="15606" width="12" style="2" customWidth="1"/>
    <col min="15607" max="15609" width="13.5703125" style="2" customWidth="1"/>
    <col min="15610" max="15610" width="11" style="2" customWidth="1"/>
    <col min="15611" max="15853" width="9.140625" style="2"/>
    <col min="15854" max="15854" width="40" style="2" customWidth="1"/>
    <col min="15855" max="15855" width="12" style="2" customWidth="1"/>
    <col min="15856" max="15858" width="10.42578125" style="2" customWidth="1"/>
    <col min="15859" max="15859" width="11" style="2" customWidth="1"/>
    <col min="15860" max="15860" width="4.7109375" style="2" customWidth="1"/>
    <col min="15861" max="15861" width="32.42578125" style="2" customWidth="1"/>
    <col min="15862" max="15862" width="12" style="2" customWidth="1"/>
    <col min="15863" max="15865" width="13.5703125" style="2" customWidth="1"/>
    <col min="15866" max="15866" width="11" style="2" customWidth="1"/>
    <col min="15867" max="16109" width="9.140625" style="2"/>
    <col min="16110" max="16110" width="40" style="2" customWidth="1"/>
    <col min="16111" max="16111" width="12" style="2" customWidth="1"/>
    <col min="16112" max="16114" width="10.42578125" style="2" customWidth="1"/>
    <col min="16115" max="16115" width="11" style="2" customWidth="1"/>
    <col min="16116" max="16116" width="4.7109375" style="2" customWidth="1"/>
    <col min="16117" max="16117" width="32.42578125" style="2" customWidth="1"/>
    <col min="16118" max="16118" width="12" style="2" customWidth="1"/>
    <col min="16119" max="16121" width="13.5703125" style="2" customWidth="1"/>
    <col min="16122" max="16122" width="11" style="2" customWidth="1"/>
    <col min="16123" max="16377" width="9.140625" style="2"/>
    <col min="16378" max="16384" width="8.85546875" style="2" customWidth="1"/>
  </cols>
  <sheetData>
    <row r="1" spans="1:9" ht="15.6" customHeight="1" x14ac:dyDescent="0.25">
      <c r="A1" s="1"/>
      <c r="B1" s="1"/>
      <c r="C1" s="1"/>
      <c r="D1" s="1"/>
      <c r="E1" s="1"/>
      <c r="F1" s="1"/>
      <c r="G1" s="1"/>
      <c r="H1" s="4"/>
      <c r="I1" s="4" t="s">
        <v>793</v>
      </c>
    </row>
    <row r="2" spans="1:9" ht="15.6" customHeight="1" x14ac:dyDescent="0.25">
      <c r="A2" s="1"/>
      <c r="B2" s="1"/>
      <c r="C2" s="1"/>
      <c r="D2" s="1"/>
      <c r="E2" s="1"/>
      <c r="F2" s="1"/>
      <c r="G2" s="1"/>
      <c r="H2" s="4"/>
      <c r="I2" s="4"/>
    </row>
    <row r="3" spans="1:9" ht="12.75" customHeight="1" x14ac:dyDescent="0.2">
      <c r="A3" s="556" t="s">
        <v>84</v>
      </c>
      <c r="B3" s="556"/>
      <c r="C3" s="556"/>
      <c r="D3" s="556"/>
      <c r="E3" s="556"/>
      <c r="F3" s="556"/>
      <c r="G3" s="556"/>
      <c r="H3" s="556"/>
      <c r="I3" s="556"/>
    </row>
    <row r="4" spans="1:9" x14ac:dyDescent="0.2">
      <c r="A4" s="557" t="s">
        <v>452</v>
      </c>
      <c r="B4" s="557"/>
      <c r="C4" s="557"/>
      <c r="D4" s="557"/>
      <c r="E4" s="557"/>
      <c r="F4" s="557"/>
      <c r="G4" s="557"/>
      <c r="H4" s="557"/>
      <c r="I4" s="557"/>
    </row>
    <row r="5" spans="1:9" x14ac:dyDescent="0.2">
      <c r="A5" s="5"/>
      <c r="B5" s="27"/>
      <c r="C5" s="27"/>
      <c r="D5" s="27"/>
      <c r="E5" s="27"/>
      <c r="F5" s="5"/>
      <c r="G5" s="305"/>
    </row>
    <row r="6" spans="1:9" x14ac:dyDescent="0.2">
      <c r="A6" s="6" t="s">
        <v>85</v>
      </c>
      <c r="B6" s="28"/>
      <c r="C6" s="28"/>
      <c r="D6" s="28"/>
      <c r="E6" s="29"/>
      <c r="F6" s="6" t="s">
        <v>86</v>
      </c>
      <c r="G6" s="30"/>
      <c r="H6" s="3"/>
      <c r="I6" s="3"/>
    </row>
    <row r="7" spans="1:9" x14ac:dyDescent="0.2">
      <c r="A7" s="7"/>
      <c r="B7" s="8" t="s">
        <v>453</v>
      </c>
      <c r="C7" s="8" t="s">
        <v>454</v>
      </c>
      <c r="D7" s="8" t="s">
        <v>455</v>
      </c>
      <c r="E7" s="31"/>
      <c r="F7" s="7"/>
      <c r="G7" s="8" t="s">
        <v>453</v>
      </c>
      <c r="H7" s="8" t="s">
        <v>454</v>
      </c>
      <c r="I7" s="8" t="s">
        <v>455</v>
      </c>
    </row>
    <row r="8" spans="1:9" x14ac:dyDescent="0.2">
      <c r="A8" s="6"/>
      <c r="B8" s="9" t="s">
        <v>21</v>
      </c>
      <c r="C8" s="9" t="s">
        <v>21</v>
      </c>
      <c r="D8" s="9" t="s">
        <v>21</v>
      </c>
      <c r="E8" s="32"/>
      <c r="F8" s="33"/>
      <c r="G8" s="9" t="s">
        <v>21</v>
      </c>
      <c r="H8" s="9" t="s">
        <v>21</v>
      </c>
      <c r="I8" s="9" t="s">
        <v>21</v>
      </c>
    </row>
    <row r="9" spans="1:9" x14ac:dyDescent="0.2">
      <c r="A9" s="10" t="s">
        <v>76</v>
      </c>
      <c r="B9" s="34">
        <v>422522</v>
      </c>
      <c r="C9" s="34">
        <v>336542</v>
      </c>
      <c r="D9" s="34">
        <f>'1. melléklet'!D11+'1. melléklet'!D17+'1. melléklet'!D29+'1. melléklet'!D54</f>
        <v>375324</v>
      </c>
      <c r="E9" s="34"/>
      <c r="F9" s="10" t="s">
        <v>19</v>
      </c>
      <c r="G9" s="11">
        <v>1096511</v>
      </c>
      <c r="H9" s="11">
        <v>1287711</v>
      </c>
      <c r="I9" s="11">
        <f>'2. mell. 1. pont'!D12+'2. mell. 1. pont'!D26+'2. mell. 1. pont'!D44+'2. mell. 1. pont'!D66</f>
        <v>1378622</v>
      </c>
    </row>
    <row r="10" spans="1:9" x14ac:dyDescent="0.2">
      <c r="A10" s="10" t="s">
        <v>51</v>
      </c>
      <c r="B10" s="34">
        <v>1248823</v>
      </c>
      <c r="C10" s="34">
        <v>1250600</v>
      </c>
      <c r="D10" s="34">
        <f>'1. melléklet'!D69</f>
        <v>1248000</v>
      </c>
      <c r="E10" s="34"/>
      <c r="F10" s="10" t="s">
        <v>87</v>
      </c>
      <c r="G10" s="11">
        <v>144755</v>
      </c>
      <c r="H10" s="11">
        <v>168508</v>
      </c>
      <c r="I10" s="11">
        <f>'2. mell. 1. pont'!D13+'2. mell. 1. pont'!D27+'2. mell. 1. pont'!D45+'2. mell. 1. pont'!D75</f>
        <v>186734</v>
      </c>
    </row>
    <row r="11" spans="1:9" x14ac:dyDescent="0.2">
      <c r="A11" s="10" t="s">
        <v>88</v>
      </c>
      <c r="B11" s="34">
        <v>2131549</v>
      </c>
      <c r="C11" s="34">
        <v>2199619</v>
      </c>
      <c r="D11" s="34">
        <f>'1. melléklet'!D94</f>
        <v>2005076</v>
      </c>
      <c r="E11" s="34"/>
      <c r="F11" s="10" t="s">
        <v>23</v>
      </c>
      <c r="G11" s="11">
        <v>1664816</v>
      </c>
      <c r="H11" s="11">
        <v>2000322</v>
      </c>
      <c r="I11" s="11">
        <f>'2. mell. 1. pont'!D14+'2. mell. 1. pont'!D28+'2. mell. 1. pont'!D46+'2. mell. 1. pont'!D123</f>
        <v>1662280</v>
      </c>
    </row>
    <row r="12" spans="1:9" ht="24" x14ac:dyDescent="0.2">
      <c r="A12" s="10" t="s">
        <v>117</v>
      </c>
      <c r="B12" s="34">
        <v>192925</v>
      </c>
      <c r="C12" s="34">
        <v>128470</v>
      </c>
      <c r="D12" s="34">
        <f>'1. melléklet'!D127</f>
        <v>113549</v>
      </c>
      <c r="E12" s="34"/>
      <c r="F12" s="35" t="s">
        <v>108</v>
      </c>
      <c r="G12" s="11">
        <v>668294</v>
      </c>
      <c r="H12" s="11">
        <v>847540</v>
      </c>
      <c r="I12" s="11">
        <f>'2. mell. 1. pont'!D146+'2. mell. 1. pont'!D160+'2. mell. 1. pont'!D169+'2. mell. 1. pont'!D31+'2. mell. 1. pont'!D49</f>
        <v>665368</v>
      </c>
    </row>
    <row r="13" spans="1:9" x14ac:dyDescent="0.2">
      <c r="A13" s="10" t="s">
        <v>145</v>
      </c>
      <c r="B13" s="34">
        <v>6760</v>
      </c>
      <c r="C13" s="34">
        <v>41200</v>
      </c>
      <c r="D13" s="34">
        <f>'1. melléklet'!D143</f>
        <v>28700</v>
      </c>
      <c r="E13" s="34"/>
      <c r="F13" s="10" t="s">
        <v>40</v>
      </c>
      <c r="G13" s="11">
        <v>13519</v>
      </c>
      <c r="H13" s="11">
        <v>15539</v>
      </c>
      <c r="I13" s="11">
        <f>'2. mell. 1. pont'!D137</f>
        <v>12000</v>
      </c>
    </row>
    <row r="14" spans="1:9" x14ac:dyDescent="0.2">
      <c r="A14" s="10" t="s">
        <v>89</v>
      </c>
      <c r="B14" s="34">
        <v>4000</v>
      </c>
      <c r="C14" s="34">
        <v>19000</v>
      </c>
      <c r="D14" s="34">
        <f>'1. melléklet'!D162</f>
        <v>60000</v>
      </c>
      <c r="E14" s="34"/>
      <c r="F14" s="10" t="s">
        <v>90</v>
      </c>
      <c r="G14" s="11">
        <v>1200</v>
      </c>
      <c r="H14" s="11">
        <v>0</v>
      </c>
      <c r="I14" s="11">
        <f>'2. mell. 1. pont'!D175</f>
        <v>60000</v>
      </c>
    </row>
    <row r="15" spans="1:9" x14ac:dyDescent="0.2">
      <c r="A15" s="3"/>
      <c r="B15" s="3"/>
      <c r="C15" s="3"/>
      <c r="D15" s="3"/>
      <c r="E15" s="34"/>
      <c r="F15" s="10" t="s">
        <v>92</v>
      </c>
      <c r="G15" s="11">
        <v>0</v>
      </c>
      <c r="H15" s="11">
        <v>8380</v>
      </c>
      <c r="I15" s="11">
        <f>'2. mell. 1. pont'!D167+'2. mell. 1. pont'!D163</f>
        <v>12000</v>
      </c>
    </row>
    <row r="16" spans="1:9" x14ac:dyDescent="0.2">
      <c r="A16" s="6" t="s">
        <v>93</v>
      </c>
      <c r="B16" s="36">
        <f>SUM(B9:B15)</f>
        <v>4006579</v>
      </c>
      <c r="C16" s="36">
        <f>SUM(C9:C15)</f>
        <v>3975431</v>
      </c>
      <c r="D16" s="36">
        <f>SUM(D9:D15)</f>
        <v>3830649</v>
      </c>
      <c r="E16" s="37"/>
      <c r="F16" s="6" t="s">
        <v>94</v>
      </c>
      <c r="G16" s="12">
        <f>SUM(G9:G15)</f>
        <v>3589095</v>
      </c>
      <c r="H16" s="12">
        <f>SUM(H9:H15)</f>
        <v>4328000</v>
      </c>
      <c r="I16" s="12">
        <f>SUM(I9:I15)</f>
        <v>3977004</v>
      </c>
    </row>
    <row r="17" spans="1:9" x14ac:dyDescent="0.2">
      <c r="A17" s="6" t="s">
        <v>185</v>
      </c>
      <c r="B17" s="36"/>
      <c r="C17" s="36"/>
      <c r="D17" s="36"/>
      <c r="E17" s="37"/>
      <c r="F17" s="6"/>
      <c r="G17" s="12">
        <f>B16-G16</f>
        <v>417484</v>
      </c>
      <c r="H17" s="12">
        <f>C16-H16</f>
        <v>-352569</v>
      </c>
      <c r="I17" s="12">
        <f>D16-I16</f>
        <v>-146355</v>
      </c>
    </row>
    <row r="18" spans="1:9" x14ac:dyDescent="0.2">
      <c r="A18" s="6"/>
      <c r="B18" s="36"/>
      <c r="C18" s="36"/>
      <c r="D18" s="36"/>
      <c r="E18" s="37"/>
      <c r="F18" s="6"/>
      <c r="G18" s="12"/>
      <c r="H18" s="12"/>
      <c r="I18" s="12"/>
    </row>
    <row r="19" spans="1:9" x14ac:dyDescent="0.2">
      <c r="A19" s="10" t="s">
        <v>57</v>
      </c>
      <c r="B19" s="11">
        <v>207896</v>
      </c>
      <c r="C19" s="11">
        <v>224679</v>
      </c>
      <c r="D19" s="11">
        <f>'1. melléklet'!D104</f>
        <v>465301</v>
      </c>
      <c r="E19" s="30"/>
      <c r="F19" s="10" t="s">
        <v>42</v>
      </c>
      <c r="G19" s="11">
        <v>807794</v>
      </c>
      <c r="H19" s="11">
        <v>181200</v>
      </c>
      <c r="I19" s="11">
        <f>'2. mell. 1. pont'!D17+'2. mell. 1. pont'!D35+'2. mell. 1. pont'!D53+'2. mell. 1. pont'!D188</f>
        <v>126095</v>
      </c>
    </row>
    <row r="20" spans="1:9" x14ac:dyDescent="0.2">
      <c r="A20" s="10" t="s">
        <v>147</v>
      </c>
      <c r="B20" s="34">
        <v>64148</v>
      </c>
      <c r="C20" s="34">
        <v>0</v>
      </c>
      <c r="D20" s="34">
        <v>0</v>
      </c>
      <c r="E20" s="34"/>
      <c r="F20" s="10" t="s">
        <v>17</v>
      </c>
      <c r="G20" s="11">
        <v>1628805</v>
      </c>
      <c r="H20" s="11">
        <v>219250</v>
      </c>
      <c r="I20" s="11">
        <f>'2. mell. 1. pont'!D199+'2. mell. 1. pont'!D22+'2. mell. 1. pont'!D40</f>
        <v>1391523</v>
      </c>
    </row>
    <row r="21" spans="1:9" ht="24" x14ac:dyDescent="0.2">
      <c r="A21" s="10" t="s">
        <v>95</v>
      </c>
      <c r="B21" s="38">
        <v>281001</v>
      </c>
      <c r="C21" s="38">
        <v>357202</v>
      </c>
      <c r="D21" s="38">
        <f>'1. melléklet'!D134</f>
        <v>1194162</v>
      </c>
      <c r="E21" s="38"/>
      <c r="F21" s="35" t="s">
        <v>107</v>
      </c>
      <c r="G21" s="11">
        <v>8530</v>
      </c>
      <c r="H21" s="11">
        <v>6000</v>
      </c>
      <c r="I21" s="11">
        <f>+'2. mell. 1. pont'!D206</f>
        <v>6000</v>
      </c>
    </row>
    <row r="22" spans="1:9" x14ac:dyDescent="0.2">
      <c r="A22" s="10" t="s">
        <v>144</v>
      </c>
      <c r="B22" s="34">
        <v>0</v>
      </c>
      <c r="C22" s="34">
        <v>400</v>
      </c>
      <c r="D22" s="34">
        <f>'1. melléklet'!D148</f>
        <v>400</v>
      </c>
      <c r="E22" s="34"/>
      <c r="F22" s="10" t="s">
        <v>106</v>
      </c>
      <c r="G22" s="11">
        <v>0</v>
      </c>
      <c r="H22" s="11">
        <v>0</v>
      </c>
      <c r="I22" s="11">
        <v>0</v>
      </c>
    </row>
    <row r="23" spans="1:9" x14ac:dyDescent="0.2">
      <c r="A23" s="10" t="s">
        <v>96</v>
      </c>
      <c r="B23" s="34">
        <v>118</v>
      </c>
      <c r="C23" s="34">
        <v>300</v>
      </c>
      <c r="D23" s="34">
        <f>'1. melléklet'!D156</f>
        <v>300</v>
      </c>
      <c r="E23" s="34"/>
      <c r="F23" s="10" t="s">
        <v>98</v>
      </c>
      <c r="G23" s="11">
        <v>0</v>
      </c>
      <c r="H23" s="11">
        <v>0</v>
      </c>
      <c r="I23" s="11">
        <v>0</v>
      </c>
    </row>
    <row r="24" spans="1:9" x14ac:dyDescent="0.2">
      <c r="A24" s="6" t="s">
        <v>99</v>
      </c>
      <c r="B24" s="36">
        <f>SUM(B19:B23)</f>
        <v>553163</v>
      </c>
      <c r="C24" s="36">
        <f>SUM(C19:C23)</f>
        <v>582581</v>
      </c>
      <c r="D24" s="36">
        <f>SUM(D19:D23)</f>
        <v>1660163</v>
      </c>
      <c r="E24" s="36"/>
      <c r="F24" s="6" t="s">
        <v>100</v>
      </c>
      <c r="G24" s="12">
        <f>SUM(G19:G23)</f>
        <v>2445129</v>
      </c>
      <c r="H24" s="12">
        <f>SUM(H19:H23)</f>
        <v>406450</v>
      </c>
      <c r="I24" s="12">
        <f>SUM(I19:I23)</f>
        <v>1523618</v>
      </c>
    </row>
    <row r="25" spans="1:9" ht="24" x14ac:dyDescent="0.2">
      <c r="A25" s="6" t="s">
        <v>186</v>
      </c>
      <c r="B25" s="36"/>
      <c r="C25" s="36"/>
      <c r="D25" s="36"/>
      <c r="E25" s="36"/>
      <c r="F25" s="6"/>
      <c r="G25" s="12">
        <f>B24-G24</f>
        <v>-1891966</v>
      </c>
      <c r="H25" s="12">
        <f>C24-H24</f>
        <v>176131</v>
      </c>
      <c r="I25" s="12">
        <f>D24-I24</f>
        <v>136545</v>
      </c>
    </row>
    <row r="26" spans="1:9" x14ac:dyDescent="0.2">
      <c r="A26" s="6"/>
      <c r="B26" s="36"/>
      <c r="C26" s="36"/>
      <c r="D26" s="36"/>
      <c r="E26" s="36"/>
      <c r="F26" s="6"/>
      <c r="G26" s="12"/>
      <c r="H26" s="12"/>
      <c r="I26" s="12"/>
    </row>
    <row r="27" spans="1:9" x14ac:dyDescent="0.2">
      <c r="A27" s="6" t="s">
        <v>188</v>
      </c>
      <c r="B27" s="36">
        <f>B16+B24</f>
        <v>4559742</v>
      </c>
      <c r="C27" s="36">
        <f>C16+C24</f>
        <v>4558012</v>
      </c>
      <c r="D27" s="36">
        <f>D16+D24</f>
        <v>5490812</v>
      </c>
      <c r="E27" s="36"/>
      <c r="F27" s="6" t="s">
        <v>189</v>
      </c>
      <c r="G27" s="12">
        <f>G16+G24</f>
        <v>6034224</v>
      </c>
      <c r="H27" s="12">
        <f>H16+H24</f>
        <v>4734450</v>
      </c>
      <c r="I27" s="12">
        <f>I16+I24</f>
        <v>5500622</v>
      </c>
    </row>
    <row r="28" spans="1:9" x14ac:dyDescent="0.2">
      <c r="A28" s="6"/>
      <c r="B28" s="36"/>
      <c r="C28" s="36"/>
      <c r="D28" s="36"/>
      <c r="E28" s="36"/>
      <c r="F28" s="6"/>
      <c r="G28" s="12"/>
      <c r="H28" s="12"/>
      <c r="I28" s="12"/>
    </row>
    <row r="29" spans="1:9" ht="15" x14ac:dyDescent="0.25">
      <c r="A29" s="26" t="s">
        <v>190</v>
      </c>
      <c r="B29" s="36"/>
      <c r="C29" s="36"/>
      <c r="D29" s="36"/>
      <c r="E29" s="36"/>
      <c r="F29" s="6"/>
      <c r="G29" s="12">
        <f>B27-G27</f>
        <v>-1474482</v>
      </c>
      <c r="H29" s="12">
        <f>C27-H27</f>
        <v>-176438</v>
      </c>
      <c r="I29" s="12">
        <f>D27-I27</f>
        <v>-9810</v>
      </c>
    </row>
    <row r="30" spans="1:9" x14ac:dyDescent="0.2">
      <c r="A30" s="6"/>
      <c r="B30" s="36"/>
      <c r="C30" s="36"/>
      <c r="D30" s="36"/>
      <c r="E30" s="36"/>
      <c r="F30" s="6"/>
      <c r="G30" s="12"/>
      <c r="H30" s="12"/>
      <c r="I30" s="12"/>
    </row>
    <row r="31" spans="1:9" x14ac:dyDescent="0.2">
      <c r="A31" s="10" t="s">
        <v>197</v>
      </c>
      <c r="B31" s="34">
        <v>1697018</v>
      </c>
      <c r="C31" s="34">
        <v>196169</v>
      </c>
      <c r="D31" s="34">
        <f>'1. melléklet'!D177</f>
        <v>107443</v>
      </c>
      <c r="E31" s="34"/>
      <c r="F31" s="3"/>
      <c r="G31" s="3"/>
      <c r="H31" s="3"/>
      <c r="I31" s="3"/>
    </row>
    <row r="32" spans="1:9" x14ac:dyDescent="0.2">
      <c r="A32" s="10" t="s">
        <v>196</v>
      </c>
      <c r="B32" s="34">
        <v>112570</v>
      </c>
      <c r="C32" s="34">
        <v>0</v>
      </c>
      <c r="D32" s="34">
        <v>0</v>
      </c>
      <c r="E32" s="34"/>
      <c r="F32" s="10" t="s">
        <v>195</v>
      </c>
      <c r="G32" s="11">
        <v>112570</v>
      </c>
      <c r="H32" s="11">
        <v>0</v>
      </c>
      <c r="I32" s="11">
        <f>'2. mell. 1. pont'!D217</f>
        <v>0</v>
      </c>
    </row>
    <row r="33" spans="1:9" ht="24" x14ac:dyDescent="0.2">
      <c r="A33" s="10" t="s">
        <v>91</v>
      </c>
      <c r="B33" s="34">
        <v>65933</v>
      </c>
      <c r="C33" s="34">
        <v>73256</v>
      </c>
      <c r="D33" s="34">
        <v>0</v>
      </c>
      <c r="E33" s="36"/>
      <c r="F33" s="39" t="s">
        <v>101</v>
      </c>
      <c r="G33" s="11">
        <v>65912</v>
      </c>
      <c r="H33" s="11">
        <v>66598</v>
      </c>
      <c r="I33" s="11">
        <f>'2. mell. 1. pont'!D220</f>
        <v>71244</v>
      </c>
    </row>
    <row r="34" spans="1:9" x14ac:dyDescent="0.2">
      <c r="A34" s="10" t="s">
        <v>97</v>
      </c>
      <c r="B34" s="34">
        <v>0</v>
      </c>
      <c r="C34" s="34">
        <v>0</v>
      </c>
      <c r="D34" s="34">
        <v>0</v>
      </c>
      <c r="E34" s="36"/>
      <c r="F34" s="10" t="s">
        <v>103</v>
      </c>
      <c r="G34" s="11">
        <v>26389</v>
      </c>
      <c r="H34" s="11">
        <v>26389</v>
      </c>
      <c r="I34" s="11">
        <f>'2. mell. 1. pont'!D216</f>
        <v>26389</v>
      </c>
    </row>
    <row r="35" spans="1:9" x14ac:dyDescent="0.2">
      <c r="A35" s="6"/>
      <c r="B35" s="36"/>
      <c r="C35" s="36"/>
      <c r="D35" s="36"/>
      <c r="E35" s="36"/>
      <c r="F35" s="6"/>
      <c r="G35" s="12"/>
      <c r="H35" s="12"/>
      <c r="I35" s="12"/>
    </row>
    <row r="36" spans="1:9" ht="24" x14ac:dyDescent="0.2">
      <c r="A36" s="6" t="s">
        <v>191</v>
      </c>
      <c r="B36" s="36">
        <f>SUM(B31:B35)</f>
        <v>1875521</v>
      </c>
      <c r="C36" s="36">
        <f t="shared" ref="C36:D36" si="0">SUM(C31:C35)</f>
        <v>269425</v>
      </c>
      <c r="D36" s="36">
        <f t="shared" si="0"/>
        <v>107443</v>
      </c>
      <c r="E36" s="36"/>
      <c r="F36" s="6" t="s">
        <v>192</v>
      </c>
      <c r="G36" s="12">
        <f>SUM(G32:G35)</f>
        <v>204871</v>
      </c>
      <c r="H36" s="12">
        <f>SUM(H32:H35)</f>
        <v>92987</v>
      </c>
      <c r="I36" s="12">
        <f>SUM(I32:I35)</f>
        <v>97633</v>
      </c>
    </row>
    <row r="37" spans="1:9" x14ac:dyDescent="0.2">
      <c r="A37" s="6"/>
      <c r="B37" s="36"/>
      <c r="C37" s="36"/>
      <c r="D37" s="36"/>
      <c r="E37" s="36"/>
      <c r="F37" s="6"/>
      <c r="G37" s="11"/>
      <c r="H37" s="11"/>
      <c r="I37" s="11"/>
    </row>
    <row r="38" spans="1:9" x14ac:dyDescent="0.2">
      <c r="A38" s="13" t="s">
        <v>193</v>
      </c>
      <c r="B38" s="14">
        <f>B27+B36</f>
        <v>6435263</v>
      </c>
      <c r="C38" s="14">
        <f t="shared" ref="C38:D38" si="1">C27+C36</f>
        <v>4827437</v>
      </c>
      <c r="D38" s="14">
        <f t="shared" si="1"/>
        <v>5598255</v>
      </c>
      <c r="E38" s="14"/>
      <c r="F38" s="13" t="s">
        <v>194</v>
      </c>
      <c r="G38" s="14">
        <f>G27+G36</f>
        <v>6239095</v>
      </c>
      <c r="H38" s="14">
        <f t="shared" ref="H38:I38" si="2">H27+H36</f>
        <v>4827437</v>
      </c>
      <c r="I38" s="14">
        <f t="shared" si="2"/>
        <v>5598255</v>
      </c>
    </row>
  </sheetData>
  <mergeCells count="2">
    <mergeCell ref="A3:I3"/>
    <mergeCell ref="A4:I4"/>
  </mergeCells>
  <phoneticPr fontId="47" type="noConversion"/>
  <pageMargins left="0.7" right="0.7" top="0.75" bottom="0.75" header="0.3" footer="0.3"/>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47B6-D3DE-4C04-B233-5F1261185C03}">
  <sheetPr>
    <tabColor theme="6" tint="0.59999389629810485"/>
  </sheetPr>
  <dimension ref="A1:U26"/>
  <sheetViews>
    <sheetView view="pageBreakPreview" zoomScaleNormal="100" zoomScaleSheetLayoutView="100" workbookViewId="0">
      <selection activeCell="M1" sqref="M1"/>
    </sheetView>
  </sheetViews>
  <sheetFormatPr defaultRowHeight="12.75" x14ac:dyDescent="0.2"/>
  <cols>
    <col min="1" max="1" width="6.42578125" style="52" customWidth="1"/>
    <col min="2" max="2" width="30.7109375" style="58" customWidth="1"/>
    <col min="3" max="4" width="11.5703125" style="52" customWidth="1"/>
    <col min="5" max="12" width="9.85546875" style="52" bestFit="1" customWidth="1"/>
    <col min="13" max="13" width="10.7109375" style="52" customWidth="1"/>
    <col min="14" max="14" width="11.5703125" style="52" customWidth="1"/>
    <col min="15" max="16" width="11.28515625" style="53" customWidth="1"/>
    <col min="17" max="17" width="11.85546875" style="53" customWidth="1"/>
    <col min="18" max="20" width="11.28515625" style="53" customWidth="1"/>
    <col min="21" max="21" width="11.85546875" style="52" customWidth="1"/>
    <col min="22" max="256" width="9.140625" style="52"/>
    <col min="257" max="257" width="6.42578125" style="52" customWidth="1"/>
    <col min="258" max="258" width="30.7109375" style="52" customWidth="1"/>
    <col min="259" max="260" width="11.5703125" style="52" customWidth="1"/>
    <col min="261" max="262" width="8.7109375" style="52" customWidth="1"/>
    <col min="263" max="266" width="9.85546875" style="52" bestFit="1" customWidth="1"/>
    <col min="267" max="268" width="8.7109375" style="52" customWidth="1"/>
    <col min="269" max="269" width="10.7109375" style="52" customWidth="1"/>
    <col min="270" max="270" width="34.7109375" style="52" customWidth="1"/>
    <col min="271" max="272" width="11.28515625" style="52" customWidth="1"/>
    <col min="273" max="273" width="11.85546875" style="52" customWidth="1"/>
    <col min="274" max="276" width="11.28515625" style="52" customWidth="1"/>
    <col min="277" max="277" width="11.85546875" style="52" customWidth="1"/>
    <col min="278" max="512" width="9.140625" style="52"/>
    <col min="513" max="513" width="6.42578125" style="52" customWidth="1"/>
    <col min="514" max="514" width="30.7109375" style="52" customWidth="1"/>
    <col min="515" max="516" width="11.5703125" style="52" customWidth="1"/>
    <col min="517" max="518" width="8.7109375" style="52" customWidth="1"/>
    <col min="519" max="522" width="9.85546875" style="52" bestFit="1" customWidth="1"/>
    <col min="523" max="524" width="8.7109375" style="52" customWidth="1"/>
    <col min="525" max="525" width="10.7109375" style="52" customWidth="1"/>
    <col min="526" max="526" width="34.7109375" style="52" customWidth="1"/>
    <col min="527" max="528" width="11.28515625" style="52" customWidth="1"/>
    <col min="529" max="529" width="11.85546875" style="52" customWidth="1"/>
    <col min="530" max="532" width="11.28515625" style="52" customWidth="1"/>
    <col min="533" max="533" width="11.85546875" style="52" customWidth="1"/>
    <col min="534" max="768" width="9.140625" style="52"/>
    <col min="769" max="769" width="6.42578125" style="52" customWidth="1"/>
    <col min="770" max="770" width="30.7109375" style="52" customWidth="1"/>
    <col min="771" max="772" width="11.5703125" style="52" customWidth="1"/>
    <col min="773" max="774" width="8.7109375" style="52" customWidth="1"/>
    <col min="775" max="778" width="9.85546875" style="52" bestFit="1" customWidth="1"/>
    <col min="779" max="780" width="8.7109375" style="52" customWidth="1"/>
    <col min="781" max="781" width="10.7109375" style="52" customWidth="1"/>
    <col min="782" max="782" width="34.7109375" style="52" customWidth="1"/>
    <col min="783" max="784" width="11.28515625" style="52" customWidth="1"/>
    <col min="785" max="785" width="11.85546875" style="52" customWidth="1"/>
    <col min="786" max="788" width="11.28515625" style="52" customWidth="1"/>
    <col min="789" max="789" width="11.85546875" style="52" customWidth="1"/>
    <col min="790" max="1024" width="9.140625" style="52"/>
    <col min="1025" max="1025" width="6.42578125" style="52" customWidth="1"/>
    <col min="1026" max="1026" width="30.7109375" style="52" customWidth="1"/>
    <col min="1027" max="1028" width="11.5703125" style="52" customWidth="1"/>
    <col min="1029" max="1030" width="8.7109375" style="52" customWidth="1"/>
    <col min="1031" max="1034" width="9.85546875" style="52" bestFit="1" customWidth="1"/>
    <col min="1035" max="1036" width="8.7109375" style="52" customWidth="1"/>
    <col min="1037" max="1037" width="10.7109375" style="52" customWidth="1"/>
    <col min="1038" max="1038" width="34.7109375" style="52" customWidth="1"/>
    <col min="1039" max="1040" width="11.28515625" style="52" customWidth="1"/>
    <col min="1041" max="1041" width="11.85546875" style="52" customWidth="1"/>
    <col min="1042" max="1044" width="11.28515625" style="52" customWidth="1"/>
    <col min="1045" max="1045" width="11.85546875" style="52" customWidth="1"/>
    <col min="1046" max="1280" width="9.140625" style="52"/>
    <col min="1281" max="1281" width="6.42578125" style="52" customWidth="1"/>
    <col min="1282" max="1282" width="30.7109375" style="52" customWidth="1"/>
    <col min="1283" max="1284" width="11.5703125" style="52" customWidth="1"/>
    <col min="1285" max="1286" width="8.7109375" style="52" customWidth="1"/>
    <col min="1287" max="1290" width="9.85546875" style="52" bestFit="1" customWidth="1"/>
    <col min="1291" max="1292" width="8.7109375" style="52" customWidth="1"/>
    <col min="1293" max="1293" width="10.7109375" style="52" customWidth="1"/>
    <col min="1294" max="1294" width="34.7109375" style="52" customWidth="1"/>
    <col min="1295" max="1296" width="11.28515625" style="52" customWidth="1"/>
    <col min="1297" max="1297" width="11.85546875" style="52" customWidth="1"/>
    <col min="1298" max="1300" width="11.28515625" style="52" customWidth="1"/>
    <col min="1301" max="1301" width="11.85546875" style="52" customWidth="1"/>
    <col min="1302" max="1536" width="9.140625" style="52"/>
    <col min="1537" max="1537" width="6.42578125" style="52" customWidth="1"/>
    <col min="1538" max="1538" width="30.7109375" style="52" customWidth="1"/>
    <col min="1539" max="1540" width="11.5703125" style="52" customWidth="1"/>
    <col min="1541" max="1542" width="8.7109375" style="52" customWidth="1"/>
    <col min="1543" max="1546" width="9.85546875" style="52" bestFit="1" customWidth="1"/>
    <col min="1547" max="1548" width="8.7109375" style="52" customWidth="1"/>
    <col min="1549" max="1549" width="10.7109375" style="52" customWidth="1"/>
    <col min="1550" max="1550" width="34.7109375" style="52" customWidth="1"/>
    <col min="1551" max="1552" width="11.28515625" style="52" customWidth="1"/>
    <col min="1553" max="1553" width="11.85546875" style="52" customWidth="1"/>
    <col min="1554" max="1556" width="11.28515625" style="52" customWidth="1"/>
    <col min="1557" max="1557" width="11.85546875" style="52" customWidth="1"/>
    <col min="1558" max="1792" width="9.140625" style="52"/>
    <col min="1793" max="1793" width="6.42578125" style="52" customWidth="1"/>
    <col min="1794" max="1794" width="30.7109375" style="52" customWidth="1"/>
    <col min="1795" max="1796" width="11.5703125" style="52" customWidth="1"/>
    <col min="1797" max="1798" width="8.7109375" style="52" customWidth="1"/>
    <col min="1799" max="1802" width="9.85546875" style="52" bestFit="1" customWidth="1"/>
    <col min="1803" max="1804" width="8.7109375" style="52" customWidth="1"/>
    <col min="1805" max="1805" width="10.7109375" style="52" customWidth="1"/>
    <col min="1806" max="1806" width="34.7109375" style="52" customWidth="1"/>
    <col min="1807" max="1808" width="11.28515625" style="52" customWidth="1"/>
    <col min="1809" max="1809" width="11.85546875" style="52" customWidth="1"/>
    <col min="1810" max="1812" width="11.28515625" style="52" customWidth="1"/>
    <col min="1813" max="1813" width="11.85546875" style="52" customWidth="1"/>
    <col min="1814" max="2048" width="9.140625" style="52"/>
    <col min="2049" max="2049" width="6.42578125" style="52" customWidth="1"/>
    <col min="2050" max="2050" width="30.7109375" style="52" customWidth="1"/>
    <col min="2051" max="2052" width="11.5703125" style="52" customWidth="1"/>
    <col min="2053" max="2054" width="8.7109375" style="52" customWidth="1"/>
    <col min="2055" max="2058" width="9.85546875" style="52" bestFit="1" customWidth="1"/>
    <col min="2059" max="2060" width="8.7109375" style="52" customWidth="1"/>
    <col min="2061" max="2061" width="10.7109375" style="52" customWidth="1"/>
    <col min="2062" max="2062" width="34.7109375" style="52" customWidth="1"/>
    <col min="2063" max="2064" width="11.28515625" style="52" customWidth="1"/>
    <col min="2065" max="2065" width="11.85546875" style="52" customWidth="1"/>
    <col min="2066" max="2068" width="11.28515625" style="52" customWidth="1"/>
    <col min="2069" max="2069" width="11.85546875" style="52" customWidth="1"/>
    <col min="2070" max="2304" width="9.140625" style="52"/>
    <col min="2305" max="2305" width="6.42578125" style="52" customWidth="1"/>
    <col min="2306" max="2306" width="30.7109375" style="52" customWidth="1"/>
    <col min="2307" max="2308" width="11.5703125" style="52" customWidth="1"/>
    <col min="2309" max="2310" width="8.7109375" style="52" customWidth="1"/>
    <col min="2311" max="2314" width="9.85546875" style="52" bestFit="1" customWidth="1"/>
    <col min="2315" max="2316" width="8.7109375" style="52" customWidth="1"/>
    <col min="2317" max="2317" width="10.7109375" style="52" customWidth="1"/>
    <col min="2318" max="2318" width="34.7109375" style="52" customWidth="1"/>
    <col min="2319" max="2320" width="11.28515625" style="52" customWidth="1"/>
    <col min="2321" max="2321" width="11.85546875" style="52" customWidth="1"/>
    <col min="2322" max="2324" width="11.28515625" style="52" customWidth="1"/>
    <col min="2325" max="2325" width="11.85546875" style="52" customWidth="1"/>
    <col min="2326" max="2560" width="9.140625" style="52"/>
    <col min="2561" max="2561" width="6.42578125" style="52" customWidth="1"/>
    <col min="2562" max="2562" width="30.7109375" style="52" customWidth="1"/>
    <col min="2563" max="2564" width="11.5703125" style="52" customWidth="1"/>
    <col min="2565" max="2566" width="8.7109375" style="52" customWidth="1"/>
    <col min="2567" max="2570" width="9.85546875" style="52" bestFit="1" customWidth="1"/>
    <col min="2571" max="2572" width="8.7109375" style="52" customWidth="1"/>
    <col min="2573" max="2573" width="10.7109375" style="52" customWidth="1"/>
    <col min="2574" max="2574" width="34.7109375" style="52" customWidth="1"/>
    <col min="2575" max="2576" width="11.28515625" style="52" customWidth="1"/>
    <col min="2577" max="2577" width="11.85546875" style="52" customWidth="1"/>
    <col min="2578" max="2580" width="11.28515625" style="52" customWidth="1"/>
    <col min="2581" max="2581" width="11.85546875" style="52" customWidth="1"/>
    <col min="2582" max="2816" width="9.140625" style="52"/>
    <col min="2817" max="2817" width="6.42578125" style="52" customWidth="1"/>
    <col min="2818" max="2818" width="30.7109375" style="52" customWidth="1"/>
    <col min="2819" max="2820" width="11.5703125" style="52" customWidth="1"/>
    <col min="2821" max="2822" width="8.7109375" style="52" customWidth="1"/>
    <col min="2823" max="2826" width="9.85546875" style="52" bestFit="1" customWidth="1"/>
    <col min="2827" max="2828" width="8.7109375" style="52" customWidth="1"/>
    <col min="2829" max="2829" width="10.7109375" style="52" customWidth="1"/>
    <col min="2830" max="2830" width="34.7109375" style="52" customWidth="1"/>
    <col min="2831" max="2832" width="11.28515625" style="52" customWidth="1"/>
    <col min="2833" max="2833" width="11.85546875" style="52" customWidth="1"/>
    <col min="2834" max="2836" width="11.28515625" style="52" customWidth="1"/>
    <col min="2837" max="2837" width="11.85546875" style="52" customWidth="1"/>
    <col min="2838" max="3072" width="9.140625" style="52"/>
    <col min="3073" max="3073" width="6.42578125" style="52" customWidth="1"/>
    <col min="3074" max="3074" width="30.7109375" style="52" customWidth="1"/>
    <col min="3075" max="3076" width="11.5703125" style="52" customWidth="1"/>
    <col min="3077" max="3078" width="8.7109375" style="52" customWidth="1"/>
    <col min="3079" max="3082" width="9.85546875" style="52" bestFit="1" customWidth="1"/>
    <col min="3083" max="3084" width="8.7109375" style="52" customWidth="1"/>
    <col min="3085" max="3085" width="10.7109375" style="52" customWidth="1"/>
    <col min="3086" max="3086" width="34.7109375" style="52" customWidth="1"/>
    <col min="3087" max="3088" width="11.28515625" style="52" customWidth="1"/>
    <col min="3089" max="3089" width="11.85546875" style="52" customWidth="1"/>
    <col min="3090" max="3092" width="11.28515625" style="52" customWidth="1"/>
    <col min="3093" max="3093" width="11.85546875" style="52" customWidth="1"/>
    <col min="3094" max="3328" width="9.140625" style="52"/>
    <col min="3329" max="3329" width="6.42578125" style="52" customWidth="1"/>
    <col min="3330" max="3330" width="30.7109375" style="52" customWidth="1"/>
    <col min="3331" max="3332" width="11.5703125" style="52" customWidth="1"/>
    <col min="3333" max="3334" width="8.7109375" style="52" customWidth="1"/>
    <col min="3335" max="3338" width="9.85546875" style="52" bestFit="1" customWidth="1"/>
    <col min="3339" max="3340" width="8.7109375" style="52" customWidth="1"/>
    <col min="3341" max="3341" width="10.7109375" style="52" customWidth="1"/>
    <col min="3342" max="3342" width="34.7109375" style="52" customWidth="1"/>
    <col min="3343" max="3344" width="11.28515625" style="52" customWidth="1"/>
    <col min="3345" max="3345" width="11.85546875" style="52" customWidth="1"/>
    <col min="3346" max="3348" width="11.28515625" style="52" customWidth="1"/>
    <col min="3349" max="3349" width="11.85546875" style="52" customWidth="1"/>
    <col min="3350" max="3584" width="9.140625" style="52"/>
    <col min="3585" max="3585" width="6.42578125" style="52" customWidth="1"/>
    <col min="3586" max="3586" width="30.7109375" style="52" customWidth="1"/>
    <col min="3587" max="3588" width="11.5703125" style="52" customWidth="1"/>
    <col min="3589" max="3590" width="8.7109375" style="52" customWidth="1"/>
    <col min="3591" max="3594" width="9.85546875" style="52" bestFit="1" customWidth="1"/>
    <col min="3595" max="3596" width="8.7109375" style="52" customWidth="1"/>
    <col min="3597" max="3597" width="10.7109375" style="52" customWidth="1"/>
    <col min="3598" max="3598" width="34.7109375" style="52" customWidth="1"/>
    <col min="3599" max="3600" width="11.28515625" style="52" customWidth="1"/>
    <col min="3601" max="3601" width="11.85546875" style="52" customWidth="1"/>
    <col min="3602" max="3604" width="11.28515625" style="52" customWidth="1"/>
    <col min="3605" max="3605" width="11.85546875" style="52" customWidth="1"/>
    <col min="3606" max="3840" width="9.140625" style="52"/>
    <col min="3841" max="3841" width="6.42578125" style="52" customWidth="1"/>
    <col min="3842" max="3842" width="30.7109375" style="52" customWidth="1"/>
    <col min="3843" max="3844" width="11.5703125" style="52" customWidth="1"/>
    <col min="3845" max="3846" width="8.7109375" style="52" customWidth="1"/>
    <col min="3847" max="3850" width="9.85546875" style="52" bestFit="1" customWidth="1"/>
    <col min="3851" max="3852" width="8.7109375" style="52" customWidth="1"/>
    <col min="3853" max="3853" width="10.7109375" style="52" customWidth="1"/>
    <col min="3854" max="3854" width="34.7109375" style="52" customWidth="1"/>
    <col min="3855" max="3856" width="11.28515625" style="52" customWidth="1"/>
    <col min="3857" max="3857" width="11.85546875" style="52" customWidth="1"/>
    <col min="3858" max="3860" width="11.28515625" style="52" customWidth="1"/>
    <col min="3861" max="3861" width="11.85546875" style="52" customWidth="1"/>
    <col min="3862" max="4096" width="9.140625" style="52"/>
    <col min="4097" max="4097" width="6.42578125" style="52" customWidth="1"/>
    <col min="4098" max="4098" width="30.7109375" style="52" customWidth="1"/>
    <col min="4099" max="4100" width="11.5703125" style="52" customWidth="1"/>
    <col min="4101" max="4102" width="8.7109375" style="52" customWidth="1"/>
    <col min="4103" max="4106" width="9.85546875" style="52" bestFit="1" customWidth="1"/>
    <col min="4107" max="4108" width="8.7109375" style="52" customWidth="1"/>
    <col min="4109" max="4109" width="10.7109375" style="52" customWidth="1"/>
    <col min="4110" max="4110" width="34.7109375" style="52" customWidth="1"/>
    <col min="4111" max="4112" width="11.28515625" style="52" customWidth="1"/>
    <col min="4113" max="4113" width="11.85546875" style="52" customWidth="1"/>
    <col min="4114" max="4116" width="11.28515625" style="52" customWidth="1"/>
    <col min="4117" max="4117" width="11.85546875" style="52" customWidth="1"/>
    <col min="4118" max="4352" width="9.140625" style="52"/>
    <col min="4353" max="4353" width="6.42578125" style="52" customWidth="1"/>
    <col min="4354" max="4354" width="30.7109375" style="52" customWidth="1"/>
    <col min="4355" max="4356" width="11.5703125" style="52" customWidth="1"/>
    <col min="4357" max="4358" width="8.7109375" style="52" customWidth="1"/>
    <col min="4359" max="4362" width="9.85546875" style="52" bestFit="1" customWidth="1"/>
    <col min="4363" max="4364" width="8.7109375" style="52" customWidth="1"/>
    <col min="4365" max="4365" width="10.7109375" style="52" customWidth="1"/>
    <col min="4366" max="4366" width="34.7109375" style="52" customWidth="1"/>
    <col min="4367" max="4368" width="11.28515625" style="52" customWidth="1"/>
    <col min="4369" max="4369" width="11.85546875" style="52" customWidth="1"/>
    <col min="4370" max="4372" width="11.28515625" style="52" customWidth="1"/>
    <col min="4373" max="4373" width="11.85546875" style="52" customWidth="1"/>
    <col min="4374" max="4608" width="9.140625" style="52"/>
    <col min="4609" max="4609" width="6.42578125" style="52" customWidth="1"/>
    <col min="4610" max="4610" width="30.7109375" style="52" customWidth="1"/>
    <col min="4611" max="4612" width="11.5703125" style="52" customWidth="1"/>
    <col min="4613" max="4614" width="8.7109375" style="52" customWidth="1"/>
    <col min="4615" max="4618" width="9.85546875" style="52" bestFit="1" customWidth="1"/>
    <col min="4619" max="4620" width="8.7109375" style="52" customWidth="1"/>
    <col min="4621" max="4621" width="10.7109375" style="52" customWidth="1"/>
    <col min="4622" max="4622" width="34.7109375" style="52" customWidth="1"/>
    <col min="4623" max="4624" width="11.28515625" style="52" customWidth="1"/>
    <col min="4625" max="4625" width="11.85546875" style="52" customWidth="1"/>
    <col min="4626" max="4628" width="11.28515625" style="52" customWidth="1"/>
    <col min="4629" max="4629" width="11.85546875" style="52" customWidth="1"/>
    <col min="4630" max="4864" width="9.140625" style="52"/>
    <col min="4865" max="4865" width="6.42578125" style="52" customWidth="1"/>
    <col min="4866" max="4866" width="30.7109375" style="52" customWidth="1"/>
    <col min="4867" max="4868" width="11.5703125" style="52" customWidth="1"/>
    <col min="4869" max="4870" width="8.7109375" style="52" customWidth="1"/>
    <col min="4871" max="4874" width="9.85546875" style="52" bestFit="1" customWidth="1"/>
    <col min="4875" max="4876" width="8.7109375" style="52" customWidth="1"/>
    <col min="4877" max="4877" width="10.7109375" style="52" customWidth="1"/>
    <col min="4878" max="4878" width="34.7109375" style="52" customWidth="1"/>
    <col min="4879" max="4880" width="11.28515625" style="52" customWidth="1"/>
    <col min="4881" max="4881" width="11.85546875" style="52" customWidth="1"/>
    <col min="4882" max="4884" width="11.28515625" style="52" customWidth="1"/>
    <col min="4885" max="4885" width="11.85546875" style="52" customWidth="1"/>
    <col min="4886" max="5120" width="9.140625" style="52"/>
    <col min="5121" max="5121" width="6.42578125" style="52" customWidth="1"/>
    <col min="5122" max="5122" width="30.7109375" style="52" customWidth="1"/>
    <col min="5123" max="5124" width="11.5703125" style="52" customWidth="1"/>
    <col min="5125" max="5126" width="8.7109375" style="52" customWidth="1"/>
    <col min="5127" max="5130" width="9.85546875" style="52" bestFit="1" customWidth="1"/>
    <col min="5131" max="5132" width="8.7109375" style="52" customWidth="1"/>
    <col min="5133" max="5133" width="10.7109375" style="52" customWidth="1"/>
    <col min="5134" max="5134" width="34.7109375" style="52" customWidth="1"/>
    <col min="5135" max="5136" width="11.28515625" style="52" customWidth="1"/>
    <col min="5137" max="5137" width="11.85546875" style="52" customWidth="1"/>
    <col min="5138" max="5140" width="11.28515625" style="52" customWidth="1"/>
    <col min="5141" max="5141" width="11.85546875" style="52" customWidth="1"/>
    <col min="5142" max="5376" width="9.140625" style="52"/>
    <col min="5377" max="5377" width="6.42578125" style="52" customWidth="1"/>
    <col min="5378" max="5378" width="30.7109375" style="52" customWidth="1"/>
    <col min="5379" max="5380" width="11.5703125" style="52" customWidth="1"/>
    <col min="5381" max="5382" width="8.7109375" style="52" customWidth="1"/>
    <col min="5383" max="5386" width="9.85546875" style="52" bestFit="1" customWidth="1"/>
    <col min="5387" max="5388" width="8.7109375" style="52" customWidth="1"/>
    <col min="5389" max="5389" width="10.7109375" style="52" customWidth="1"/>
    <col min="5390" max="5390" width="34.7109375" style="52" customWidth="1"/>
    <col min="5391" max="5392" width="11.28515625" style="52" customWidth="1"/>
    <col min="5393" max="5393" width="11.85546875" style="52" customWidth="1"/>
    <col min="5394" max="5396" width="11.28515625" style="52" customWidth="1"/>
    <col min="5397" max="5397" width="11.85546875" style="52" customWidth="1"/>
    <col min="5398" max="5632" width="9.140625" style="52"/>
    <col min="5633" max="5633" width="6.42578125" style="52" customWidth="1"/>
    <col min="5634" max="5634" width="30.7109375" style="52" customWidth="1"/>
    <col min="5635" max="5636" width="11.5703125" style="52" customWidth="1"/>
    <col min="5637" max="5638" width="8.7109375" style="52" customWidth="1"/>
    <col min="5639" max="5642" width="9.85546875" style="52" bestFit="1" customWidth="1"/>
    <col min="5643" max="5644" width="8.7109375" style="52" customWidth="1"/>
    <col min="5645" max="5645" width="10.7109375" style="52" customWidth="1"/>
    <col min="5646" max="5646" width="34.7109375" style="52" customWidth="1"/>
    <col min="5647" max="5648" width="11.28515625" style="52" customWidth="1"/>
    <col min="5649" max="5649" width="11.85546875" style="52" customWidth="1"/>
    <col min="5650" max="5652" width="11.28515625" style="52" customWidth="1"/>
    <col min="5653" max="5653" width="11.85546875" style="52" customWidth="1"/>
    <col min="5654" max="5888" width="9.140625" style="52"/>
    <col min="5889" max="5889" width="6.42578125" style="52" customWidth="1"/>
    <col min="5890" max="5890" width="30.7109375" style="52" customWidth="1"/>
    <col min="5891" max="5892" width="11.5703125" style="52" customWidth="1"/>
    <col min="5893" max="5894" width="8.7109375" style="52" customWidth="1"/>
    <col min="5895" max="5898" width="9.85546875" style="52" bestFit="1" customWidth="1"/>
    <col min="5899" max="5900" width="8.7109375" style="52" customWidth="1"/>
    <col min="5901" max="5901" width="10.7109375" style="52" customWidth="1"/>
    <col min="5902" max="5902" width="34.7109375" style="52" customWidth="1"/>
    <col min="5903" max="5904" width="11.28515625" style="52" customWidth="1"/>
    <col min="5905" max="5905" width="11.85546875" style="52" customWidth="1"/>
    <col min="5906" max="5908" width="11.28515625" style="52" customWidth="1"/>
    <col min="5909" max="5909" width="11.85546875" style="52" customWidth="1"/>
    <col min="5910" max="6144" width="9.140625" style="52"/>
    <col min="6145" max="6145" width="6.42578125" style="52" customWidth="1"/>
    <col min="6146" max="6146" width="30.7109375" style="52" customWidth="1"/>
    <col min="6147" max="6148" width="11.5703125" style="52" customWidth="1"/>
    <col min="6149" max="6150" width="8.7109375" style="52" customWidth="1"/>
    <col min="6151" max="6154" width="9.85546875" style="52" bestFit="1" customWidth="1"/>
    <col min="6155" max="6156" width="8.7109375" style="52" customWidth="1"/>
    <col min="6157" max="6157" width="10.7109375" style="52" customWidth="1"/>
    <col min="6158" max="6158" width="34.7109375" style="52" customWidth="1"/>
    <col min="6159" max="6160" width="11.28515625" style="52" customWidth="1"/>
    <col min="6161" max="6161" width="11.85546875" style="52" customWidth="1"/>
    <col min="6162" max="6164" width="11.28515625" style="52" customWidth="1"/>
    <col min="6165" max="6165" width="11.85546875" style="52" customWidth="1"/>
    <col min="6166" max="6400" width="9.140625" style="52"/>
    <col min="6401" max="6401" width="6.42578125" style="52" customWidth="1"/>
    <col min="6402" max="6402" width="30.7109375" style="52" customWidth="1"/>
    <col min="6403" max="6404" width="11.5703125" style="52" customWidth="1"/>
    <col min="6405" max="6406" width="8.7109375" style="52" customWidth="1"/>
    <col min="6407" max="6410" width="9.85546875" style="52" bestFit="1" customWidth="1"/>
    <col min="6411" max="6412" width="8.7109375" style="52" customWidth="1"/>
    <col min="6413" max="6413" width="10.7109375" style="52" customWidth="1"/>
    <col min="6414" max="6414" width="34.7109375" style="52" customWidth="1"/>
    <col min="6415" max="6416" width="11.28515625" style="52" customWidth="1"/>
    <col min="6417" max="6417" width="11.85546875" style="52" customWidth="1"/>
    <col min="6418" max="6420" width="11.28515625" style="52" customWidth="1"/>
    <col min="6421" max="6421" width="11.85546875" style="52" customWidth="1"/>
    <col min="6422" max="6656" width="9.140625" style="52"/>
    <col min="6657" max="6657" width="6.42578125" style="52" customWidth="1"/>
    <col min="6658" max="6658" width="30.7109375" style="52" customWidth="1"/>
    <col min="6659" max="6660" width="11.5703125" style="52" customWidth="1"/>
    <col min="6661" max="6662" width="8.7109375" style="52" customWidth="1"/>
    <col min="6663" max="6666" width="9.85546875" style="52" bestFit="1" customWidth="1"/>
    <col min="6667" max="6668" width="8.7109375" style="52" customWidth="1"/>
    <col min="6669" max="6669" width="10.7109375" style="52" customWidth="1"/>
    <col min="6670" max="6670" width="34.7109375" style="52" customWidth="1"/>
    <col min="6671" max="6672" width="11.28515625" style="52" customWidth="1"/>
    <col min="6673" max="6673" width="11.85546875" style="52" customWidth="1"/>
    <col min="6674" max="6676" width="11.28515625" style="52" customWidth="1"/>
    <col min="6677" max="6677" width="11.85546875" style="52" customWidth="1"/>
    <col min="6678" max="6912" width="9.140625" style="52"/>
    <col min="6913" max="6913" width="6.42578125" style="52" customWidth="1"/>
    <col min="6914" max="6914" width="30.7109375" style="52" customWidth="1"/>
    <col min="6915" max="6916" width="11.5703125" style="52" customWidth="1"/>
    <col min="6917" max="6918" width="8.7109375" style="52" customWidth="1"/>
    <col min="6919" max="6922" width="9.85546875" style="52" bestFit="1" customWidth="1"/>
    <col min="6923" max="6924" width="8.7109375" style="52" customWidth="1"/>
    <col min="6925" max="6925" width="10.7109375" style="52" customWidth="1"/>
    <col min="6926" max="6926" width="34.7109375" style="52" customWidth="1"/>
    <col min="6927" max="6928" width="11.28515625" style="52" customWidth="1"/>
    <col min="6929" max="6929" width="11.85546875" style="52" customWidth="1"/>
    <col min="6930" max="6932" width="11.28515625" style="52" customWidth="1"/>
    <col min="6933" max="6933" width="11.85546875" style="52" customWidth="1"/>
    <col min="6934" max="7168" width="9.140625" style="52"/>
    <col min="7169" max="7169" width="6.42578125" style="52" customWidth="1"/>
    <col min="7170" max="7170" width="30.7109375" style="52" customWidth="1"/>
    <col min="7171" max="7172" width="11.5703125" style="52" customWidth="1"/>
    <col min="7173" max="7174" width="8.7109375" style="52" customWidth="1"/>
    <col min="7175" max="7178" width="9.85546875" style="52" bestFit="1" customWidth="1"/>
    <col min="7179" max="7180" width="8.7109375" style="52" customWidth="1"/>
    <col min="7181" max="7181" width="10.7109375" style="52" customWidth="1"/>
    <col min="7182" max="7182" width="34.7109375" style="52" customWidth="1"/>
    <col min="7183" max="7184" width="11.28515625" style="52" customWidth="1"/>
    <col min="7185" max="7185" width="11.85546875" style="52" customWidth="1"/>
    <col min="7186" max="7188" width="11.28515625" style="52" customWidth="1"/>
    <col min="7189" max="7189" width="11.85546875" style="52" customWidth="1"/>
    <col min="7190" max="7424" width="9.140625" style="52"/>
    <col min="7425" max="7425" width="6.42578125" style="52" customWidth="1"/>
    <col min="7426" max="7426" width="30.7109375" style="52" customWidth="1"/>
    <col min="7427" max="7428" width="11.5703125" style="52" customWidth="1"/>
    <col min="7429" max="7430" width="8.7109375" style="52" customWidth="1"/>
    <col min="7431" max="7434" width="9.85546875" style="52" bestFit="1" customWidth="1"/>
    <col min="7435" max="7436" width="8.7109375" style="52" customWidth="1"/>
    <col min="7437" max="7437" width="10.7109375" style="52" customWidth="1"/>
    <col min="7438" max="7438" width="34.7109375" style="52" customWidth="1"/>
    <col min="7439" max="7440" width="11.28515625" style="52" customWidth="1"/>
    <col min="7441" max="7441" width="11.85546875" style="52" customWidth="1"/>
    <col min="7442" max="7444" width="11.28515625" style="52" customWidth="1"/>
    <col min="7445" max="7445" width="11.85546875" style="52" customWidth="1"/>
    <col min="7446" max="7680" width="9.140625" style="52"/>
    <col min="7681" max="7681" width="6.42578125" style="52" customWidth="1"/>
    <col min="7682" max="7682" width="30.7109375" style="52" customWidth="1"/>
    <col min="7683" max="7684" width="11.5703125" style="52" customWidth="1"/>
    <col min="7685" max="7686" width="8.7109375" style="52" customWidth="1"/>
    <col min="7687" max="7690" width="9.85546875" style="52" bestFit="1" customWidth="1"/>
    <col min="7691" max="7692" width="8.7109375" style="52" customWidth="1"/>
    <col min="7693" max="7693" width="10.7109375" style="52" customWidth="1"/>
    <col min="7694" max="7694" width="34.7109375" style="52" customWidth="1"/>
    <col min="7695" max="7696" width="11.28515625" style="52" customWidth="1"/>
    <col min="7697" max="7697" width="11.85546875" style="52" customWidth="1"/>
    <col min="7698" max="7700" width="11.28515625" style="52" customWidth="1"/>
    <col min="7701" max="7701" width="11.85546875" style="52" customWidth="1"/>
    <col min="7702" max="7936" width="9.140625" style="52"/>
    <col min="7937" max="7937" width="6.42578125" style="52" customWidth="1"/>
    <col min="7938" max="7938" width="30.7109375" style="52" customWidth="1"/>
    <col min="7939" max="7940" width="11.5703125" style="52" customWidth="1"/>
    <col min="7941" max="7942" width="8.7109375" style="52" customWidth="1"/>
    <col min="7943" max="7946" width="9.85546875" style="52" bestFit="1" customWidth="1"/>
    <col min="7947" max="7948" width="8.7109375" style="52" customWidth="1"/>
    <col min="7949" max="7949" width="10.7109375" style="52" customWidth="1"/>
    <col min="7950" max="7950" width="34.7109375" style="52" customWidth="1"/>
    <col min="7951" max="7952" width="11.28515625" style="52" customWidth="1"/>
    <col min="7953" max="7953" width="11.85546875" style="52" customWidth="1"/>
    <col min="7954" max="7956" width="11.28515625" style="52" customWidth="1"/>
    <col min="7957" max="7957" width="11.85546875" style="52" customWidth="1"/>
    <col min="7958" max="8192" width="9.140625" style="52"/>
    <col min="8193" max="8193" width="6.42578125" style="52" customWidth="1"/>
    <col min="8194" max="8194" width="30.7109375" style="52" customWidth="1"/>
    <col min="8195" max="8196" width="11.5703125" style="52" customWidth="1"/>
    <col min="8197" max="8198" width="8.7109375" style="52" customWidth="1"/>
    <col min="8199" max="8202" width="9.85546875" style="52" bestFit="1" customWidth="1"/>
    <col min="8203" max="8204" width="8.7109375" style="52" customWidth="1"/>
    <col min="8205" max="8205" width="10.7109375" style="52" customWidth="1"/>
    <col min="8206" max="8206" width="34.7109375" style="52" customWidth="1"/>
    <col min="8207" max="8208" width="11.28515625" style="52" customWidth="1"/>
    <col min="8209" max="8209" width="11.85546875" style="52" customWidth="1"/>
    <col min="8210" max="8212" width="11.28515625" style="52" customWidth="1"/>
    <col min="8213" max="8213" width="11.85546875" style="52" customWidth="1"/>
    <col min="8214" max="8448" width="9.140625" style="52"/>
    <col min="8449" max="8449" width="6.42578125" style="52" customWidth="1"/>
    <col min="8450" max="8450" width="30.7109375" style="52" customWidth="1"/>
    <col min="8451" max="8452" width="11.5703125" style="52" customWidth="1"/>
    <col min="8453" max="8454" width="8.7109375" style="52" customWidth="1"/>
    <col min="8455" max="8458" width="9.85546875" style="52" bestFit="1" customWidth="1"/>
    <col min="8459" max="8460" width="8.7109375" style="52" customWidth="1"/>
    <col min="8461" max="8461" width="10.7109375" style="52" customWidth="1"/>
    <col min="8462" max="8462" width="34.7109375" style="52" customWidth="1"/>
    <col min="8463" max="8464" width="11.28515625" style="52" customWidth="1"/>
    <col min="8465" max="8465" width="11.85546875" style="52" customWidth="1"/>
    <col min="8466" max="8468" width="11.28515625" style="52" customWidth="1"/>
    <col min="8469" max="8469" width="11.85546875" style="52" customWidth="1"/>
    <col min="8470" max="8704" width="9.140625" style="52"/>
    <col min="8705" max="8705" width="6.42578125" style="52" customWidth="1"/>
    <col min="8706" max="8706" width="30.7109375" style="52" customWidth="1"/>
    <col min="8707" max="8708" width="11.5703125" style="52" customWidth="1"/>
    <col min="8709" max="8710" width="8.7109375" style="52" customWidth="1"/>
    <col min="8711" max="8714" width="9.85546875" style="52" bestFit="1" customWidth="1"/>
    <col min="8715" max="8716" width="8.7109375" style="52" customWidth="1"/>
    <col min="8717" max="8717" width="10.7109375" style="52" customWidth="1"/>
    <col min="8718" max="8718" width="34.7109375" style="52" customWidth="1"/>
    <col min="8719" max="8720" width="11.28515625" style="52" customWidth="1"/>
    <col min="8721" max="8721" width="11.85546875" style="52" customWidth="1"/>
    <col min="8722" max="8724" width="11.28515625" style="52" customWidth="1"/>
    <col min="8725" max="8725" width="11.85546875" style="52" customWidth="1"/>
    <col min="8726" max="8960" width="9.140625" style="52"/>
    <col min="8961" max="8961" width="6.42578125" style="52" customWidth="1"/>
    <col min="8962" max="8962" width="30.7109375" style="52" customWidth="1"/>
    <col min="8963" max="8964" width="11.5703125" style="52" customWidth="1"/>
    <col min="8965" max="8966" width="8.7109375" style="52" customWidth="1"/>
    <col min="8967" max="8970" width="9.85546875" style="52" bestFit="1" customWidth="1"/>
    <col min="8971" max="8972" width="8.7109375" style="52" customWidth="1"/>
    <col min="8973" max="8973" width="10.7109375" style="52" customWidth="1"/>
    <col min="8974" max="8974" width="34.7109375" style="52" customWidth="1"/>
    <col min="8975" max="8976" width="11.28515625" style="52" customWidth="1"/>
    <col min="8977" max="8977" width="11.85546875" style="52" customWidth="1"/>
    <col min="8978" max="8980" width="11.28515625" style="52" customWidth="1"/>
    <col min="8981" max="8981" width="11.85546875" style="52" customWidth="1"/>
    <col min="8982" max="9216" width="9.140625" style="52"/>
    <col min="9217" max="9217" width="6.42578125" style="52" customWidth="1"/>
    <col min="9218" max="9218" width="30.7109375" style="52" customWidth="1"/>
    <col min="9219" max="9220" width="11.5703125" style="52" customWidth="1"/>
    <col min="9221" max="9222" width="8.7109375" style="52" customWidth="1"/>
    <col min="9223" max="9226" width="9.85546875" style="52" bestFit="1" customWidth="1"/>
    <col min="9227" max="9228" width="8.7109375" style="52" customWidth="1"/>
    <col min="9229" max="9229" width="10.7109375" style="52" customWidth="1"/>
    <col min="9230" max="9230" width="34.7109375" style="52" customWidth="1"/>
    <col min="9231" max="9232" width="11.28515625" style="52" customWidth="1"/>
    <col min="9233" max="9233" width="11.85546875" style="52" customWidth="1"/>
    <col min="9234" max="9236" width="11.28515625" style="52" customWidth="1"/>
    <col min="9237" max="9237" width="11.85546875" style="52" customWidth="1"/>
    <col min="9238" max="9472" width="9.140625" style="52"/>
    <col min="9473" max="9473" width="6.42578125" style="52" customWidth="1"/>
    <col min="9474" max="9474" width="30.7109375" style="52" customWidth="1"/>
    <col min="9475" max="9476" width="11.5703125" style="52" customWidth="1"/>
    <col min="9477" max="9478" width="8.7109375" style="52" customWidth="1"/>
    <col min="9479" max="9482" width="9.85546875" style="52" bestFit="1" customWidth="1"/>
    <col min="9483" max="9484" width="8.7109375" style="52" customWidth="1"/>
    <col min="9485" max="9485" width="10.7109375" style="52" customWidth="1"/>
    <col min="9486" max="9486" width="34.7109375" style="52" customWidth="1"/>
    <col min="9487" max="9488" width="11.28515625" style="52" customWidth="1"/>
    <col min="9489" max="9489" width="11.85546875" style="52" customWidth="1"/>
    <col min="9490" max="9492" width="11.28515625" style="52" customWidth="1"/>
    <col min="9493" max="9493" width="11.85546875" style="52" customWidth="1"/>
    <col min="9494" max="9728" width="9.140625" style="52"/>
    <col min="9729" max="9729" width="6.42578125" style="52" customWidth="1"/>
    <col min="9730" max="9730" width="30.7109375" style="52" customWidth="1"/>
    <col min="9731" max="9732" width="11.5703125" style="52" customWidth="1"/>
    <col min="9733" max="9734" width="8.7109375" style="52" customWidth="1"/>
    <col min="9735" max="9738" width="9.85546875" style="52" bestFit="1" customWidth="1"/>
    <col min="9739" max="9740" width="8.7109375" style="52" customWidth="1"/>
    <col min="9741" max="9741" width="10.7109375" style="52" customWidth="1"/>
    <col min="9742" max="9742" width="34.7109375" style="52" customWidth="1"/>
    <col min="9743" max="9744" width="11.28515625" style="52" customWidth="1"/>
    <col min="9745" max="9745" width="11.85546875" style="52" customWidth="1"/>
    <col min="9746" max="9748" width="11.28515625" style="52" customWidth="1"/>
    <col min="9749" max="9749" width="11.85546875" style="52" customWidth="1"/>
    <col min="9750" max="9984" width="9.140625" style="52"/>
    <col min="9985" max="9985" width="6.42578125" style="52" customWidth="1"/>
    <col min="9986" max="9986" width="30.7109375" style="52" customWidth="1"/>
    <col min="9987" max="9988" width="11.5703125" style="52" customWidth="1"/>
    <col min="9989" max="9990" width="8.7109375" style="52" customWidth="1"/>
    <col min="9991" max="9994" width="9.85546875" style="52" bestFit="1" customWidth="1"/>
    <col min="9995" max="9996" width="8.7109375" style="52" customWidth="1"/>
    <col min="9997" max="9997" width="10.7109375" style="52" customWidth="1"/>
    <col min="9998" max="9998" width="34.7109375" style="52" customWidth="1"/>
    <col min="9999" max="10000" width="11.28515625" style="52" customWidth="1"/>
    <col min="10001" max="10001" width="11.85546875" style="52" customWidth="1"/>
    <col min="10002" max="10004" width="11.28515625" style="52" customWidth="1"/>
    <col min="10005" max="10005" width="11.85546875" style="52" customWidth="1"/>
    <col min="10006" max="10240" width="9.140625" style="52"/>
    <col min="10241" max="10241" width="6.42578125" style="52" customWidth="1"/>
    <col min="10242" max="10242" width="30.7109375" style="52" customWidth="1"/>
    <col min="10243" max="10244" width="11.5703125" style="52" customWidth="1"/>
    <col min="10245" max="10246" width="8.7109375" style="52" customWidth="1"/>
    <col min="10247" max="10250" width="9.85546875" style="52" bestFit="1" customWidth="1"/>
    <col min="10251" max="10252" width="8.7109375" style="52" customWidth="1"/>
    <col min="10253" max="10253" width="10.7109375" style="52" customWidth="1"/>
    <col min="10254" max="10254" width="34.7109375" style="52" customWidth="1"/>
    <col min="10255" max="10256" width="11.28515625" style="52" customWidth="1"/>
    <col min="10257" max="10257" width="11.85546875" style="52" customWidth="1"/>
    <col min="10258" max="10260" width="11.28515625" style="52" customWidth="1"/>
    <col min="10261" max="10261" width="11.85546875" style="52" customWidth="1"/>
    <col min="10262" max="10496" width="9.140625" style="52"/>
    <col min="10497" max="10497" width="6.42578125" style="52" customWidth="1"/>
    <col min="10498" max="10498" width="30.7109375" style="52" customWidth="1"/>
    <col min="10499" max="10500" width="11.5703125" style="52" customWidth="1"/>
    <col min="10501" max="10502" width="8.7109375" style="52" customWidth="1"/>
    <col min="10503" max="10506" width="9.85546875" style="52" bestFit="1" customWidth="1"/>
    <col min="10507" max="10508" width="8.7109375" style="52" customWidth="1"/>
    <col min="10509" max="10509" width="10.7109375" style="52" customWidth="1"/>
    <col min="10510" max="10510" width="34.7109375" style="52" customWidth="1"/>
    <col min="10511" max="10512" width="11.28515625" style="52" customWidth="1"/>
    <col min="10513" max="10513" width="11.85546875" style="52" customWidth="1"/>
    <col min="10514" max="10516" width="11.28515625" style="52" customWidth="1"/>
    <col min="10517" max="10517" width="11.85546875" style="52" customWidth="1"/>
    <col min="10518" max="10752" width="9.140625" style="52"/>
    <col min="10753" max="10753" width="6.42578125" style="52" customWidth="1"/>
    <col min="10754" max="10754" width="30.7109375" style="52" customWidth="1"/>
    <col min="10755" max="10756" width="11.5703125" style="52" customWidth="1"/>
    <col min="10757" max="10758" width="8.7109375" style="52" customWidth="1"/>
    <col min="10759" max="10762" width="9.85546875" style="52" bestFit="1" customWidth="1"/>
    <col min="10763" max="10764" width="8.7109375" style="52" customWidth="1"/>
    <col min="10765" max="10765" width="10.7109375" style="52" customWidth="1"/>
    <col min="10766" max="10766" width="34.7109375" style="52" customWidth="1"/>
    <col min="10767" max="10768" width="11.28515625" style="52" customWidth="1"/>
    <col min="10769" max="10769" width="11.85546875" style="52" customWidth="1"/>
    <col min="10770" max="10772" width="11.28515625" style="52" customWidth="1"/>
    <col min="10773" max="10773" width="11.85546875" style="52" customWidth="1"/>
    <col min="10774" max="11008" width="9.140625" style="52"/>
    <col min="11009" max="11009" width="6.42578125" style="52" customWidth="1"/>
    <col min="11010" max="11010" width="30.7109375" style="52" customWidth="1"/>
    <col min="11011" max="11012" width="11.5703125" style="52" customWidth="1"/>
    <col min="11013" max="11014" width="8.7109375" style="52" customWidth="1"/>
    <col min="11015" max="11018" width="9.85546875" style="52" bestFit="1" customWidth="1"/>
    <col min="11019" max="11020" width="8.7109375" style="52" customWidth="1"/>
    <col min="11021" max="11021" width="10.7109375" style="52" customWidth="1"/>
    <col min="11022" max="11022" width="34.7109375" style="52" customWidth="1"/>
    <col min="11023" max="11024" width="11.28515625" style="52" customWidth="1"/>
    <col min="11025" max="11025" width="11.85546875" style="52" customWidth="1"/>
    <col min="11026" max="11028" width="11.28515625" style="52" customWidth="1"/>
    <col min="11029" max="11029" width="11.85546875" style="52" customWidth="1"/>
    <col min="11030" max="11264" width="9.140625" style="52"/>
    <col min="11265" max="11265" width="6.42578125" style="52" customWidth="1"/>
    <col min="11266" max="11266" width="30.7109375" style="52" customWidth="1"/>
    <col min="11267" max="11268" width="11.5703125" style="52" customWidth="1"/>
    <col min="11269" max="11270" width="8.7109375" style="52" customWidth="1"/>
    <col min="11271" max="11274" width="9.85546875" style="52" bestFit="1" customWidth="1"/>
    <col min="11275" max="11276" width="8.7109375" style="52" customWidth="1"/>
    <col min="11277" max="11277" width="10.7109375" style="52" customWidth="1"/>
    <col min="11278" max="11278" width="34.7109375" style="52" customWidth="1"/>
    <col min="11279" max="11280" width="11.28515625" style="52" customWidth="1"/>
    <col min="11281" max="11281" width="11.85546875" style="52" customWidth="1"/>
    <col min="11282" max="11284" width="11.28515625" style="52" customWidth="1"/>
    <col min="11285" max="11285" width="11.85546875" style="52" customWidth="1"/>
    <col min="11286" max="11520" width="9.140625" style="52"/>
    <col min="11521" max="11521" width="6.42578125" style="52" customWidth="1"/>
    <col min="11522" max="11522" width="30.7109375" style="52" customWidth="1"/>
    <col min="11523" max="11524" width="11.5703125" style="52" customWidth="1"/>
    <col min="11525" max="11526" width="8.7109375" style="52" customWidth="1"/>
    <col min="11527" max="11530" width="9.85546875" style="52" bestFit="1" customWidth="1"/>
    <col min="11531" max="11532" width="8.7109375" style="52" customWidth="1"/>
    <col min="11533" max="11533" width="10.7109375" style="52" customWidth="1"/>
    <col min="11534" max="11534" width="34.7109375" style="52" customWidth="1"/>
    <col min="11535" max="11536" width="11.28515625" style="52" customWidth="1"/>
    <col min="11537" max="11537" width="11.85546875" style="52" customWidth="1"/>
    <col min="11538" max="11540" width="11.28515625" style="52" customWidth="1"/>
    <col min="11541" max="11541" width="11.85546875" style="52" customWidth="1"/>
    <col min="11542" max="11776" width="9.140625" style="52"/>
    <col min="11777" max="11777" width="6.42578125" style="52" customWidth="1"/>
    <col min="11778" max="11778" width="30.7109375" style="52" customWidth="1"/>
    <col min="11779" max="11780" width="11.5703125" style="52" customWidth="1"/>
    <col min="11781" max="11782" width="8.7109375" style="52" customWidth="1"/>
    <col min="11783" max="11786" width="9.85546875" style="52" bestFit="1" customWidth="1"/>
    <col min="11787" max="11788" width="8.7109375" style="52" customWidth="1"/>
    <col min="11789" max="11789" width="10.7109375" style="52" customWidth="1"/>
    <col min="11790" max="11790" width="34.7109375" style="52" customWidth="1"/>
    <col min="11791" max="11792" width="11.28515625" style="52" customWidth="1"/>
    <col min="11793" max="11793" width="11.85546875" style="52" customWidth="1"/>
    <col min="11794" max="11796" width="11.28515625" style="52" customWidth="1"/>
    <col min="11797" max="11797" width="11.85546875" style="52" customWidth="1"/>
    <col min="11798" max="12032" width="9.140625" style="52"/>
    <col min="12033" max="12033" width="6.42578125" style="52" customWidth="1"/>
    <col min="12034" max="12034" width="30.7109375" style="52" customWidth="1"/>
    <col min="12035" max="12036" width="11.5703125" style="52" customWidth="1"/>
    <col min="12037" max="12038" width="8.7109375" style="52" customWidth="1"/>
    <col min="12039" max="12042" width="9.85546875" style="52" bestFit="1" customWidth="1"/>
    <col min="12043" max="12044" width="8.7109375" style="52" customWidth="1"/>
    <col min="12045" max="12045" width="10.7109375" style="52" customWidth="1"/>
    <col min="12046" max="12046" width="34.7109375" style="52" customWidth="1"/>
    <col min="12047" max="12048" width="11.28515625" style="52" customWidth="1"/>
    <col min="12049" max="12049" width="11.85546875" style="52" customWidth="1"/>
    <col min="12050" max="12052" width="11.28515625" style="52" customWidth="1"/>
    <col min="12053" max="12053" width="11.85546875" style="52" customWidth="1"/>
    <col min="12054" max="12288" width="9.140625" style="52"/>
    <col min="12289" max="12289" width="6.42578125" style="52" customWidth="1"/>
    <col min="12290" max="12290" width="30.7109375" style="52" customWidth="1"/>
    <col min="12291" max="12292" width="11.5703125" style="52" customWidth="1"/>
    <col min="12293" max="12294" width="8.7109375" style="52" customWidth="1"/>
    <col min="12295" max="12298" width="9.85546875" style="52" bestFit="1" customWidth="1"/>
    <col min="12299" max="12300" width="8.7109375" style="52" customWidth="1"/>
    <col min="12301" max="12301" width="10.7109375" style="52" customWidth="1"/>
    <col min="12302" max="12302" width="34.7109375" style="52" customWidth="1"/>
    <col min="12303" max="12304" width="11.28515625" style="52" customWidth="1"/>
    <col min="12305" max="12305" width="11.85546875" style="52" customWidth="1"/>
    <col min="12306" max="12308" width="11.28515625" style="52" customWidth="1"/>
    <col min="12309" max="12309" width="11.85546875" style="52" customWidth="1"/>
    <col min="12310" max="12544" width="9.140625" style="52"/>
    <col min="12545" max="12545" width="6.42578125" style="52" customWidth="1"/>
    <col min="12546" max="12546" width="30.7109375" style="52" customWidth="1"/>
    <col min="12547" max="12548" width="11.5703125" style="52" customWidth="1"/>
    <col min="12549" max="12550" width="8.7109375" style="52" customWidth="1"/>
    <col min="12551" max="12554" width="9.85546875" style="52" bestFit="1" customWidth="1"/>
    <col min="12555" max="12556" width="8.7109375" style="52" customWidth="1"/>
    <col min="12557" max="12557" width="10.7109375" style="52" customWidth="1"/>
    <col min="12558" max="12558" width="34.7109375" style="52" customWidth="1"/>
    <col min="12559" max="12560" width="11.28515625" style="52" customWidth="1"/>
    <col min="12561" max="12561" width="11.85546875" style="52" customWidth="1"/>
    <col min="12562" max="12564" width="11.28515625" style="52" customWidth="1"/>
    <col min="12565" max="12565" width="11.85546875" style="52" customWidth="1"/>
    <col min="12566" max="12800" width="9.140625" style="52"/>
    <col min="12801" max="12801" width="6.42578125" style="52" customWidth="1"/>
    <col min="12802" max="12802" width="30.7109375" style="52" customWidth="1"/>
    <col min="12803" max="12804" width="11.5703125" style="52" customWidth="1"/>
    <col min="12805" max="12806" width="8.7109375" style="52" customWidth="1"/>
    <col min="12807" max="12810" width="9.85546875" style="52" bestFit="1" customWidth="1"/>
    <col min="12811" max="12812" width="8.7109375" style="52" customWidth="1"/>
    <col min="12813" max="12813" width="10.7109375" style="52" customWidth="1"/>
    <col min="12814" max="12814" width="34.7109375" style="52" customWidth="1"/>
    <col min="12815" max="12816" width="11.28515625" style="52" customWidth="1"/>
    <col min="12817" max="12817" width="11.85546875" style="52" customWidth="1"/>
    <col min="12818" max="12820" width="11.28515625" style="52" customWidth="1"/>
    <col min="12821" max="12821" width="11.85546875" style="52" customWidth="1"/>
    <col min="12822" max="13056" width="9.140625" style="52"/>
    <col min="13057" max="13057" width="6.42578125" style="52" customWidth="1"/>
    <col min="13058" max="13058" width="30.7109375" style="52" customWidth="1"/>
    <col min="13059" max="13060" width="11.5703125" style="52" customWidth="1"/>
    <col min="13061" max="13062" width="8.7109375" style="52" customWidth="1"/>
    <col min="13063" max="13066" width="9.85546875" style="52" bestFit="1" customWidth="1"/>
    <col min="13067" max="13068" width="8.7109375" style="52" customWidth="1"/>
    <col min="13069" max="13069" width="10.7109375" style="52" customWidth="1"/>
    <col min="13070" max="13070" width="34.7109375" style="52" customWidth="1"/>
    <col min="13071" max="13072" width="11.28515625" style="52" customWidth="1"/>
    <col min="13073" max="13073" width="11.85546875" style="52" customWidth="1"/>
    <col min="13074" max="13076" width="11.28515625" style="52" customWidth="1"/>
    <col min="13077" max="13077" width="11.85546875" style="52" customWidth="1"/>
    <col min="13078" max="13312" width="9.140625" style="52"/>
    <col min="13313" max="13313" width="6.42578125" style="52" customWidth="1"/>
    <col min="13314" max="13314" width="30.7109375" style="52" customWidth="1"/>
    <col min="13315" max="13316" width="11.5703125" style="52" customWidth="1"/>
    <col min="13317" max="13318" width="8.7109375" style="52" customWidth="1"/>
    <col min="13319" max="13322" width="9.85546875" style="52" bestFit="1" customWidth="1"/>
    <col min="13323" max="13324" width="8.7109375" style="52" customWidth="1"/>
    <col min="13325" max="13325" width="10.7109375" style="52" customWidth="1"/>
    <col min="13326" max="13326" width="34.7109375" style="52" customWidth="1"/>
    <col min="13327" max="13328" width="11.28515625" style="52" customWidth="1"/>
    <col min="13329" max="13329" width="11.85546875" style="52" customWidth="1"/>
    <col min="13330" max="13332" width="11.28515625" style="52" customWidth="1"/>
    <col min="13333" max="13333" width="11.85546875" style="52" customWidth="1"/>
    <col min="13334" max="13568" width="9.140625" style="52"/>
    <col min="13569" max="13569" width="6.42578125" style="52" customWidth="1"/>
    <col min="13570" max="13570" width="30.7109375" style="52" customWidth="1"/>
    <col min="13571" max="13572" width="11.5703125" style="52" customWidth="1"/>
    <col min="13573" max="13574" width="8.7109375" style="52" customWidth="1"/>
    <col min="13575" max="13578" width="9.85546875" style="52" bestFit="1" customWidth="1"/>
    <col min="13579" max="13580" width="8.7109375" style="52" customWidth="1"/>
    <col min="13581" max="13581" width="10.7109375" style="52" customWidth="1"/>
    <col min="13582" max="13582" width="34.7109375" style="52" customWidth="1"/>
    <col min="13583" max="13584" width="11.28515625" style="52" customWidth="1"/>
    <col min="13585" max="13585" width="11.85546875" style="52" customWidth="1"/>
    <col min="13586" max="13588" width="11.28515625" style="52" customWidth="1"/>
    <col min="13589" max="13589" width="11.85546875" style="52" customWidth="1"/>
    <col min="13590" max="13824" width="9.140625" style="52"/>
    <col min="13825" max="13825" width="6.42578125" style="52" customWidth="1"/>
    <col min="13826" max="13826" width="30.7109375" style="52" customWidth="1"/>
    <col min="13827" max="13828" width="11.5703125" style="52" customWidth="1"/>
    <col min="13829" max="13830" width="8.7109375" style="52" customWidth="1"/>
    <col min="13831" max="13834" width="9.85546875" style="52" bestFit="1" customWidth="1"/>
    <col min="13835" max="13836" width="8.7109375" style="52" customWidth="1"/>
    <col min="13837" max="13837" width="10.7109375" style="52" customWidth="1"/>
    <col min="13838" max="13838" width="34.7109375" style="52" customWidth="1"/>
    <col min="13839" max="13840" width="11.28515625" style="52" customWidth="1"/>
    <col min="13841" max="13841" width="11.85546875" style="52" customWidth="1"/>
    <col min="13842" max="13844" width="11.28515625" style="52" customWidth="1"/>
    <col min="13845" max="13845" width="11.85546875" style="52" customWidth="1"/>
    <col min="13846" max="14080" width="9.140625" style="52"/>
    <col min="14081" max="14081" width="6.42578125" style="52" customWidth="1"/>
    <col min="14082" max="14082" width="30.7109375" style="52" customWidth="1"/>
    <col min="14083" max="14084" width="11.5703125" style="52" customWidth="1"/>
    <col min="14085" max="14086" width="8.7109375" style="52" customWidth="1"/>
    <col min="14087" max="14090" width="9.85546875" style="52" bestFit="1" customWidth="1"/>
    <col min="14091" max="14092" width="8.7109375" style="52" customWidth="1"/>
    <col min="14093" max="14093" width="10.7109375" style="52" customWidth="1"/>
    <col min="14094" max="14094" width="34.7109375" style="52" customWidth="1"/>
    <col min="14095" max="14096" width="11.28515625" style="52" customWidth="1"/>
    <col min="14097" max="14097" width="11.85546875" style="52" customWidth="1"/>
    <col min="14098" max="14100" width="11.28515625" style="52" customWidth="1"/>
    <col min="14101" max="14101" width="11.85546875" style="52" customWidth="1"/>
    <col min="14102" max="14336" width="9.140625" style="52"/>
    <col min="14337" max="14337" width="6.42578125" style="52" customWidth="1"/>
    <col min="14338" max="14338" width="30.7109375" style="52" customWidth="1"/>
    <col min="14339" max="14340" width="11.5703125" style="52" customWidth="1"/>
    <col min="14341" max="14342" width="8.7109375" style="52" customWidth="1"/>
    <col min="14343" max="14346" width="9.85546875" style="52" bestFit="1" customWidth="1"/>
    <col min="14347" max="14348" width="8.7109375" style="52" customWidth="1"/>
    <col min="14349" max="14349" width="10.7109375" style="52" customWidth="1"/>
    <col min="14350" max="14350" width="34.7109375" style="52" customWidth="1"/>
    <col min="14351" max="14352" width="11.28515625" style="52" customWidth="1"/>
    <col min="14353" max="14353" width="11.85546875" style="52" customWidth="1"/>
    <col min="14354" max="14356" width="11.28515625" style="52" customWidth="1"/>
    <col min="14357" max="14357" width="11.85546875" style="52" customWidth="1"/>
    <col min="14358" max="14592" width="9.140625" style="52"/>
    <col min="14593" max="14593" width="6.42578125" style="52" customWidth="1"/>
    <col min="14594" max="14594" width="30.7109375" style="52" customWidth="1"/>
    <col min="14595" max="14596" width="11.5703125" style="52" customWidth="1"/>
    <col min="14597" max="14598" width="8.7109375" style="52" customWidth="1"/>
    <col min="14599" max="14602" width="9.85546875" style="52" bestFit="1" customWidth="1"/>
    <col min="14603" max="14604" width="8.7109375" style="52" customWidth="1"/>
    <col min="14605" max="14605" width="10.7109375" style="52" customWidth="1"/>
    <col min="14606" max="14606" width="34.7109375" style="52" customWidth="1"/>
    <col min="14607" max="14608" width="11.28515625" style="52" customWidth="1"/>
    <col min="14609" max="14609" width="11.85546875" style="52" customWidth="1"/>
    <col min="14610" max="14612" width="11.28515625" style="52" customWidth="1"/>
    <col min="14613" max="14613" width="11.85546875" style="52" customWidth="1"/>
    <col min="14614" max="14848" width="9.140625" style="52"/>
    <col min="14849" max="14849" width="6.42578125" style="52" customWidth="1"/>
    <col min="14850" max="14850" width="30.7109375" style="52" customWidth="1"/>
    <col min="14851" max="14852" width="11.5703125" style="52" customWidth="1"/>
    <col min="14853" max="14854" width="8.7109375" style="52" customWidth="1"/>
    <col min="14855" max="14858" width="9.85546875" style="52" bestFit="1" customWidth="1"/>
    <col min="14859" max="14860" width="8.7109375" style="52" customWidth="1"/>
    <col min="14861" max="14861" width="10.7109375" style="52" customWidth="1"/>
    <col min="14862" max="14862" width="34.7109375" style="52" customWidth="1"/>
    <col min="14863" max="14864" width="11.28515625" style="52" customWidth="1"/>
    <col min="14865" max="14865" width="11.85546875" style="52" customWidth="1"/>
    <col min="14866" max="14868" width="11.28515625" style="52" customWidth="1"/>
    <col min="14869" max="14869" width="11.85546875" style="52" customWidth="1"/>
    <col min="14870" max="15104" width="9.140625" style="52"/>
    <col min="15105" max="15105" width="6.42578125" style="52" customWidth="1"/>
    <col min="15106" max="15106" width="30.7109375" style="52" customWidth="1"/>
    <col min="15107" max="15108" width="11.5703125" style="52" customWidth="1"/>
    <col min="15109" max="15110" width="8.7109375" style="52" customWidth="1"/>
    <col min="15111" max="15114" width="9.85546875" style="52" bestFit="1" customWidth="1"/>
    <col min="15115" max="15116" width="8.7109375" style="52" customWidth="1"/>
    <col min="15117" max="15117" width="10.7109375" style="52" customWidth="1"/>
    <col min="15118" max="15118" width="34.7109375" style="52" customWidth="1"/>
    <col min="15119" max="15120" width="11.28515625" style="52" customWidth="1"/>
    <col min="15121" max="15121" width="11.85546875" style="52" customWidth="1"/>
    <col min="15122" max="15124" width="11.28515625" style="52" customWidth="1"/>
    <col min="15125" max="15125" width="11.85546875" style="52" customWidth="1"/>
    <col min="15126" max="15360" width="9.140625" style="52"/>
    <col min="15361" max="15361" width="6.42578125" style="52" customWidth="1"/>
    <col min="15362" max="15362" width="30.7109375" style="52" customWidth="1"/>
    <col min="15363" max="15364" width="11.5703125" style="52" customWidth="1"/>
    <col min="15365" max="15366" width="8.7109375" style="52" customWidth="1"/>
    <col min="15367" max="15370" width="9.85546875" style="52" bestFit="1" customWidth="1"/>
    <col min="15371" max="15372" width="8.7109375" style="52" customWidth="1"/>
    <col min="15373" max="15373" width="10.7109375" style="52" customWidth="1"/>
    <col min="15374" max="15374" width="34.7109375" style="52" customWidth="1"/>
    <col min="15375" max="15376" width="11.28515625" style="52" customWidth="1"/>
    <col min="15377" max="15377" width="11.85546875" style="52" customWidth="1"/>
    <col min="15378" max="15380" width="11.28515625" style="52" customWidth="1"/>
    <col min="15381" max="15381" width="11.85546875" style="52" customWidth="1"/>
    <col min="15382" max="15616" width="9.140625" style="52"/>
    <col min="15617" max="15617" width="6.42578125" style="52" customWidth="1"/>
    <col min="15618" max="15618" width="30.7109375" style="52" customWidth="1"/>
    <col min="15619" max="15620" width="11.5703125" style="52" customWidth="1"/>
    <col min="15621" max="15622" width="8.7109375" style="52" customWidth="1"/>
    <col min="15623" max="15626" width="9.85546875" style="52" bestFit="1" customWidth="1"/>
    <col min="15627" max="15628" width="8.7109375" style="52" customWidth="1"/>
    <col min="15629" max="15629" width="10.7109375" style="52" customWidth="1"/>
    <col min="15630" max="15630" width="34.7109375" style="52" customWidth="1"/>
    <col min="15631" max="15632" width="11.28515625" style="52" customWidth="1"/>
    <col min="15633" max="15633" width="11.85546875" style="52" customWidth="1"/>
    <col min="15634" max="15636" width="11.28515625" style="52" customWidth="1"/>
    <col min="15637" max="15637" width="11.85546875" style="52" customWidth="1"/>
    <col min="15638" max="15872" width="9.140625" style="52"/>
    <col min="15873" max="15873" width="6.42578125" style="52" customWidth="1"/>
    <col min="15874" max="15874" width="30.7109375" style="52" customWidth="1"/>
    <col min="15875" max="15876" width="11.5703125" style="52" customWidth="1"/>
    <col min="15877" max="15878" width="8.7109375" style="52" customWidth="1"/>
    <col min="15879" max="15882" width="9.85546875" style="52" bestFit="1" customWidth="1"/>
    <col min="15883" max="15884" width="8.7109375" style="52" customWidth="1"/>
    <col min="15885" max="15885" width="10.7109375" style="52" customWidth="1"/>
    <col min="15886" max="15886" width="34.7109375" style="52" customWidth="1"/>
    <col min="15887" max="15888" width="11.28515625" style="52" customWidth="1"/>
    <col min="15889" max="15889" width="11.85546875" style="52" customWidth="1"/>
    <col min="15890" max="15892" width="11.28515625" style="52" customWidth="1"/>
    <col min="15893" max="15893" width="11.85546875" style="52" customWidth="1"/>
    <col min="15894" max="16128" width="9.140625" style="52"/>
    <col min="16129" max="16129" width="6.42578125" style="52" customWidth="1"/>
    <col min="16130" max="16130" width="30.7109375" style="52" customWidth="1"/>
    <col min="16131" max="16132" width="11.5703125" style="52" customWidth="1"/>
    <col min="16133" max="16134" width="8.7109375" style="52" customWidth="1"/>
    <col min="16135" max="16138" width="9.85546875" style="52" bestFit="1" customWidth="1"/>
    <col min="16139" max="16140" width="8.7109375" style="52" customWidth="1"/>
    <col min="16141" max="16141" width="10.7109375" style="52" customWidth="1"/>
    <col min="16142" max="16142" width="34.7109375" style="52" customWidth="1"/>
    <col min="16143" max="16144" width="11.28515625" style="52" customWidth="1"/>
    <col min="16145" max="16145" width="11.85546875" style="52" customWidth="1"/>
    <col min="16146" max="16148" width="11.28515625" style="52" customWidth="1"/>
    <col min="16149" max="16149" width="11.85546875" style="52" customWidth="1"/>
    <col min="16150" max="16384" width="9.140625" style="52"/>
  </cols>
  <sheetData>
    <row r="1" spans="1:21" ht="15" x14ac:dyDescent="0.25">
      <c r="A1" s="15"/>
      <c r="B1" s="15"/>
      <c r="C1" s="15"/>
      <c r="D1" s="15"/>
      <c r="E1" s="15"/>
      <c r="F1" s="15"/>
      <c r="G1" s="15"/>
      <c r="H1" s="15"/>
      <c r="I1" s="15"/>
      <c r="J1" s="15"/>
      <c r="K1" s="15"/>
      <c r="L1" s="15"/>
      <c r="M1" s="4" t="s">
        <v>794</v>
      </c>
    </row>
    <row r="2" spans="1:21" ht="12.75" customHeight="1" x14ac:dyDescent="0.2">
      <c r="A2" s="54"/>
      <c r="B2" s="55"/>
      <c r="C2" s="54"/>
      <c r="D2" s="54"/>
      <c r="E2" s="54"/>
      <c r="F2" s="54"/>
      <c r="G2" s="54"/>
      <c r="H2" s="54"/>
      <c r="I2" s="54"/>
      <c r="J2" s="54"/>
      <c r="K2" s="54"/>
      <c r="L2" s="54"/>
      <c r="M2" s="54"/>
    </row>
    <row r="3" spans="1:21" ht="12.75" customHeight="1" x14ac:dyDescent="0.2">
      <c r="A3" s="558" t="s">
        <v>265</v>
      </c>
      <c r="B3" s="558"/>
      <c r="C3" s="558"/>
      <c r="D3" s="558"/>
      <c r="E3" s="558"/>
      <c r="F3" s="558"/>
      <c r="G3" s="558"/>
      <c r="H3" s="558"/>
      <c r="I3" s="558"/>
      <c r="J3" s="558"/>
      <c r="K3" s="558"/>
      <c r="L3" s="558"/>
      <c r="M3" s="558"/>
    </row>
    <row r="4" spans="1:21" ht="12.75" customHeight="1" x14ac:dyDescent="0.2">
      <c r="A4" s="558" t="s">
        <v>266</v>
      </c>
      <c r="B4" s="566"/>
      <c r="C4" s="566"/>
      <c r="D4" s="566"/>
      <c r="E4" s="566"/>
      <c r="F4" s="566"/>
      <c r="G4" s="566"/>
      <c r="H4" s="566"/>
      <c r="I4" s="566"/>
      <c r="J4" s="566"/>
      <c r="K4" s="566"/>
      <c r="L4" s="566"/>
      <c r="M4" s="566"/>
      <c r="U4" s="56"/>
    </row>
    <row r="5" spans="1:21" ht="12.75" customHeight="1" x14ac:dyDescent="0.2">
      <c r="A5" s="57"/>
      <c r="K5" s="59"/>
      <c r="N5" s="53"/>
      <c r="T5" s="52"/>
    </row>
    <row r="6" spans="1:21" ht="12.75" customHeight="1" x14ac:dyDescent="0.2">
      <c r="A6" s="558" t="s">
        <v>267</v>
      </c>
      <c r="B6" s="558"/>
      <c r="C6" s="558"/>
      <c r="D6" s="558"/>
      <c r="E6" s="558"/>
      <c r="F6" s="558"/>
      <c r="G6" s="558"/>
      <c r="H6" s="558"/>
      <c r="I6" s="558"/>
      <c r="J6" s="558"/>
      <c r="K6" s="558"/>
      <c r="L6" s="558"/>
      <c r="M6" s="558"/>
    </row>
    <row r="7" spans="1:21" ht="12.75" customHeight="1" x14ac:dyDescent="0.2">
      <c r="A7" s="54"/>
      <c r="B7" s="54"/>
      <c r="C7" s="54"/>
      <c r="D7" s="54"/>
      <c r="E7" s="54"/>
      <c r="F7" s="54"/>
      <c r="G7" s="54"/>
      <c r="H7" s="54"/>
      <c r="I7" s="54"/>
      <c r="J7" s="54"/>
      <c r="K7" s="54"/>
      <c r="L7" s="54"/>
      <c r="M7" s="60" t="s">
        <v>268</v>
      </c>
    </row>
    <row r="8" spans="1:21" ht="12.75" customHeight="1" x14ac:dyDescent="0.2">
      <c r="A8" s="567" t="s">
        <v>269</v>
      </c>
      <c r="B8" s="568" t="s">
        <v>270</v>
      </c>
      <c r="C8" s="568" t="s">
        <v>286</v>
      </c>
      <c r="D8" s="568" t="s">
        <v>271</v>
      </c>
      <c r="E8" s="563" t="s">
        <v>272</v>
      </c>
      <c r="F8" s="563"/>
      <c r="G8" s="563"/>
      <c r="H8" s="563"/>
      <c r="I8" s="563"/>
      <c r="J8" s="563"/>
      <c r="K8" s="563"/>
      <c r="L8" s="563"/>
      <c r="M8" s="62"/>
    </row>
    <row r="9" spans="1:21" ht="35.25" customHeight="1" x14ac:dyDescent="0.2">
      <c r="A9" s="567"/>
      <c r="B9" s="568"/>
      <c r="C9" s="568"/>
      <c r="D9" s="568"/>
      <c r="E9" s="61" t="s">
        <v>273</v>
      </c>
      <c r="F9" s="63" t="s">
        <v>274</v>
      </c>
      <c r="G9" s="61" t="s">
        <v>275</v>
      </c>
      <c r="H9" s="63" t="s">
        <v>276</v>
      </c>
      <c r="I9" s="63" t="s">
        <v>277</v>
      </c>
      <c r="J9" s="61" t="s">
        <v>278</v>
      </c>
      <c r="K9" s="61" t="s">
        <v>279</v>
      </c>
      <c r="L9" s="61" t="s">
        <v>287</v>
      </c>
      <c r="M9" s="64" t="s">
        <v>280</v>
      </c>
      <c r="O9" s="52"/>
      <c r="P9" s="52"/>
      <c r="Q9" s="52"/>
      <c r="R9" s="52"/>
      <c r="S9" s="52"/>
      <c r="T9" s="52"/>
    </row>
    <row r="10" spans="1:21" x14ac:dyDescent="0.2">
      <c r="A10" s="65" t="s">
        <v>263</v>
      </c>
      <c r="B10" s="66"/>
      <c r="C10" s="67"/>
      <c r="D10" s="67"/>
      <c r="E10" s="67"/>
      <c r="F10" s="67"/>
      <c r="G10" s="68"/>
      <c r="H10" s="68"/>
      <c r="I10" s="68"/>
      <c r="J10" s="68"/>
      <c r="K10" s="69"/>
      <c r="L10" s="68"/>
      <c r="M10" s="67">
        <f>SUM(E10:L10)</f>
        <v>0</v>
      </c>
      <c r="O10" s="52"/>
      <c r="P10" s="52"/>
      <c r="Q10" s="52"/>
      <c r="R10" s="52"/>
      <c r="S10" s="52"/>
      <c r="T10" s="52"/>
    </row>
    <row r="11" spans="1:21" x14ac:dyDescent="0.2">
      <c r="A11" s="70" t="s">
        <v>264</v>
      </c>
      <c r="B11" s="71"/>
      <c r="C11" s="72"/>
      <c r="D11" s="72"/>
      <c r="E11" s="72"/>
      <c r="F11" s="72"/>
      <c r="G11" s="73"/>
      <c r="H11" s="73"/>
      <c r="I11" s="73"/>
      <c r="J11" s="73"/>
      <c r="K11" s="74"/>
      <c r="L11" s="73"/>
      <c r="M11" s="72">
        <f>SUM(E11:L11)</f>
        <v>0</v>
      </c>
      <c r="O11" s="52"/>
      <c r="P11" s="52"/>
      <c r="Q11" s="52"/>
      <c r="R11" s="52"/>
      <c r="S11" s="52"/>
      <c r="T11" s="52"/>
    </row>
    <row r="12" spans="1:21" x14ac:dyDescent="0.2">
      <c r="A12" s="70" t="s">
        <v>281</v>
      </c>
      <c r="B12" s="71"/>
      <c r="C12" s="72"/>
      <c r="D12" s="72"/>
      <c r="E12" s="72"/>
      <c r="F12" s="72"/>
      <c r="G12" s="73"/>
      <c r="H12" s="73"/>
      <c r="I12" s="73"/>
      <c r="J12" s="73"/>
      <c r="K12" s="74"/>
      <c r="L12" s="73"/>
      <c r="M12" s="72">
        <f>SUM(E12:L12)</f>
        <v>0</v>
      </c>
      <c r="O12" s="52"/>
      <c r="P12" s="52"/>
      <c r="Q12" s="52"/>
      <c r="R12" s="52"/>
      <c r="S12" s="52"/>
      <c r="T12" s="52"/>
    </row>
    <row r="13" spans="1:21" x14ac:dyDescent="0.2">
      <c r="A13" s="73"/>
      <c r="B13" s="75" t="s">
        <v>20</v>
      </c>
      <c r="C13" s="74">
        <f>SUM(C10:C12)</f>
        <v>0</v>
      </c>
      <c r="D13" s="74"/>
      <c r="E13" s="74">
        <f t="shared" ref="E13:M13" si="0">SUM(E10:E12)</f>
        <v>0</v>
      </c>
      <c r="F13" s="74">
        <f t="shared" si="0"/>
        <v>0</v>
      </c>
      <c r="G13" s="74">
        <f t="shared" si="0"/>
        <v>0</v>
      </c>
      <c r="H13" s="74">
        <f t="shared" si="0"/>
        <v>0</v>
      </c>
      <c r="I13" s="74">
        <f t="shared" si="0"/>
        <v>0</v>
      </c>
      <c r="J13" s="74">
        <f t="shared" si="0"/>
        <v>0</v>
      </c>
      <c r="K13" s="74">
        <f t="shared" si="0"/>
        <v>0</v>
      </c>
      <c r="L13" s="74">
        <f t="shared" si="0"/>
        <v>0</v>
      </c>
      <c r="M13" s="74">
        <f t="shared" si="0"/>
        <v>0</v>
      </c>
      <c r="O13" s="52"/>
      <c r="P13" s="52"/>
      <c r="Q13" s="52"/>
      <c r="R13" s="52"/>
      <c r="S13" s="52"/>
      <c r="T13" s="52"/>
    </row>
    <row r="14" spans="1:21" x14ac:dyDescent="0.2">
      <c r="B14" s="76"/>
      <c r="C14" s="77"/>
      <c r="D14" s="77"/>
      <c r="E14" s="77"/>
      <c r="F14" s="77"/>
      <c r="G14" s="77"/>
      <c r="H14" s="77"/>
      <c r="I14" s="77"/>
      <c r="J14" s="77"/>
      <c r="K14" s="77"/>
      <c r="L14" s="77"/>
      <c r="M14" s="77"/>
      <c r="O14" s="52"/>
      <c r="P14" s="52"/>
      <c r="Q14" s="52"/>
      <c r="R14" s="52"/>
      <c r="S14" s="52"/>
      <c r="T14" s="52"/>
    </row>
    <row r="15" spans="1:21" ht="12.75" customHeight="1" x14ac:dyDescent="0.2">
      <c r="A15" s="558" t="s">
        <v>282</v>
      </c>
      <c r="B15" s="558"/>
      <c r="C15" s="558"/>
      <c r="D15" s="558"/>
      <c r="E15" s="558"/>
      <c r="F15" s="558"/>
      <c r="G15" s="558"/>
      <c r="H15" s="558"/>
      <c r="I15" s="558"/>
      <c r="J15" s="558"/>
      <c r="K15" s="558"/>
      <c r="L15" s="558"/>
      <c r="M15" s="558"/>
    </row>
    <row r="16" spans="1:21" ht="12.75" customHeight="1" x14ac:dyDescent="0.2">
      <c r="L16" s="59"/>
      <c r="M16" s="60" t="s">
        <v>268</v>
      </c>
    </row>
    <row r="17" spans="1:20" ht="12.75" customHeight="1" x14ac:dyDescent="0.2">
      <c r="A17" s="559" t="s">
        <v>269</v>
      </c>
      <c r="B17" s="561" t="s">
        <v>270</v>
      </c>
      <c r="C17" s="561" t="s">
        <v>286</v>
      </c>
      <c r="D17" s="561" t="s">
        <v>271</v>
      </c>
      <c r="E17" s="563" t="s">
        <v>272</v>
      </c>
      <c r="F17" s="563"/>
      <c r="G17" s="563"/>
      <c r="H17" s="563"/>
      <c r="I17" s="563"/>
      <c r="J17" s="563"/>
      <c r="K17" s="563"/>
      <c r="L17" s="563"/>
      <c r="M17" s="564" t="s">
        <v>283</v>
      </c>
    </row>
    <row r="18" spans="1:20" ht="35.25" customHeight="1" x14ac:dyDescent="0.2">
      <c r="A18" s="560"/>
      <c r="B18" s="562"/>
      <c r="C18" s="562"/>
      <c r="D18" s="562"/>
      <c r="E18" s="61" t="s">
        <v>273</v>
      </c>
      <c r="F18" s="63" t="s">
        <v>274</v>
      </c>
      <c r="G18" s="61" t="s">
        <v>275</v>
      </c>
      <c r="H18" s="63" t="s">
        <v>276</v>
      </c>
      <c r="I18" s="63" t="s">
        <v>277</v>
      </c>
      <c r="J18" s="61" t="s">
        <v>278</v>
      </c>
      <c r="K18" s="61" t="s">
        <v>279</v>
      </c>
      <c r="L18" s="61" t="s">
        <v>287</v>
      </c>
      <c r="M18" s="565"/>
      <c r="O18" s="52"/>
      <c r="P18" s="52"/>
      <c r="Q18" s="52"/>
      <c r="R18" s="52"/>
      <c r="S18" s="52"/>
      <c r="T18" s="52"/>
    </row>
    <row r="19" spans="1:20" ht="25.5" x14ac:dyDescent="0.2">
      <c r="A19" s="70" t="s">
        <v>263</v>
      </c>
      <c r="B19" s="71" t="s">
        <v>284</v>
      </c>
      <c r="C19" s="72">
        <v>105555560</v>
      </c>
      <c r="D19" s="72">
        <v>0</v>
      </c>
      <c r="E19" s="72">
        <v>26388888</v>
      </c>
      <c r="F19" s="72">
        <v>26388888</v>
      </c>
      <c r="G19" s="72">
        <v>26388888</v>
      </c>
      <c r="H19" s="72">
        <v>26388896</v>
      </c>
      <c r="I19" s="72"/>
      <c r="J19" s="72"/>
      <c r="K19" s="72"/>
      <c r="L19" s="72">
        <v>0</v>
      </c>
      <c r="M19" s="78">
        <f t="shared" ref="M19:M22" si="1">SUM(E19:L19)</f>
        <v>105555560</v>
      </c>
      <c r="O19" s="52"/>
      <c r="P19" s="52"/>
      <c r="Q19" s="52"/>
      <c r="R19" s="52"/>
      <c r="S19" s="52"/>
      <c r="T19" s="52"/>
    </row>
    <row r="20" spans="1:20" ht="12.75" customHeight="1" x14ac:dyDescent="0.2">
      <c r="A20" s="70" t="s">
        <v>264</v>
      </c>
      <c r="B20" s="71"/>
      <c r="C20" s="72"/>
      <c r="D20" s="72"/>
      <c r="E20" s="72"/>
      <c r="F20" s="79"/>
      <c r="G20" s="79"/>
      <c r="H20" s="72"/>
      <c r="I20" s="72"/>
      <c r="J20" s="72"/>
      <c r="K20" s="72"/>
      <c r="L20" s="72"/>
      <c r="M20" s="78">
        <f t="shared" si="1"/>
        <v>0</v>
      </c>
      <c r="O20" s="52"/>
      <c r="P20" s="52"/>
      <c r="Q20" s="52"/>
      <c r="R20" s="52"/>
      <c r="S20" s="52"/>
      <c r="T20" s="52"/>
    </row>
    <row r="21" spans="1:20" ht="12.75" customHeight="1" x14ac:dyDescent="0.2">
      <c r="A21" s="70" t="s">
        <v>281</v>
      </c>
      <c r="B21" s="71"/>
      <c r="C21" s="72"/>
      <c r="D21" s="72"/>
      <c r="E21" s="72"/>
      <c r="F21" s="79"/>
      <c r="G21" s="79"/>
      <c r="H21" s="72"/>
      <c r="I21" s="72"/>
      <c r="J21" s="72"/>
      <c r="K21" s="72"/>
      <c r="L21" s="72"/>
      <c r="M21" s="78">
        <f t="shared" si="1"/>
        <v>0</v>
      </c>
      <c r="O21" s="52"/>
      <c r="P21" s="52"/>
      <c r="Q21" s="52"/>
      <c r="R21" s="52"/>
      <c r="S21" s="52"/>
      <c r="T21" s="52"/>
    </row>
    <row r="22" spans="1:20" ht="12.75" customHeight="1" x14ac:dyDescent="0.2">
      <c r="A22" s="70" t="s">
        <v>285</v>
      </c>
      <c r="B22" s="71"/>
      <c r="C22" s="72"/>
      <c r="D22" s="72"/>
      <c r="E22" s="72"/>
      <c r="F22" s="79"/>
      <c r="G22" s="79"/>
      <c r="H22" s="72"/>
      <c r="I22" s="72"/>
      <c r="J22" s="72"/>
      <c r="K22" s="72"/>
      <c r="L22" s="72"/>
      <c r="M22" s="78">
        <f t="shared" si="1"/>
        <v>0</v>
      </c>
      <c r="O22" s="52"/>
      <c r="P22" s="52"/>
      <c r="Q22" s="52"/>
      <c r="R22" s="52"/>
      <c r="S22" s="52"/>
      <c r="T22" s="52"/>
    </row>
    <row r="23" spans="1:20" ht="12.75" customHeight="1" x14ac:dyDescent="0.2">
      <c r="A23" s="70"/>
      <c r="B23" s="75" t="s">
        <v>20</v>
      </c>
      <c r="C23" s="78">
        <f t="shared" ref="C23:M23" si="2">SUM(C19:C22)</f>
        <v>105555560</v>
      </c>
      <c r="D23" s="78">
        <f t="shared" si="2"/>
        <v>0</v>
      </c>
      <c r="E23" s="78">
        <f t="shared" si="2"/>
        <v>26388888</v>
      </c>
      <c r="F23" s="78">
        <f t="shared" si="2"/>
        <v>26388888</v>
      </c>
      <c r="G23" s="78">
        <f t="shared" si="2"/>
        <v>26388888</v>
      </c>
      <c r="H23" s="78">
        <f t="shared" si="2"/>
        <v>26388896</v>
      </c>
      <c r="I23" s="78">
        <f t="shared" si="2"/>
        <v>0</v>
      </c>
      <c r="J23" s="78">
        <f t="shared" si="2"/>
        <v>0</v>
      </c>
      <c r="K23" s="78">
        <f t="shared" si="2"/>
        <v>0</v>
      </c>
      <c r="L23" s="78">
        <f t="shared" si="2"/>
        <v>0</v>
      </c>
      <c r="M23" s="78">
        <f t="shared" si="2"/>
        <v>105555560</v>
      </c>
      <c r="O23" s="52"/>
      <c r="P23" s="52"/>
      <c r="Q23" s="52"/>
      <c r="R23" s="52"/>
      <c r="S23" s="52"/>
      <c r="T23" s="52"/>
    </row>
    <row r="26" spans="1:20" x14ac:dyDescent="0.2">
      <c r="F26" s="53"/>
      <c r="G26" s="53"/>
      <c r="H26" s="53"/>
    </row>
  </sheetData>
  <mergeCells count="15">
    <mergeCell ref="A3:M3"/>
    <mergeCell ref="A4:M4"/>
    <mergeCell ref="A6:M6"/>
    <mergeCell ref="A8:A9"/>
    <mergeCell ref="B8:B9"/>
    <mergeCell ref="C8:C9"/>
    <mergeCell ref="D8:D9"/>
    <mergeCell ref="E8:L8"/>
    <mergeCell ref="A15:M15"/>
    <mergeCell ref="A17:A18"/>
    <mergeCell ref="B17:B18"/>
    <mergeCell ref="C17:C18"/>
    <mergeCell ref="D17:D18"/>
    <mergeCell ref="E17:L17"/>
    <mergeCell ref="M17:M18"/>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C16A-D109-4CCC-82C3-3406FBB40611}">
  <sheetPr>
    <tabColor theme="6" tint="0.59999389629810485"/>
  </sheetPr>
  <dimension ref="A1:L10"/>
  <sheetViews>
    <sheetView view="pageBreakPreview" zoomScaleNormal="100" zoomScaleSheetLayoutView="100" workbookViewId="0">
      <selection activeCell="K1" sqref="K1"/>
    </sheetView>
  </sheetViews>
  <sheetFormatPr defaultRowHeight="12.75" x14ac:dyDescent="0.2"/>
  <cols>
    <col min="1" max="1" width="2.42578125" style="80" customWidth="1"/>
    <col min="2" max="2" width="24.42578125" style="81" customWidth="1"/>
    <col min="3" max="3" width="15.42578125" style="80" customWidth="1"/>
    <col min="4" max="4" width="17.85546875" style="80" customWidth="1"/>
    <col min="5" max="5" width="14.140625" style="80" customWidth="1"/>
    <col min="6" max="6" width="14.42578125" style="80" customWidth="1"/>
    <col min="7" max="7" width="10.42578125" style="80" bestFit="1" customWidth="1"/>
    <col min="8" max="8" width="10.42578125" style="80" customWidth="1"/>
    <col min="9" max="9" width="10.140625" style="80" customWidth="1"/>
    <col min="10" max="10" width="10.5703125" style="80" customWidth="1"/>
    <col min="11" max="11" width="10.42578125" style="80" bestFit="1" customWidth="1"/>
    <col min="12" max="256" width="9.140625" style="80"/>
    <col min="257" max="257" width="2.42578125" style="80" customWidth="1"/>
    <col min="258" max="258" width="24.42578125" style="80" customWidth="1"/>
    <col min="259" max="259" width="15.42578125" style="80" customWidth="1"/>
    <col min="260" max="260" width="17.85546875" style="80" customWidth="1"/>
    <col min="261" max="261" width="14.140625" style="80" customWidth="1"/>
    <col min="262" max="262" width="14.42578125" style="80" customWidth="1"/>
    <col min="263" max="263" width="10.42578125" style="80" bestFit="1" customWidth="1"/>
    <col min="264" max="264" width="10.42578125" style="80" customWidth="1"/>
    <col min="265" max="265" width="10.140625" style="80" customWidth="1"/>
    <col min="266" max="266" width="10.5703125" style="80" customWidth="1"/>
    <col min="267" max="267" width="10.42578125" style="80" bestFit="1" customWidth="1"/>
    <col min="268" max="512" width="9.140625" style="80"/>
    <col min="513" max="513" width="2.42578125" style="80" customWidth="1"/>
    <col min="514" max="514" width="24.42578125" style="80" customWidth="1"/>
    <col min="515" max="515" width="15.42578125" style="80" customWidth="1"/>
    <col min="516" max="516" width="17.85546875" style="80" customWidth="1"/>
    <col min="517" max="517" width="14.140625" style="80" customWidth="1"/>
    <col min="518" max="518" width="14.42578125" style="80" customWidth="1"/>
    <col min="519" max="519" width="10.42578125" style="80" bestFit="1" customWidth="1"/>
    <col min="520" max="520" width="10.42578125" style="80" customWidth="1"/>
    <col min="521" max="521" width="10.140625" style="80" customWidth="1"/>
    <col min="522" max="522" width="10.5703125" style="80" customWidth="1"/>
    <col min="523" max="523" width="10.42578125" style="80" bestFit="1" customWidth="1"/>
    <col min="524" max="768" width="9.140625" style="80"/>
    <col min="769" max="769" width="2.42578125" style="80" customWidth="1"/>
    <col min="770" max="770" width="24.42578125" style="80" customWidth="1"/>
    <col min="771" max="771" width="15.42578125" style="80" customWidth="1"/>
    <col min="772" max="772" width="17.85546875" style="80" customWidth="1"/>
    <col min="773" max="773" width="14.140625" style="80" customWidth="1"/>
    <col min="774" max="774" width="14.42578125" style="80" customWidth="1"/>
    <col min="775" max="775" width="10.42578125" style="80" bestFit="1" customWidth="1"/>
    <col min="776" max="776" width="10.42578125" style="80" customWidth="1"/>
    <col min="777" max="777" width="10.140625" style="80" customWidth="1"/>
    <col min="778" max="778" width="10.5703125" style="80" customWidth="1"/>
    <col min="779" max="779" width="10.42578125" style="80" bestFit="1" customWidth="1"/>
    <col min="780" max="1024" width="9.140625" style="80"/>
    <col min="1025" max="1025" width="2.42578125" style="80" customWidth="1"/>
    <col min="1026" max="1026" width="24.42578125" style="80" customWidth="1"/>
    <col min="1027" max="1027" width="15.42578125" style="80" customWidth="1"/>
    <col min="1028" max="1028" width="17.85546875" style="80" customWidth="1"/>
    <col min="1029" max="1029" width="14.140625" style="80" customWidth="1"/>
    <col min="1030" max="1030" width="14.42578125" style="80" customWidth="1"/>
    <col min="1031" max="1031" width="10.42578125" style="80" bestFit="1" customWidth="1"/>
    <col min="1032" max="1032" width="10.42578125" style="80" customWidth="1"/>
    <col min="1033" max="1033" width="10.140625" style="80" customWidth="1"/>
    <col min="1034" max="1034" width="10.5703125" style="80" customWidth="1"/>
    <col min="1035" max="1035" width="10.42578125" style="80" bestFit="1" customWidth="1"/>
    <col min="1036" max="1280" width="9.140625" style="80"/>
    <col min="1281" max="1281" width="2.42578125" style="80" customWidth="1"/>
    <col min="1282" max="1282" width="24.42578125" style="80" customWidth="1"/>
    <col min="1283" max="1283" width="15.42578125" style="80" customWidth="1"/>
    <col min="1284" max="1284" width="17.85546875" style="80" customWidth="1"/>
    <col min="1285" max="1285" width="14.140625" style="80" customWidth="1"/>
    <col min="1286" max="1286" width="14.42578125" style="80" customWidth="1"/>
    <col min="1287" max="1287" width="10.42578125" style="80" bestFit="1" customWidth="1"/>
    <col min="1288" max="1288" width="10.42578125" style="80" customWidth="1"/>
    <col min="1289" max="1289" width="10.140625" style="80" customWidth="1"/>
    <col min="1290" max="1290" width="10.5703125" style="80" customWidth="1"/>
    <col min="1291" max="1291" width="10.42578125" style="80" bestFit="1" customWidth="1"/>
    <col min="1292" max="1536" width="9.140625" style="80"/>
    <col min="1537" max="1537" width="2.42578125" style="80" customWidth="1"/>
    <col min="1538" max="1538" width="24.42578125" style="80" customWidth="1"/>
    <col min="1539" max="1539" width="15.42578125" style="80" customWidth="1"/>
    <col min="1540" max="1540" width="17.85546875" style="80" customWidth="1"/>
    <col min="1541" max="1541" width="14.140625" style="80" customWidth="1"/>
    <col min="1542" max="1542" width="14.42578125" style="80" customWidth="1"/>
    <col min="1543" max="1543" width="10.42578125" style="80" bestFit="1" customWidth="1"/>
    <col min="1544" max="1544" width="10.42578125" style="80" customWidth="1"/>
    <col min="1545" max="1545" width="10.140625" style="80" customWidth="1"/>
    <col min="1546" max="1546" width="10.5703125" style="80" customWidth="1"/>
    <col min="1547" max="1547" width="10.42578125" style="80" bestFit="1" customWidth="1"/>
    <col min="1548" max="1792" width="9.140625" style="80"/>
    <col min="1793" max="1793" width="2.42578125" style="80" customWidth="1"/>
    <col min="1794" max="1794" width="24.42578125" style="80" customWidth="1"/>
    <col min="1795" max="1795" width="15.42578125" style="80" customWidth="1"/>
    <col min="1796" max="1796" width="17.85546875" style="80" customWidth="1"/>
    <col min="1797" max="1797" width="14.140625" style="80" customWidth="1"/>
    <col min="1798" max="1798" width="14.42578125" style="80" customWidth="1"/>
    <col min="1799" max="1799" width="10.42578125" style="80" bestFit="1" customWidth="1"/>
    <col min="1800" max="1800" width="10.42578125" style="80" customWidth="1"/>
    <col min="1801" max="1801" width="10.140625" style="80" customWidth="1"/>
    <col min="1802" max="1802" width="10.5703125" style="80" customWidth="1"/>
    <col min="1803" max="1803" width="10.42578125" style="80" bestFit="1" customWidth="1"/>
    <col min="1804" max="2048" width="9.140625" style="80"/>
    <col min="2049" max="2049" width="2.42578125" style="80" customWidth="1"/>
    <col min="2050" max="2050" width="24.42578125" style="80" customWidth="1"/>
    <col min="2051" max="2051" width="15.42578125" style="80" customWidth="1"/>
    <col min="2052" max="2052" width="17.85546875" style="80" customWidth="1"/>
    <col min="2053" max="2053" width="14.140625" style="80" customWidth="1"/>
    <col min="2054" max="2054" width="14.42578125" style="80" customWidth="1"/>
    <col min="2055" max="2055" width="10.42578125" style="80" bestFit="1" customWidth="1"/>
    <col min="2056" max="2056" width="10.42578125" style="80" customWidth="1"/>
    <col min="2057" max="2057" width="10.140625" style="80" customWidth="1"/>
    <col min="2058" max="2058" width="10.5703125" style="80" customWidth="1"/>
    <col min="2059" max="2059" width="10.42578125" style="80" bestFit="1" customWidth="1"/>
    <col min="2060" max="2304" width="9.140625" style="80"/>
    <col min="2305" max="2305" width="2.42578125" style="80" customWidth="1"/>
    <col min="2306" max="2306" width="24.42578125" style="80" customWidth="1"/>
    <col min="2307" max="2307" width="15.42578125" style="80" customWidth="1"/>
    <col min="2308" max="2308" width="17.85546875" style="80" customWidth="1"/>
    <col min="2309" max="2309" width="14.140625" style="80" customWidth="1"/>
    <col min="2310" max="2310" width="14.42578125" style="80" customWidth="1"/>
    <col min="2311" max="2311" width="10.42578125" style="80" bestFit="1" customWidth="1"/>
    <col min="2312" max="2312" width="10.42578125" style="80" customWidth="1"/>
    <col min="2313" max="2313" width="10.140625" style="80" customWidth="1"/>
    <col min="2314" max="2314" width="10.5703125" style="80" customWidth="1"/>
    <col min="2315" max="2315" width="10.42578125" style="80" bestFit="1" customWidth="1"/>
    <col min="2316" max="2560" width="9.140625" style="80"/>
    <col min="2561" max="2561" width="2.42578125" style="80" customWidth="1"/>
    <col min="2562" max="2562" width="24.42578125" style="80" customWidth="1"/>
    <col min="2563" max="2563" width="15.42578125" style="80" customWidth="1"/>
    <col min="2564" max="2564" width="17.85546875" style="80" customWidth="1"/>
    <col min="2565" max="2565" width="14.140625" style="80" customWidth="1"/>
    <col min="2566" max="2566" width="14.42578125" style="80" customWidth="1"/>
    <col min="2567" max="2567" width="10.42578125" style="80" bestFit="1" customWidth="1"/>
    <col min="2568" max="2568" width="10.42578125" style="80" customWidth="1"/>
    <col min="2569" max="2569" width="10.140625" style="80" customWidth="1"/>
    <col min="2570" max="2570" width="10.5703125" style="80" customWidth="1"/>
    <col min="2571" max="2571" width="10.42578125" style="80" bestFit="1" customWidth="1"/>
    <col min="2572" max="2816" width="9.140625" style="80"/>
    <col min="2817" max="2817" width="2.42578125" style="80" customWidth="1"/>
    <col min="2818" max="2818" width="24.42578125" style="80" customWidth="1"/>
    <col min="2819" max="2819" width="15.42578125" style="80" customWidth="1"/>
    <col min="2820" max="2820" width="17.85546875" style="80" customWidth="1"/>
    <col min="2821" max="2821" width="14.140625" style="80" customWidth="1"/>
    <col min="2822" max="2822" width="14.42578125" style="80" customWidth="1"/>
    <col min="2823" max="2823" width="10.42578125" style="80" bestFit="1" customWidth="1"/>
    <col min="2824" max="2824" width="10.42578125" style="80" customWidth="1"/>
    <col min="2825" max="2825" width="10.140625" style="80" customWidth="1"/>
    <col min="2826" max="2826" width="10.5703125" style="80" customWidth="1"/>
    <col min="2827" max="2827" width="10.42578125" style="80" bestFit="1" customWidth="1"/>
    <col min="2828" max="3072" width="9.140625" style="80"/>
    <col min="3073" max="3073" width="2.42578125" style="80" customWidth="1"/>
    <col min="3074" max="3074" width="24.42578125" style="80" customWidth="1"/>
    <col min="3075" max="3075" width="15.42578125" style="80" customWidth="1"/>
    <col min="3076" max="3076" width="17.85546875" style="80" customWidth="1"/>
    <col min="3077" max="3077" width="14.140625" style="80" customWidth="1"/>
    <col min="3078" max="3078" width="14.42578125" style="80" customWidth="1"/>
    <col min="3079" max="3079" width="10.42578125" style="80" bestFit="1" customWidth="1"/>
    <col min="3080" max="3080" width="10.42578125" style="80" customWidth="1"/>
    <col min="3081" max="3081" width="10.140625" style="80" customWidth="1"/>
    <col min="3082" max="3082" width="10.5703125" style="80" customWidth="1"/>
    <col min="3083" max="3083" width="10.42578125" style="80" bestFit="1" customWidth="1"/>
    <col min="3084" max="3328" width="9.140625" style="80"/>
    <col min="3329" max="3329" width="2.42578125" style="80" customWidth="1"/>
    <col min="3330" max="3330" width="24.42578125" style="80" customWidth="1"/>
    <col min="3331" max="3331" width="15.42578125" style="80" customWidth="1"/>
    <col min="3332" max="3332" width="17.85546875" style="80" customWidth="1"/>
    <col min="3333" max="3333" width="14.140625" style="80" customWidth="1"/>
    <col min="3334" max="3334" width="14.42578125" style="80" customWidth="1"/>
    <col min="3335" max="3335" width="10.42578125" style="80" bestFit="1" customWidth="1"/>
    <col min="3336" max="3336" width="10.42578125" style="80" customWidth="1"/>
    <col min="3337" max="3337" width="10.140625" style="80" customWidth="1"/>
    <col min="3338" max="3338" width="10.5703125" style="80" customWidth="1"/>
    <col min="3339" max="3339" width="10.42578125" style="80" bestFit="1" customWidth="1"/>
    <col min="3340" max="3584" width="9.140625" style="80"/>
    <col min="3585" max="3585" width="2.42578125" style="80" customWidth="1"/>
    <col min="3586" max="3586" width="24.42578125" style="80" customWidth="1"/>
    <col min="3587" max="3587" width="15.42578125" style="80" customWidth="1"/>
    <col min="3588" max="3588" width="17.85546875" style="80" customWidth="1"/>
    <col min="3589" max="3589" width="14.140625" style="80" customWidth="1"/>
    <col min="3590" max="3590" width="14.42578125" style="80" customWidth="1"/>
    <col min="3591" max="3591" width="10.42578125" style="80" bestFit="1" customWidth="1"/>
    <col min="3592" max="3592" width="10.42578125" style="80" customWidth="1"/>
    <col min="3593" max="3593" width="10.140625" style="80" customWidth="1"/>
    <col min="3594" max="3594" width="10.5703125" style="80" customWidth="1"/>
    <col min="3595" max="3595" width="10.42578125" style="80" bestFit="1" customWidth="1"/>
    <col min="3596" max="3840" width="9.140625" style="80"/>
    <col min="3841" max="3841" width="2.42578125" style="80" customWidth="1"/>
    <col min="3842" max="3842" width="24.42578125" style="80" customWidth="1"/>
    <col min="3843" max="3843" width="15.42578125" style="80" customWidth="1"/>
    <col min="3844" max="3844" width="17.85546875" style="80" customWidth="1"/>
    <col min="3845" max="3845" width="14.140625" style="80" customWidth="1"/>
    <col min="3846" max="3846" width="14.42578125" style="80" customWidth="1"/>
    <col min="3847" max="3847" width="10.42578125" style="80" bestFit="1" customWidth="1"/>
    <col min="3848" max="3848" width="10.42578125" style="80" customWidth="1"/>
    <col min="3849" max="3849" width="10.140625" style="80" customWidth="1"/>
    <col min="3850" max="3850" width="10.5703125" style="80" customWidth="1"/>
    <col min="3851" max="3851" width="10.42578125" style="80" bestFit="1" customWidth="1"/>
    <col min="3852" max="4096" width="9.140625" style="80"/>
    <col min="4097" max="4097" width="2.42578125" style="80" customWidth="1"/>
    <col min="4098" max="4098" width="24.42578125" style="80" customWidth="1"/>
    <col min="4099" max="4099" width="15.42578125" style="80" customWidth="1"/>
    <col min="4100" max="4100" width="17.85546875" style="80" customWidth="1"/>
    <col min="4101" max="4101" width="14.140625" style="80" customWidth="1"/>
    <col min="4102" max="4102" width="14.42578125" style="80" customWidth="1"/>
    <col min="4103" max="4103" width="10.42578125" style="80" bestFit="1" customWidth="1"/>
    <col min="4104" max="4104" width="10.42578125" style="80" customWidth="1"/>
    <col min="4105" max="4105" width="10.140625" style="80" customWidth="1"/>
    <col min="4106" max="4106" width="10.5703125" style="80" customWidth="1"/>
    <col min="4107" max="4107" width="10.42578125" style="80" bestFit="1" customWidth="1"/>
    <col min="4108" max="4352" width="9.140625" style="80"/>
    <col min="4353" max="4353" width="2.42578125" style="80" customWidth="1"/>
    <col min="4354" max="4354" width="24.42578125" style="80" customWidth="1"/>
    <col min="4355" max="4355" width="15.42578125" style="80" customWidth="1"/>
    <col min="4356" max="4356" width="17.85546875" style="80" customWidth="1"/>
    <col min="4357" max="4357" width="14.140625" style="80" customWidth="1"/>
    <col min="4358" max="4358" width="14.42578125" style="80" customWidth="1"/>
    <col min="4359" max="4359" width="10.42578125" style="80" bestFit="1" customWidth="1"/>
    <col min="4360" max="4360" width="10.42578125" style="80" customWidth="1"/>
    <col min="4361" max="4361" width="10.140625" style="80" customWidth="1"/>
    <col min="4362" max="4362" width="10.5703125" style="80" customWidth="1"/>
    <col min="4363" max="4363" width="10.42578125" style="80" bestFit="1" customWidth="1"/>
    <col min="4364" max="4608" width="9.140625" style="80"/>
    <col min="4609" max="4609" width="2.42578125" style="80" customWidth="1"/>
    <col min="4610" max="4610" width="24.42578125" style="80" customWidth="1"/>
    <col min="4611" max="4611" width="15.42578125" style="80" customWidth="1"/>
    <col min="4612" max="4612" width="17.85546875" style="80" customWidth="1"/>
    <col min="4613" max="4613" width="14.140625" style="80" customWidth="1"/>
    <col min="4614" max="4614" width="14.42578125" style="80" customWidth="1"/>
    <col min="4615" max="4615" width="10.42578125" style="80" bestFit="1" customWidth="1"/>
    <col min="4616" max="4616" width="10.42578125" style="80" customWidth="1"/>
    <col min="4617" max="4617" width="10.140625" style="80" customWidth="1"/>
    <col min="4618" max="4618" width="10.5703125" style="80" customWidth="1"/>
    <col min="4619" max="4619" width="10.42578125" style="80" bestFit="1" customWidth="1"/>
    <col min="4620" max="4864" width="9.140625" style="80"/>
    <col min="4865" max="4865" width="2.42578125" style="80" customWidth="1"/>
    <col min="4866" max="4866" width="24.42578125" style="80" customWidth="1"/>
    <col min="4867" max="4867" width="15.42578125" style="80" customWidth="1"/>
    <col min="4868" max="4868" width="17.85546875" style="80" customWidth="1"/>
    <col min="4869" max="4869" width="14.140625" style="80" customWidth="1"/>
    <col min="4870" max="4870" width="14.42578125" style="80" customWidth="1"/>
    <col min="4871" max="4871" width="10.42578125" style="80" bestFit="1" customWidth="1"/>
    <col min="4872" max="4872" width="10.42578125" style="80" customWidth="1"/>
    <col min="4873" max="4873" width="10.140625" style="80" customWidth="1"/>
    <col min="4874" max="4874" width="10.5703125" style="80" customWidth="1"/>
    <col min="4875" max="4875" width="10.42578125" style="80" bestFit="1" customWidth="1"/>
    <col min="4876" max="5120" width="9.140625" style="80"/>
    <col min="5121" max="5121" width="2.42578125" style="80" customWidth="1"/>
    <col min="5122" max="5122" width="24.42578125" style="80" customWidth="1"/>
    <col min="5123" max="5123" width="15.42578125" style="80" customWidth="1"/>
    <col min="5124" max="5124" width="17.85546875" style="80" customWidth="1"/>
    <col min="5125" max="5125" width="14.140625" style="80" customWidth="1"/>
    <col min="5126" max="5126" width="14.42578125" style="80" customWidth="1"/>
    <col min="5127" max="5127" width="10.42578125" style="80" bestFit="1" customWidth="1"/>
    <col min="5128" max="5128" width="10.42578125" style="80" customWidth="1"/>
    <col min="5129" max="5129" width="10.140625" style="80" customWidth="1"/>
    <col min="5130" max="5130" width="10.5703125" style="80" customWidth="1"/>
    <col min="5131" max="5131" width="10.42578125" style="80" bestFit="1" customWidth="1"/>
    <col min="5132" max="5376" width="9.140625" style="80"/>
    <col min="5377" max="5377" width="2.42578125" style="80" customWidth="1"/>
    <col min="5378" max="5378" width="24.42578125" style="80" customWidth="1"/>
    <col min="5379" max="5379" width="15.42578125" style="80" customWidth="1"/>
    <col min="5380" max="5380" width="17.85546875" style="80" customWidth="1"/>
    <col min="5381" max="5381" width="14.140625" style="80" customWidth="1"/>
    <col min="5382" max="5382" width="14.42578125" style="80" customWidth="1"/>
    <col min="5383" max="5383" width="10.42578125" style="80" bestFit="1" customWidth="1"/>
    <col min="5384" max="5384" width="10.42578125" style="80" customWidth="1"/>
    <col min="5385" max="5385" width="10.140625" style="80" customWidth="1"/>
    <col min="5386" max="5386" width="10.5703125" style="80" customWidth="1"/>
    <col min="5387" max="5387" width="10.42578125" style="80" bestFit="1" customWidth="1"/>
    <col min="5388" max="5632" width="9.140625" style="80"/>
    <col min="5633" max="5633" width="2.42578125" style="80" customWidth="1"/>
    <col min="5634" max="5634" width="24.42578125" style="80" customWidth="1"/>
    <col min="5635" max="5635" width="15.42578125" style="80" customWidth="1"/>
    <col min="5636" max="5636" width="17.85546875" style="80" customWidth="1"/>
    <col min="5637" max="5637" width="14.140625" style="80" customWidth="1"/>
    <col min="5638" max="5638" width="14.42578125" style="80" customWidth="1"/>
    <col min="5639" max="5639" width="10.42578125" style="80" bestFit="1" customWidth="1"/>
    <col min="5640" max="5640" width="10.42578125" style="80" customWidth="1"/>
    <col min="5641" max="5641" width="10.140625" style="80" customWidth="1"/>
    <col min="5642" max="5642" width="10.5703125" style="80" customWidth="1"/>
    <col min="5643" max="5643" width="10.42578125" style="80" bestFit="1" customWidth="1"/>
    <col min="5644" max="5888" width="9.140625" style="80"/>
    <col min="5889" max="5889" width="2.42578125" style="80" customWidth="1"/>
    <col min="5890" max="5890" width="24.42578125" style="80" customWidth="1"/>
    <col min="5891" max="5891" width="15.42578125" style="80" customWidth="1"/>
    <col min="5892" max="5892" width="17.85546875" style="80" customWidth="1"/>
    <col min="5893" max="5893" width="14.140625" style="80" customWidth="1"/>
    <col min="5894" max="5894" width="14.42578125" style="80" customWidth="1"/>
    <col min="5895" max="5895" width="10.42578125" style="80" bestFit="1" customWidth="1"/>
    <col min="5896" max="5896" width="10.42578125" style="80" customWidth="1"/>
    <col min="5897" max="5897" width="10.140625" style="80" customWidth="1"/>
    <col min="5898" max="5898" width="10.5703125" style="80" customWidth="1"/>
    <col min="5899" max="5899" width="10.42578125" style="80" bestFit="1" customWidth="1"/>
    <col min="5900" max="6144" width="9.140625" style="80"/>
    <col min="6145" max="6145" width="2.42578125" style="80" customWidth="1"/>
    <col min="6146" max="6146" width="24.42578125" style="80" customWidth="1"/>
    <col min="6147" max="6147" width="15.42578125" style="80" customWidth="1"/>
    <col min="6148" max="6148" width="17.85546875" style="80" customWidth="1"/>
    <col min="6149" max="6149" width="14.140625" style="80" customWidth="1"/>
    <col min="6150" max="6150" width="14.42578125" style="80" customWidth="1"/>
    <col min="6151" max="6151" width="10.42578125" style="80" bestFit="1" customWidth="1"/>
    <col min="6152" max="6152" width="10.42578125" style="80" customWidth="1"/>
    <col min="6153" max="6153" width="10.140625" style="80" customWidth="1"/>
    <col min="6154" max="6154" width="10.5703125" style="80" customWidth="1"/>
    <col min="6155" max="6155" width="10.42578125" style="80" bestFit="1" customWidth="1"/>
    <col min="6156" max="6400" width="9.140625" style="80"/>
    <col min="6401" max="6401" width="2.42578125" style="80" customWidth="1"/>
    <col min="6402" max="6402" width="24.42578125" style="80" customWidth="1"/>
    <col min="6403" max="6403" width="15.42578125" style="80" customWidth="1"/>
    <col min="6404" max="6404" width="17.85546875" style="80" customWidth="1"/>
    <col min="6405" max="6405" width="14.140625" style="80" customWidth="1"/>
    <col min="6406" max="6406" width="14.42578125" style="80" customWidth="1"/>
    <col min="6407" max="6407" width="10.42578125" style="80" bestFit="1" customWidth="1"/>
    <col min="6408" max="6408" width="10.42578125" style="80" customWidth="1"/>
    <col min="6409" max="6409" width="10.140625" style="80" customWidth="1"/>
    <col min="6410" max="6410" width="10.5703125" style="80" customWidth="1"/>
    <col min="6411" max="6411" width="10.42578125" style="80" bestFit="1" customWidth="1"/>
    <col min="6412" max="6656" width="9.140625" style="80"/>
    <col min="6657" max="6657" width="2.42578125" style="80" customWidth="1"/>
    <col min="6658" max="6658" width="24.42578125" style="80" customWidth="1"/>
    <col min="6659" max="6659" width="15.42578125" style="80" customWidth="1"/>
    <col min="6660" max="6660" width="17.85546875" style="80" customWidth="1"/>
    <col min="6661" max="6661" width="14.140625" style="80" customWidth="1"/>
    <col min="6662" max="6662" width="14.42578125" style="80" customWidth="1"/>
    <col min="6663" max="6663" width="10.42578125" style="80" bestFit="1" customWidth="1"/>
    <col min="6664" max="6664" width="10.42578125" style="80" customWidth="1"/>
    <col min="6665" max="6665" width="10.140625" style="80" customWidth="1"/>
    <col min="6666" max="6666" width="10.5703125" style="80" customWidth="1"/>
    <col min="6667" max="6667" width="10.42578125" style="80" bestFit="1" customWidth="1"/>
    <col min="6668" max="6912" width="9.140625" style="80"/>
    <col min="6913" max="6913" width="2.42578125" style="80" customWidth="1"/>
    <col min="6914" max="6914" width="24.42578125" style="80" customWidth="1"/>
    <col min="6915" max="6915" width="15.42578125" style="80" customWidth="1"/>
    <col min="6916" max="6916" width="17.85546875" style="80" customWidth="1"/>
    <col min="6917" max="6917" width="14.140625" style="80" customWidth="1"/>
    <col min="6918" max="6918" width="14.42578125" style="80" customWidth="1"/>
    <col min="6919" max="6919" width="10.42578125" style="80" bestFit="1" customWidth="1"/>
    <col min="6920" max="6920" width="10.42578125" style="80" customWidth="1"/>
    <col min="6921" max="6921" width="10.140625" style="80" customWidth="1"/>
    <col min="6922" max="6922" width="10.5703125" style="80" customWidth="1"/>
    <col min="6923" max="6923" width="10.42578125" style="80" bestFit="1" customWidth="1"/>
    <col min="6924" max="7168" width="9.140625" style="80"/>
    <col min="7169" max="7169" width="2.42578125" style="80" customWidth="1"/>
    <col min="7170" max="7170" width="24.42578125" style="80" customWidth="1"/>
    <col min="7171" max="7171" width="15.42578125" style="80" customWidth="1"/>
    <col min="7172" max="7172" width="17.85546875" style="80" customWidth="1"/>
    <col min="7173" max="7173" width="14.140625" style="80" customWidth="1"/>
    <col min="7174" max="7174" width="14.42578125" style="80" customWidth="1"/>
    <col min="7175" max="7175" width="10.42578125" style="80" bestFit="1" customWidth="1"/>
    <col min="7176" max="7176" width="10.42578125" style="80" customWidth="1"/>
    <col min="7177" max="7177" width="10.140625" style="80" customWidth="1"/>
    <col min="7178" max="7178" width="10.5703125" style="80" customWidth="1"/>
    <col min="7179" max="7179" width="10.42578125" style="80" bestFit="1" customWidth="1"/>
    <col min="7180" max="7424" width="9.140625" style="80"/>
    <col min="7425" max="7425" width="2.42578125" style="80" customWidth="1"/>
    <col min="7426" max="7426" width="24.42578125" style="80" customWidth="1"/>
    <col min="7427" max="7427" width="15.42578125" style="80" customWidth="1"/>
    <col min="7428" max="7428" width="17.85546875" style="80" customWidth="1"/>
    <col min="7429" max="7429" width="14.140625" style="80" customWidth="1"/>
    <col min="7430" max="7430" width="14.42578125" style="80" customWidth="1"/>
    <col min="7431" max="7431" width="10.42578125" style="80" bestFit="1" customWidth="1"/>
    <col min="7432" max="7432" width="10.42578125" style="80" customWidth="1"/>
    <col min="7433" max="7433" width="10.140625" style="80" customWidth="1"/>
    <col min="7434" max="7434" width="10.5703125" style="80" customWidth="1"/>
    <col min="7435" max="7435" width="10.42578125" style="80" bestFit="1" customWidth="1"/>
    <col min="7436" max="7680" width="9.140625" style="80"/>
    <col min="7681" max="7681" width="2.42578125" style="80" customWidth="1"/>
    <col min="7682" max="7682" width="24.42578125" style="80" customWidth="1"/>
    <col min="7683" max="7683" width="15.42578125" style="80" customWidth="1"/>
    <col min="7684" max="7684" width="17.85546875" style="80" customWidth="1"/>
    <col min="7685" max="7685" width="14.140625" style="80" customWidth="1"/>
    <col min="7686" max="7686" width="14.42578125" style="80" customWidth="1"/>
    <col min="7687" max="7687" width="10.42578125" style="80" bestFit="1" customWidth="1"/>
    <col min="7688" max="7688" width="10.42578125" style="80" customWidth="1"/>
    <col min="7689" max="7689" width="10.140625" style="80" customWidth="1"/>
    <col min="7690" max="7690" width="10.5703125" style="80" customWidth="1"/>
    <col min="7691" max="7691" width="10.42578125" style="80" bestFit="1" customWidth="1"/>
    <col min="7692" max="7936" width="9.140625" style="80"/>
    <col min="7937" max="7937" width="2.42578125" style="80" customWidth="1"/>
    <col min="7938" max="7938" width="24.42578125" style="80" customWidth="1"/>
    <col min="7939" max="7939" width="15.42578125" style="80" customWidth="1"/>
    <col min="7940" max="7940" width="17.85546875" style="80" customWidth="1"/>
    <col min="7941" max="7941" width="14.140625" style="80" customWidth="1"/>
    <col min="7942" max="7942" width="14.42578125" style="80" customWidth="1"/>
    <col min="7943" max="7943" width="10.42578125" style="80" bestFit="1" customWidth="1"/>
    <col min="7944" max="7944" width="10.42578125" style="80" customWidth="1"/>
    <col min="7945" max="7945" width="10.140625" style="80" customWidth="1"/>
    <col min="7946" max="7946" width="10.5703125" style="80" customWidth="1"/>
    <col min="7947" max="7947" width="10.42578125" style="80" bestFit="1" customWidth="1"/>
    <col min="7948" max="8192" width="9.140625" style="80"/>
    <col min="8193" max="8193" width="2.42578125" style="80" customWidth="1"/>
    <col min="8194" max="8194" width="24.42578125" style="80" customWidth="1"/>
    <col min="8195" max="8195" width="15.42578125" style="80" customWidth="1"/>
    <col min="8196" max="8196" width="17.85546875" style="80" customWidth="1"/>
    <col min="8197" max="8197" width="14.140625" style="80" customWidth="1"/>
    <col min="8198" max="8198" width="14.42578125" style="80" customWidth="1"/>
    <col min="8199" max="8199" width="10.42578125" style="80" bestFit="1" customWidth="1"/>
    <col min="8200" max="8200" width="10.42578125" style="80" customWidth="1"/>
    <col min="8201" max="8201" width="10.140625" style="80" customWidth="1"/>
    <col min="8202" max="8202" width="10.5703125" style="80" customWidth="1"/>
    <col min="8203" max="8203" width="10.42578125" style="80" bestFit="1" customWidth="1"/>
    <col min="8204" max="8448" width="9.140625" style="80"/>
    <col min="8449" max="8449" width="2.42578125" style="80" customWidth="1"/>
    <col min="8450" max="8450" width="24.42578125" style="80" customWidth="1"/>
    <col min="8451" max="8451" width="15.42578125" style="80" customWidth="1"/>
    <col min="8452" max="8452" width="17.85546875" style="80" customWidth="1"/>
    <col min="8453" max="8453" width="14.140625" style="80" customWidth="1"/>
    <col min="8454" max="8454" width="14.42578125" style="80" customWidth="1"/>
    <col min="8455" max="8455" width="10.42578125" style="80" bestFit="1" customWidth="1"/>
    <col min="8456" max="8456" width="10.42578125" style="80" customWidth="1"/>
    <col min="8457" max="8457" width="10.140625" style="80" customWidth="1"/>
    <col min="8458" max="8458" width="10.5703125" style="80" customWidth="1"/>
    <col min="8459" max="8459" width="10.42578125" style="80" bestFit="1" customWidth="1"/>
    <col min="8460" max="8704" width="9.140625" style="80"/>
    <col min="8705" max="8705" width="2.42578125" style="80" customWidth="1"/>
    <col min="8706" max="8706" width="24.42578125" style="80" customWidth="1"/>
    <col min="8707" max="8707" width="15.42578125" style="80" customWidth="1"/>
    <col min="8708" max="8708" width="17.85546875" style="80" customWidth="1"/>
    <col min="8709" max="8709" width="14.140625" style="80" customWidth="1"/>
    <col min="8710" max="8710" width="14.42578125" style="80" customWidth="1"/>
    <col min="8711" max="8711" width="10.42578125" style="80" bestFit="1" customWidth="1"/>
    <col min="8712" max="8712" width="10.42578125" style="80" customWidth="1"/>
    <col min="8713" max="8713" width="10.140625" style="80" customWidth="1"/>
    <col min="8714" max="8714" width="10.5703125" style="80" customWidth="1"/>
    <col min="8715" max="8715" width="10.42578125" style="80" bestFit="1" customWidth="1"/>
    <col min="8716" max="8960" width="9.140625" style="80"/>
    <col min="8961" max="8961" width="2.42578125" style="80" customWidth="1"/>
    <col min="8962" max="8962" width="24.42578125" style="80" customWidth="1"/>
    <col min="8963" max="8963" width="15.42578125" style="80" customWidth="1"/>
    <col min="8964" max="8964" width="17.85546875" style="80" customWidth="1"/>
    <col min="8965" max="8965" width="14.140625" style="80" customWidth="1"/>
    <col min="8966" max="8966" width="14.42578125" style="80" customWidth="1"/>
    <col min="8967" max="8967" width="10.42578125" style="80" bestFit="1" customWidth="1"/>
    <col min="8968" max="8968" width="10.42578125" style="80" customWidth="1"/>
    <col min="8969" max="8969" width="10.140625" style="80" customWidth="1"/>
    <col min="8970" max="8970" width="10.5703125" style="80" customWidth="1"/>
    <col min="8971" max="8971" width="10.42578125" style="80" bestFit="1" customWidth="1"/>
    <col min="8972" max="9216" width="9.140625" style="80"/>
    <col min="9217" max="9217" width="2.42578125" style="80" customWidth="1"/>
    <col min="9218" max="9218" width="24.42578125" style="80" customWidth="1"/>
    <col min="9219" max="9219" width="15.42578125" style="80" customWidth="1"/>
    <col min="9220" max="9220" width="17.85546875" style="80" customWidth="1"/>
    <col min="9221" max="9221" width="14.140625" style="80" customWidth="1"/>
    <col min="9222" max="9222" width="14.42578125" style="80" customWidth="1"/>
    <col min="9223" max="9223" width="10.42578125" style="80" bestFit="1" customWidth="1"/>
    <col min="9224" max="9224" width="10.42578125" style="80" customWidth="1"/>
    <col min="9225" max="9225" width="10.140625" style="80" customWidth="1"/>
    <col min="9226" max="9226" width="10.5703125" style="80" customWidth="1"/>
    <col min="9227" max="9227" width="10.42578125" style="80" bestFit="1" customWidth="1"/>
    <col min="9228" max="9472" width="9.140625" style="80"/>
    <col min="9473" max="9473" width="2.42578125" style="80" customWidth="1"/>
    <col min="9474" max="9474" width="24.42578125" style="80" customWidth="1"/>
    <col min="9475" max="9475" width="15.42578125" style="80" customWidth="1"/>
    <col min="9476" max="9476" width="17.85546875" style="80" customWidth="1"/>
    <col min="9477" max="9477" width="14.140625" style="80" customWidth="1"/>
    <col min="9478" max="9478" width="14.42578125" style="80" customWidth="1"/>
    <col min="9479" max="9479" width="10.42578125" style="80" bestFit="1" customWidth="1"/>
    <col min="9480" max="9480" width="10.42578125" style="80" customWidth="1"/>
    <col min="9481" max="9481" width="10.140625" style="80" customWidth="1"/>
    <col min="9482" max="9482" width="10.5703125" style="80" customWidth="1"/>
    <col min="9483" max="9483" width="10.42578125" style="80" bestFit="1" customWidth="1"/>
    <col min="9484" max="9728" width="9.140625" style="80"/>
    <col min="9729" max="9729" width="2.42578125" style="80" customWidth="1"/>
    <col min="9730" max="9730" width="24.42578125" style="80" customWidth="1"/>
    <col min="9731" max="9731" width="15.42578125" style="80" customWidth="1"/>
    <col min="9732" max="9732" width="17.85546875" style="80" customWidth="1"/>
    <col min="9733" max="9733" width="14.140625" style="80" customWidth="1"/>
    <col min="9734" max="9734" width="14.42578125" style="80" customWidth="1"/>
    <col min="9735" max="9735" width="10.42578125" style="80" bestFit="1" customWidth="1"/>
    <col min="9736" max="9736" width="10.42578125" style="80" customWidth="1"/>
    <col min="9737" max="9737" width="10.140625" style="80" customWidth="1"/>
    <col min="9738" max="9738" width="10.5703125" style="80" customWidth="1"/>
    <col min="9739" max="9739" width="10.42578125" style="80" bestFit="1" customWidth="1"/>
    <col min="9740" max="9984" width="9.140625" style="80"/>
    <col min="9985" max="9985" width="2.42578125" style="80" customWidth="1"/>
    <col min="9986" max="9986" width="24.42578125" style="80" customWidth="1"/>
    <col min="9987" max="9987" width="15.42578125" style="80" customWidth="1"/>
    <col min="9988" max="9988" width="17.85546875" style="80" customWidth="1"/>
    <col min="9989" max="9989" width="14.140625" style="80" customWidth="1"/>
    <col min="9990" max="9990" width="14.42578125" style="80" customWidth="1"/>
    <col min="9991" max="9991" width="10.42578125" style="80" bestFit="1" customWidth="1"/>
    <col min="9992" max="9992" width="10.42578125" style="80" customWidth="1"/>
    <col min="9993" max="9993" width="10.140625" style="80" customWidth="1"/>
    <col min="9994" max="9994" width="10.5703125" style="80" customWidth="1"/>
    <col min="9995" max="9995" width="10.42578125" style="80" bestFit="1" customWidth="1"/>
    <col min="9996" max="10240" width="9.140625" style="80"/>
    <col min="10241" max="10241" width="2.42578125" style="80" customWidth="1"/>
    <col min="10242" max="10242" width="24.42578125" style="80" customWidth="1"/>
    <col min="10243" max="10243" width="15.42578125" style="80" customWidth="1"/>
    <col min="10244" max="10244" width="17.85546875" style="80" customWidth="1"/>
    <col min="10245" max="10245" width="14.140625" style="80" customWidth="1"/>
    <col min="10246" max="10246" width="14.42578125" style="80" customWidth="1"/>
    <col min="10247" max="10247" width="10.42578125" style="80" bestFit="1" customWidth="1"/>
    <col min="10248" max="10248" width="10.42578125" style="80" customWidth="1"/>
    <col min="10249" max="10249" width="10.140625" style="80" customWidth="1"/>
    <col min="10250" max="10250" width="10.5703125" style="80" customWidth="1"/>
    <col min="10251" max="10251" width="10.42578125" style="80" bestFit="1" customWidth="1"/>
    <col min="10252" max="10496" width="9.140625" style="80"/>
    <col min="10497" max="10497" width="2.42578125" style="80" customWidth="1"/>
    <col min="10498" max="10498" width="24.42578125" style="80" customWidth="1"/>
    <col min="10499" max="10499" width="15.42578125" style="80" customWidth="1"/>
    <col min="10500" max="10500" width="17.85546875" style="80" customWidth="1"/>
    <col min="10501" max="10501" width="14.140625" style="80" customWidth="1"/>
    <col min="10502" max="10502" width="14.42578125" style="80" customWidth="1"/>
    <col min="10503" max="10503" width="10.42578125" style="80" bestFit="1" customWidth="1"/>
    <col min="10504" max="10504" width="10.42578125" style="80" customWidth="1"/>
    <col min="10505" max="10505" width="10.140625" style="80" customWidth="1"/>
    <col min="10506" max="10506" width="10.5703125" style="80" customWidth="1"/>
    <col min="10507" max="10507" width="10.42578125" style="80" bestFit="1" customWidth="1"/>
    <col min="10508" max="10752" width="9.140625" style="80"/>
    <col min="10753" max="10753" width="2.42578125" style="80" customWidth="1"/>
    <col min="10754" max="10754" width="24.42578125" style="80" customWidth="1"/>
    <col min="10755" max="10755" width="15.42578125" style="80" customWidth="1"/>
    <col min="10756" max="10756" width="17.85546875" style="80" customWidth="1"/>
    <col min="10757" max="10757" width="14.140625" style="80" customWidth="1"/>
    <col min="10758" max="10758" width="14.42578125" style="80" customWidth="1"/>
    <col min="10759" max="10759" width="10.42578125" style="80" bestFit="1" customWidth="1"/>
    <col min="10760" max="10760" width="10.42578125" style="80" customWidth="1"/>
    <col min="10761" max="10761" width="10.140625" style="80" customWidth="1"/>
    <col min="10762" max="10762" width="10.5703125" style="80" customWidth="1"/>
    <col min="10763" max="10763" width="10.42578125" style="80" bestFit="1" customWidth="1"/>
    <col min="10764" max="11008" width="9.140625" style="80"/>
    <col min="11009" max="11009" width="2.42578125" style="80" customWidth="1"/>
    <col min="11010" max="11010" width="24.42578125" style="80" customWidth="1"/>
    <col min="11011" max="11011" width="15.42578125" style="80" customWidth="1"/>
    <col min="11012" max="11012" width="17.85546875" style="80" customWidth="1"/>
    <col min="11013" max="11013" width="14.140625" style="80" customWidth="1"/>
    <col min="11014" max="11014" width="14.42578125" style="80" customWidth="1"/>
    <col min="11015" max="11015" width="10.42578125" style="80" bestFit="1" customWidth="1"/>
    <col min="11016" max="11016" width="10.42578125" style="80" customWidth="1"/>
    <col min="11017" max="11017" width="10.140625" style="80" customWidth="1"/>
    <col min="11018" max="11018" width="10.5703125" style="80" customWidth="1"/>
    <col min="11019" max="11019" width="10.42578125" style="80" bestFit="1" customWidth="1"/>
    <col min="11020" max="11264" width="9.140625" style="80"/>
    <col min="11265" max="11265" width="2.42578125" style="80" customWidth="1"/>
    <col min="11266" max="11266" width="24.42578125" style="80" customWidth="1"/>
    <col min="11267" max="11267" width="15.42578125" style="80" customWidth="1"/>
    <col min="11268" max="11268" width="17.85546875" style="80" customWidth="1"/>
    <col min="11269" max="11269" width="14.140625" style="80" customWidth="1"/>
    <col min="11270" max="11270" width="14.42578125" style="80" customWidth="1"/>
    <col min="11271" max="11271" width="10.42578125" style="80" bestFit="1" customWidth="1"/>
    <col min="11272" max="11272" width="10.42578125" style="80" customWidth="1"/>
    <col min="11273" max="11273" width="10.140625" style="80" customWidth="1"/>
    <col min="11274" max="11274" width="10.5703125" style="80" customWidth="1"/>
    <col min="11275" max="11275" width="10.42578125" style="80" bestFit="1" customWidth="1"/>
    <col min="11276" max="11520" width="9.140625" style="80"/>
    <col min="11521" max="11521" width="2.42578125" style="80" customWidth="1"/>
    <col min="11522" max="11522" width="24.42578125" style="80" customWidth="1"/>
    <col min="11523" max="11523" width="15.42578125" style="80" customWidth="1"/>
    <col min="11524" max="11524" width="17.85546875" style="80" customWidth="1"/>
    <col min="11525" max="11525" width="14.140625" style="80" customWidth="1"/>
    <col min="11526" max="11526" width="14.42578125" style="80" customWidth="1"/>
    <col min="11527" max="11527" width="10.42578125" style="80" bestFit="1" customWidth="1"/>
    <col min="11528" max="11528" width="10.42578125" style="80" customWidth="1"/>
    <col min="11529" max="11529" width="10.140625" style="80" customWidth="1"/>
    <col min="11530" max="11530" width="10.5703125" style="80" customWidth="1"/>
    <col min="11531" max="11531" width="10.42578125" style="80" bestFit="1" customWidth="1"/>
    <col min="11532" max="11776" width="9.140625" style="80"/>
    <col min="11777" max="11777" width="2.42578125" style="80" customWidth="1"/>
    <col min="11778" max="11778" width="24.42578125" style="80" customWidth="1"/>
    <col min="11779" max="11779" width="15.42578125" style="80" customWidth="1"/>
    <col min="11780" max="11780" width="17.85546875" style="80" customWidth="1"/>
    <col min="11781" max="11781" width="14.140625" style="80" customWidth="1"/>
    <col min="11782" max="11782" width="14.42578125" style="80" customWidth="1"/>
    <col min="11783" max="11783" width="10.42578125" style="80" bestFit="1" customWidth="1"/>
    <col min="11784" max="11784" width="10.42578125" style="80" customWidth="1"/>
    <col min="11785" max="11785" width="10.140625" style="80" customWidth="1"/>
    <col min="11786" max="11786" width="10.5703125" style="80" customWidth="1"/>
    <col min="11787" max="11787" width="10.42578125" style="80" bestFit="1" customWidth="1"/>
    <col min="11788" max="12032" width="9.140625" style="80"/>
    <col min="12033" max="12033" width="2.42578125" style="80" customWidth="1"/>
    <col min="12034" max="12034" width="24.42578125" style="80" customWidth="1"/>
    <col min="12035" max="12035" width="15.42578125" style="80" customWidth="1"/>
    <col min="12036" max="12036" width="17.85546875" style="80" customWidth="1"/>
    <col min="12037" max="12037" width="14.140625" style="80" customWidth="1"/>
    <col min="12038" max="12038" width="14.42578125" style="80" customWidth="1"/>
    <col min="12039" max="12039" width="10.42578125" style="80" bestFit="1" customWidth="1"/>
    <col min="12040" max="12040" width="10.42578125" style="80" customWidth="1"/>
    <col min="12041" max="12041" width="10.140625" style="80" customWidth="1"/>
    <col min="12042" max="12042" width="10.5703125" style="80" customWidth="1"/>
    <col min="12043" max="12043" width="10.42578125" style="80" bestFit="1" customWidth="1"/>
    <col min="12044" max="12288" width="9.140625" style="80"/>
    <col min="12289" max="12289" width="2.42578125" style="80" customWidth="1"/>
    <col min="12290" max="12290" width="24.42578125" style="80" customWidth="1"/>
    <col min="12291" max="12291" width="15.42578125" style="80" customWidth="1"/>
    <col min="12292" max="12292" width="17.85546875" style="80" customWidth="1"/>
    <col min="12293" max="12293" width="14.140625" style="80" customWidth="1"/>
    <col min="12294" max="12294" width="14.42578125" style="80" customWidth="1"/>
    <col min="12295" max="12295" width="10.42578125" style="80" bestFit="1" customWidth="1"/>
    <col min="12296" max="12296" width="10.42578125" style="80" customWidth="1"/>
    <col min="12297" max="12297" width="10.140625" style="80" customWidth="1"/>
    <col min="12298" max="12298" width="10.5703125" style="80" customWidth="1"/>
    <col min="12299" max="12299" width="10.42578125" style="80" bestFit="1" customWidth="1"/>
    <col min="12300" max="12544" width="9.140625" style="80"/>
    <col min="12545" max="12545" width="2.42578125" style="80" customWidth="1"/>
    <col min="12546" max="12546" width="24.42578125" style="80" customWidth="1"/>
    <col min="12547" max="12547" width="15.42578125" style="80" customWidth="1"/>
    <col min="12548" max="12548" width="17.85546875" style="80" customWidth="1"/>
    <col min="12549" max="12549" width="14.140625" style="80" customWidth="1"/>
    <col min="12550" max="12550" width="14.42578125" style="80" customWidth="1"/>
    <col min="12551" max="12551" width="10.42578125" style="80" bestFit="1" customWidth="1"/>
    <col min="12552" max="12552" width="10.42578125" style="80" customWidth="1"/>
    <col min="12553" max="12553" width="10.140625" style="80" customWidth="1"/>
    <col min="12554" max="12554" width="10.5703125" style="80" customWidth="1"/>
    <col min="12555" max="12555" width="10.42578125" style="80" bestFit="1" customWidth="1"/>
    <col min="12556" max="12800" width="9.140625" style="80"/>
    <col min="12801" max="12801" width="2.42578125" style="80" customWidth="1"/>
    <col min="12802" max="12802" width="24.42578125" style="80" customWidth="1"/>
    <col min="12803" max="12803" width="15.42578125" style="80" customWidth="1"/>
    <col min="12804" max="12804" width="17.85546875" style="80" customWidth="1"/>
    <col min="12805" max="12805" width="14.140625" style="80" customWidth="1"/>
    <col min="12806" max="12806" width="14.42578125" style="80" customWidth="1"/>
    <col min="12807" max="12807" width="10.42578125" style="80" bestFit="1" customWidth="1"/>
    <col min="12808" max="12808" width="10.42578125" style="80" customWidth="1"/>
    <col min="12809" max="12809" width="10.140625" style="80" customWidth="1"/>
    <col min="12810" max="12810" width="10.5703125" style="80" customWidth="1"/>
    <col min="12811" max="12811" width="10.42578125" style="80" bestFit="1" customWidth="1"/>
    <col min="12812" max="13056" width="9.140625" style="80"/>
    <col min="13057" max="13057" width="2.42578125" style="80" customWidth="1"/>
    <col min="13058" max="13058" width="24.42578125" style="80" customWidth="1"/>
    <col min="13059" max="13059" width="15.42578125" style="80" customWidth="1"/>
    <col min="13060" max="13060" width="17.85546875" style="80" customWidth="1"/>
    <col min="13061" max="13061" width="14.140625" style="80" customWidth="1"/>
    <col min="13062" max="13062" width="14.42578125" style="80" customWidth="1"/>
    <col min="13063" max="13063" width="10.42578125" style="80" bestFit="1" customWidth="1"/>
    <col min="13064" max="13064" width="10.42578125" style="80" customWidth="1"/>
    <col min="13065" max="13065" width="10.140625" style="80" customWidth="1"/>
    <col min="13066" max="13066" width="10.5703125" style="80" customWidth="1"/>
    <col min="13067" max="13067" width="10.42578125" style="80" bestFit="1" customWidth="1"/>
    <col min="13068" max="13312" width="9.140625" style="80"/>
    <col min="13313" max="13313" width="2.42578125" style="80" customWidth="1"/>
    <col min="13314" max="13314" width="24.42578125" style="80" customWidth="1"/>
    <col min="13315" max="13315" width="15.42578125" style="80" customWidth="1"/>
    <col min="13316" max="13316" width="17.85546875" style="80" customWidth="1"/>
    <col min="13317" max="13317" width="14.140625" style="80" customWidth="1"/>
    <col min="13318" max="13318" width="14.42578125" style="80" customWidth="1"/>
    <col min="13319" max="13319" width="10.42578125" style="80" bestFit="1" customWidth="1"/>
    <col min="13320" max="13320" width="10.42578125" style="80" customWidth="1"/>
    <col min="13321" max="13321" width="10.140625" style="80" customWidth="1"/>
    <col min="13322" max="13322" width="10.5703125" style="80" customWidth="1"/>
    <col min="13323" max="13323" width="10.42578125" style="80" bestFit="1" customWidth="1"/>
    <col min="13324" max="13568" width="9.140625" style="80"/>
    <col min="13569" max="13569" width="2.42578125" style="80" customWidth="1"/>
    <col min="13570" max="13570" width="24.42578125" style="80" customWidth="1"/>
    <col min="13571" max="13571" width="15.42578125" style="80" customWidth="1"/>
    <col min="13572" max="13572" width="17.85546875" style="80" customWidth="1"/>
    <col min="13573" max="13573" width="14.140625" style="80" customWidth="1"/>
    <col min="13574" max="13574" width="14.42578125" style="80" customWidth="1"/>
    <col min="13575" max="13575" width="10.42578125" style="80" bestFit="1" customWidth="1"/>
    <col min="13576" max="13576" width="10.42578125" style="80" customWidth="1"/>
    <col min="13577" max="13577" width="10.140625" style="80" customWidth="1"/>
    <col min="13578" max="13578" width="10.5703125" style="80" customWidth="1"/>
    <col min="13579" max="13579" width="10.42578125" style="80" bestFit="1" customWidth="1"/>
    <col min="13580" max="13824" width="9.140625" style="80"/>
    <col min="13825" max="13825" width="2.42578125" style="80" customWidth="1"/>
    <col min="13826" max="13826" width="24.42578125" style="80" customWidth="1"/>
    <col min="13827" max="13827" width="15.42578125" style="80" customWidth="1"/>
    <col min="13828" max="13828" width="17.85546875" style="80" customWidth="1"/>
    <col min="13829" max="13829" width="14.140625" style="80" customWidth="1"/>
    <col min="13830" max="13830" width="14.42578125" style="80" customWidth="1"/>
    <col min="13831" max="13831" width="10.42578125" style="80" bestFit="1" customWidth="1"/>
    <col min="13832" max="13832" width="10.42578125" style="80" customWidth="1"/>
    <col min="13833" max="13833" width="10.140625" style="80" customWidth="1"/>
    <col min="13834" max="13834" width="10.5703125" style="80" customWidth="1"/>
    <col min="13835" max="13835" width="10.42578125" style="80" bestFit="1" customWidth="1"/>
    <col min="13836" max="14080" width="9.140625" style="80"/>
    <col min="14081" max="14081" width="2.42578125" style="80" customWidth="1"/>
    <col min="14082" max="14082" width="24.42578125" style="80" customWidth="1"/>
    <col min="14083" max="14083" width="15.42578125" style="80" customWidth="1"/>
    <col min="14084" max="14084" width="17.85546875" style="80" customWidth="1"/>
    <col min="14085" max="14085" width="14.140625" style="80" customWidth="1"/>
    <col min="14086" max="14086" width="14.42578125" style="80" customWidth="1"/>
    <col min="14087" max="14087" width="10.42578125" style="80" bestFit="1" customWidth="1"/>
    <col min="14088" max="14088" width="10.42578125" style="80" customWidth="1"/>
    <col min="14089" max="14089" width="10.140625" style="80" customWidth="1"/>
    <col min="14090" max="14090" width="10.5703125" style="80" customWidth="1"/>
    <col min="14091" max="14091" width="10.42578125" style="80" bestFit="1" customWidth="1"/>
    <col min="14092" max="14336" width="9.140625" style="80"/>
    <col min="14337" max="14337" width="2.42578125" style="80" customWidth="1"/>
    <col min="14338" max="14338" width="24.42578125" style="80" customWidth="1"/>
    <col min="14339" max="14339" width="15.42578125" style="80" customWidth="1"/>
    <col min="14340" max="14340" width="17.85546875" style="80" customWidth="1"/>
    <col min="14341" max="14341" width="14.140625" style="80" customWidth="1"/>
    <col min="14342" max="14342" width="14.42578125" style="80" customWidth="1"/>
    <col min="14343" max="14343" width="10.42578125" style="80" bestFit="1" customWidth="1"/>
    <col min="14344" max="14344" width="10.42578125" style="80" customWidth="1"/>
    <col min="14345" max="14345" width="10.140625" style="80" customWidth="1"/>
    <col min="14346" max="14346" width="10.5703125" style="80" customWidth="1"/>
    <col min="14347" max="14347" width="10.42578125" style="80" bestFit="1" customWidth="1"/>
    <col min="14348" max="14592" width="9.140625" style="80"/>
    <col min="14593" max="14593" width="2.42578125" style="80" customWidth="1"/>
    <col min="14594" max="14594" width="24.42578125" style="80" customWidth="1"/>
    <col min="14595" max="14595" width="15.42578125" style="80" customWidth="1"/>
    <col min="14596" max="14596" width="17.85546875" style="80" customWidth="1"/>
    <col min="14597" max="14597" width="14.140625" style="80" customWidth="1"/>
    <col min="14598" max="14598" width="14.42578125" style="80" customWidth="1"/>
    <col min="14599" max="14599" width="10.42578125" style="80" bestFit="1" customWidth="1"/>
    <col min="14600" max="14600" width="10.42578125" style="80" customWidth="1"/>
    <col min="14601" max="14601" width="10.140625" style="80" customWidth="1"/>
    <col min="14602" max="14602" width="10.5703125" style="80" customWidth="1"/>
    <col min="14603" max="14603" width="10.42578125" style="80" bestFit="1" customWidth="1"/>
    <col min="14604" max="14848" width="9.140625" style="80"/>
    <col min="14849" max="14849" width="2.42578125" style="80" customWidth="1"/>
    <col min="14850" max="14850" width="24.42578125" style="80" customWidth="1"/>
    <col min="14851" max="14851" width="15.42578125" style="80" customWidth="1"/>
    <col min="14852" max="14852" width="17.85546875" style="80" customWidth="1"/>
    <col min="14853" max="14853" width="14.140625" style="80" customWidth="1"/>
    <col min="14854" max="14854" width="14.42578125" style="80" customWidth="1"/>
    <col min="14855" max="14855" width="10.42578125" style="80" bestFit="1" customWidth="1"/>
    <col min="14856" max="14856" width="10.42578125" style="80" customWidth="1"/>
    <col min="14857" max="14857" width="10.140625" style="80" customWidth="1"/>
    <col min="14858" max="14858" width="10.5703125" style="80" customWidth="1"/>
    <col min="14859" max="14859" width="10.42578125" style="80" bestFit="1" customWidth="1"/>
    <col min="14860" max="15104" width="9.140625" style="80"/>
    <col min="15105" max="15105" width="2.42578125" style="80" customWidth="1"/>
    <col min="15106" max="15106" width="24.42578125" style="80" customWidth="1"/>
    <col min="15107" max="15107" width="15.42578125" style="80" customWidth="1"/>
    <col min="15108" max="15108" width="17.85546875" style="80" customWidth="1"/>
    <col min="15109" max="15109" width="14.140625" style="80" customWidth="1"/>
    <col min="15110" max="15110" width="14.42578125" style="80" customWidth="1"/>
    <col min="15111" max="15111" width="10.42578125" style="80" bestFit="1" customWidth="1"/>
    <col min="15112" max="15112" width="10.42578125" style="80" customWidth="1"/>
    <col min="15113" max="15113" width="10.140625" style="80" customWidth="1"/>
    <col min="15114" max="15114" width="10.5703125" style="80" customWidth="1"/>
    <col min="15115" max="15115" width="10.42578125" style="80" bestFit="1" customWidth="1"/>
    <col min="15116" max="15360" width="9.140625" style="80"/>
    <col min="15361" max="15361" width="2.42578125" style="80" customWidth="1"/>
    <col min="15362" max="15362" width="24.42578125" style="80" customWidth="1"/>
    <col min="15363" max="15363" width="15.42578125" style="80" customWidth="1"/>
    <col min="15364" max="15364" width="17.85546875" style="80" customWidth="1"/>
    <col min="15365" max="15365" width="14.140625" style="80" customWidth="1"/>
    <col min="15366" max="15366" width="14.42578125" style="80" customWidth="1"/>
    <col min="15367" max="15367" width="10.42578125" style="80" bestFit="1" customWidth="1"/>
    <col min="15368" max="15368" width="10.42578125" style="80" customWidth="1"/>
    <col min="15369" max="15369" width="10.140625" style="80" customWidth="1"/>
    <col min="15370" max="15370" width="10.5703125" style="80" customWidth="1"/>
    <col min="15371" max="15371" width="10.42578125" style="80" bestFit="1" customWidth="1"/>
    <col min="15372" max="15616" width="9.140625" style="80"/>
    <col min="15617" max="15617" width="2.42578125" style="80" customWidth="1"/>
    <col min="15618" max="15618" width="24.42578125" style="80" customWidth="1"/>
    <col min="15619" max="15619" width="15.42578125" style="80" customWidth="1"/>
    <col min="15620" max="15620" width="17.85546875" style="80" customWidth="1"/>
    <col min="15621" max="15621" width="14.140625" style="80" customWidth="1"/>
    <col min="15622" max="15622" width="14.42578125" style="80" customWidth="1"/>
    <col min="15623" max="15623" width="10.42578125" style="80" bestFit="1" customWidth="1"/>
    <col min="15624" max="15624" width="10.42578125" style="80" customWidth="1"/>
    <col min="15625" max="15625" width="10.140625" style="80" customWidth="1"/>
    <col min="15626" max="15626" width="10.5703125" style="80" customWidth="1"/>
    <col min="15627" max="15627" width="10.42578125" style="80" bestFit="1" customWidth="1"/>
    <col min="15628" max="15872" width="9.140625" style="80"/>
    <col min="15873" max="15873" width="2.42578125" style="80" customWidth="1"/>
    <col min="15874" max="15874" width="24.42578125" style="80" customWidth="1"/>
    <col min="15875" max="15875" width="15.42578125" style="80" customWidth="1"/>
    <col min="15876" max="15876" width="17.85546875" style="80" customWidth="1"/>
    <col min="15877" max="15877" width="14.140625" style="80" customWidth="1"/>
    <col min="15878" max="15878" width="14.42578125" style="80" customWidth="1"/>
    <col min="15879" max="15879" width="10.42578125" style="80" bestFit="1" customWidth="1"/>
    <col min="15880" max="15880" width="10.42578125" style="80" customWidth="1"/>
    <col min="15881" max="15881" width="10.140625" style="80" customWidth="1"/>
    <col min="15882" max="15882" width="10.5703125" style="80" customWidth="1"/>
    <col min="15883" max="15883" width="10.42578125" style="80" bestFit="1" customWidth="1"/>
    <col min="15884" max="16128" width="9.140625" style="80"/>
    <col min="16129" max="16129" width="2.42578125" style="80" customWidth="1"/>
    <col min="16130" max="16130" width="24.42578125" style="80" customWidth="1"/>
    <col min="16131" max="16131" width="15.42578125" style="80" customWidth="1"/>
    <col min="16132" max="16132" width="17.85546875" style="80" customWidth="1"/>
    <col min="16133" max="16133" width="14.140625" style="80" customWidth="1"/>
    <col min="16134" max="16134" width="14.42578125" style="80" customWidth="1"/>
    <col min="16135" max="16135" width="10.42578125" style="80" bestFit="1" customWidth="1"/>
    <col min="16136" max="16136" width="10.42578125" style="80" customWidth="1"/>
    <col min="16137" max="16137" width="10.140625" style="80" customWidth="1"/>
    <col min="16138" max="16138" width="10.5703125" style="80" customWidth="1"/>
    <col min="16139" max="16139" width="10.42578125" style="80" bestFit="1" customWidth="1"/>
    <col min="16140" max="16384" width="9.140625" style="80"/>
  </cols>
  <sheetData>
    <row r="1" spans="1:12" ht="15" x14ac:dyDescent="0.25">
      <c r="A1" s="15"/>
      <c r="B1" s="15"/>
      <c r="C1" s="15"/>
      <c r="D1" s="15"/>
      <c r="E1" s="15"/>
      <c r="F1" s="15"/>
      <c r="G1" s="15"/>
      <c r="H1" s="15"/>
      <c r="I1" s="15"/>
      <c r="J1" s="15"/>
      <c r="K1" s="4" t="s">
        <v>794</v>
      </c>
    </row>
    <row r="2" spans="1:12" ht="15" x14ac:dyDescent="0.25">
      <c r="K2" s="40"/>
    </row>
    <row r="3" spans="1:12" x14ac:dyDescent="0.2">
      <c r="B3" s="569" t="s">
        <v>288</v>
      </c>
      <c r="C3" s="569"/>
      <c r="D3" s="569"/>
      <c r="E3" s="569"/>
      <c r="F3" s="569"/>
      <c r="G3" s="569"/>
      <c r="H3" s="569"/>
      <c r="I3" s="569"/>
      <c r="J3" s="82"/>
    </row>
    <row r="4" spans="1:12" x14ac:dyDescent="0.2">
      <c r="B4" s="83"/>
      <c r="C4" s="84"/>
      <c r="D4" s="84"/>
      <c r="E4" s="84"/>
      <c r="F4" s="84"/>
      <c r="K4" s="85" t="s">
        <v>21</v>
      </c>
    </row>
    <row r="5" spans="1:12" s="81" customFormat="1" ht="38.25" x14ac:dyDescent="0.2">
      <c r="A5" s="86"/>
      <c r="B5" s="87" t="s">
        <v>270</v>
      </c>
      <c r="C5" s="87" t="s">
        <v>289</v>
      </c>
      <c r="D5" s="87" t="s">
        <v>290</v>
      </c>
      <c r="E5" s="87" t="s">
        <v>291</v>
      </c>
      <c r="F5" s="87" t="s">
        <v>292</v>
      </c>
      <c r="G5" s="88" t="s">
        <v>294</v>
      </c>
      <c r="H5" s="88" t="s">
        <v>295</v>
      </c>
      <c r="I5" s="87" t="s">
        <v>293</v>
      </c>
      <c r="J5" s="87" t="s">
        <v>296</v>
      </c>
      <c r="K5" s="87" t="s">
        <v>297</v>
      </c>
    </row>
    <row r="6" spans="1:12" x14ac:dyDescent="0.2">
      <c r="A6" s="89" t="s">
        <v>263</v>
      </c>
      <c r="B6" s="90"/>
      <c r="C6" s="91"/>
      <c r="D6" s="92"/>
      <c r="E6" s="93"/>
      <c r="F6" s="93"/>
      <c r="G6" s="94"/>
      <c r="H6" s="94"/>
      <c r="I6" s="95"/>
      <c r="J6" s="95"/>
      <c r="K6" s="89"/>
      <c r="L6" s="96"/>
    </row>
    <row r="7" spans="1:12" x14ac:dyDescent="0.2">
      <c r="A7" s="89" t="s">
        <v>264</v>
      </c>
      <c r="B7" s="90"/>
      <c r="C7" s="91"/>
      <c r="D7" s="92"/>
      <c r="E7" s="93"/>
      <c r="F7" s="93"/>
      <c r="G7" s="94"/>
      <c r="H7" s="94"/>
      <c r="I7" s="95"/>
      <c r="J7" s="95"/>
      <c r="K7" s="89"/>
      <c r="L7" s="96"/>
    </row>
    <row r="8" spans="1:12" x14ac:dyDescent="0.2">
      <c r="A8" s="89" t="s">
        <v>281</v>
      </c>
      <c r="B8" s="90"/>
      <c r="C8" s="91"/>
      <c r="D8" s="92"/>
      <c r="E8" s="93"/>
      <c r="F8" s="93"/>
      <c r="G8" s="97"/>
      <c r="H8" s="97"/>
      <c r="I8" s="98"/>
      <c r="J8" s="98"/>
      <c r="K8" s="98"/>
      <c r="L8" s="96"/>
    </row>
    <row r="9" spans="1:12" x14ac:dyDescent="0.2">
      <c r="L9" s="96"/>
    </row>
    <row r="10" spans="1:12" x14ac:dyDescent="0.2">
      <c r="D10" s="96"/>
      <c r="E10" s="96"/>
      <c r="F10" s="96"/>
      <c r="G10" s="99"/>
      <c r="H10" s="99"/>
    </row>
  </sheetData>
  <mergeCells count="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B37D-B618-4893-AC1D-7CD4F5CD6C70}">
  <sheetPr>
    <tabColor theme="6" tint="0.59999389629810485"/>
    <pageSetUpPr fitToPage="1"/>
  </sheetPr>
  <dimension ref="A1:O123"/>
  <sheetViews>
    <sheetView zoomScaleNormal="100" workbookViewId="0">
      <selection activeCell="E1" sqref="E1"/>
    </sheetView>
  </sheetViews>
  <sheetFormatPr defaultRowHeight="12.75" x14ac:dyDescent="0.2"/>
  <cols>
    <col min="1" max="1" width="61.28515625" style="2" customWidth="1"/>
    <col min="2" max="2" width="72.140625" style="2" customWidth="1"/>
    <col min="3" max="3" width="54" style="2" bestFit="1" customWidth="1"/>
    <col min="4" max="4" width="21.7109375" style="2" customWidth="1"/>
    <col min="5" max="5" width="16.140625" style="2" customWidth="1"/>
    <col min="6" max="6" width="7.42578125" style="2" bestFit="1" customWidth="1"/>
    <col min="7" max="7" width="3.85546875" style="2" bestFit="1" customWidth="1"/>
    <col min="8" max="8" width="14.28515625" style="2" customWidth="1"/>
    <col min="9" max="9" width="22.42578125" style="2" customWidth="1"/>
    <col min="10" max="10" width="22.5703125" style="2" customWidth="1"/>
    <col min="11" max="13" width="9.28515625" style="2" bestFit="1" customWidth="1"/>
    <col min="14" max="14" width="10.7109375" style="2" bestFit="1" customWidth="1"/>
    <col min="15" max="256" width="9.140625" style="2"/>
    <col min="257" max="257" width="52.5703125" style="2" customWidth="1"/>
    <col min="258" max="258" width="60" style="2" bestFit="1" customWidth="1"/>
    <col min="259" max="259" width="24.85546875" style="2" bestFit="1" customWidth="1"/>
    <col min="260" max="260" width="20.140625" style="2" customWidth="1"/>
    <col min="261" max="261" width="16.140625" style="2" customWidth="1"/>
    <col min="262" max="262" width="18" style="2" customWidth="1"/>
    <col min="263" max="263" width="16.5703125" style="2" customWidth="1"/>
    <col min="264" max="264" width="14.28515625" style="2" customWidth="1"/>
    <col min="265" max="265" width="22.42578125" style="2" customWidth="1"/>
    <col min="266" max="266" width="22.5703125" style="2" customWidth="1"/>
    <col min="267" max="269" width="9.28515625" style="2" bestFit="1" customWidth="1"/>
    <col min="270" max="270" width="10.7109375" style="2" bestFit="1" customWidth="1"/>
    <col min="271" max="512" width="9.140625" style="2"/>
    <col min="513" max="513" width="52.5703125" style="2" customWidth="1"/>
    <col min="514" max="514" width="60" style="2" bestFit="1" customWidth="1"/>
    <col min="515" max="515" width="24.85546875" style="2" bestFit="1" customWidth="1"/>
    <col min="516" max="516" width="20.140625" style="2" customWidth="1"/>
    <col min="517" max="517" width="16.140625" style="2" customWidth="1"/>
    <col min="518" max="518" width="18" style="2" customWidth="1"/>
    <col min="519" max="519" width="16.5703125" style="2" customWidth="1"/>
    <col min="520" max="520" width="14.28515625" style="2" customWidth="1"/>
    <col min="521" max="521" width="22.42578125" style="2" customWidth="1"/>
    <col min="522" max="522" width="22.5703125" style="2" customWidth="1"/>
    <col min="523" max="525" width="9.28515625" style="2" bestFit="1" customWidth="1"/>
    <col min="526" max="526" width="10.7109375" style="2" bestFit="1" customWidth="1"/>
    <col min="527" max="768" width="9.140625" style="2"/>
    <col min="769" max="769" width="52.5703125" style="2" customWidth="1"/>
    <col min="770" max="770" width="60" style="2" bestFit="1" customWidth="1"/>
    <col min="771" max="771" width="24.85546875" style="2" bestFit="1" customWidth="1"/>
    <col min="772" max="772" width="20.140625" style="2" customWidth="1"/>
    <col min="773" max="773" width="16.140625" style="2" customWidth="1"/>
    <col min="774" max="774" width="18" style="2" customWidth="1"/>
    <col min="775" max="775" width="16.5703125" style="2" customWidth="1"/>
    <col min="776" max="776" width="14.28515625" style="2" customWidth="1"/>
    <col min="777" max="777" width="22.42578125" style="2" customWidth="1"/>
    <col min="778" max="778" width="22.5703125" style="2" customWidth="1"/>
    <col min="779" max="781" width="9.28515625" style="2" bestFit="1" customWidth="1"/>
    <col min="782" max="782" width="10.7109375" style="2" bestFit="1" customWidth="1"/>
    <col min="783" max="1024" width="9.140625" style="2"/>
    <col min="1025" max="1025" width="52.5703125" style="2" customWidth="1"/>
    <col min="1026" max="1026" width="60" style="2" bestFit="1" customWidth="1"/>
    <col min="1027" max="1027" width="24.85546875" style="2" bestFit="1" customWidth="1"/>
    <col min="1028" max="1028" width="20.140625" style="2" customWidth="1"/>
    <col min="1029" max="1029" width="16.140625" style="2" customWidth="1"/>
    <col min="1030" max="1030" width="18" style="2" customWidth="1"/>
    <col min="1031" max="1031" width="16.5703125" style="2" customWidth="1"/>
    <col min="1032" max="1032" width="14.28515625" style="2" customWidth="1"/>
    <col min="1033" max="1033" width="22.42578125" style="2" customWidth="1"/>
    <col min="1034" max="1034" width="22.5703125" style="2" customWidth="1"/>
    <col min="1035" max="1037" width="9.28515625" style="2" bestFit="1" customWidth="1"/>
    <col min="1038" max="1038" width="10.7109375" style="2" bestFit="1" customWidth="1"/>
    <col min="1039" max="1280" width="9.140625" style="2"/>
    <col min="1281" max="1281" width="52.5703125" style="2" customWidth="1"/>
    <col min="1282" max="1282" width="60" style="2" bestFit="1" customWidth="1"/>
    <col min="1283" max="1283" width="24.85546875" style="2" bestFit="1" customWidth="1"/>
    <col min="1284" max="1284" width="20.140625" style="2" customWidth="1"/>
    <col min="1285" max="1285" width="16.140625" style="2" customWidth="1"/>
    <col min="1286" max="1286" width="18" style="2" customWidth="1"/>
    <col min="1287" max="1287" width="16.5703125" style="2" customWidth="1"/>
    <col min="1288" max="1288" width="14.28515625" style="2" customWidth="1"/>
    <col min="1289" max="1289" width="22.42578125" style="2" customWidth="1"/>
    <col min="1290" max="1290" width="22.5703125" style="2" customWidth="1"/>
    <col min="1291" max="1293" width="9.28515625" style="2" bestFit="1" customWidth="1"/>
    <col min="1294" max="1294" width="10.7109375" style="2" bestFit="1" customWidth="1"/>
    <col min="1295" max="1536" width="9.140625" style="2"/>
    <col min="1537" max="1537" width="52.5703125" style="2" customWidth="1"/>
    <col min="1538" max="1538" width="60" style="2" bestFit="1" customWidth="1"/>
    <col min="1539" max="1539" width="24.85546875" style="2" bestFit="1" customWidth="1"/>
    <col min="1540" max="1540" width="20.140625" style="2" customWidth="1"/>
    <col min="1541" max="1541" width="16.140625" style="2" customWidth="1"/>
    <col min="1542" max="1542" width="18" style="2" customWidth="1"/>
    <col min="1543" max="1543" width="16.5703125" style="2" customWidth="1"/>
    <col min="1544" max="1544" width="14.28515625" style="2" customWidth="1"/>
    <col min="1545" max="1545" width="22.42578125" style="2" customWidth="1"/>
    <col min="1546" max="1546" width="22.5703125" style="2" customWidth="1"/>
    <col min="1547" max="1549" width="9.28515625" style="2" bestFit="1" customWidth="1"/>
    <col min="1550" max="1550" width="10.7109375" style="2" bestFit="1" customWidth="1"/>
    <col min="1551" max="1792" width="9.140625" style="2"/>
    <col min="1793" max="1793" width="52.5703125" style="2" customWidth="1"/>
    <col min="1794" max="1794" width="60" style="2" bestFit="1" customWidth="1"/>
    <col min="1795" max="1795" width="24.85546875" style="2" bestFit="1" customWidth="1"/>
    <col min="1796" max="1796" width="20.140625" style="2" customWidth="1"/>
    <col min="1797" max="1797" width="16.140625" style="2" customWidth="1"/>
    <col min="1798" max="1798" width="18" style="2" customWidth="1"/>
    <col min="1799" max="1799" width="16.5703125" style="2" customWidth="1"/>
    <col min="1800" max="1800" width="14.28515625" style="2" customWidth="1"/>
    <col min="1801" max="1801" width="22.42578125" style="2" customWidth="1"/>
    <col min="1802" max="1802" width="22.5703125" style="2" customWidth="1"/>
    <col min="1803" max="1805" width="9.28515625" style="2" bestFit="1" customWidth="1"/>
    <col min="1806" max="1806" width="10.7109375" style="2" bestFit="1" customWidth="1"/>
    <col min="1807" max="2048" width="9.140625" style="2"/>
    <col min="2049" max="2049" width="52.5703125" style="2" customWidth="1"/>
    <col min="2050" max="2050" width="60" style="2" bestFit="1" customWidth="1"/>
    <col min="2051" max="2051" width="24.85546875" style="2" bestFit="1" customWidth="1"/>
    <col min="2052" max="2052" width="20.140625" style="2" customWidth="1"/>
    <col min="2053" max="2053" width="16.140625" style="2" customWidth="1"/>
    <col min="2054" max="2054" width="18" style="2" customWidth="1"/>
    <col min="2055" max="2055" width="16.5703125" style="2" customWidth="1"/>
    <col min="2056" max="2056" width="14.28515625" style="2" customWidth="1"/>
    <col min="2057" max="2057" width="22.42578125" style="2" customWidth="1"/>
    <col min="2058" max="2058" width="22.5703125" style="2" customWidth="1"/>
    <col min="2059" max="2061" width="9.28515625" style="2" bestFit="1" customWidth="1"/>
    <col min="2062" max="2062" width="10.7109375" style="2" bestFit="1" customWidth="1"/>
    <col min="2063" max="2304" width="9.140625" style="2"/>
    <col min="2305" max="2305" width="52.5703125" style="2" customWidth="1"/>
    <col min="2306" max="2306" width="60" style="2" bestFit="1" customWidth="1"/>
    <col min="2307" max="2307" width="24.85546875" style="2" bestFit="1" customWidth="1"/>
    <col min="2308" max="2308" width="20.140625" style="2" customWidth="1"/>
    <col min="2309" max="2309" width="16.140625" style="2" customWidth="1"/>
    <col min="2310" max="2310" width="18" style="2" customWidth="1"/>
    <col min="2311" max="2311" width="16.5703125" style="2" customWidth="1"/>
    <col min="2312" max="2312" width="14.28515625" style="2" customWidth="1"/>
    <col min="2313" max="2313" width="22.42578125" style="2" customWidth="1"/>
    <col min="2314" max="2314" width="22.5703125" style="2" customWidth="1"/>
    <col min="2315" max="2317" width="9.28515625" style="2" bestFit="1" customWidth="1"/>
    <col min="2318" max="2318" width="10.7109375" style="2" bestFit="1" customWidth="1"/>
    <col min="2319" max="2560" width="9.140625" style="2"/>
    <col min="2561" max="2561" width="52.5703125" style="2" customWidth="1"/>
    <col min="2562" max="2562" width="60" style="2" bestFit="1" customWidth="1"/>
    <col min="2563" max="2563" width="24.85546875" style="2" bestFit="1" customWidth="1"/>
    <col min="2564" max="2564" width="20.140625" style="2" customWidth="1"/>
    <col min="2565" max="2565" width="16.140625" style="2" customWidth="1"/>
    <col min="2566" max="2566" width="18" style="2" customWidth="1"/>
    <col min="2567" max="2567" width="16.5703125" style="2" customWidth="1"/>
    <col min="2568" max="2568" width="14.28515625" style="2" customWidth="1"/>
    <col min="2569" max="2569" width="22.42578125" style="2" customWidth="1"/>
    <col min="2570" max="2570" width="22.5703125" style="2" customWidth="1"/>
    <col min="2571" max="2573" width="9.28515625" style="2" bestFit="1" customWidth="1"/>
    <col min="2574" max="2574" width="10.7109375" style="2" bestFit="1" customWidth="1"/>
    <col min="2575" max="2816" width="9.140625" style="2"/>
    <col min="2817" max="2817" width="52.5703125" style="2" customWidth="1"/>
    <col min="2818" max="2818" width="60" style="2" bestFit="1" customWidth="1"/>
    <col min="2819" max="2819" width="24.85546875" style="2" bestFit="1" customWidth="1"/>
    <col min="2820" max="2820" width="20.140625" style="2" customWidth="1"/>
    <col min="2821" max="2821" width="16.140625" style="2" customWidth="1"/>
    <col min="2822" max="2822" width="18" style="2" customWidth="1"/>
    <col min="2823" max="2823" width="16.5703125" style="2" customWidth="1"/>
    <col min="2824" max="2824" width="14.28515625" style="2" customWidth="1"/>
    <col min="2825" max="2825" width="22.42578125" style="2" customWidth="1"/>
    <col min="2826" max="2826" width="22.5703125" style="2" customWidth="1"/>
    <col min="2827" max="2829" width="9.28515625" style="2" bestFit="1" customWidth="1"/>
    <col min="2830" max="2830" width="10.7109375" style="2" bestFit="1" customWidth="1"/>
    <col min="2831" max="3072" width="9.140625" style="2"/>
    <col min="3073" max="3073" width="52.5703125" style="2" customWidth="1"/>
    <col min="3074" max="3074" width="60" style="2" bestFit="1" customWidth="1"/>
    <col min="3075" max="3075" width="24.85546875" style="2" bestFit="1" customWidth="1"/>
    <col min="3076" max="3076" width="20.140625" style="2" customWidth="1"/>
    <col min="3077" max="3077" width="16.140625" style="2" customWidth="1"/>
    <col min="3078" max="3078" width="18" style="2" customWidth="1"/>
    <col min="3079" max="3079" width="16.5703125" style="2" customWidth="1"/>
    <col min="3080" max="3080" width="14.28515625" style="2" customWidth="1"/>
    <col min="3081" max="3081" width="22.42578125" style="2" customWidth="1"/>
    <col min="3082" max="3082" width="22.5703125" style="2" customWidth="1"/>
    <col min="3083" max="3085" width="9.28515625" style="2" bestFit="1" customWidth="1"/>
    <col min="3086" max="3086" width="10.7109375" style="2" bestFit="1" customWidth="1"/>
    <col min="3087" max="3328" width="9.140625" style="2"/>
    <col min="3329" max="3329" width="52.5703125" style="2" customWidth="1"/>
    <col min="3330" max="3330" width="60" style="2" bestFit="1" customWidth="1"/>
    <col min="3331" max="3331" width="24.85546875" style="2" bestFit="1" customWidth="1"/>
    <col min="3332" max="3332" width="20.140625" style="2" customWidth="1"/>
    <col min="3333" max="3333" width="16.140625" style="2" customWidth="1"/>
    <col min="3334" max="3334" width="18" style="2" customWidth="1"/>
    <col min="3335" max="3335" width="16.5703125" style="2" customWidth="1"/>
    <col min="3336" max="3336" width="14.28515625" style="2" customWidth="1"/>
    <col min="3337" max="3337" width="22.42578125" style="2" customWidth="1"/>
    <col min="3338" max="3338" width="22.5703125" style="2" customWidth="1"/>
    <col min="3339" max="3341" width="9.28515625" style="2" bestFit="1" customWidth="1"/>
    <col min="3342" max="3342" width="10.7109375" style="2" bestFit="1" customWidth="1"/>
    <col min="3343" max="3584" width="9.140625" style="2"/>
    <col min="3585" max="3585" width="52.5703125" style="2" customWidth="1"/>
    <col min="3586" max="3586" width="60" style="2" bestFit="1" customWidth="1"/>
    <col min="3587" max="3587" width="24.85546875" style="2" bestFit="1" customWidth="1"/>
    <col min="3588" max="3588" width="20.140625" style="2" customWidth="1"/>
    <col min="3589" max="3589" width="16.140625" style="2" customWidth="1"/>
    <col min="3590" max="3590" width="18" style="2" customWidth="1"/>
    <col min="3591" max="3591" width="16.5703125" style="2" customWidth="1"/>
    <col min="3592" max="3592" width="14.28515625" style="2" customWidth="1"/>
    <col min="3593" max="3593" width="22.42578125" style="2" customWidth="1"/>
    <col min="3594" max="3594" width="22.5703125" style="2" customWidth="1"/>
    <col min="3595" max="3597" width="9.28515625" style="2" bestFit="1" customWidth="1"/>
    <col min="3598" max="3598" width="10.7109375" style="2" bestFit="1" customWidth="1"/>
    <col min="3599" max="3840" width="9.140625" style="2"/>
    <col min="3841" max="3841" width="52.5703125" style="2" customWidth="1"/>
    <col min="3842" max="3842" width="60" style="2" bestFit="1" customWidth="1"/>
    <col min="3843" max="3843" width="24.85546875" style="2" bestFit="1" customWidth="1"/>
    <col min="3844" max="3844" width="20.140625" style="2" customWidth="1"/>
    <col min="3845" max="3845" width="16.140625" style="2" customWidth="1"/>
    <col min="3846" max="3846" width="18" style="2" customWidth="1"/>
    <col min="3847" max="3847" width="16.5703125" style="2" customWidth="1"/>
    <col min="3848" max="3848" width="14.28515625" style="2" customWidth="1"/>
    <col min="3849" max="3849" width="22.42578125" style="2" customWidth="1"/>
    <col min="3850" max="3850" width="22.5703125" style="2" customWidth="1"/>
    <col min="3851" max="3853" width="9.28515625" style="2" bestFit="1" customWidth="1"/>
    <col min="3854" max="3854" width="10.7109375" style="2" bestFit="1" customWidth="1"/>
    <col min="3855" max="4096" width="9.140625" style="2"/>
    <col min="4097" max="4097" width="52.5703125" style="2" customWidth="1"/>
    <col min="4098" max="4098" width="60" style="2" bestFit="1" customWidth="1"/>
    <col min="4099" max="4099" width="24.85546875" style="2" bestFit="1" customWidth="1"/>
    <col min="4100" max="4100" width="20.140625" style="2" customWidth="1"/>
    <col min="4101" max="4101" width="16.140625" style="2" customWidth="1"/>
    <col min="4102" max="4102" width="18" style="2" customWidth="1"/>
    <col min="4103" max="4103" width="16.5703125" style="2" customWidth="1"/>
    <col min="4104" max="4104" width="14.28515625" style="2" customWidth="1"/>
    <col min="4105" max="4105" width="22.42578125" style="2" customWidth="1"/>
    <col min="4106" max="4106" width="22.5703125" style="2" customWidth="1"/>
    <col min="4107" max="4109" width="9.28515625" style="2" bestFit="1" customWidth="1"/>
    <col min="4110" max="4110" width="10.7109375" style="2" bestFit="1" customWidth="1"/>
    <col min="4111" max="4352" width="9.140625" style="2"/>
    <col min="4353" max="4353" width="52.5703125" style="2" customWidth="1"/>
    <col min="4354" max="4354" width="60" style="2" bestFit="1" customWidth="1"/>
    <col min="4355" max="4355" width="24.85546875" style="2" bestFit="1" customWidth="1"/>
    <col min="4356" max="4356" width="20.140625" style="2" customWidth="1"/>
    <col min="4357" max="4357" width="16.140625" style="2" customWidth="1"/>
    <col min="4358" max="4358" width="18" style="2" customWidth="1"/>
    <col min="4359" max="4359" width="16.5703125" style="2" customWidth="1"/>
    <col min="4360" max="4360" width="14.28515625" style="2" customWidth="1"/>
    <col min="4361" max="4361" width="22.42578125" style="2" customWidth="1"/>
    <col min="4362" max="4362" width="22.5703125" style="2" customWidth="1"/>
    <col min="4363" max="4365" width="9.28515625" style="2" bestFit="1" customWidth="1"/>
    <col min="4366" max="4366" width="10.7109375" style="2" bestFit="1" customWidth="1"/>
    <col min="4367" max="4608" width="9.140625" style="2"/>
    <col min="4609" max="4609" width="52.5703125" style="2" customWidth="1"/>
    <col min="4610" max="4610" width="60" style="2" bestFit="1" customWidth="1"/>
    <col min="4611" max="4611" width="24.85546875" style="2" bestFit="1" customWidth="1"/>
    <col min="4612" max="4612" width="20.140625" style="2" customWidth="1"/>
    <col min="4613" max="4613" width="16.140625" style="2" customWidth="1"/>
    <col min="4614" max="4614" width="18" style="2" customWidth="1"/>
    <col min="4615" max="4615" width="16.5703125" style="2" customWidth="1"/>
    <col min="4616" max="4616" width="14.28515625" style="2" customWidth="1"/>
    <col min="4617" max="4617" width="22.42578125" style="2" customWidth="1"/>
    <col min="4618" max="4618" width="22.5703125" style="2" customWidth="1"/>
    <col min="4619" max="4621" width="9.28515625" style="2" bestFit="1" customWidth="1"/>
    <col min="4622" max="4622" width="10.7109375" style="2" bestFit="1" customWidth="1"/>
    <col min="4623" max="4864" width="9.140625" style="2"/>
    <col min="4865" max="4865" width="52.5703125" style="2" customWidth="1"/>
    <col min="4866" max="4866" width="60" style="2" bestFit="1" customWidth="1"/>
    <col min="4867" max="4867" width="24.85546875" style="2" bestFit="1" customWidth="1"/>
    <col min="4868" max="4868" width="20.140625" style="2" customWidth="1"/>
    <col min="4869" max="4869" width="16.140625" style="2" customWidth="1"/>
    <col min="4870" max="4870" width="18" style="2" customWidth="1"/>
    <col min="4871" max="4871" width="16.5703125" style="2" customWidth="1"/>
    <col min="4872" max="4872" width="14.28515625" style="2" customWidth="1"/>
    <col min="4873" max="4873" width="22.42578125" style="2" customWidth="1"/>
    <col min="4874" max="4874" width="22.5703125" style="2" customWidth="1"/>
    <col min="4875" max="4877" width="9.28515625" style="2" bestFit="1" customWidth="1"/>
    <col min="4878" max="4878" width="10.7109375" style="2" bestFit="1" customWidth="1"/>
    <col min="4879" max="5120" width="9.140625" style="2"/>
    <col min="5121" max="5121" width="52.5703125" style="2" customWidth="1"/>
    <col min="5122" max="5122" width="60" style="2" bestFit="1" customWidth="1"/>
    <col min="5123" max="5123" width="24.85546875" style="2" bestFit="1" customWidth="1"/>
    <col min="5124" max="5124" width="20.140625" style="2" customWidth="1"/>
    <col min="5125" max="5125" width="16.140625" style="2" customWidth="1"/>
    <col min="5126" max="5126" width="18" style="2" customWidth="1"/>
    <col min="5127" max="5127" width="16.5703125" style="2" customWidth="1"/>
    <col min="5128" max="5128" width="14.28515625" style="2" customWidth="1"/>
    <col min="5129" max="5129" width="22.42578125" style="2" customWidth="1"/>
    <col min="5130" max="5130" width="22.5703125" style="2" customWidth="1"/>
    <col min="5131" max="5133" width="9.28515625" style="2" bestFit="1" customWidth="1"/>
    <col min="5134" max="5134" width="10.7109375" style="2" bestFit="1" customWidth="1"/>
    <col min="5135" max="5376" width="9.140625" style="2"/>
    <col min="5377" max="5377" width="52.5703125" style="2" customWidth="1"/>
    <col min="5378" max="5378" width="60" style="2" bestFit="1" customWidth="1"/>
    <col min="5379" max="5379" width="24.85546875" style="2" bestFit="1" customWidth="1"/>
    <col min="5380" max="5380" width="20.140625" style="2" customWidth="1"/>
    <col min="5381" max="5381" width="16.140625" style="2" customWidth="1"/>
    <col min="5382" max="5382" width="18" style="2" customWidth="1"/>
    <col min="5383" max="5383" width="16.5703125" style="2" customWidth="1"/>
    <col min="5384" max="5384" width="14.28515625" style="2" customWidth="1"/>
    <col min="5385" max="5385" width="22.42578125" style="2" customWidth="1"/>
    <col min="5386" max="5386" width="22.5703125" style="2" customWidth="1"/>
    <col min="5387" max="5389" width="9.28515625" style="2" bestFit="1" customWidth="1"/>
    <col min="5390" max="5390" width="10.7109375" style="2" bestFit="1" customWidth="1"/>
    <col min="5391" max="5632" width="9.140625" style="2"/>
    <col min="5633" max="5633" width="52.5703125" style="2" customWidth="1"/>
    <col min="5634" max="5634" width="60" style="2" bestFit="1" customWidth="1"/>
    <col min="5635" max="5635" width="24.85546875" style="2" bestFit="1" customWidth="1"/>
    <col min="5636" max="5636" width="20.140625" style="2" customWidth="1"/>
    <col min="5637" max="5637" width="16.140625" style="2" customWidth="1"/>
    <col min="5638" max="5638" width="18" style="2" customWidth="1"/>
    <col min="5639" max="5639" width="16.5703125" style="2" customWidth="1"/>
    <col min="5640" max="5640" width="14.28515625" style="2" customWidth="1"/>
    <col min="5641" max="5641" width="22.42578125" style="2" customWidth="1"/>
    <col min="5642" max="5642" width="22.5703125" style="2" customWidth="1"/>
    <col min="5643" max="5645" width="9.28515625" style="2" bestFit="1" customWidth="1"/>
    <col min="5646" max="5646" width="10.7109375" style="2" bestFit="1" customWidth="1"/>
    <col min="5647" max="5888" width="9.140625" style="2"/>
    <col min="5889" max="5889" width="52.5703125" style="2" customWidth="1"/>
    <col min="5890" max="5890" width="60" style="2" bestFit="1" customWidth="1"/>
    <col min="5891" max="5891" width="24.85546875" style="2" bestFit="1" customWidth="1"/>
    <col min="5892" max="5892" width="20.140625" style="2" customWidth="1"/>
    <col min="5893" max="5893" width="16.140625" style="2" customWidth="1"/>
    <col min="5894" max="5894" width="18" style="2" customWidth="1"/>
    <col min="5895" max="5895" width="16.5703125" style="2" customWidth="1"/>
    <col min="5896" max="5896" width="14.28515625" style="2" customWidth="1"/>
    <col min="5897" max="5897" width="22.42578125" style="2" customWidth="1"/>
    <col min="5898" max="5898" width="22.5703125" style="2" customWidth="1"/>
    <col min="5899" max="5901" width="9.28515625" style="2" bestFit="1" customWidth="1"/>
    <col min="5902" max="5902" width="10.7109375" style="2" bestFit="1" customWidth="1"/>
    <col min="5903" max="6144" width="9.140625" style="2"/>
    <col min="6145" max="6145" width="52.5703125" style="2" customWidth="1"/>
    <col min="6146" max="6146" width="60" style="2" bestFit="1" customWidth="1"/>
    <col min="6147" max="6147" width="24.85546875" style="2" bestFit="1" customWidth="1"/>
    <col min="6148" max="6148" width="20.140625" style="2" customWidth="1"/>
    <col min="6149" max="6149" width="16.140625" style="2" customWidth="1"/>
    <col min="6150" max="6150" width="18" style="2" customWidth="1"/>
    <col min="6151" max="6151" width="16.5703125" style="2" customWidth="1"/>
    <col min="6152" max="6152" width="14.28515625" style="2" customWidth="1"/>
    <col min="6153" max="6153" width="22.42578125" style="2" customWidth="1"/>
    <col min="6154" max="6154" width="22.5703125" style="2" customWidth="1"/>
    <col min="6155" max="6157" width="9.28515625" style="2" bestFit="1" customWidth="1"/>
    <col min="6158" max="6158" width="10.7109375" style="2" bestFit="1" customWidth="1"/>
    <col min="6159" max="6400" width="9.140625" style="2"/>
    <col min="6401" max="6401" width="52.5703125" style="2" customWidth="1"/>
    <col min="6402" max="6402" width="60" style="2" bestFit="1" customWidth="1"/>
    <col min="6403" max="6403" width="24.85546875" style="2" bestFit="1" customWidth="1"/>
    <col min="6404" max="6404" width="20.140625" style="2" customWidth="1"/>
    <col min="6405" max="6405" width="16.140625" style="2" customWidth="1"/>
    <col min="6406" max="6406" width="18" style="2" customWidth="1"/>
    <col min="6407" max="6407" width="16.5703125" style="2" customWidth="1"/>
    <col min="6408" max="6408" width="14.28515625" style="2" customWidth="1"/>
    <col min="6409" max="6409" width="22.42578125" style="2" customWidth="1"/>
    <col min="6410" max="6410" width="22.5703125" style="2" customWidth="1"/>
    <col min="6411" max="6413" width="9.28515625" style="2" bestFit="1" customWidth="1"/>
    <col min="6414" max="6414" width="10.7109375" style="2" bestFit="1" customWidth="1"/>
    <col min="6415" max="6656" width="9.140625" style="2"/>
    <col min="6657" max="6657" width="52.5703125" style="2" customWidth="1"/>
    <col min="6658" max="6658" width="60" style="2" bestFit="1" customWidth="1"/>
    <col min="6659" max="6659" width="24.85546875" style="2" bestFit="1" customWidth="1"/>
    <col min="6660" max="6660" width="20.140625" style="2" customWidth="1"/>
    <col min="6661" max="6661" width="16.140625" style="2" customWidth="1"/>
    <col min="6662" max="6662" width="18" style="2" customWidth="1"/>
    <col min="6663" max="6663" width="16.5703125" style="2" customWidth="1"/>
    <col min="6664" max="6664" width="14.28515625" style="2" customWidth="1"/>
    <col min="6665" max="6665" width="22.42578125" style="2" customWidth="1"/>
    <col min="6666" max="6666" width="22.5703125" style="2" customWidth="1"/>
    <col min="6667" max="6669" width="9.28515625" style="2" bestFit="1" customWidth="1"/>
    <col min="6670" max="6670" width="10.7109375" style="2" bestFit="1" customWidth="1"/>
    <col min="6671" max="6912" width="9.140625" style="2"/>
    <col min="6913" max="6913" width="52.5703125" style="2" customWidth="1"/>
    <col min="6914" max="6914" width="60" style="2" bestFit="1" customWidth="1"/>
    <col min="6915" max="6915" width="24.85546875" style="2" bestFit="1" customWidth="1"/>
    <col min="6916" max="6916" width="20.140625" style="2" customWidth="1"/>
    <col min="6917" max="6917" width="16.140625" style="2" customWidth="1"/>
    <col min="6918" max="6918" width="18" style="2" customWidth="1"/>
    <col min="6919" max="6919" width="16.5703125" style="2" customWidth="1"/>
    <col min="6920" max="6920" width="14.28515625" style="2" customWidth="1"/>
    <col min="6921" max="6921" width="22.42578125" style="2" customWidth="1"/>
    <col min="6922" max="6922" width="22.5703125" style="2" customWidth="1"/>
    <col min="6923" max="6925" width="9.28515625" style="2" bestFit="1" customWidth="1"/>
    <col min="6926" max="6926" width="10.7109375" style="2" bestFit="1" customWidth="1"/>
    <col min="6927" max="7168" width="9.140625" style="2"/>
    <col min="7169" max="7169" width="52.5703125" style="2" customWidth="1"/>
    <col min="7170" max="7170" width="60" style="2" bestFit="1" customWidth="1"/>
    <col min="7171" max="7171" width="24.85546875" style="2" bestFit="1" customWidth="1"/>
    <col min="7172" max="7172" width="20.140625" style="2" customWidth="1"/>
    <col min="7173" max="7173" width="16.140625" style="2" customWidth="1"/>
    <col min="7174" max="7174" width="18" style="2" customWidth="1"/>
    <col min="7175" max="7175" width="16.5703125" style="2" customWidth="1"/>
    <col min="7176" max="7176" width="14.28515625" style="2" customWidth="1"/>
    <col min="7177" max="7177" width="22.42578125" style="2" customWidth="1"/>
    <col min="7178" max="7178" width="22.5703125" style="2" customWidth="1"/>
    <col min="7179" max="7181" width="9.28515625" style="2" bestFit="1" customWidth="1"/>
    <col min="7182" max="7182" width="10.7109375" style="2" bestFit="1" customWidth="1"/>
    <col min="7183" max="7424" width="9.140625" style="2"/>
    <col min="7425" max="7425" width="52.5703125" style="2" customWidth="1"/>
    <col min="7426" max="7426" width="60" style="2" bestFit="1" customWidth="1"/>
    <col min="7427" max="7427" width="24.85546875" style="2" bestFit="1" customWidth="1"/>
    <col min="7428" max="7428" width="20.140625" style="2" customWidth="1"/>
    <col min="7429" max="7429" width="16.140625" style="2" customWidth="1"/>
    <col min="7430" max="7430" width="18" style="2" customWidth="1"/>
    <col min="7431" max="7431" width="16.5703125" style="2" customWidth="1"/>
    <col min="7432" max="7432" width="14.28515625" style="2" customWidth="1"/>
    <col min="7433" max="7433" width="22.42578125" style="2" customWidth="1"/>
    <col min="7434" max="7434" width="22.5703125" style="2" customWidth="1"/>
    <col min="7435" max="7437" width="9.28515625" style="2" bestFit="1" customWidth="1"/>
    <col min="7438" max="7438" width="10.7109375" style="2" bestFit="1" customWidth="1"/>
    <col min="7439" max="7680" width="9.140625" style="2"/>
    <col min="7681" max="7681" width="52.5703125" style="2" customWidth="1"/>
    <col min="7682" max="7682" width="60" style="2" bestFit="1" customWidth="1"/>
    <col min="7683" max="7683" width="24.85546875" style="2" bestFit="1" customWidth="1"/>
    <col min="7684" max="7684" width="20.140625" style="2" customWidth="1"/>
    <col min="7685" max="7685" width="16.140625" style="2" customWidth="1"/>
    <col min="7686" max="7686" width="18" style="2" customWidth="1"/>
    <col min="7687" max="7687" width="16.5703125" style="2" customWidth="1"/>
    <col min="7688" max="7688" width="14.28515625" style="2" customWidth="1"/>
    <col min="7689" max="7689" width="22.42578125" style="2" customWidth="1"/>
    <col min="7690" max="7690" width="22.5703125" style="2" customWidth="1"/>
    <col min="7691" max="7693" width="9.28515625" style="2" bestFit="1" customWidth="1"/>
    <col min="7694" max="7694" width="10.7109375" style="2" bestFit="1" customWidth="1"/>
    <col min="7695" max="7936" width="9.140625" style="2"/>
    <col min="7937" max="7937" width="52.5703125" style="2" customWidth="1"/>
    <col min="7938" max="7938" width="60" style="2" bestFit="1" customWidth="1"/>
    <col min="7939" max="7939" width="24.85546875" style="2" bestFit="1" customWidth="1"/>
    <col min="7940" max="7940" width="20.140625" style="2" customWidth="1"/>
    <col min="7941" max="7941" width="16.140625" style="2" customWidth="1"/>
    <col min="7942" max="7942" width="18" style="2" customWidth="1"/>
    <col min="7943" max="7943" width="16.5703125" style="2" customWidth="1"/>
    <col min="7944" max="7944" width="14.28515625" style="2" customWidth="1"/>
    <col min="7945" max="7945" width="22.42578125" style="2" customWidth="1"/>
    <col min="7946" max="7946" width="22.5703125" style="2" customWidth="1"/>
    <col min="7947" max="7949" width="9.28515625" style="2" bestFit="1" customWidth="1"/>
    <col min="7950" max="7950" width="10.7109375" style="2" bestFit="1" customWidth="1"/>
    <col min="7951" max="8192" width="9.140625" style="2"/>
    <col min="8193" max="8193" width="52.5703125" style="2" customWidth="1"/>
    <col min="8194" max="8194" width="60" style="2" bestFit="1" customWidth="1"/>
    <col min="8195" max="8195" width="24.85546875" style="2" bestFit="1" customWidth="1"/>
    <col min="8196" max="8196" width="20.140625" style="2" customWidth="1"/>
    <col min="8197" max="8197" width="16.140625" style="2" customWidth="1"/>
    <col min="8198" max="8198" width="18" style="2" customWidth="1"/>
    <col min="8199" max="8199" width="16.5703125" style="2" customWidth="1"/>
    <col min="8200" max="8200" width="14.28515625" style="2" customWidth="1"/>
    <col min="8201" max="8201" width="22.42578125" style="2" customWidth="1"/>
    <col min="8202" max="8202" width="22.5703125" style="2" customWidth="1"/>
    <col min="8203" max="8205" width="9.28515625" style="2" bestFit="1" customWidth="1"/>
    <col min="8206" max="8206" width="10.7109375" style="2" bestFit="1" customWidth="1"/>
    <col min="8207" max="8448" width="9.140625" style="2"/>
    <col min="8449" max="8449" width="52.5703125" style="2" customWidth="1"/>
    <col min="8450" max="8450" width="60" style="2" bestFit="1" customWidth="1"/>
    <col min="8451" max="8451" width="24.85546875" style="2" bestFit="1" customWidth="1"/>
    <col min="8452" max="8452" width="20.140625" style="2" customWidth="1"/>
    <col min="8453" max="8453" width="16.140625" style="2" customWidth="1"/>
    <col min="8454" max="8454" width="18" style="2" customWidth="1"/>
    <col min="8455" max="8455" width="16.5703125" style="2" customWidth="1"/>
    <col min="8456" max="8456" width="14.28515625" style="2" customWidth="1"/>
    <col min="8457" max="8457" width="22.42578125" style="2" customWidth="1"/>
    <col min="8458" max="8458" width="22.5703125" style="2" customWidth="1"/>
    <col min="8459" max="8461" width="9.28515625" style="2" bestFit="1" customWidth="1"/>
    <col min="8462" max="8462" width="10.7109375" style="2" bestFit="1" customWidth="1"/>
    <col min="8463" max="8704" width="9.140625" style="2"/>
    <col min="8705" max="8705" width="52.5703125" style="2" customWidth="1"/>
    <col min="8706" max="8706" width="60" style="2" bestFit="1" customWidth="1"/>
    <col min="8707" max="8707" width="24.85546875" style="2" bestFit="1" customWidth="1"/>
    <col min="8708" max="8708" width="20.140625" style="2" customWidth="1"/>
    <col min="8709" max="8709" width="16.140625" style="2" customWidth="1"/>
    <col min="8710" max="8710" width="18" style="2" customWidth="1"/>
    <col min="8711" max="8711" width="16.5703125" style="2" customWidth="1"/>
    <col min="8712" max="8712" width="14.28515625" style="2" customWidth="1"/>
    <col min="8713" max="8713" width="22.42578125" style="2" customWidth="1"/>
    <col min="8714" max="8714" width="22.5703125" style="2" customWidth="1"/>
    <col min="8715" max="8717" width="9.28515625" style="2" bestFit="1" customWidth="1"/>
    <col min="8718" max="8718" width="10.7109375" style="2" bestFit="1" customWidth="1"/>
    <col min="8719" max="8960" width="9.140625" style="2"/>
    <col min="8961" max="8961" width="52.5703125" style="2" customWidth="1"/>
    <col min="8962" max="8962" width="60" style="2" bestFit="1" customWidth="1"/>
    <col min="8963" max="8963" width="24.85546875" style="2" bestFit="1" customWidth="1"/>
    <col min="8964" max="8964" width="20.140625" style="2" customWidth="1"/>
    <col min="8965" max="8965" width="16.140625" style="2" customWidth="1"/>
    <col min="8966" max="8966" width="18" style="2" customWidth="1"/>
    <col min="8967" max="8967" width="16.5703125" style="2" customWidth="1"/>
    <col min="8968" max="8968" width="14.28515625" style="2" customWidth="1"/>
    <col min="8969" max="8969" width="22.42578125" style="2" customWidth="1"/>
    <col min="8970" max="8970" width="22.5703125" style="2" customWidth="1"/>
    <col min="8971" max="8973" width="9.28515625" style="2" bestFit="1" customWidth="1"/>
    <col min="8974" max="8974" width="10.7109375" style="2" bestFit="1" customWidth="1"/>
    <col min="8975" max="9216" width="9.140625" style="2"/>
    <col min="9217" max="9217" width="52.5703125" style="2" customWidth="1"/>
    <col min="9218" max="9218" width="60" style="2" bestFit="1" customWidth="1"/>
    <col min="9219" max="9219" width="24.85546875" style="2" bestFit="1" customWidth="1"/>
    <col min="9220" max="9220" width="20.140625" style="2" customWidth="1"/>
    <col min="9221" max="9221" width="16.140625" style="2" customWidth="1"/>
    <col min="9222" max="9222" width="18" style="2" customWidth="1"/>
    <col min="9223" max="9223" width="16.5703125" style="2" customWidth="1"/>
    <col min="9224" max="9224" width="14.28515625" style="2" customWidth="1"/>
    <col min="9225" max="9225" width="22.42578125" style="2" customWidth="1"/>
    <col min="9226" max="9226" width="22.5703125" style="2" customWidth="1"/>
    <col min="9227" max="9229" width="9.28515625" style="2" bestFit="1" customWidth="1"/>
    <col min="9230" max="9230" width="10.7109375" style="2" bestFit="1" customWidth="1"/>
    <col min="9231" max="9472" width="9.140625" style="2"/>
    <col min="9473" max="9473" width="52.5703125" style="2" customWidth="1"/>
    <col min="9474" max="9474" width="60" style="2" bestFit="1" customWidth="1"/>
    <col min="9475" max="9475" width="24.85546875" style="2" bestFit="1" customWidth="1"/>
    <col min="9476" max="9476" width="20.140625" style="2" customWidth="1"/>
    <col min="9477" max="9477" width="16.140625" style="2" customWidth="1"/>
    <col min="9478" max="9478" width="18" style="2" customWidth="1"/>
    <col min="9479" max="9479" width="16.5703125" style="2" customWidth="1"/>
    <col min="9480" max="9480" width="14.28515625" style="2" customWidth="1"/>
    <col min="9481" max="9481" width="22.42578125" style="2" customWidth="1"/>
    <col min="9482" max="9482" width="22.5703125" style="2" customWidth="1"/>
    <col min="9483" max="9485" width="9.28515625" style="2" bestFit="1" customWidth="1"/>
    <col min="9486" max="9486" width="10.7109375" style="2" bestFit="1" customWidth="1"/>
    <col min="9487" max="9728" width="9.140625" style="2"/>
    <col min="9729" max="9729" width="52.5703125" style="2" customWidth="1"/>
    <col min="9730" max="9730" width="60" style="2" bestFit="1" customWidth="1"/>
    <col min="9731" max="9731" width="24.85546875" style="2" bestFit="1" customWidth="1"/>
    <col min="9732" max="9732" width="20.140625" style="2" customWidth="1"/>
    <col min="9733" max="9733" width="16.140625" style="2" customWidth="1"/>
    <col min="9734" max="9734" width="18" style="2" customWidth="1"/>
    <col min="9735" max="9735" width="16.5703125" style="2" customWidth="1"/>
    <col min="9736" max="9736" width="14.28515625" style="2" customWidth="1"/>
    <col min="9737" max="9737" width="22.42578125" style="2" customWidth="1"/>
    <col min="9738" max="9738" width="22.5703125" style="2" customWidth="1"/>
    <col min="9739" max="9741" width="9.28515625" style="2" bestFit="1" customWidth="1"/>
    <col min="9742" max="9742" width="10.7109375" style="2" bestFit="1" customWidth="1"/>
    <col min="9743" max="9984" width="9.140625" style="2"/>
    <col min="9985" max="9985" width="52.5703125" style="2" customWidth="1"/>
    <col min="9986" max="9986" width="60" style="2" bestFit="1" customWidth="1"/>
    <col min="9987" max="9987" width="24.85546875" style="2" bestFit="1" customWidth="1"/>
    <col min="9988" max="9988" width="20.140625" style="2" customWidth="1"/>
    <col min="9989" max="9989" width="16.140625" style="2" customWidth="1"/>
    <col min="9990" max="9990" width="18" style="2" customWidth="1"/>
    <col min="9991" max="9991" width="16.5703125" style="2" customWidth="1"/>
    <col min="9992" max="9992" width="14.28515625" style="2" customWidth="1"/>
    <col min="9993" max="9993" width="22.42578125" style="2" customWidth="1"/>
    <col min="9994" max="9994" width="22.5703125" style="2" customWidth="1"/>
    <col min="9995" max="9997" width="9.28515625" style="2" bestFit="1" customWidth="1"/>
    <col min="9998" max="9998" width="10.7109375" style="2" bestFit="1" customWidth="1"/>
    <col min="9999" max="10240" width="9.140625" style="2"/>
    <col min="10241" max="10241" width="52.5703125" style="2" customWidth="1"/>
    <col min="10242" max="10242" width="60" style="2" bestFit="1" customWidth="1"/>
    <col min="10243" max="10243" width="24.85546875" style="2" bestFit="1" customWidth="1"/>
    <col min="10244" max="10244" width="20.140625" style="2" customWidth="1"/>
    <col min="10245" max="10245" width="16.140625" style="2" customWidth="1"/>
    <col min="10246" max="10246" width="18" style="2" customWidth="1"/>
    <col min="10247" max="10247" width="16.5703125" style="2" customWidth="1"/>
    <col min="10248" max="10248" width="14.28515625" style="2" customWidth="1"/>
    <col min="10249" max="10249" width="22.42578125" style="2" customWidth="1"/>
    <col min="10250" max="10250" width="22.5703125" style="2" customWidth="1"/>
    <col min="10251" max="10253" width="9.28515625" style="2" bestFit="1" customWidth="1"/>
    <col min="10254" max="10254" width="10.7109375" style="2" bestFit="1" customWidth="1"/>
    <col min="10255" max="10496" width="9.140625" style="2"/>
    <col min="10497" max="10497" width="52.5703125" style="2" customWidth="1"/>
    <col min="10498" max="10498" width="60" style="2" bestFit="1" customWidth="1"/>
    <col min="10499" max="10499" width="24.85546875" style="2" bestFit="1" customWidth="1"/>
    <col min="10500" max="10500" width="20.140625" style="2" customWidth="1"/>
    <col min="10501" max="10501" width="16.140625" style="2" customWidth="1"/>
    <col min="10502" max="10502" width="18" style="2" customWidth="1"/>
    <col min="10503" max="10503" width="16.5703125" style="2" customWidth="1"/>
    <col min="10504" max="10504" width="14.28515625" style="2" customWidth="1"/>
    <col min="10505" max="10505" width="22.42578125" style="2" customWidth="1"/>
    <col min="10506" max="10506" width="22.5703125" style="2" customWidth="1"/>
    <col min="10507" max="10509" width="9.28515625" style="2" bestFit="1" customWidth="1"/>
    <col min="10510" max="10510" width="10.7109375" style="2" bestFit="1" customWidth="1"/>
    <col min="10511" max="10752" width="9.140625" style="2"/>
    <col min="10753" max="10753" width="52.5703125" style="2" customWidth="1"/>
    <col min="10754" max="10754" width="60" style="2" bestFit="1" customWidth="1"/>
    <col min="10755" max="10755" width="24.85546875" style="2" bestFit="1" customWidth="1"/>
    <col min="10756" max="10756" width="20.140625" style="2" customWidth="1"/>
    <col min="10757" max="10757" width="16.140625" style="2" customWidth="1"/>
    <col min="10758" max="10758" width="18" style="2" customWidth="1"/>
    <col min="10759" max="10759" width="16.5703125" style="2" customWidth="1"/>
    <col min="10760" max="10760" width="14.28515625" style="2" customWidth="1"/>
    <col min="10761" max="10761" width="22.42578125" style="2" customWidth="1"/>
    <col min="10762" max="10762" width="22.5703125" style="2" customWidth="1"/>
    <col min="10763" max="10765" width="9.28515625" style="2" bestFit="1" customWidth="1"/>
    <col min="10766" max="10766" width="10.7109375" style="2" bestFit="1" customWidth="1"/>
    <col min="10767" max="11008" width="9.140625" style="2"/>
    <col min="11009" max="11009" width="52.5703125" style="2" customWidth="1"/>
    <col min="11010" max="11010" width="60" style="2" bestFit="1" customWidth="1"/>
    <col min="11011" max="11011" width="24.85546875" style="2" bestFit="1" customWidth="1"/>
    <col min="11012" max="11012" width="20.140625" style="2" customWidth="1"/>
    <col min="11013" max="11013" width="16.140625" style="2" customWidth="1"/>
    <col min="11014" max="11014" width="18" style="2" customWidth="1"/>
    <col min="11015" max="11015" width="16.5703125" style="2" customWidth="1"/>
    <col min="11016" max="11016" width="14.28515625" style="2" customWidth="1"/>
    <col min="11017" max="11017" width="22.42578125" style="2" customWidth="1"/>
    <col min="11018" max="11018" width="22.5703125" style="2" customWidth="1"/>
    <col min="11019" max="11021" width="9.28515625" style="2" bestFit="1" customWidth="1"/>
    <col min="11022" max="11022" width="10.7109375" style="2" bestFit="1" customWidth="1"/>
    <col min="11023" max="11264" width="9.140625" style="2"/>
    <col min="11265" max="11265" width="52.5703125" style="2" customWidth="1"/>
    <col min="11266" max="11266" width="60" style="2" bestFit="1" customWidth="1"/>
    <col min="11267" max="11267" width="24.85546875" style="2" bestFit="1" customWidth="1"/>
    <col min="11268" max="11268" width="20.140625" style="2" customWidth="1"/>
    <col min="11269" max="11269" width="16.140625" style="2" customWidth="1"/>
    <col min="11270" max="11270" width="18" style="2" customWidth="1"/>
    <col min="11271" max="11271" width="16.5703125" style="2" customWidth="1"/>
    <col min="11272" max="11272" width="14.28515625" style="2" customWidth="1"/>
    <col min="11273" max="11273" width="22.42578125" style="2" customWidth="1"/>
    <col min="11274" max="11274" width="22.5703125" style="2" customWidth="1"/>
    <col min="11275" max="11277" width="9.28515625" style="2" bestFit="1" customWidth="1"/>
    <col min="11278" max="11278" width="10.7109375" style="2" bestFit="1" customWidth="1"/>
    <col min="11279" max="11520" width="9.140625" style="2"/>
    <col min="11521" max="11521" width="52.5703125" style="2" customWidth="1"/>
    <col min="11522" max="11522" width="60" style="2" bestFit="1" customWidth="1"/>
    <col min="11523" max="11523" width="24.85546875" style="2" bestFit="1" customWidth="1"/>
    <col min="11524" max="11524" width="20.140625" style="2" customWidth="1"/>
    <col min="11525" max="11525" width="16.140625" style="2" customWidth="1"/>
    <col min="11526" max="11526" width="18" style="2" customWidth="1"/>
    <col min="11527" max="11527" width="16.5703125" style="2" customWidth="1"/>
    <col min="11528" max="11528" width="14.28515625" style="2" customWidth="1"/>
    <col min="11529" max="11529" width="22.42578125" style="2" customWidth="1"/>
    <col min="11530" max="11530" width="22.5703125" style="2" customWidth="1"/>
    <col min="11531" max="11533" width="9.28515625" style="2" bestFit="1" customWidth="1"/>
    <col min="11534" max="11534" width="10.7109375" style="2" bestFit="1" customWidth="1"/>
    <col min="11535" max="11776" width="9.140625" style="2"/>
    <col min="11777" max="11777" width="52.5703125" style="2" customWidth="1"/>
    <col min="11778" max="11778" width="60" style="2" bestFit="1" customWidth="1"/>
    <col min="11779" max="11779" width="24.85546875" style="2" bestFit="1" customWidth="1"/>
    <col min="11780" max="11780" width="20.140625" style="2" customWidth="1"/>
    <col min="11781" max="11781" width="16.140625" style="2" customWidth="1"/>
    <col min="11782" max="11782" width="18" style="2" customWidth="1"/>
    <col min="11783" max="11783" width="16.5703125" style="2" customWidth="1"/>
    <col min="11784" max="11784" width="14.28515625" style="2" customWidth="1"/>
    <col min="11785" max="11785" width="22.42578125" style="2" customWidth="1"/>
    <col min="11786" max="11786" width="22.5703125" style="2" customWidth="1"/>
    <col min="11787" max="11789" width="9.28515625" style="2" bestFit="1" customWidth="1"/>
    <col min="11790" max="11790" width="10.7109375" style="2" bestFit="1" customWidth="1"/>
    <col min="11791" max="12032" width="9.140625" style="2"/>
    <col min="12033" max="12033" width="52.5703125" style="2" customWidth="1"/>
    <col min="12034" max="12034" width="60" style="2" bestFit="1" customWidth="1"/>
    <col min="12035" max="12035" width="24.85546875" style="2" bestFit="1" customWidth="1"/>
    <col min="12036" max="12036" width="20.140625" style="2" customWidth="1"/>
    <col min="12037" max="12037" width="16.140625" style="2" customWidth="1"/>
    <col min="12038" max="12038" width="18" style="2" customWidth="1"/>
    <col min="12039" max="12039" width="16.5703125" style="2" customWidth="1"/>
    <col min="12040" max="12040" width="14.28515625" style="2" customWidth="1"/>
    <col min="12041" max="12041" width="22.42578125" style="2" customWidth="1"/>
    <col min="12042" max="12042" width="22.5703125" style="2" customWidth="1"/>
    <col min="12043" max="12045" width="9.28515625" style="2" bestFit="1" customWidth="1"/>
    <col min="12046" max="12046" width="10.7109375" style="2" bestFit="1" customWidth="1"/>
    <col min="12047" max="12288" width="9.140625" style="2"/>
    <col min="12289" max="12289" width="52.5703125" style="2" customWidth="1"/>
    <col min="12290" max="12290" width="60" style="2" bestFit="1" customWidth="1"/>
    <col min="12291" max="12291" width="24.85546875" style="2" bestFit="1" customWidth="1"/>
    <col min="12292" max="12292" width="20.140625" style="2" customWidth="1"/>
    <col min="12293" max="12293" width="16.140625" style="2" customWidth="1"/>
    <col min="12294" max="12294" width="18" style="2" customWidth="1"/>
    <col min="12295" max="12295" width="16.5703125" style="2" customWidth="1"/>
    <col min="12296" max="12296" width="14.28515625" style="2" customWidth="1"/>
    <col min="12297" max="12297" width="22.42578125" style="2" customWidth="1"/>
    <col min="12298" max="12298" width="22.5703125" style="2" customWidth="1"/>
    <col min="12299" max="12301" width="9.28515625" style="2" bestFit="1" customWidth="1"/>
    <col min="12302" max="12302" width="10.7109375" style="2" bestFit="1" customWidth="1"/>
    <col min="12303" max="12544" width="9.140625" style="2"/>
    <col min="12545" max="12545" width="52.5703125" style="2" customWidth="1"/>
    <col min="12546" max="12546" width="60" style="2" bestFit="1" customWidth="1"/>
    <col min="12547" max="12547" width="24.85546875" style="2" bestFit="1" customWidth="1"/>
    <col min="12548" max="12548" width="20.140625" style="2" customWidth="1"/>
    <col min="12549" max="12549" width="16.140625" style="2" customWidth="1"/>
    <col min="12550" max="12550" width="18" style="2" customWidth="1"/>
    <col min="12551" max="12551" width="16.5703125" style="2" customWidth="1"/>
    <col min="12552" max="12552" width="14.28515625" style="2" customWidth="1"/>
    <col min="12553" max="12553" width="22.42578125" style="2" customWidth="1"/>
    <col min="12554" max="12554" width="22.5703125" style="2" customWidth="1"/>
    <col min="12555" max="12557" width="9.28515625" style="2" bestFit="1" customWidth="1"/>
    <col min="12558" max="12558" width="10.7109375" style="2" bestFit="1" customWidth="1"/>
    <col min="12559" max="12800" width="9.140625" style="2"/>
    <col min="12801" max="12801" width="52.5703125" style="2" customWidth="1"/>
    <col min="12802" max="12802" width="60" style="2" bestFit="1" customWidth="1"/>
    <col min="12803" max="12803" width="24.85546875" style="2" bestFit="1" customWidth="1"/>
    <col min="12804" max="12804" width="20.140625" style="2" customWidth="1"/>
    <col min="12805" max="12805" width="16.140625" style="2" customWidth="1"/>
    <col min="12806" max="12806" width="18" style="2" customWidth="1"/>
    <col min="12807" max="12807" width="16.5703125" style="2" customWidth="1"/>
    <col min="12808" max="12808" width="14.28515625" style="2" customWidth="1"/>
    <col min="12809" max="12809" width="22.42578125" style="2" customWidth="1"/>
    <col min="12810" max="12810" width="22.5703125" style="2" customWidth="1"/>
    <col min="12811" max="12813" width="9.28515625" style="2" bestFit="1" customWidth="1"/>
    <col min="12814" max="12814" width="10.7109375" style="2" bestFit="1" customWidth="1"/>
    <col min="12815" max="13056" width="9.140625" style="2"/>
    <col min="13057" max="13057" width="52.5703125" style="2" customWidth="1"/>
    <col min="13058" max="13058" width="60" style="2" bestFit="1" customWidth="1"/>
    <col min="13059" max="13059" width="24.85546875" style="2" bestFit="1" customWidth="1"/>
    <col min="13060" max="13060" width="20.140625" style="2" customWidth="1"/>
    <col min="13061" max="13061" width="16.140625" style="2" customWidth="1"/>
    <col min="13062" max="13062" width="18" style="2" customWidth="1"/>
    <col min="13063" max="13063" width="16.5703125" style="2" customWidth="1"/>
    <col min="13064" max="13064" width="14.28515625" style="2" customWidth="1"/>
    <col min="13065" max="13065" width="22.42578125" style="2" customWidth="1"/>
    <col min="13066" max="13066" width="22.5703125" style="2" customWidth="1"/>
    <col min="13067" max="13069" width="9.28515625" style="2" bestFit="1" customWidth="1"/>
    <col min="13070" max="13070" width="10.7109375" style="2" bestFit="1" customWidth="1"/>
    <col min="13071" max="13312" width="9.140625" style="2"/>
    <col min="13313" max="13313" width="52.5703125" style="2" customWidth="1"/>
    <col min="13314" max="13314" width="60" style="2" bestFit="1" customWidth="1"/>
    <col min="13315" max="13315" width="24.85546875" style="2" bestFit="1" customWidth="1"/>
    <col min="13316" max="13316" width="20.140625" style="2" customWidth="1"/>
    <col min="13317" max="13317" width="16.140625" style="2" customWidth="1"/>
    <col min="13318" max="13318" width="18" style="2" customWidth="1"/>
    <col min="13319" max="13319" width="16.5703125" style="2" customWidth="1"/>
    <col min="13320" max="13320" width="14.28515625" style="2" customWidth="1"/>
    <col min="13321" max="13321" width="22.42578125" style="2" customWidth="1"/>
    <col min="13322" max="13322" width="22.5703125" style="2" customWidth="1"/>
    <col min="13323" max="13325" width="9.28515625" style="2" bestFit="1" customWidth="1"/>
    <col min="13326" max="13326" width="10.7109375" style="2" bestFit="1" customWidth="1"/>
    <col min="13327" max="13568" width="9.140625" style="2"/>
    <col min="13569" max="13569" width="52.5703125" style="2" customWidth="1"/>
    <col min="13570" max="13570" width="60" style="2" bestFit="1" customWidth="1"/>
    <col min="13571" max="13571" width="24.85546875" style="2" bestFit="1" customWidth="1"/>
    <col min="13572" max="13572" width="20.140625" style="2" customWidth="1"/>
    <col min="13573" max="13573" width="16.140625" style="2" customWidth="1"/>
    <col min="13574" max="13574" width="18" style="2" customWidth="1"/>
    <col min="13575" max="13575" width="16.5703125" style="2" customWidth="1"/>
    <col min="13576" max="13576" width="14.28515625" style="2" customWidth="1"/>
    <col min="13577" max="13577" width="22.42578125" style="2" customWidth="1"/>
    <col min="13578" max="13578" width="22.5703125" style="2" customWidth="1"/>
    <col min="13579" max="13581" width="9.28515625" style="2" bestFit="1" customWidth="1"/>
    <col min="13582" max="13582" width="10.7109375" style="2" bestFit="1" customWidth="1"/>
    <col min="13583" max="13824" width="9.140625" style="2"/>
    <col min="13825" max="13825" width="52.5703125" style="2" customWidth="1"/>
    <col min="13826" max="13826" width="60" style="2" bestFit="1" customWidth="1"/>
    <col min="13827" max="13827" width="24.85546875" style="2" bestFit="1" customWidth="1"/>
    <col min="13828" max="13828" width="20.140625" style="2" customWidth="1"/>
    <col min="13829" max="13829" width="16.140625" style="2" customWidth="1"/>
    <col min="13830" max="13830" width="18" style="2" customWidth="1"/>
    <col min="13831" max="13831" width="16.5703125" style="2" customWidth="1"/>
    <col min="13832" max="13832" width="14.28515625" style="2" customWidth="1"/>
    <col min="13833" max="13833" width="22.42578125" style="2" customWidth="1"/>
    <col min="13834" max="13834" width="22.5703125" style="2" customWidth="1"/>
    <col min="13835" max="13837" width="9.28515625" style="2" bestFit="1" customWidth="1"/>
    <col min="13838" max="13838" width="10.7109375" style="2" bestFit="1" customWidth="1"/>
    <col min="13839" max="14080" width="9.140625" style="2"/>
    <col min="14081" max="14081" width="52.5703125" style="2" customWidth="1"/>
    <col min="14082" max="14082" width="60" style="2" bestFit="1" customWidth="1"/>
    <col min="14083" max="14083" width="24.85546875" style="2" bestFit="1" customWidth="1"/>
    <col min="14084" max="14084" width="20.140625" style="2" customWidth="1"/>
    <col min="14085" max="14085" width="16.140625" style="2" customWidth="1"/>
    <col min="14086" max="14086" width="18" style="2" customWidth="1"/>
    <col min="14087" max="14087" width="16.5703125" style="2" customWidth="1"/>
    <col min="14088" max="14088" width="14.28515625" style="2" customWidth="1"/>
    <col min="14089" max="14089" width="22.42578125" style="2" customWidth="1"/>
    <col min="14090" max="14090" width="22.5703125" style="2" customWidth="1"/>
    <col min="14091" max="14093" width="9.28515625" style="2" bestFit="1" customWidth="1"/>
    <col min="14094" max="14094" width="10.7109375" style="2" bestFit="1" customWidth="1"/>
    <col min="14095" max="14336" width="9.140625" style="2"/>
    <col min="14337" max="14337" width="52.5703125" style="2" customWidth="1"/>
    <col min="14338" max="14338" width="60" style="2" bestFit="1" customWidth="1"/>
    <col min="14339" max="14339" width="24.85546875" style="2" bestFit="1" customWidth="1"/>
    <col min="14340" max="14340" width="20.140625" style="2" customWidth="1"/>
    <col min="14341" max="14341" width="16.140625" style="2" customWidth="1"/>
    <col min="14342" max="14342" width="18" style="2" customWidth="1"/>
    <col min="14343" max="14343" width="16.5703125" style="2" customWidth="1"/>
    <col min="14344" max="14344" width="14.28515625" style="2" customWidth="1"/>
    <col min="14345" max="14345" width="22.42578125" style="2" customWidth="1"/>
    <col min="14346" max="14346" width="22.5703125" style="2" customWidth="1"/>
    <col min="14347" max="14349" width="9.28515625" style="2" bestFit="1" customWidth="1"/>
    <col min="14350" max="14350" width="10.7109375" style="2" bestFit="1" customWidth="1"/>
    <col min="14351" max="14592" width="9.140625" style="2"/>
    <col min="14593" max="14593" width="52.5703125" style="2" customWidth="1"/>
    <col min="14594" max="14594" width="60" style="2" bestFit="1" customWidth="1"/>
    <col min="14595" max="14595" width="24.85546875" style="2" bestFit="1" customWidth="1"/>
    <col min="14596" max="14596" width="20.140625" style="2" customWidth="1"/>
    <col min="14597" max="14597" width="16.140625" style="2" customWidth="1"/>
    <col min="14598" max="14598" width="18" style="2" customWidth="1"/>
    <col min="14599" max="14599" width="16.5703125" style="2" customWidth="1"/>
    <col min="14600" max="14600" width="14.28515625" style="2" customWidth="1"/>
    <col min="14601" max="14601" width="22.42578125" style="2" customWidth="1"/>
    <col min="14602" max="14602" width="22.5703125" style="2" customWidth="1"/>
    <col min="14603" max="14605" width="9.28515625" style="2" bestFit="1" customWidth="1"/>
    <col min="14606" max="14606" width="10.7109375" style="2" bestFit="1" customWidth="1"/>
    <col min="14607" max="14848" width="9.140625" style="2"/>
    <col min="14849" max="14849" width="52.5703125" style="2" customWidth="1"/>
    <col min="14850" max="14850" width="60" style="2" bestFit="1" customWidth="1"/>
    <col min="14851" max="14851" width="24.85546875" style="2" bestFit="1" customWidth="1"/>
    <col min="14852" max="14852" width="20.140625" style="2" customWidth="1"/>
    <col min="14853" max="14853" width="16.140625" style="2" customWidth="1"/>
    <col min="14854" max="14854" width="18" style="2" customWidth="1"/>
    <col min="14855" max="14855" width="16.5703125" style="2" customWidth="1"/>
    <col min="14856" max="14856" width="14.28515625" style="2" customWidth="1"/>
    <col min="14857" max="14857" width="22.42578125" style="2" customWidth="1"/>
    <col min="14858" max="14858" width="22.5703125" style="2" customWidth="1"/>
    <col min="14859" max="14861" width="9.28515625" style="2" bestFit="1" customWidth="1"/>
    <col min="14862" max="14862" width="10.7109375" style="2" bestFit="1" customWidth="1"/>
    <col min="14863" max="15104" width="9.140625" style="2"/>
    <col min="15105" max="15105" width="52.5703125" style="2" customWidth="1"/>
    <col min="15106" max="15106" width="60" style="2" bestFit="1" customWidth="1"/>
    <col min="15107" max="15107" width="24.85546875" style="2" bestFit="1" customWidth="1"/>
    <col min="15108" max="15108" width="20.140625" style="2" customWidth="1"/>
    <col min="15109" max="15109" width="16.140625" style="2" customWidth="1"/>
    <col min="15110" max="15110" width="18" style="2" customWidth="1"/>
    <col min="15111" max="15111" width="16.5703125" style="2" customWidth="1"/>
    <col min="15112" max="15112" width="14.28515625" style="2" customWidth="1"/>
    <col min="15113" max="15113" width="22.42578125" style="2" customWidth="1"/>
    <col min="15114" max="15114" width="22.5703125" style="2" customWidth="1"/>
    <col min="15115" max="15117" width="9.28515625" style="2" bestFit="1" customWidth="1"/>
    <col min="15118" max="15118" width="10.7109375" style="2" bestFit="1" customWidth="1"/>
    <col min="15119" max="15360" width="9.140625" style="2"/>
    <col min="15361" max="15361" width="52.5703125" style="2" customWidth="1"/>
    <col min="15362" max="15362" width="60" style="2" bestFit="1" customWidth="1"/>
    <col min="15363" max="15363" width="24.85546875" style="2" bestFit="1" customWidth="1"/>
    <col min="15364" max="15364" width="20.140625" style="2" customWidth="1"/>
    <col min="15365" max="15365" width="16.140625" style="2" customWidth="1"/>
    <col min="15366" max="15366" width="18" style="2" customWidth="1"/>
    <col min="15367" max="15367" width="16.5703125" style="2" customWidth="1"/>
    <col min="15368" max="15368" width="14.28515625" style="2" customWidth="1"/>
    <col min="15369" max="15369" width="22.42578125" style="2" customWidth="1"/>
    <col min="15370" max="15370" width="22.5703125" style="2" customWidth="1"/>
    <col min="15371" max="15373" width="9.28515625" style="2" bestFit="1" customWidth="1"/>
    <col min="15374" max="15374" width="10.7109375" style="2" bestFit="1" customWidth="1"/>
    <col min="15375" max="15616" width="9.140625" style="2"/>
    <col min="15617" max="15617" width="52.5703125" style="2" customWidth="1"/>
    <col min="15618" max="15618" width="60" style="2" bestFit="1" customWidth="1"/>
    <col min="15619" max="15619" width="24.85546875" style="2" bestFit="1" customWidth="1"/>
    <col min="15620" max="15620" width="20.140625" style="2" customWidth="1"/>
    <col min="15621" max="15621" width="16.140625" style="2" customWidth="1"/>
    <col min="15622" max="15622" width="18" style="2" customWidth="1"/>
    <col min="15623" max="15623" width="16.5703125" style="2" customWidth="1"/>
    <col min="15624" max="15624" width="14.28515625" style="2" customWidth="1"/>
    <col min="15625" max="15625" width="22.42578125" style="2" customWidth="1"/>
    <col min="15626" max="15626" width="22.5703125" style="2" customWidth="1"/>
    <col min="15627" max="15629" width="9.28515625" style="2" bestFit="1" customWidth="1"/>
    <col min="15630" max="15630" width="10.7109375" style="2" bestFit="1" customWidth="1"/>
    <col min="15631" max="15872" width="9.140625" style="2"/>
    <col min="15873" max="15873" width="52.5703125" style="2" customWidth="1"/>
    <col min="15874" max="15874" width="60" style="2" bestFit="1" customWidth="1"/>
    <col min="15875" max="15875" width="24.85546875" style="2" bestFit="1" customWidth="1"/>
    <col min="15876" max="15876" width="20.140625" style="2" customWidth="1"/>
    <col min="15877" max="15877" width="16.140625" style="2" customWidth="1"/>
    <col min="15878" max="15878" width="18" style="2" customWidth="1"/>
    <col min="15879" max="15879" width="16.5703125" style="2" customWidth="1"/>
    <col min="15880" max="15880" width="14.28515625" style="2" customWidth="1"/>
    <col min="15881" max="15881" width="22.42578125" style="2" customWidth="1"/>
    <col min="15882" max="15882" width="22.5703125" style="2" customWidth="1"/>
    <col min="15883" max="15885" width="9.28515625" style="2" bestFit="1" customWidth="1"/>
    <col min="15886" max="15886" width="10.7109375" style="2" bestFit="1" customWidth="1"/>
    <col min="15887" max="16128" width="9.140625" style="2"/>
    <col min="16129" max="16129" width="52.5703125" style="2" customWidth="1"/>
    <col min="16130" max="16130" width="60" style="2" bestFit="1" customWidth="1"/>
    <col min="16131" max="16131" width="24.85546875" style="2" bestFit="1" customWidth="1"/>
    <col min="16132" max="16132" width="20.140625" style="2" customWidth="1"/>
    <col min="16133" max="16133" width="16.140625" style="2" customWidth="1"/>
    <col min="16134" max="16134" width="18" style="2" customWidth="1"/>
    <col min="16135" max="16135" width="16.5703125" style="2" customWidth="1"/>
    <col min="16136" max="16136" width="14.28515625" style="2" customWidth="1"/>
    <col min="16137" max="16137" width="22.42578125" style="2" customWidth="1"/>
    <col min="16138" max="16138" width="22.5703125" style="2" customWidth="1"/>
    <col min="16139" max="16141" width="9.28515625" style="2" bestFit="1" customWidth="1"/>
    <col min="16142" max="16142" width="10.7109375" style="2" bestFit="1" customWidth="1"/>
    <col min="16143" max="16384" width="9.140625" style="2"/>
  </cols>
  <sheetData>
    <row r="1" spans="1:15" ht="15" x14ac:dyDescent="0.25">
      <c r="A1" s="263"/>
      <c r="B1" s="217"/>
      <c r="C1" s="267"/>
      <c r="D1" s="265"/>
      <c r="E1" s="4" t="s">
        <v>794</v>
      </c>
    </row>
    <row r="2" spans="1:15" x14ac:dyDescent="0.2">
      <c r="A2" s="263"/>
      <c r="B2" s="217"/>
      <c r="C2" s="267"/>
      <c r="D2" s="265"/>
      <c r="E2" s="265"/>
    </row>
    <row r="3" spans="1:15" x14ac:dyDescent="0.2">
      <c r="A3" s="572" t="s">
        <v>634</v>
      </c>
      <c r="B3" s="572"/>
      <c r="C3" s="572"/>
      <c r="D3" s="572"/>
      <c r="E3" s="572"/>
    </row>
    <row r="4" spans="1:15" x14ac:dyDescent="0.2">
      <c r="A4" s="263"/>
      <c r="B4" s="217"/>
      <c r="C4" s="267"/>
      <c r="D4" s="265"/>
      <c r="E4" s="265"/>
    </row>
    <row r="5" spans="1:15" x14ac:dyDescent="0.2">
      <c r="A5" s="263"/>
      <c r="B5" s="217"/>
      <c r="C5" s="267"/>
      <c r="D5" s="265"/>
      <c r="E5" s="265" t="s">
        <v>493</v>
      </c>
    </row>
    <row r="6" spans="1:15" ht="13.5" thickBot="1" x14ac:dyDescent="0.25">
      <c r="A6" s="217"/>
      <c r="B6" s="218"/>
      <c r="C6" s="219"/>
      <c r="D6" s="220"/>
      <c r="E6" s="221">
        <v>1</v>
      </c>
    </row>
    <row r="7" spans="1:15" ht="12.75" customHeight="1" x14ac:dyDescent="0.2">
      <c r="A7" s="573" t="s">
        <v>494</v>
      </c>
      <c r="B7" s="575" t="s">
        <v>495</v>
      </c>
      <c r="C7" s="577" t="s">
        <v>496</v>
      </c>
      <c r="D7" s="579" t="s">
        <v>497</v>
      </c>
      <c r="E7" s="581" t="s">
        <v>498</v>
      </c>
      <c r="F7" s="311" t="s">
        <v>635</v>
      </c>
      <c r="G7" s="312">
        <v>0.03</v>
      </c>
    </row>
    <row r="8" spans="1:15" ht="13.5" thickBot="1" x14ac:dyDescent="0.25">
      <c r="A8" s="574"/>
      <c r="B8" s="576"/>
      <c r="C8" s="578"/>
      <c r="D8" s="580"/>
      <c r="E8" s="582"/>
      <c r="F8" s="311"/>
    </row>
    <row r="9" spans="1:15" s="306" customFormat="1" x14ac:dyDescent="0.2">
      <c r="A9" s="313" t="s">
        <v>636</v>
      </c>
      <c r="B9" s="314" t="s">
        <v>637</v>
      </c>
      <c r="C9" s="315" t="s">
        <v>501</v>
      </c>
      <c r="D9" s="316">
        <v>4673772</v>
      </c>
      <c r="E9" s="317">
        <v>5053046</v>
      </c>
      <c r="G9" s="318"/>
      <c r="H9" s="318"/>
      <c r="I9" s="318"/>
      <c r="J9" s="318"/>
      <c r="K9" s="318"/>
      <c r="L9" s="318"/>
      <c r="M9" s="318"/>
      <c r="N9" s="318"/>
      <c r="O9" s="318"/>
    </row>
    <row r="10" spans="1:15" s="321" customFormat="1" x14ac:dyDescent="0.2">
      <c r="A10" s="319" t="s">
        <v>638</v>
      </c>
      <c r="B10" s="320" t="s">
        <v>639</v>
      </c>
      <c r="C10" s="315" t="s">
        <v>501</v>
      </c>
      <c r="D10" s="316">
        <f>E10</f>
        <v>289680</v>
      </c>
      <c r="E10" s="317">
        <v>289680</v>
      </c>
      <c r="G10" s="322"/>
      <c r="H10" s="322"/>
      <c r="I10" s="322"/>
      <c r="J10" s="322"/>
      <c r="K10" s="322"/>
      <c r="L10" s="322"/>
      <c r="M10" s="322"/>
      <c r="N10" s="322"/>
      <c r="O10" s="322"/>
    </row>
    <row r="11" spans="1:15" s="306" customFormat="1" x14ac:dyDescent="0.2">
      <c r="A11" s="323" t="s">
        <v>640</v>
      </c>
      <c r="B11" s="324" t="s">
        <v>641</v>
      </c>
      <c r="C11" s="325" t="s">
        <v>501</v>
      </c>
      <c r="D11" s="326">
        <f>E11</f>
        <v>3185888</v>
      </c>
      <c r="E11" s="327">
        <v>3185888</v>
      </c>
      <c r="G11" s="318"/>
      <c r="H11" s="318"/>
      <c r="I11" s="318"/>
      <c r="J11" s="318"/>
      <c r="K11" s="318"/>
      <c r="L11" s="318"/>
      <c r="M11" s="318"/>
      <c r="N11" s="318"/>
      <c r="O11" s="318"/>
    </row>
    <row r="12" spans="1:15" s="321" customFormat="1" x14ac:dyDescent="0.2">
      <c r="A12" s="328" t="s">
        <v>642</v>
      </c>
      <c r="B12" s="329" t="s">
        <v>643</v>
      </c>
      <c r="C12" s="229">
        <v>46022</v>
      </c>
      <c r="D12" s="330">
        <v>600000</v>
      </c>
      <c r="E12" s="331">
        <v>600000</v>
      </c>
      <c r="G12" s="322"/>
      <c r="H12" s="322"/>
      <c r="I12" s="322"/>
      <c r="J12" s="322"/>
      <c r="K12" s="322"/>
      <c r="L12" s="322"/>
      <c r="M12" s="322"/>
      <c r="N12" s="322"/>
      <c r="O12" s="322"/>
    </row>
    <row r="13" spans="1:15" s="321" customFormat="1" x14ac:dyDescent="0.2">
      <c r="A13" s="328" t="s">
        <v>644</v>
      </c>
      <c r="B13" s="329" t="s">
        <v>645</v>
      </c>
      <c r="C13" s="229">
        <v>46022</v>
      </c>
      <c r="D13" s="330">
        <v>1200000</v>
      </c>
      <c r="E13" s="331">
        <v>1690000</v>
      </c>
      <c r="G13" s="322"/>
      <c r="H13" s="322"/>
      <c r="I13" s="322"/>
      <c r="J13" s="322"/>
      <c r="K13" s="322"/>
      <c r="L13" s="322"/>
      <c r="M13" s="322"/>
      <c r="N13" s="322"/>
      <c r="O13" s="322"/>
    </row>
    <row r="14" spans="1:15" s="306" customFormat="1" ht="38.25" x14ac:dyDescent="0.2">
      <c r="A14" s="323" t="s">
        <v>646</v>
      </c>
      <c r="B14" s="332" t="s">
        <v>647</v>
      </c>
      <c r="C14" s="325" t="s">
        <v>501</v>
      </c>
      <c r="D14" s="326">
        <f t="shared" ref="D14" si="0">E14</f>
        <v>1305319</v>
      </c>
      <c r="E14" s="327">
        <v>1305319</v>
      </c>
      <c r="G14" s="318"/>
      <c r="H14" s="318"/>
      <c r="I14" s="318"/>
      <c r="J14" s="318"/>
      <c r="K14" s="318"/>
      <c r="L14" s="318"/>
      <c r="M14" s="318"/>
      <c r="N14" s="318"/>
      <c r="O14" s="318"/>
    </row>
    <row r="15" spans="1:15" s="306" customFormat="1" x14ac:dyDescent="0.2">
      <c r="A15" s="323" t="s">
        <v>646</v>
      </c>
      <c r="B15" s="324" t="s">
        <v>648</v>
      </c>
      <c r="C15" s="325" t="s">
        <v>501</v>
      </c>
      <c r="D15" s="326">
        <v>344220</v>
      </c>
      <c r="E15" s="327">
        <v>0</v>
      </c>
      <c r="G15" s="318"/>
      <c r="H15" s="318"/>
      <c r="I15" s="318"/>
      <c r="J15" s="318"/>
      <c r="K15" s="318"/>
      <c r="L15" s="318"/>
      <c r="M15" s="318"/>
      <c r="N15" s="318"/>
      <c r="O15" s="318"/>
    </row>
    <row r="16" spans="1:15" s="306" customFormat="1" x14ac:dyDescent="0.2">
      <c r="A16" s="323" t="s">
        <v>646</v>
      </c>
      <c r="B16" s="324" t="s">
        <v>649</v>
      </c>
      <c r="C16" s="325" t="s">
        <v>501</v>
      </c>
      <c r="D16" s="326">
        <v>296963</v>
      </c>
      <c r="E16" s="327">
        <v>0</v>
      </c>
      <c r="G16" s="318"/>
      <c r="H16" s="318"/>
      <c r="I16" s="318"/>
      <c r="J16" s="318"/>
      <c r="K16" s="318"/>
      <c r="L16" s="318"/>
      <c r="M16" s="318"/>
      <c r="N16" s="318"/>
      <c r="O16" s="318"/>
    </row>
    <row r="17" spans="1:15" s="306" customFormat="1" x14ac:dyDescent="0.2">
      <c r="A17" s="323" t="s">
        <v>646</v>
      </c>
      <c r="B17" s="324" t="s">
        <v>650</v>
      </c>
      <c r="C17" s="325" t="s">
        <v>501</v>
      </c>
      <c r="D17" s="326">
        <v>85695</v>
      </c>
      <c r="E17" s="327">
        <v>0</v>
      </c>
      <c r="G17" s="318"/>
      <c r="H17" s="318"/>
      <c r="I17" s="318"/>
      <c r="J17" s="318"/>
      <c r="K17" s="318"/>
      <c r="L17" s="318"/>
      <c r="M17" s="318"/>
      <c r="N17" s="318"/>
      <c r="O17" s="318"/>
    </row>
    <row r="18" spans="1:15" s="306" customFormat="1" ht="25.5" x14ac:dyDescent="0.2">
      <c r="A18" s="323" t="s">
        <v>651</v>
      </c>
      <c r="B18" s="332" t="s">
        <v>652</v>
      </c>
      <c r="C18" s="245" t="s">
        <v>653</v>
      </c>
      <c r="D18" s="247">
        <v>1500000</v>
      </c>
      <c r="E18" s="327">
        <v>1500000</v>
      </c>
      <c r="G18" s="318"/>
      <c r="H18" s="318"/>
      <c r="I18" s="318"/>
      <c r="J18" s="318"/>
      <c r="K18" s="318"/>
      <c r="L18" s="318"/>
      <c r="M18" s="318"/>
      <c r="N18" s="318"/>
      <c r="O18" s="318"/>
    </row>
    <row r="19" spans="1:15" s="306" customFormat="1" x14ac:dyDescent="0.2">
      <c r="A19" s="323" t="s">
        <v>654</v>
      </c>
      <c r="B19" s="333" t="s">
        <v>655</v>
      </c>
      <c r="C19" s="334" t="s">
        <v>501</v>
      </c>
      <c r="D19" s="247">
        <f t="shared" ref="D19:D25" si="1">E19</f>
        <v>11480</v>
      </c>
      <c r="E19" s="327">
        <v>11480</v>
      </c>
      <c r="G19" s="318"/>
      <c r="H19" s="318"/>
      <c r="I19" s="318"/>
      <c r="J19" s="318"/>
      <c r="K19" s="318"/>
      <c r="L19" s="318"/>
      <c r="M19" s="318"/>
      <c r="N19" s="318"/>
      <c r="O19" s="318"/>
    </row>
    <row r="20" spans="1:15" s="306" customFormat="1" x14ac:dyDescent="0.2">
      <c r="A20" s="323" t="s">
        <v>654</v>
      </c>
      <c r="B20" s="320" t="s">
        <v>656</v>
      </c>
      <c r="C20" s="334" t="s">
        <v>501</v>
      </c>
      <c r="D20" s="247">
        <f t="shared" si="1"/>
        <v>337785</v>
      </c>
      <c r="E20" s="327">
        <v>337785</v>
      </c>
      <c r="G20" s="318"/>
      <c r="H20" s="318"/>
      <c r="I20" s="318"/>
      <c r="J20" s="318"/>
      <c r="K20" s="318"/>
      <c r="L20" s="318"/>
      <c r="M20" s="318"/>
      <c r="N20" s="318"/>
      <c r="O20" s="318"/>
    </row>
    <row r="21" spans="1:15" s="340" customFormat="1" x14ac:dyDescent="0.2">
      <c r="A21" s="335" t="s">
        <v>657</v>
      </c>
      <c r="B21" s="336" t="s">
        <v>658</v>
      </c>
      <c r="C21" s="337" t="s">
        <v>501</v>
      </c>
      <c r="D21" s="338">
        <f t="shared" si="1"/>
        <v>117000</v>
      </c>
      <c r="E21" s="339">
        <v>117000</v>
      </c>
      <c r="G21" s="341"/>
      <c r="H21" s="341"/>
      <c r="I21" s="341"/>
      <c r="J21" s="341"/>
      <c r="K21" s="341"/>
      <c r="L21" s="341"/>
      <c r="M21" s="341"/>
      <c r="N21" s="341"/>
      <c r="O21" s="341"/>
    </row>
    <row r="22" spans="1:15" s="306" customFormat="1" x14ac:dyDescent="0.2">
      <c r="A22" s="342" t="s">
        <v>657</v>
      </c>
      <c r="B22" s="343" t="s">
        <v>659</v>
      </c>
      <c r="C22" s="334" t="s">
        <v>501</v>
      </c>
      <c r="D22" s="326">
        <f t="shared" si="1"/>
        <v>78600</v>
      </c>
      <c r="E22" s="327">
        <v>78600</v>
      </c>
      <c r="G22" s="318"/>
      <c r="H22" s="318"/>
      <c r="I22" s="318"/>
      <c r="J22" s="318"/>
      <c r="K22" s="318"/>
      <c r="L22" s="318"/>
      <c r="M22" s="318"/>
      <c r="N22" s="318"/>
      <c r="O22" s="318"/>
    </row>
    <row r="23" spans="1:15" s="340" customFormat="1" x14ac:dyDescent="0.2">
      <c r="A23" s="335" t="s">
        <v>657</v>
      </c>
      <c r="B23" s="336" t="s">
        <v>660</v>
      </c>
      <c r="C23" s="337" t="s">
        <v>501</v>
      </c>
      <c r="D23" s="338">
        <f t="shared" si="1"/>
        <v>1312800</v>
      </c>
      <c r="E23" s="339">
        <v>1312800</v>
      </c>
      <c r="G23" s="341"/>
      <c r="H23" s="341"/>
      <c r="I23" s="341"/>
      <c r="J23" s="341"/>
      <c r="K23" s="341"/>
      <c r="L23" s="341"/>
      <c r="M23" s="341"/>
      <c r="N23" s="341"/>
      <c r="O23" s="341"/>
    </row>
    <row r="24" spans="1:15" s="306" customFormat="1" x14ac:dyDescent="0.2">
      <c r="A24" s="313" t="s">
        <v>661</v>
      </c>
      <c r="B24" s="314" t="s">
        <v>662</v>
      </c>
      <c r="C24" s="315" t="s">
        <v>501</v>
      </c>
      <c r="D24" s="316">
        <f t="shared" si="1"/>
        <v>35453</v>
      </c>
      <c r="E24" s="317">
        <v>35453</v>
      </c>
    </row>
    <row r="25" spans="1:15" s="306" customFormat="1" x14ac:dyDescent="0.2">
      <c r="A25" s="342" t="s">
        <v>663</v>
      </c>
      <c r="B25" s="343" t="s">
        <v>664</v>
      </c>
      <c r="C25" s="325" t="s">
        <v>501</v>
      </c>
      <c r="D25" s="344">
        <f t="shared" si="1"/>
        <v>139164</v>
      </c>
      <c r="E25" s="345">
        <v>139164</v>
      </c>
      <c r="G25" s="318"/>
      <c r="H25" s="318"/>
      <c r="I25" s="318"/>
      <c r="J25" s="318"/>
      <c r="K25" s="318"/>
      <c r="L25" s="318"/>
      <c r="M25" s="318"/>
      <c r="N25" s="318"/>
      <c r="O25" s="318"/>
    </row>
    <row r="26" spans="1:15" s="321" customFormat="1" x14ac:dyDescent="0.2">
      <c r="A26" s="342" t="s">
        <v>663</v>
      </c>
      <c r="B26" s="320" t="s">
        <v>665</v>
      </c>
      <c r="C26" s="325" t="s">
        <v>501</v>
      </c>
      <c r="D26" s="344">
        <f>E26</f>
        <v>200255</v>
      </c>
      <c r="E26" s="345">
        <v>200255</v>
      </c>
      <c r="G26" s="322"/>
      <c r="H26" s="322"/>
      <c r="I26" s="322"/>
      <c r="J26" s="322"/>
      <c r="K26" s="322"/>
      <c r="L26" s="322"/>
      <c r="M26" s="322"/>
      <c r="N26" s="322"/>
      <c r="O26" s="322"/>
    </row>
    <row r="27" spans="1:15" s="321" customFormat="1" x14ac:dyDescent="0.2">
      <c r="A27" s="342" t="s">
        <v>666</v>
      </c>
      <c r="B27" s="320" t="s">
        <v>667</v>
      </c>
      <c r="C27" s="325" t="s">
        <v>501</v>
      </c>
      <c r="D27" s="344">
        <f>E27</f>
        <v>208600</v>
      </c>
      <c r="E27" s="345">
        <v>208600</v>
      </c>
      <c r="G27" s="322"/>
      <c r="H27" s="322"/>
      <c r="I27" s="322"/>
      <c r="J27" s="322"/>
      <c r="K27" s="322"/>
      <c r="L27" s="322"/>
      <c r="M27" s="322"/>
      <c r="N27" s="322"/>
      <c r="O27" s="322"/>
    </row>
    <row r="28" spans="1:15" s="306" customFormat="1" x14ac:dyDescent="0.2">
      <c r="A28" s="342" t="s">
        <v>668</v>
      </c>
      <c r="B28" s="343" t="s">
        <v>669</v>
      </c>
      <c r="C28" s="325" t="s">
        <v>501</v>
      </c>
      <c r="D28" s="344">
        <f>E28</f>
        <v>800000</v>
      </c>
      <c r="E28" s="345">
        <v>800000</v>
      </c>
      <c r="G28" s="318"/>
      <c r="H28" s="318"/>
      <c r="I28" s="318"/>
      <c r="J28" s="318"/>
      <c r="K28" s="318"/>
      <c r="L28" s="318"/>
      <c r="M28" s="318"/>
      <c r="N28" s="318"/>
      <c r="O28" s="318"/>
    </row>
    <row r="29" spans="1:15" s="306" customFormat="1" ht="13.5" x14ac:dyDescent="0.25">
      <c r="A29" s="342" t="s">
        <v>670</v>
      </c>
      <c r="B29" s="343" t="s">
        <v>655</v>
      </c>
      <c r="C29" s="325" t="s">
        <v>501</v>
      </c>
      <c r="D29" s="344">
        <f>E29</f>
        <v>19371</v>
      </c>
      <c r="E29" s="345">
        <v>19371</v>
      </c>
      <c r="G29" s="318"/>
      <c r="H29" s="318"/>
      <c r="I29" s="346"/>
      <c r="J29" s="318"/>
      <c r="K29" s="318"/>
      <c r="L29" s="318"/>
      <c r="M29" s="318"/>
      <c r="N29" s="318"/>
      <c r="O29" s="318"/>
    </row>
    <row r="30" spans="1:15" s="321" customFormat="1" ht="13.5" x14ac:dyDescent="0.25">
      <c r="A30" s="347" t="s">
        <v>671</v>
      </c>
      <c r="B30" s="236" t="s">
        <v>672</v>
      </c>
      <c r="C30" s="229" t="s">
        <v>501</v>
      </c>
      <c r="D30" s="348">
        <f>12*47549</f>
        <v>570588</v>
      </c>
      <c r="E30" s="349">
        <v>570588</v>
      </c>
      <c r="G30" s="322"/>
      <c r="H30" s="322"/>
      <c r="I30" s="350"/>
      <c r="J30" s="322"/>
      <c r="K30" s="322"/>
      <c r="L30" s="322"/>
      <c r="M30" s="322"/>
      <c r="N30" s="322"/>
      <c r="O30" s="322"/>
    </row>
    <row r="31" spans="1:15" s="321" customFormat="1" ht="13.5" x14ac:dyDescent="0.25">
      <c r="A31" s="342" t="s">
        <v>671</v>
      </c>
      <c r="B31" s="324" t="s">
        <v>673</v>
      </c>
      <c r="C31" s="325" t="s">
        <v>501</v>
      </c>
      <c r="D31" s="326">
        <f>E31</f>
        <v>330000001</v>
      </c>
      <c r="E31" s="327">
        <v>330000001</v>
      </c>
      <c r="G31" s="322"/>
      <c r="H31" s="322"/>
      <c r="I31" s="322"/>
      <c r="J31" s="350"/>
      <c r="K31" s="322"/>
      <c r="L31" s="322"/>
      <c r="M31" s="322"/>
      <c r="N31" s="322"/>
      <c r="O31" s="322"/>
    </row>
    <row r="32" spans="1:15" s="306" customFormat="1" ht="13.5" x14ac:dyDescent="0.25">
      <c r="A32" s="342" t="s">
        <v>671</v>
      </c>
      <c r="B32" s="324" t="s">
        <v>674</v>
      </c>
      <c r="C32" s="325" t="s">
        <v>675</v>
      </c>
      <c r="D32" s="326">
        <v>930000</v>
      </c>
      <c r="E32" s="327">
        <v>930000</v>
      </c>
      <c r="G32" s="318"/>
      <c r="H32" s="318"/>
      <c r="I32" s="318"/>
      <c r="J32" s="346"/>
      <c r="K32" s="318"/>
      <c r="L32" s="318"/>
      <c r="M32" s="318"/>
      <c r="N32" s="318"/>
      <c r="O32" s="318"/>
    </row>
    <row r="33" spans="1:15" s="321" customFormat="1" x14ac:dyDescent="0.2">
      <c r="A33" s="342" t="s">
        <v>676</v>
      </c>
      <c r="B33" s="351" t="s">
        <v>677</v>
      </c>
      <c r="C33" s="352" t="s">
        <v>501</v>
      </c>
      <c r="D33" s="344">
        <v>700000</v>
      </c>
      <c r="E33" s="345">
        <v>550000</v>
      </c>
      <c r="F33" s="322"/>
      <c r="H33" s="322"/>
      <c r="I33" s="322"/>
      <c r="J33" s="322"/>
      <c r="K33" s="322"/>
      <c r="L33" s="322"/>
      <c r="M33" s="322"/>
      <c r="N33" s="322"/>
      <c r="O33" s="322"/>
    </row>
    <row r="34" spans="1:15" s="321" customFormat="1" x14ac:dyDescent="0.2">
      <c r="A34" s="342" t="s">
        <v>678</v>
      </c>
      <c r="B34" s="343" t="s">
        <v>780</v>
      </c>
      <c r="C34" s="325" t="s">
        <v>501</v>
      </c>
      <c r="D34" s="344">
        <f>12*30000</f>
        <v>360000</v>
      </c>
      <c r="E34" s="345">
        <v>300000</v>
      </c>
      <c r="F34" s="322"/>
      <c r="H34" s="322"/>
      <c r="I34" s="322"/>
      <c r="J34" s="322"/>
      <c r="K34" s="322"/>
      <c r="L34" s="322"/>
      <c r="M34" s="322"/>
      <c r="N34" s="322"/>
      <c r="O34" s="322"/>
    </row>
    <row r="35" spans="1:15" s="321" customFormat="1" x14ac:dyDescent="0.2">
      <c r="A35" s="342" t="s">
        <v>679</v>
      </c>
      <c r="B35" s="343" t="s">
        <v>680</v>
      </c>
      <c r="C35" s="325" t="s">
        <v>501</v>
      </c>
      <c r="D35" s="344">
        <f>E35*2</f>
        <v>388212</v>
      </c>
      <c r="E35" s="345">
        <v>194106</v>
      </c>
      <c r="F35" s="322"/>
      <c r="H35" s="322"/>
      <c r="I35" s="322"/>
      <c r="J35" s="322"/>
      <c r="K35" s="322"/>
      <c r="L35" s="322"/>
      <c r="M35" s="322"/>
      <c r="N35" s="322"/>
      <c r="O35" s="322"/>
    </row>
    <row r="36" spans="1:15" s="321" customFormat="1" x14ac:dyDescent="0.2">
      <c r="A36" s="342" t="s">
        <v>681</v>
      </c>
      <c r="B36" s="343" t="s">
        <v>682</v>
      </c>
      <c r="C36" s="325" t="s">
        <v>501</v>
      </c>
      <c r="D36" s="344">
        <f>E36</f>
        <v>11862604</v>
      </c>
      <c r="E36" s="353">
        <v>11862604</v>
      </c>
      <c r="G36" s="322"/>
      <c r="H36" s="322"/>
      <c r="I36" s="322"/>
      <c r="J36" s="322"/>
      <c r="K36" s="322"/>
      <c r="L36" s="322"/>
      <c r="M36" s="322"/>
      <c r="N36" s="322"/>
      <c r="O36" s="322"/>
    </row>
    <row r="37" spans="1:15" s="306" customFormat="1" x14ac:dyDescent="0.2">
      <c r="A37" s="342" t="s">
        <v>683</v>
      </c>
      <c r="B37" s="343" t="s">
        <v>684</v>
      </c>
      <c r="C37" s="325">
        <v>47849</v>
      </c>
      <c r="D37" s="354">
        <f>E37</f>
        <v>529708613</v>
      </c>
      <c r="E37" s="353">
        <v>529708613</v>
      </c>
      <c r="G37" s="318"/>
      <c r="H37" s="318"/>
      <c r="I37" s="318"/>
      <c r="J37" s="318"/>
      <c r="K37" s="318"/>
      <c r="L37" s="318"/>
      <c r="M37" s="318"/>
      <c r="N37" s="318"/>
      <c r="O37" s="318"/>
    </row>
    <row r="38" spans="1:15" s="321" customFormat="1" x14ac:dyDescent="0.2">
      <c r="A38" s="319" t="s">
        <v>685</v>
      </c>
      <c r="B38" s="355" t="s">
        <v>781</v>
      </c>
      <c r="C38" s="356" t="s">
        <v>501</v>
      </c>
      <c r="D38" s="326">
        <f>E38*1.3</f>
        <v>139143266.59999999</v>
      </c>
      <c r="E38" s="353">
        <v>107033282</v>
      </c>
      <c r="G38" s="322"/>
      <c r="H38" s="322"/>
      <c r="I38" s="322"/>
      <c r="J38" s="322"/>
      <c r="K38" s="322"/>
      <c r="L38" s="322"/>
      <c r="M38" s="322"/>
      <c r="N38" s="322"/>
      <c r="O38" s="322"/>
    </row>
    <row r="39" spans="1:15" s="321" customFormat="1" x14ac:dyDescent="0.2">
      <c r="A39" s="319" t="s">
        <v>685</v>
      </c>
      <c r="B39" s="355" t="s">
        <v>686</v>
      </c>
      <c r="C39" s="356" t="s">
        <v>501</v>
      </c>
      <c r="D39" s="326">
        <f>E39*1.3</f>
        <v>62180628.899999999</v>
      </c>
      <c r="E39" s="327">
        <v>47831253</v>
      </c>
      <c r="G39" s="322"/>
      <c r="H39" s="322"/>
      <c r="I39" s="322"/>
      <c r="J39" s="322"/>
      <c r="K39" s="322"/>
      <c r="L39" s="322"/>
      <c r="M39" s="322"/>
      <c r="N39" s="322"/>
      <c r="O39" s="322"/>
    </row>
    <row r="40" spans="1:15" s="321" customFormat="1" x14ac:dyDescent="0.2">
      <c r="A40" s="323" t="s">
        <v>687</v>
      </c>
      <c r="B40" s="324" t="s">
        <v>688</v>
      </c>
      <c r="C40" s="325" t="s">
        <v>501</v>
      </c>
      <c r="D40" s="326">
        <f>E40</f>
        <v>3455000</v>
      </c>
      <c r="E40" s="327">
        <v>3455000</v>
      </c>
      <c r="G40" s="322"/>
      <c r="H40" s="322"/>
      <c r="I40" s="322"/>
      <c r="J40" s="322"/>
      <c r="K40" s="322"/>
      <c r="L40" s="322"/>
      <c r="M40" s="322"/>
      <c r="N40" s="322"/>
      <c r="O40" s="322"/>
    </row>
    <row r="41" spans="1:15" s="321" customFormat="1" ht="25.5" x14ac:dyDescent="0.2">
      <c r="A41" s="323" t="s">
        <v>689</v>
      </c>
      <c r="B41" s="332" t="s">
        <v>690</v>
      </c>
      <c r="C41" s="325">
        <v>46090</v>
      </c>
      <c r="D41" s="326">
        <v>3360000</v>
      </c>
      <c r="E41" s="327">
        <v>3080000</v>
      </c>
      <c r="G41" s="322"/>
      <c r="H41" s="322"/>
      <c r="I41" s="322"/>
      <c r="J41" s="322"/>
      <c r="K41" s="322"/>
      <c r="L41" s="322"/>
      <c r="M41" s="322"/>
      <c r="N41" s="322"/>
      <c r="O41" s="322"/>
    </row>
    <row r="42" spans="1:15" s="321" customFormat="1" x14ac:dyDescent="0.2">
      <c r="A42" s="342" t="s">
        <v>691</v>
      </c>
      <c r="B42" s="343" t="s">
        <v>692</v>
      </c>
      <c r="C42" s="325" t="s">
        <v>501</v>
      </c>
      <c r="D42" s="344">
        <f>E42</f>
        <v>4674000</v>
      </c>
      <c r="E42" s="345">
        <v>4674000</v>
      </c>
      <c r="F42" s="322"/>
      <c r="H42" s="322"/>
      <c r="I42" s="322"/>
      <c r="J42" s="322"/>
      <c r="K42" s="322"/>
      <c r="L42" s="322"/>
      <c r="M42" s="322"/>
      <c r="N42" s="322"/>
      <c r="O42" s="322"/>
    </row>
    <row r="43" spans="1:15" s="321" customFormat="1" x14ac:dyDescent="0.2">
      <c r="A43" s="319" t="s">
        <v>693</v>
      </c>
      <c r="B43" s="244" t="s">
        <v>694</v>
      </c>
      <c r="C43" s="356" t="s">
        <v>501</v>
      </c>
      <c r="D43" s="326">
        <f>E43</f>
        <v>485408</v>
      </c>
      <c r="E43" s="327">
        <v>485408</v>
      </c>
      <c r="G43" s="322"/>
      <c r="H43" s="322"/>
      <c r="I43" s="322"/>
      <c r="J43" s="322"/>
      <c r="K43" s="322"/>
      <c r="L43" s="322"/>
      <c r="M43" s="322"/>
      <c r="N43" s="322"/>
      <c r="O43" s="322"/>
    </row>
    <row r="44" spans="1:15" s="321" customFormat="1" x14ac:dyDescent="0.2">
      <c r="A44" s="319" t="s">
        <v>695</v>
      </c>
      <c r="B44" s="244" t="s">
        <v>696</v>
      </c>
      <c r="C44" s="356" t="s">
        <v>501</v>
      </c>
      <c r="D44" s="326">
        <f>E44</f>
        <v>677685</v>
      </c>
      <c r="E44" s="327">
        <v>677685</v>
      </c>
      <c r="G44" s="322"/>
      <c r="H44" s="322"/>
      <c r="I44" s="322"/>
      <c r="J44" s="322"/>
      <c r="K44" s="322"/>
      <c r="L44" s="322"/>
      <c r="M44" s="322"/>
      <c r="N44" s="322"/>
      <c r="O44" s="322"/>
    </row>
    <row r="45" spans="1:15" s="306" customFormat="1" x14ac:dyDescent="0.2">
      <c r="A45" s="357" t="s">
        <v>697</v>
      </c>
      <c r="B45" s="320" t="s">
        <v>698</v>
      </c>
      <c r="C45" s="356" t="s">
        <v>501</v>
      </c>
      <c r="D45" s="326">
        <v>600000</v>
      </c>
      <c r="E45" s="327">
        <v>600000</v>
      </c>
      <c r="G45" s="318"/>
      <c r="H45" s="318"/>
      <c r="I45" s="318"/>
      <c r="J45" s="318"/>
      <c r="K45" s="318"/>
      <c r="L45" s="318"/>
      <c r="M45" s="318"/>
      <c r="N45" s="318"/>
      <c r="O45" s="318"/>
    </row>
    <row r="46" spans="1:15" s="321" customFormat="1" x14ac:dyDescent="0.2">
      <c r="A46" s="319" t="s">
        <v>699</v>
      </c>
      <c r="B46" s="355" t="s">
        <v>700</v>
      </c>
      <c r="C46" s="356" t="s">
        <v>501</v>
      </c>
      <c r="D46" s="326">
        <f>25400*12</f>
        <v>304800</v>
      </c>
      <c r="E46" s="327">
        <v>304800</v>
      </c>
      <c r="G46" s="322"/>
      <c r="H46" s="322"/>
      <c r="I46" s="322"/>
      <c r="J46" s="322"/>
      <c r="K46" s="322"/>
      <c r="L46" s="322"/>
      <c r="M46" s="322"/>
      <c r="N46" s="322"/>
      <c r="O46" s="322"/>
    </row>
    <row r="47" spans="1:15" s="306" customFormat="1" ht="25.5" x14ac:dyDescent="0.2">
      <c r="A47" s="358" t="s">
        <v>701</v>
      </c>
      <c r="B47" s="359" t="s">
        <v>782</v>
      </c>
      <c r="C47" s="356" t="s">
        <v>702</v>
      </c>
      <c r="D47" s="360">
        <f>280171453*1.27</f>
        <v>355817745.31</v>
      </c>
      <c r="E47" s="361">
        <v>0</v>
      </c>
      <c r="G47" s="318"/>
      <c r="H47" s="318"/>
      <c r="I47" s="318"/>
      <c r="J47" s="318"/>
      <c r="K47" s="318"/>
      <c r="L47" s="318"/>
      <c r="M47" s="318"/>
      <c r="N47" s="318"/>
      <c r="O47" s="318"/>
    </row>
    <row r="48" spans="1:15" s="321" customFormat="1" x14ac:dyDescent="0.2">
      <c r="A48" s="358" t="s">
        <v>703</v>
      </c>
      <c r="B48" s="359" t="s">
        <v>704</v>
      </c>
      <c r="C48" s="356" t="s">
        <v>705</v>
      </c>
      <c r="D48" s="360">
        <f>2800000*1.27</f>
        <v>3556000</v>
      </c>
      <c r="E48" s="361">
        <v>0</v>
      </c>
      <c r="G48" s="322"/>
      <c r="H48" s="322"/>
      <c r="I48" s="322"/>
      <c r="J48" s="322"/>
      <c r="K48" s="322"/>
      <c r="L48" s="322"/>
      <c r="M48" s="322"/>
      <c r="N48" s="322"/>
      <c r="O48" s="322"/>
    </row>
    <row r="49" spans="1:15" s="321" customFormat="1" ht="26.25" customHeight="1" x14ac:dyDescent="0.2">
      <c r="A49" s="358" t="s">
        <v>706</v>
      </c>
      <c r="B49" s="359" t="s">
        <v>707</v>
      </c>
      <c r="C49" s="356" t="s">
        <v>501</v>
      </c>
      <c r="D49" s="360">
        <v>566928</v>
      </c>
      <c r="E49" s="361">
        <v>566928</v>
      </c>
      <c r="G49" s="322"/>
      <c r="H49" s="322"/>
      <c r="I49" s="322"/>
      <c r="J49" s="322"/>
      <c r="K49" s="322"/>
      <c r="L49" s="322"/>
      <c r="M49" s="322"/>
      <c r="N49" s="322"/>
      <c r="O49" s="322"/>
    </row>
    <row r="50" spans="1:15" s="321" customFormat="1" x14ac:dyDescent="0.2">
      <c r="A50" s="358" t="s">
        <v>708</v>
      </c>
      <c r="B50" s="359" t="s">
        <v>709</v>
      </c>
      <c r="C50" s="356" t="s">
        <v>501</v>
      </c>
      <c r="D50" s="360">
        <v>33408620</v>
      </c>
      <c r="E50" s="361">
        <v>7102158</v>
      </c>
      <c r="G50" s="322"/>
      <c r="H50" s="322"/>
      <c r="I50" s="322"/>
      <c r="J50" s="322"/>
      <c r="K50" s="322"/>
      <c r="L50" s="322"/>
      <c r="M50" s="322"/>
      <c r="N50" s="322"/>
      <c r="O50" s="322"/>
    </row>
    <row r="51" spans="1:15" s="306" customFormat="1" x14ac:dyDescent="0.2">
      <c r="A51" s="319" t="s">
        <v>549</v>
      </c>
      <c r="B51" s="355" t="s">
        <v>710</v>
      </c>
      <c r="C51" s="356" t="s">
        <v>501</v>
      </c>
      <c r="D51" s="326">
        <v>152042</v>
      </c>
      <c r="E51" s="327">
        <v>148743</v>
      </c>
      <c r="G51" s="318"/>
      <c r="H51" s="318"/>
      <c r="I51" s="318"/>
      <c r="J51" s="318"/>
      <c r="K51" s="318"/>
      <c r="L51" s="318"/>
      <c r="M51" s="318"/>
      <c r="N51" s="318"/>
      <c r="O51" s="318"/>
    </row>
    <row r="52" spans="1:15" s="306" customFormat="1" ht="25.5" x14ac:dyDescent="0.2">
      <c r="A52" s="323" t="s">
        <v>711</v>
      </c>
      <c r="B52" s="243" t="s">
        <v>712</v>
      </c>
      <c r="C52" s="334" t="s">
        <v>501</v>
      </c>
      <c r="D52" s="326">
        <v>103144</v>
      </c>
      <c r="E52" s="327">
        <v>103142</v>
      </c>
      <c r="G52" s="318"/>
      <c r="H52" s="318"/>
      <c r="I52" s="318"/>
      <c r="J52" s="318"/>
      <c r="K52" s="318"/>
      <c r="L52" s="318"/>
      <c r="M52" s="318"/>
      <c r="N52" s="318"/>
      <c r="O52" s="318"/>
    </row>
    <row r="53" spans="1:15" s="306" customFormat="1" x14ac:dyDescent="0.2">
      <c r="A53" s="323" t="s">
        <v>713</v>
      </c>
      <c r="B53" s="324" t="s">
        <v>714</v>
      </c>
      <c r="C53" s="334" t="s">
        <v>501</v>
      </c>
      <c r="D53" s="326">
        <v>870000</v>
      </c>
      <c r="E53" s="327">
        <v>870000</v>
      </c>
      <c r="G53" s="318"/>
      <c r="H53" s="318"/>
      <c r="I53" s="318"/>
      <c r="J53" s="318"/>
      <c r="K53" s="318"/>
      <c r="L53" s="318"/>
      <c r="M53" s="318"/>
      <c r="N53" s="318"/>
      <c r="O53" s="318"/>
    </row>
    <row r="54" spans="1:15" s="306" customFormat="1" x14ac:dyDescent="0.2">
      <c r="A54" s="323" t="s">
        <v>715</v>
      </c>
      <c r="B54" s="324" t="s">
        <v>716</v>
      </c>
      <c r="C54" s="334" t="s">
        <v>501</v>
      </c>
      <c r="D54" s="326"/>
      <c r="E54" s="327">
        <v>9779000</v>
      </c>
      <c r="G54" s="318"/>
      <c r="H54" s="318"/>
      <c r="I54" s="318"/>
      <c r="J54" s="318"/>
      <c r="K54" s="318"/>
      <c r="L54" s="318"/>
      <c r="M54" s="318"/>
      <c r="N54" s="318"/>
      <c r="O54" s="318"/>
    </row>
    <row r="55" spans="1:15" s="321" customFormat="1" x14ac:dyDescent="0.2">
      <c r="A55" s="323" t="s">
        <v>717</v>
      </c>
      <c r="B55" s="324" t="s">
        <v>718</v>
      </c>
      <c r="C55" s="334" t="s">
        <v>501</v>
      </c>
      <c r="D55" s="326">
        <f>E55</f>
        <v>463448</v>
      </c>
      <c r="E55" s="327">
        <v>463448</v>
      </c>
      <c r="G55" s="322"/>
      <c r="H55" s="322"/>
      <c r="I55" s="322"/>
      <c r="J55" s="322"/>
      <c r="K55" s="322"/>
      <c r="L55" s="322"/>
      <c r="M55" s="322"/>
      <c r="N55" s="322"/>
      <c r="O55" s="322"/>
    </row>
    <row r="56" spans="1:15" s="321" customFormat="1" x14ac:dyDescent="0.2">
      <c r="A56" s="323" t="s">
        <v>719</v>
      </c>
      <c r="B56" s="324" t="s">
        <v>667</v>
      </c>
      <c r="C56" s="334" t="s">
        <v>501</v>
      </c>
      <c r="D56" s="326">
        <v>91000</v>
      </c>
      <c r="E56" s="327">
        <v>78400</v>
      </c>
      <c r="G56" s="322"/>
      <c r="H56" s="322"/>
      <c r="I56" s="322"/>
      <c r="J56" s="322"/>
      <c r="K56" s="322"/>
      <c r="L56" s="322"/>
      <c r="M56" s="322"/>
      <c r="N56" s="322"/>
      <c r="O56" s="322"/>
    </row>
    <row r="57" spans="1:15" s="306" customFormat="1" x14ac:dyDescent="0.2">
      <c r="A57" s="323" t="s">
        <v>720</v>
      </c>
      <c r="B57" s="324" t="s">
        <v>721</v>
      </c>
      <c r="C57" s="334" t="s">
        <v>501</v>
      </c>
      <c r="D57" s="326">
        <v>22868</v>
      </c>
      <c r="E57" s="327">
        <v>22868</v>
      </c>
      <c r="G57" s="318"/>
      <c r="H57" s="318"/>
      <c r="I57" s="318"/>
      <c r="J57" s="318"/>
      <c r="K57" s="318"/>
      <c r="L57" s="318"/>
      <c r="M57" s="318"/>
      <c r="N57" s="318"/>
      <c r="O57" s="318"/>
    </row>
    <row r="58" spans="1:15" s="321" customFormat="1" ht="25.5" x14ac:dyDescent="0.2">
      <c r="A58" s="323" t="s">
        <v>554</v>
      </c>
      <c r="B58" s="362" t="s">
        <v>783</v>
      </c>
      <c r="C58" s="325" t="s">
        <v>501</v>
      </c>
      <c r="D58" s="326">
        <f>E58</f>
        <v>2871982</v>
      </c>
      <c r="E58" s="327">
        <v>2871982</v>
      </c>
      <c r="G58" s="322"/>
      <c r="H58" s="322"/>
      <c r="I58" s="322"/>
      <c r="J58" s="322"/>
      <c r="K58" s="322"/>
      <c r="L58" s="322"/>
      <c r="M58" s="322"/>
      <c r="N58" s="322"/>
      <c r="O58" s="322"/>
    </row>
    <row r="59" spans="1:15" s="306" customFormat="1" x14ac:dyDescent="0.2">
      <c r="A59" s="323" t="s">
        <v>722</v>
      </c>
      <c r="B59" s="243" t="s">
        <v>723</v>
      </c>
      <c r="C59" s="325">
        <v>46243</v>
      </c>
      <c r="D59" s="326">
        <v>113157</v>
      </c>
      <c r="E59" s="327">
        <v>66622</v>
      </c>
      <c r="G59" s="318"/>
      <c r="H59" s="318"/>
      <c r="I59" s="318"/>
      <c r="J59" s="318"/>
      <c r="K59" s="318"/>
      <c r="L59" s="318"/>
      <c r="M59" s="318"/>
      <c r="N59" s="318"/>
      <c r="O59" s="318"/>
    </row>
    <row r="60" spans="1:15" s="321" customFormat="1" ht="25.5" x14ac:dyDescent="0.2">
      <c r="A60" s="323" t="s">
        <v>722</v>
      </c>
      <c r="B60" s="243" t="s">
        <v>724</v>
      </c>
      <c r="C60" s="325" t="s">
        <v>501</v>
      </c>
      <c r="D60" s="326">
        <v>3651250</v>
      </c>
      <c r="E60" s="326">
        <v>3651250</v>
      </c>
      <c r="G60" s="322"/>
      <c r="K60" s="322"/>
      <c r="L60" s="322"/>
      <c r="M60" s="322"/>
      <c r="N60" s="322"/>
      <c r="O60" s="322"/>
    </row>
    <row r="61" spans="1:15" s="321" customFormat="1" x14ac:dyDescent="0.2">
      <c r="A61" s="323" t="s">
        <v>725</v>
      </c>
      <c r="B61" s="343" t="s">
        <v>726</v>
      </c>
      <c r="C61" s="325" t="s">
        <v>501</v>
      </c>
      <c r="D61" s="354">
        <f>E61</f>
        <v>315000</v>
      </c>
      <c r="E61" s="327">
        <v>315000</v>
      </c>
      <c r="F61" s="363"/>
      <c r="G61" s="322"/>
      <c r="H61" s="322"/>
      <c r="I61" s="322"/>
      <c r="J61" s="322"/>
      <c r="K61" s="322"/>
      <c r="L61" s="322"/>
      <c r="M61" s="322"/>
      <c r="N61" s="322"/>
      <c r="O61" s="322"/>
    </row>
    <row r="62" spans="1:15" s="321" customFormat="1" x14ac:dyDescent="0.2">
      <c r="A62" s="323" t="s">
        <v>727</v>
      </c>
      <c r="B62" s="362" t="s">
        <v>728</v>
      </c>
      <c r="C62" s="325" t="s">
        <v>501</v>
      </c>
      <c r="D62" s="326">
        <v>1524000</v>
      </c>
      <c r="E62" s="327">
        <v>1524000</v>
      </c>
      <c r="G62" s="322"/>
      <c r="H62" s="322"/>
      <c r="I62" s="322"/>
      <c r="J62" s="322"/>
      <c r="K62" s="322"/>
      <c r="L62" s="322"/>
      <c r="M62" s="322"/>
      <c r="N62" s="322"/>
      <c r="O62" s="322"/>
    </row>
    <row r="63" spans="1:15" s="321" customFormat="1" x14ac:dyDescent="0.2">
      <c r="A63" s="323" t="s">
        <v>729</v>
      </c>
      <c r="B63" s="343" t="s">
        <v>730</v>
      </c>
      <c r="C63" s="325" t="s">
        <v>501</v>
      </c>
      <c r="D63" s="326">
        <f>E63</f>
        <v>41800</v>
      </c>
      <c r="E63" s="327">
        <v>41800</v>
      </c>
      <c r="G63" s="322"/>
      <c r="H63" s="322"/>
      <c r="I63" s="322"/>
      <c r="J63" s="322"/>
      <c r="K63" s="322"/>
      <c r="L63" s="322"/>
      <c r="M63" s="322"/>
      <c r="N63" s="322"/>
      <c r="O63" s="322"/>
    </row>
    <row r="64" spans="1:15" s="321" customFormat="1" x14ac:dyDescent="0.2">
      <c r="A64" s="319" t="s">
        <v>731</v>
      </c>
      <c r="B64" s="320" t="s">
        <v>732</v>
      </c>
      <c r="C64" s="325" t="s">
        <v>501</v>
      </c>
      <c r="D64" s="326">
        <f>E64</f>
        <v>155000</v>
      </c>
      <c r="E64" s="327">
        <v>155000</v>
      </c>
      <c r="G64" s="322"/>
      <c r="H64" s="322"/>
      <c r="I64" s="322"/>
      <c r="J64" s="322"/>
      <c r="K64" s="322"/>
      <c r="L64" s="322"/>
      <c r="M64" s="322"/>
      <c r="N64" s="322"/>
      <c r="O64" s="322"/>
    </row>
    <row r="65" spans="1:15" s="321" customFormat="1" ht="25.5" x14ac:dyDescent="0.2">
      <c r="A65" s="323" t="s">
        <v>733</v>
      </c>
      <c r="B65" s="243" t="s">
        <v>734</v>
      </c>
      <c r="C65" s="325">
        <v>46022</v>
      </c>
      <c r="D65" s="326">
        <v>3000000</v>
      </c>
      <c r="E65" s="327">
        <v>2500000</v>
      </c>
      <c r="G65" s="322"/>
      <c r="H65" s="322"/>
      <c r="I65" s="322"/>
      <c r="J65" s="322"/>
      <c r="K65" s="322"/>
      <c r="L65" s="322"/>
      <c r="M65" s="322"/>
      <c r="N65" s="322"/>
      <c r="O65" s="322"/>
    </row>
    <row r="66" spans="1:15" s="321" customFormat="1" ht="13.5" x14ac:dyDescent="0.25">
      <c r="A66" s="328" t="s">
        <v>735</v>
      </c>
      <c r="B66" s="236" t="s">
        <v>655</v>
      </c>
      <c r="C66" s="229" t="s">
        <v>501</v>
      </c>
      <c r="D66" s="330">
        <v>251907</v>
      </c>
      <c r="E66" s="331">
        <v>166563</v>
      </c>
      <c r="G66" s="322"/>
      <c r="H66" s="322"/>
      <c r="I66" s="350"/>
      <c r="J66" s="322"/>
      <c r="K66" s="322"/>
      <c r="L66" s="322"/>
      <c r="M66" s="322"/>
      <c r="N66" s="322"/>
      <c r="O66" s="322"/>
    </row>
    <row r="67" spans="1:15" s="321" customFormat="1" ht="25.5" x14ac:dyDescent="0.2">
      <c r="A67" s="364" t="s">
        <v>736</v>
      </c>
      <c r="B67" s="320" t="s">
        <v>667</v>
      </c>
      <c r="C67" s="356" t="s">
        <v>501</v>
      </c>
      <c r="D67" s="326">
        <f>E67</f>
        <v>93100</v>
      </c>
      <c r="E67" s="353">
        <v>93100</v>
      </c>
      <c r="G67" s="322"/>
      <c r="H67" s="322"/>
      <c r="I67" s="322"/>
      <c r="J67" s="322"/>
      <c r="K67" s="322"/>
      <c r="L67" s="322"/>
      <c r="M67" s="322"/>
      <c r="N67" s="322"/>
      <c r="O67" s="322"/>
    </row>
    <row r="68" spans="1:15" s="321" customFormat="1" ht="25.5" x14ac:dyDescent="0.2">
      <c r="A68" s="358" t="s">
        <v>737</v>
      </c>
      <c r="B68" s="359" t="s">
        <v>784</v>
      </c>
      <c r="C68" s="356" t="s">
        <v>501</v>
      </c>
      <c r="D68" s="360">
        <f>E68</f>
        <v>473199</v>
      </c>
      <c r="E68" s="361">
        <v>473199</v>
      </c>
      <c r="G68" s="322"/>
      <c r="H68" s="322"/>
      <c r="I68" s="322"/>
      <c r="J68" s="322"/>
      <c r="K68" s="322"/>
      <c r="L68" s="322"/>
      <c r="M68" s="322"/>
      <c r="N68" s="322"/>
      <c r="O68" s="322"/>
    </row>
    <row r="69" spans="1:15" s="321" customFormat="1" x14ac:dyDescent="0.2">
      <c r="A69" s="365" t="s">
        <v>738</v>
      </c>
      <c r="B69" s="366" t="s">
        <v>739</v>
      </c>
      <c r="C69" s="240" t="s">
        <v>501</v>
      </c>
      <c r="D69" s="367">
        <v>163980</v>
      </c>
      <c r="E69" s="368">
        <v>170045</v>
      </c>
      <c r="G69" s="322"/>
      <c r="H69" s="322"/>
      <c r="I69" s="322"/>
      <c r="J69" s="322"/>
      <c r="K69" s="322"/>
      <c r="L69" s="322"/>
      <c r="M69" s="322"/>
      <c r="N69" s="322"/>
      <c r="O69" s="322"/>
    </row>
    <row r="70" spans="1:15" s="321" customFormat="1" x14ac:dyDescent="0.2">
      <c r="A70" s="319" t="s">
        <v>740</v>
      </c>
      <c r="B70" s="320" t="s">
        <v>741</v>
      </c>
      <c r="C70" s="356" t="s">
        <v>501</v>
      </c>
      <c r="D70" s="360">
        <v>2752523</v>
      </c>
      <c r="E70" s="361">
        <v>2346112</v>
      </c>
      <c r="G70" s="322"/>
      <c r="H70" s="322"/>
      <c r="I70" s="322"/>
      <c r="J70" s="322"/>
      <c r="K70" s="322"/>
      <c r="L70" s="322"/>
      <c r="M70" s="322"/>
      <c r="N70" s="322"/>
      <c r="O70" s="322"/>
    </row>
    <row r="71" spans="1:15" s="321" customFormat="1" x14ac:dyDescent="0.2">
      <c r="A71" s="369" t="s">
        <v>742</v>
      </c>
      <c r="B71" s="329" t="s">
        <v>743</v>
      </c>
      <c r="C71" s="240">
        <v>46022</v>
      </c>
      <c r="D71" s="367">
        <v>1000000</v>
      </c>
      <c r="E71" s="368">
        <v>1000000</v>
      </c>
      <c r="G71" s="322"/>
      <c r="H71" s="322"/>
      <c r="I71" s="322"/>
      <c r="J71" s="322"/>
      <c r="K71" s="322"/>
      <c r="L71" s="322"/>
      <c r="M71" s="322"/>
      <c r="N71" s="322"/>
      <c r="O71" s="322"/>
    </row>
    <row r="72" spans="1:15" s="321" customFormat="1" x14ac:dyDescent="0.2">
      <c r="A72" s="358" t="s">
        <v>744</v>
      </c>
      <c r="B72" s="359" t="s">
        <v>745</v>
      </c>
      <c r="C72" s="356" t="s">
        <v>501</v>
      </c>
      <c r="D72" s="360">
        <v>1810617</v>
      </c>
      <c r="E72" s="361">
        <v>1688045</v>
      </c>
      <c r="G72" s="322"/>
      <c r="H72" s="322"/>
      <c r="I72" s="322"/>
      <c r="J72" s="322"/>
      <c r="K72" s="322"/>
      <c r="L72" s="322"/>
      <c r="M72" s="322"/>
      <c r="N72" s="322"/>
      <c r="O72" s="322"/>
    </row>
    <row r="73" spans="1:15" s="306" customFormat="1" x14ac:dyDescent="0.2">
      <c r="A73" s="358" t="s">
        <v>744</v>
      </c>
      <c r="B73" s="370" t="s">
        <v>746</v>
      </c>
      <c r="C73" s="356" t="s">
        <v>501</v>
      </c>
      <c r="D73" s="360">
        <v>496140</v>
      </c>
      <c r="E73" s="361">
        <v>472500</v>
      </c>
      <c r="G73" s="318"/>
      <c r="H73" s="318"/>
      <c r="I73" s="318"/>
      <c r="J73" s="318"/>
      <c r="K73" s="318"/>
      <c r="L73" s="318"/>
      <c r="M73" s="318"/>
      <c r="N73" s="318"/>
      <c r="O73" s="318"/>
    </row>
    <row r="74" spans="1:15" s="306" customFormat="1" x14ac:dyDescent="0.2">
      <c r="A74" s="358" t="s">
        <v>747</v>
      </c>
      <c r="B74" s="370" t="s">
        <v>748</v>
      </c>
      <c r="C74" s="356">
        <v>46295</v>
      </c>
      <c r="D74" s="360">
        <f>E74</f>
        <v>138403034</v>
      </c>
      <c r="E74" s="361">
        <v>138403034</v>
      </c>
      <c r="G74" s="318"/>
      <c r="H74" s="318"/>
      <c r="I74" s="318"/>
      <c r="J74" s="318"/>
      <c r="K74" s="318"/>
      <c r="L74" s="318"/>
      <c r="M74" s="318"/>
      <c r="N74" s="318"/>
      <c r="O74" s="318"/>
    </row>
    <row r="75" spans="1:15" s="306" customFormat="1" x14ac:dyDescent="0.2">
      <c r="A75" s="358" t="s">
        <v>749</v>
      </c>
      <c r="B75" s="370" t="s">
        <v>750</v>
      </c>
      <c r="C75" s="356" t="s">
        <v>501</v>
      </c>
      <c r="D75" s="360">
        <v>130680</v>
      </c>
      <c r="E75" s="361">
        <v>196020</v>
      </c>
      <c r="G75" s="318"/>
      <c r="H75" s="318"/>
      <c r="I75" s="318"/>
      <c r="J75" s="318"/>
      <c r="K75" s="318"/>
      <c r="L75" s="318"/>
      <c r="M75" s="318"/>
      <c r="N75" s="318"/>
      <c r="O75" s="318"/>
    </row>
    <row r="76" spans="1:15" s="306" customFormat="1" x14ac:dyDescent="0.2">
      <c r="A76" s="358" t="s">
        <v>751</v>
      </c>
      <c r="B76" s="370" t="s">
        <v>752</v>
      </c>
      <c r="C76" s="356" t="s">
        <v>501</v>
      </c>
      <c r="D76" s="360">
        <v>29100</v>
      </c>
      <c r="E76" s="361">
        <v>0</v>
      </c>
      <c r="G76" s="318"/>
      <c r="H76" s="318"/>
      <c r="I76" s="318"/>
      <c r="J76" s="318"/>
      <c r="K76" s="318"/>
      <c r="L76" s="318"/>
      <c r="M76" s="318"/>
      <c r="N76" s="318"/>
      <c r="O76" s="318"/>
    </row>
    <row r="77" spans="1:15" s="306" customFormat="1" ht="25.5" x14ac:dyDescent="0.2">
      <c r="A77" s="371" t="s">
        <v>753</v>
      </c>
      <c r="B77" s="372" t="s">
        <v>754</v>
      </c>
      <c r="C77" s="373" t="s">
        <v>501</v>
      </c>
      <c r="D77" s="326">
        <v>325920</v>
      </c>
      <c r="E77" s="327">
        <v>371160</v>
      </c>
      <c r="G77" s="318"/>
      <c r="H77" s="318"/>
      <c r="I77" s="318"/>
      <c r="J77" s="318"/>
      <c r="K77" s="318"/>
      <c r="L77" s="318"/>
      <c r="M77" s="318"/>
      <c r="N77" s="318"/>
      <c r="O77" s="318"/>
    </row>
    <row r="78" spans="1:15" s="374" customFormat="1" x14ac:dyDescent="0.2">
      <c r="A78" s="365" t="s">
        <v>755</v>
      </c>
      <c r="B78" s="366" t="s">
        <v>756</v>
      </c>
      <c r="C78" s="240" t="s">
        <v>501</v>
      </c>
      <c r="D78" s="326">
        <f>E78</f>
        <v>689700</v>
      </c>
      <c r="E78" s="368">
        <v>689700</v>
      </c>
      <c r="G78" s="375"/>
      <c r="H78" s="375"/>
      <c r="I78" s="375"/>
      <c r="J78" s="375"/>
      <c r="K78" s="375"/>
      <c r="L78" s="375"/>
      <c r="M78" s="375"/>
      <c r="N78" s="375"/>
      <c r="O78" s="375"/>
    </row>
    <row r="79" spans="1:15" s="321" customFormat="1" ht="13.5" x14ac:dyDescent="0.25">
      <c r="A79" s="319" t="s">
        <v>757</v>
      </c>
      <c r="B79" s="320" t="s">
        <v>758</v>
      </c>
      <c r="C79" s="325" t="s">
        <v>501</v>
      </c>
      <c r="D79" s="326">
        <f>E79</f>
        <v>1483747</v>
      </c>
      <c r="E79" s="327">
        <v>1483747</v>
      </c>
      <c r="G79" s="322"/>
      <c r="H79" s="322"/>
      <c r="I79" s="322"/>
      <c r="J79" s="322"/>
      <c r="K79" s="350"/>
      <c r="L79" s="322"/>
      <c r="M79" s="322"/>
      <c r="N79" s="322"/>
      <c r="O79" s="322"/>
    </row>
    <row r="80" spans="1:15" s="306" customFormat="1" x14ac:dyDescent="0.2">
      <c r="A80" s="358" t="s">
        <v>759</v>
      </c>
      <c r="B80" s="359" t="s">
        <v>667</v>
      </c>
      <c r="C80" s="356" t="s">
        <v>501</v>
      </c>
      <c r="D80" s="360">
        <f>E80</f>
        <v>197358</v>
      </c>
      <c r="E80" s="361">
        <v>197358</v>
      </c>
      <c r="G80" s="318"/>
      <c r="H80" s="318"/>
      <c r="I80" s="318"/>
      <c r="J80" s="318"/>
      <c r="K80" s="318"/>
      <c r="L80" s="318"/>
      <c r="M80" s="318"/>
      <c r="N80" s="318"/>
      <c r="O80" s="318"/>
    </row>
    <row r="81" spans="1:15" s="306" customFormat="1" ht="25.5" x14ac:dyDescent="0.2">
      <c r="A81" s="358" t="s">
        <v>760</v>
      </c>
      <c r="B81" s="359" t="s">
        <v>761</v>
      </c>
      <c r="C81" s="356">
        <v>45838</v>
      </c>
      <c r="D81" s="360">
        <v>857250</v>
      </c>
      <c r="E81" s="361">
        <v>4857750</v>
      </c>
      <c r="G81" s="318"/>
      <c r="H81" s="318"/>
      <c r="I81" s="318"/>
      <c r="J81" s="318"/>
      <c r="K81" s="318"/>
      <c r="L81" s="318"/>
      <c r="M81" s="318"/>
      <c r="N81" s="318"/>
      <c r="O81" s="318"/>
    </row>
    <row r="82" spans="1:15" s="306" customFormat="1" ht="25.5" x14ac:dyDescent="0.2">
      <c r="A82" s="358" t="s">
        <v>760</v>
      </c>
      <c r="B82" s="359" t="s">
        <v>762</v>
      </c>
      <c r="C82" s="356">
        <v>45838</v>
      </c>
      <c r="D82" s="360">
        <v>1524000</v>
      </c>
      <c r="E82" s="361">
        <v>8636000</v>
      </c>
      <c r="G82" s="318"/>
      <c r="H82" s="318"/>
      <c r="I82" s="318"/>
      <c r="J82" s="318"/>
      <c r="K82" s="318"/>
      <c r="L82" s="318"/>
      <c r="M82" s="318"/>
      <c r="N82" s="318"/>
      <c r="O82" s="318"/>
    </row>
    <row r="83" spans="1:15" s="321" customFormat="1" x14ac:dyDescent="0.2">
      <c r="A83" s="323" t="s">
        <v>763</v>
      </c>
      <c r="B83" s="324" t="s">
        <v>764</v>
      </c>
      <c r="C83" s="325" t="s">
        <v>501</v>
      </c>
      <c r="D83" s="326">
        <f>E83</f>
        <v>27111516</v>
      </c>
      <c r="E83" s="327">
        <v>27111516</v>
      </c>
      <c r="G83" s="322"/>
      <c r="H83" s="322"/>
      <c r="I83" s="322"/>
      <c r="J83" s="322"/>
      <c r="K83" s="322"/>
      <c r="L83" s="322"/>
      <c r="M83" s="322"/>
      <c r="N83" s="322"/>
      <c r="O83" s="322"/>
    </row>
    <row r="84" spans="1:15" s="321" customFormat="1" ht="25.5" x14ac:dyDescent="0.2">
      <c r="A84" s="323" t="s">
        <v>765</v>
      </c>
      <c r="B84" s="332" t="s">
        <v>766</v>
      </c>
      <c r="C84" s="325">
        <v>46022</v>
      </c>
      <c r="D84" s="326">
        <v>6000000</v>
      </c>
      <c r="E84" s="327">
        <v>5950000</v>
      </c>
      <c r="G84" s="322"/>
      <c r="H84" s="322"/>
      <c r="I84" s="322"/>
      <c r="J84" s="322"/>
      <c r="K84" s="322"/>
      <c r="L84" s="322"/>
      <c r="M84" s="322"/>
      <c r="N84" s="322"/>
      <c r="O84" s="322"/>
    </row>
    <row r="85" spans="1:15" s="321" customFormat="1" x14ac:dyDescent="0.2">
      <c r="A85" s="323" t="s">
        <v>767</v>
      </c>
      <c r="B85" s="332" t="s">
        <v>768</v>
      </c>
      <c r="C85" s="325" t="s">
        <v>501</v>
      </c>
      <c r="D85" s="326">
        <f>E85</f>
        <v>128928</v>
      </c>
      <c r="E85" s="327">
        <v>128928</v>
      </c>
      <c r="G85" s="322"/>
      <c r="H85" s="322"/>
      <c r="I85" s="322"/>
      <c r="J85" s="322"/>
      <c r="K85" s="322"/>
      <c r="L85" s="322"/>
      <c r="M85" s="322"/>
      <c r="N85" s="322"/>
      <c r="O85" s="322"/>
    </row>
    <row r="86" spans="1:15" s="321" customFormat="1" x14ac:dyDescent="0.2">
      <c r="A86" s="328" t="s">
        <v>769</v>
      </c>
      <c r="B86" s="329" t="s">
        <v>770</v>
      </c>
      <c r="C86" s="242" t="s">
        <v>501</v>
      </c>
      <c r="D86" s="330">
        <f>E86</f>
        <v>259548</v>
      </c>
      <c r="E86" s="331">
        <v>259548</v>
      </c>
      <c r="G86" s="322"/>
      <c r="H86" s="322"/>
      <c r="I86" s="322"/>
      <c r="J86" s="322"/>
      <c r="K86" s="322"/>
      <c r="L86" s="322"/>
      <c r="M86" s="322"/>
      <c r="N86" s="322"/>
      <c r="O86" s="322"/>
    </row>
    <row r="87" spans="1:15" s="321" customFormat="1" x14ac:dyDescent="0.2">
      <c r="A87" s="323" t="s">
        <v>769</v>
      </c>
      <c r="B87" s="324" t="s">
        <v>771</v>
      </c>
      <c r="C87" s="245" t="s">
        <v>501</v>
      </c>
      <c r="D87" s="326">
        <f>E87</f>
        <v>60808</v>
      </c>
      <c r="E87" s="327">
        <v>60808</v>
      </c>
      <c r="G87" s="322"/>
      <c r="H87" s="322"/>
      <c r="I87" s="322"/>
      <c r="J87" s="322"/>
      <c r="K87" s="322"/>
      <c r="L87" s="322"/>
      <c r="M87" s="322"/>
      <c r="N87" s="322"/>
      <c r="O87" s="322"/>
    </row>
    <row r="88" spans="1:15" s="132" customFormat="1" ht="13.5" thickBot="1" x14ac:dyDescent="0.25">
      <c r="A88" s="570" t="s">
        <v>20</v>
      </c>
      <c r="B88" s="571"/>
      <c r="C88" s="571"/>
      <c r="D88" s="376">
        <f>SUM(D9:D87)</f>
        <v>1697109890.8099999</v>
      </c>
      <c r="E88" s="377">
        <f>SUM(E9:E87)</f>
        <v>1284157255</v>
      </c>
      <c r="G88" s="378"/>
      <c r="H88" s="378"/>
      <c r="I88" s="378"/>
      <c r="J88" s="378"/>
      <c r="K88" s="378"/>
      <c r="L88" s="378"/>
      <c r="M88" s="378"/>
      <c r="N88" s="378"/>
      <c r="O88" s="378"/>
    </row>
    <row r="89" spans="1:15" x14ac:dyDescent="0.2">
      <c r="F89" s="311"/>
      <c r="G89" s="167"/>
      <c r="H89" s="167"/>
      <c r="I89" s="167"/>
      <c r="J89" s="167"/>
      <c r="K89" s="167"/>
      <c r="L89" s="167"/>
      <c r="M89" s="167"/>
      <c r="N89" s="167"/>
      <c r="O89" s="167"/>
    </row>
    <row r="90" spans="1:15" x14ac:dyDescent="0.2">
      <c r="G90" s="167"/>
      <c r="H90" s="167"/>
      <c r="I90" s="167"/>
      <c r="J90" s="167"/>
      <c r="K90" s="167"/>
      <c r="L90" s="167"/>
      <c r="M90" s="167"/>
      <c r="N90" s="167"/>
      <c r="O90" s="167"/>
    </row>
    <row r="91" spans="1:15" x14ac:dyDescent="0.2">
      <c r="G91" s="167"/>
      <c r="H91" s="167"/>
      <c r="I91" s="167"/>
      <c r="J91" s="167"/>
      <c r="K91" s="167"/>
      <c r="L91" s="167"/>
      <c r="M91" s="167"/>
      <c r="N91" s="167"/>
      <c r="O91" s="167"/>
    </row>
    <row r="94" spans="1:15" x14ac:dyDescent="0.2">
      <c r="F94" s="167"/>
      <c r="G94" s="167"/>
    </row>
    <row r="95" spans="1:15" x14ac:dyDescent="0.2">
      <c r="F95" s="167"/>
      <c r="G95" s="167"/>
    </row>
    <row r="96" spans="1:15" x14ac:dyDescent="0.2">
      <c r="F96" s="167"/>
      <c r="G96" s="167"/>
    </row>
    <row r="97" spans="4:7" x14ac:dyDescent="0.2">
      <c r="F97" s="167"/>
      <c r="G97" s="167"/>
    </row>
    <row r="98" spans="4:7" x14ac:dyDescent="0.2">
      <c r="F98" s="167"/>
      <c r="G98" s="167"/>
    </row>
    <row r="99" spans="4:7" x14ac:dyDescent="0.2">
      <c r="F99" s="167"/>
      <c r="G99" s="167"/>
    </row>
    <row r="100" spans="4:7" x14ac:dyDescent="0.2">
      <c r="F100" s="167"/>
      <c r="G100" s="167"/>
    </row>
    <row r="101" spans="4:7" x14ac:dyDescent="0.2">
      <c r="F101" s="167"/>
      <c r="G101" s="167"/>
    </row>
    <row r="102" spans="4:7" x14ac:dyDescent="0.2">
      <c r="F102" s="167"/>
      <c r="G102" s="167"/>
    </row>
    <row r="103" spans="4:7" x14ac:dyDescent="0.2">
      <c r="F103" s="167"/>
      <c r="G103" s="167"/>
    </row>
    <row r="104" spans="4:7" x14ac:dyDescent="0.2">
      <c r="F104" s="167"/>
      <c r="G104" s="167"/>
    </row>
    <row r="105" spans="4:7" x14ac:dyDescent="0.2">
      <c r="F105" s="167"/>
      <c r="G105" s="167"/>
    </row>
    <row r="106" spans="4:7" x14ac:dyDescent="0.2">
      <c r="F106" s="167"/>
      <c r="G106" s="167"/>
    </row>
    <row r="107" spans="4:7" x14ac:dyDescent="0.2">
      <c r="F107" s="167"/>
      <c r="G107" s="167"/>
    </row>
    <row r="108" spans="4:7" x14ac:dyDescent="0.2">
      <c r="F108" s="167"/>
      <c r="G108" s="167"/>
    </row>
    <row r="109" spans="4:7" x14ac:dyDescent="0.2">
      <c r="F109" s="167"/>
      <c r="G109" s="167"/>
    </row>
    <row r="110" spans="4:7" x14ac:dyDescent="0.2">
      <c r="D110" s="167"/>
      <c r="F110" s="167"/>
      <c r="G110" s="167"/>
    </row>
    <row r="111" spans="4:7" x14ac:dyDescent="0.2">
      <c r="F111" s="167"/>
      <c r="G111" s="167"/>
    </row>
    <row r="112" spans="4:7" x14ac:dyDescent="0.2">
      <c r="F112" s="167"/>
      <c r="G112" s="167"/>
    </row>
    <row r="113" spans="6:7" x14ac:dyDescent="0.2">
      <c r="F113" s="167"/>
      <c r="G113" s="167"/>
    </row>
    <row r="114" spans="6:7" x14ac:dyDescent="0.2">
      <c r="F114" s="167"/>
      <c r="G114" s="167"/>
    </row>
    <row r="115" spans="6:7" x14ac:dyDescent="0.2">
      <c r="F115" s="167"/>
      <c r="G115" s="167"/>
    </row>
    <row r="116" spans="6:7" x14ac:dyDescent="0.2">
      <c r="F116" s="167"/>
      <c r="G116" s="167"/>
    </row>
    <row r="117" spans="6:7" x14ac:dyDescent="0.2">
      <c r="F117" s="167"/>
      <c r="G117" s="167"/>
    </row>
    <row r="118" spans="6:7" x14ac:dyDescent="0.2">
      <c r="F118" s="167"/>
      <c r="G118" s="167"/>
    </row>
    <row r="119" spans="6:7" x14ac:dyDescent="0.2">
      <c r="F119" s="167"/>
      <c r="G119" s="167"/>
    </row>
    <row r="120" spans="6:7" x14ac:dyDescent="0.2">
      <c r="F120" s="167"/>
      <c r="G120" s="167"/>
    </row>
    <row r="121" spans="6:7" x14ac:dyDescent="0.2">
      <c r="F121" s="167"/>
      <c r="G121" s="167"/>
    </row>
    <row r="122" spans="6:7" x14ac:dyDescent="0.2">
      <c r="F122" s="167"/>
      <c r="G122" s="167"/>
    </row>
    <row r="123" spans="6:7" x14ac:dyDescent="0.2">
      <c r="F123" s="167"/>
      <c r="G123" s="167"/>
    </row>
  </sheetData>
  <mergeCells count="7">
    <mergeCell ref="A88:C8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6766-6582-4A41-9921-2280278086C3}">
  <sheetPr>
    <tabColor theme="6" tint="0.59999389629810485"/>
    <pageSetUpPr fitToPage="1"/>
  </sheetPr>
  <dimension ref="A1:O127"/>
  <sheetViews>
    <sheetView zoomScaleNormal="100" workbookViewId="0">
      <selection activeCell="E2" sqref="E2"/>
    </sheetView>
  </sheetViews>
  <sheetFormatPr defaultRowHeight="12.75" x14ac:dyDescent="0.2"/>
  <cols>
    <col min="1" max="1" width="38.85546875" style="263" customWidth="1"/>
    <col min="2" max="2" width="45.85546875" style="217" customWidth="1"/>
    <col min="3" max="3" width="13.7109375" style="267" customWidth="1"/>
    <col min="4" max="4" width="17.42578125" style="265" customWidth="1"/>
    <col min="5" max="5" width="13.85546875" style="220" customWidth="1"/>
    <col min="6" max="6" width="39.5703125" style="2" customWidth="1"/>
    <col min="7" max="7" width="24.140625" style="2" customWidth="1"/>
    <col min="8" max="8" width="21.7109375" style="2" customWidth="1"/>
    <col min="9" max="256" width="9.140625" style="2"/>
    <col min="257" max="257" width="37.85546875" style="2" customWidth="1"/>
    <col min="258" max="258" width="40.7109375" style="2" customWidth="1"/>
    <col min="259" max="259" width="14.5703125" style="2" customWidth="1"/>
    <col min="260" max="260" width="18" style="2" bestFit="1" customWidth="1"/>
    <col min="261" max="261" width="14" style="2" customWidth="1"/>
    <col min="262" max="262" width="17.28515625" style="2" customWidth="1"/>
    <col min="263" max="263" width="24.140625" style="2" customWidth="1"/>
    <col min="264" max="264" width="21.7109375" style="2" customWidth="1"/>
    <col min="265" max="512" width="9.140625" style="2"/>
    <col min="513" max="513" width="37.85546875" style="2" customWidth="1"/>
    <col min="514" max="514" width="40.7109375" style="2" customWidth="1"/>
    <col min="515" max="515" width="14.5703125" style="2" customWidth="1"/>
    <col min="516" max="516" width="18" style="2" bestFit="1" customWidth="1"/>
    <col min="517" max="517" width="14" style="2" customWidth="1"/>
    <col min="518" max="518" width="17.28515625" style="2" customWidth="1"/>
    <col min="519" max="519" width="24.140625" style="2" customWidth="1"/>
    <col min="520" max="520" width="21.7109375" style="2" customWidth="1"/>
    <col min="521" max="768" width="9.140625" style="2"/>
    <col min="769" max="769" width="37.85546875" style="2" customWidth="1"/>
    <col min="770" max="770" width="40.7109375" style="2" customWidth="1"/>
    <col min="771" max="771" width="14.5703125" style="2" customWidth="1"/>
    <col min="772" max="772" width="18" style="2" bestFit="1" customWidth="1"/>
    <col min="773" max="773" width="14" style="2" customWidth="1"/>
    <col min="774" max="774" width="17.28515625" style="2" customWidth="1"/>
    <col min="775" max="775" width="24.140625" style="2" customWidth="1"/>
    <col min="776" max="776" width="21.7109375" style="2" customWidth="1"/>
    <col min="777" max="1024" width="9.140625" style="2"/>
    <col min="1025" max="1025" width="37.85546875" style="2" customWidth="1"/>
    <col min="1026" max="1026" width="40.7109375" style="2" customWidth="1"/>
    <col min="1027" max="1027" width="14.5703125" style="2" customWidth="1"/>
    <col min="1028" max="1028" width="18" style="2" bestFit="1" customWidth="1"/>
    <col min="1029" max="1029" width="14" style="2" customWidth="1"/>
    <col min="1030" max="1030" width="17.28515625" style="2" customWidth="1"/>
    <col min="1031" max="1031" width="24.140625" style="2" customWidth="1"/>
    <col min="1032" max="1032" width="21.7109375" style="2" customWidth="1"/>
    <col min="1033" max="1280" width="9.140625" style="2"/>
    <col min="1281" max="1281" width="37.85546875" style="2" customWidth="1"/>
    <col min="1282" max="1282" width="40.7109375" style="2" customWidth="1"/>
    <col min="1283" max="1283" width="14.5703125" style="2" customWidth="1"/>
    <col min="1284" max="1284" width="18" style="2" bestFit="1" customWidth="1"/>
    <col min="1285" max="1285" width="14" style="2" customWidth="1"/>
    <col min="1286" max="1286" width="17.28515625" style="2" customWidth="1"/>
    <col min="1287" max="1287" width="24.140625" style="2" customWidth="1"/>
    <col min="1288" max="1288" width="21.7109375" style="2" customWidth="1"/>
    <col min="1289" max="1536" width="9.140625" style="2"/>
    <col min="1537" max="1537" width="37.85546875" style="2" customWidth="1"/>
    <col min="1538" max="1538" width="40.7109375" style="2" customWidth="1"/>
    <col min="1539" max="1539" width="14.5703125" style="2" customWidth="1"/>
    <col min="1540" max="1540" width="18" style="2" bestFit="1" customWidth="1"/>
    <col min="1541" max="1541" width="14" style="2" customWidth="1"/>
    <col min="1542" max="1542" width="17.28515625" style="2" customWidth="1"/>
    <col min="1543" max="1543" width="24.140625" style="2" customWidth="1"/>
    <col min="1544" max="1544" width="21.7109375" style="2" customWidth="1"/>
    <col min="1545" max="1792" width="9.140625" style="2"/>
    <col min="1793" max="1793" width="37.85546875" style="2" customWidth="1"/>
    <col min="1794" max="1794" width="40.7109375" style="2" customWidth="1"/>
    <col min="1795" max="1795" width="14.5703125" style="2" customWidth="1"/>
    <col min="1796" max="1796" width="18" style="2" bestFit="1" customWidth="1"/>
    <col min="1797" max="1797" width="14" style="2" customWidth="1"/>
    <col min="1798" max="1798" width="17.28515625" style="2" customWidth="1"/>
    <col min="1799" max="1799" width="24.140625" style="2" customWidth="1"/>
    <col min="1800" max="1800" width="21.7109375" style="2" customWidth="1"/>
    <col min="1801" max="2048" width="9.140625" style="2"/>
    <col min="2049" max="2049" width="37.85546875" style="2" customWidth="1"/>
    <col min="2050" max="2050" width="40.7109375" style="2" customWidth="1"/>
    <col min="2051" max="2051" width="14.5703125" style="2" customWidth="1"/>
    <col min="2052" max="2052" width="18" style="2" bestFit="1" customWidth="1"/>
    <col min="2053" max="2053" width="14" style="2" customWidth="1"/>
    <col min="2054" max="2054" width="17.28515625" style="2" customWidth="1"/>
    <col min="2055" max="2055" width="24.140625" style="2" customWidth="1"/>
    <col min="2056" max="2056" width="21.7109375" style="2" customWidth="1"/>
    <col min="2057" max="2304" width="9.140625" style="2"/>
    <col min="2305" max="2305" width="37.85546875" style="2" customWidth="1"/>
    <col min="2306" max="2306" width="40.7109375" style="2" customWidth="1"/>
    <col min="2307" max="2307" width="14.5703125" style="2" customWidth="1"/>
    <col min="2308" max="2308" width="18" style="2" bestFit="1" customWidth="1"/>
    <col min="2309" max="2309" width="14" style="2" customWidth="1"/>
    <col min="2310" max="2310" width="17.28515625" style="2" customWidth="1"/>
    <col min="2311" max="2311" width="24.140625" style="2" customWidth="1"/>
    <col min="2312" max="2312" width="21.7109375" style="2" customWidth="1"/>
    <col min="2313" max="2560" width="9.140625" style="2"/>
    <col min="2561" max="2561" width="37.85546875" style="2" customWidth="1"/>
    <col min="2562" max="2562" width="40.7109375" style="2" customWidth="1"/>
    <col min="2563" max="2563" width="14.5703125" style="2" customWidth="1"/>
    <col min="2564" max="2564" width="18" style="2" bestFit="1" customWidth="1"/>
    <col min="2565" max="2565" width="14" style="2" customWidth="1"/>
    <col min="2566" max="2566" width="17.28515625" style="2" customWidth="1"/>
    <col min="2567" max="2567" width="24.140625" style="2" customWidth="1"/>
    <col min="2568" max="2568" width="21.7109375" style="2" customWidth="1"/>
    <col min="2569" max="2816" width="9.140625" style="2"/>
    <col min="2817" max="2817" width="37.85546875" style="2" customWidth="1"/>
    <col min="2818" max="2818" width="40.7109375" style="2" customWidth="1"/>
    <col min="2819" max="2819" width="14.5703125" style="2" customWidth="1"/>
    <col min="2820" max="2820" width="18" style="2" bestFit="1" customWidth="1"/>
    <col min="2821" max="2821" width="14" style="2" customWidth="1"/>
    <col min="2822" max="2822" width="17.28515625" style="2" customWidth="1"/>
    <col min="2823" max="2823" width="24.140625" style="2" customWidth="1"/>
    <col min="2824" max="2824" width="21.7109375" style="2" customWidth="1"/>
    <col min="2825" max="3072" width="9.140625" style="2"/>
    <col min="3073" max="3073" width="37.85546875" style="2" customWidth="1"/>
    <col min="3074" max="3074" width="40.7109375" style="2" customWidth="1"/>
    <col min="3075" max="3075" width="14.5703125" style="2" customWidth="1"/>
    <col min="3076" max="3076" width="18" style="2" bestFit="1" customWidth="1"/>
    <col min="3077" max="3077" width="14" style="2" customWidth="1"/>
    <col min="3078" max="3078" width="17.28515625" style="2" customWidth="1"/>
    <col min="3079" max="3079" width="24.140625" style="2" customWidth="1"/>
    <col min="3080" max="3080" width="21.7109375" style="2" customWidth="1"/>
    <col min="3081" max="3328" width="9.140625" style="2"/>
    <col min="3329" max="3329" width="37.85546875" style="2" customWidth="1"/>
    <col min="3330" max="3330" width="40.7109375" style="2" customWidth="1"/>
    <col min="3331" max="3331" width="14.5703125" style="2" customWidth="1"/>
    <col min="3332" max="3332" width="18" style="2" bestFit="1" customWidth="1"/>
    <col min="3333" max="3333" width="14" style="2" customWidth="1"/>
    <col min="3334" max="3334" width="17.28515625" style="2" customWidth="1"/>
    <col min="3335" max="3335" width="24.140625" style="2" customWidth="1"/>
    <col min="3336" max="3336" width="21.7109375" style="2" customWidth="1"/>
    <col min="3337" max="3584" width="9.140625" style="2"/>
    <col min="3585" max="3585" width="37.85546875" style="2" customWidth="1"/>
    <col min="3586" max="3586" width="40.7109375" style="2" customWidth="1"/>
    <col min="3587" max="3587" width="14.5703125" style="2" customWidth="1"/>
    <col min="3588" max="3588" width="18" style="2" bestFit="1" customWidth="1"/>
    <col min="3589" max="3589" width="14" style="2" customWidth="1"/>
    <col min="3590" max="3590" width="17.28515625" style="2" customWidth="1"/>
    <col min="3591" max="3591" width="24.140625" style="2" customWidth="1"/>
    <col min="3592" max="3592" width="21.7109375" style="2" customWidth="1"/>
    <col min="3593" max="3840" width="9.140625" style="2"/>
    <col min="3841" max="3841" width="37.85546875" style="2" customWidth="1"/>
    <col min="3842" max="3842" width="40.7109375" style="2" customWidth="1"/>
    <col min="3843" max="3843" width="14.5703125" style="2" customWidth="1"/>
    <col min="3844" max="3844" width="18" style="2" bestFit="1" customWidth="1"/>
    <col min="3845" max="3845" width="14" style="2" customWidth="1"/>
    <col min="3846" max="3846" width="17.28515625" style="2" customWidth="1"/>
    <col min="3847" max="3847" width="24.140625" style="2" customWidth="1"/>
    <col min="3848" max="3848" width="21.7109375" style="2" customWidth="1"/>
    <col min="3849" max="4096" width="9.140625" style="2"/>
    <col min="4097" max="4097" width="37.85546875" style="2" customWidth="1"/>
    <col min="4098" max="4098" width="40.7109375" style="2" customWidth="1"/>
    <col min="4099" max="4099" width="14.5703125" style="2" customWidth="1"/>
    <col min="4100" max="4100" width="18" style="2" bestFit="1" customWidth="1"/>
    <col min="4101" max="4101" width="14" style="2" customWidth="1"/>
    <col min="4102" max="4102" width="17.28515625" style="2" customWidth="1"/>
    <col min="4103" max="4103" width="24.140625" style="2" customWidth="1"/>
    <col min="4104" max="4104" width="21.7109375" style="2" customWidth="1"/>
    <col min="4105" max="4352" width="9.140625" style="2"/>
    <col min="4353" max="4353" width="37.85546875" style="2" customWidth="1"/>
    <col min="4354" max="4354" width="40.7109375" style="2" customWidth="1"/>
    <col min="4355" max="4355" width="14.5703125" style="2" customWidth="1"/>
    <col min="4356" max="4356" width="18" style="2" bestFit="1" customWidth="1"/>
    <col min="4357" max="4357" width="14" style="2" customWidth="1"/>
    <col min="4358" max="4358" width="17.28515625" style="2" customWidth="1"/>
    <col min="4359" max="4359" width="24.140625" style="2" customWidth="1"/>
    <col min="4360" max="4360" width="21.7109375" style="2" customWidth="1"/>
    <col min="4361" max="4608" width="9.140625" style="2"/>
    <col min="4609" max="4609" width="37.85546875" style="2" customWidth="1"/>
    <col min="4610" max="4610" width="40.7109375" style="2" customWidth="1"/>
    <col min="4611" max="4611" width="14.5703125" style="2" customWidth="1"/>
    <col min="4612" max="4612" width="18" style="2" bestFit="1" customWidth="1"/>
    <col min="4613" max="4613" width="14" style="2" customWidth="1"/>
    <col min="4614" max="4614" width="17.28515625" style="2" customWidth="1"/>
    <col min="4615" max="4615" width="24.140625" style="2" customWidth="1"/>
    <col min="4616" max="4616" width="21.7109375" style="2" customWidth="1"/>
    <col min="4617" max="4864" width="9.140625" style="2"/>
    <col min="4865" max="4865" width="37.85546875" style="2" customWidth="1"/>
    <col min="4866" max="4866" width="40.7109375" style="2" customWidth="1"/>
    <col min="4867" max="4867" width="14.5703125" style="2" customWidth="1"/>
    <col min="4868" max="4868" width="18" style="2" bestFit="1" customWidth="1"/>
    <col min="4869" max="4869" width="14" style="2" customWidth="1"/>
    <col min="4870" max="4870" width="17.28515625" style="2" customWidth="1"/>
    <col min="4871" max="4871" width="24.140625" style="2" customWidth="1"/>
    <col min="4872" max="4872" width="21.7109375" style="2" customWidth="1"/>
    <col min="4873" max="5120" width="9.140625" style="2"/>
    <col min="5121" max="5121" width="37.85546875" style="2" customWidth="1"/>
    <col min="5122" max="5122" width="40.7109375" style="2" customWidth="1"/>
    <col min="5123" max="5123" width="14.5703125" style="2" customWidth="1"/>
    <col min="5124" max="5124" width="18" style="2" bestFit="1" customWidth="1"/>
    <col min="5125" max="5125" width="14" style="2" customWidth="1"/>
    <col min="5126" max="5126" width="17.28515625" style="2" customWidth="1"/>
    <col min="5127" max="5127" width="24.140625" style="2" customWidth="1"/>
    <col min="5128" max="5128" width="21.7109375" style="2" customWidth="1"/>
    <col min="5129" max="5376" width="9.140625" style="2"/>
    <col min="5377" max="5377" width="37.85546875" style="2" customWidth="1"/>
    <col min="5378" max="5378" width="40.7109375" style="2" customWidth="1"/>
    <col min="5379" max="5379" width="14.5703125" style="2" customWidth="1"/>
    <col min="5380" max="5380" width="18" style="2" bestFit="1" customWidth="1"/>
    <col min="5381" max="5381" width="14" style="2" customWidth="1"/>
    <col min="5382" max="5382" width="17.28515625" style="2" customWidth="1"/>
    <col min="5383" max="5383" width="24.140625" style="2" customWidth="1"/>
    <col min="5384" max="5384" width="21.7109375" style="2" customWidth="1"/>
    <col min="5385" max="5632" width="9.140625" style="2"/>
    <col min="5633" max="5633" width="37.85546875" style="2" customWidth="1"/>
    <col min="5634" max="5634" width="40.7109375" style="2" customWidth="1"/>
    <col min="5635" max="5635" width="14.5703125" style="2" customWidth="1"/>
    <col min="5636" max="5636" width="18" style="2" bestFit="1" customWidth="1"/>
    <col min="5637" max="5637" width="14" style="2" customWidth="1"/>
    <col min="5638" max="5638" width="17.28515625" style="2" customWidth="1"/>
    <col min="5639" max="5639" width="24.140625" style="2" customWidth="1"/>
    <col min="5640" max="5640" width="21.7109375" style="2" customWidth="1"/>
    <col min="5641" max="5888" width="9.140625" style="2"/>
    <col min="5889" max="5889" width="37.85546875" style="2" customWidth="1"/>
    <col min="5890" max="5890" width="40.7109375" style="2" customWidth="1"/>
    <col min="5891" max="5891" width="14.5703125" style="2" customWidth="1"/>
    <col min="5892" max="5892" width="18" style="2" bestFit="1" customWidth="1"/>
    <col min="5893" max="5893" width="14" style="2" customWidth="1"/>
    <col min="5894" max="5894" width="17.28515625" style="2" customWidth="1"/>
    <col min="5895" max="5895" width="24.140625" style="2" customWidth="1"/>
    <col min="5896" max="5896" width="21.7109375" style="2" customWidth="1"/>
    <col min="5897" max="6144" width="9.140625" style="2"/>
    <col min="6145" max="6145" width="37.85546875" style="2" customWidth="1"/>
    <col min="6146" max="6146" width="40.7109375" style="2" customWidth="1"/>
    <col min="6147" max="6147" width="14.5703125" style="2" customWidth="1"/>
    <col min="6148" max="6148" width="18" style="2" bestFit="1" customWidth="1"/>
    <col min="6149" max="6149" width="14" style="2" customWidth="1"/>
    <col min="6150" max="6150" width="17.28515625" style="2" customWidth="1"/>
    <col min="6151" max="6151" width="24.140625" style="2" customWidth="1"/>
    <col min="6152" max="6152" width="21.7109375" style="2" customWidth="1"/>
    <col min="6153" max="6400" width="9.140625" style="2"/>
    <col min="6401" max="6401" width="37.85546875" style="2" customWidth="1"/>
    <col min="6402" max="6402" width="40.7109375" style="2" customWidth="1"/>
    <col min="6403" max="6403" width="14.5703125" style="2" customWidth="1"/>
    <col min="6404" max="6404" width="18" style="2" bestFit="1" customWidth="1"/>
    <col min="6405" max="6405" width="14" style="2" customWidth="1"/>
    <col min="6406" max="6406" width="17.28515625" style="2" customWidth="1"/>
    <col min="6407" max="6407" width="24.140625" style="2" customWidth="1"/>
    <col min="6408" max="6408" width="21.7109375" style="2" customWidth="1"/>
    <col min="6409" max="6656" width="9.140625" style="2"/>
    <col min="6657" max="6657" width="37.85546875" style="2" customWidth="1"/>
    <col min="6658" max="6658" width="40.7109375" style="2" customWidth="1"/>
    <col min="6659" max="6659" width="14.5703125" style="2" customWidth="1"/>
    <col min="6660" max="6660" width="18" style="2" bestFit="1" customWidth="1"/>
    <col min="6661" max="6661" width="14" style="2" customWidth="1"/>
    <col min="6662" max="6662" width="17.28515625" style="2" customWidth="1"/>
    <col min="6663" max="6663" width="24.140625" style="2" customWidth="1"/>
    <col min="6664" max="6664" width="21.7109375" style="2" customWidth="1"/>
    <col min="6665" max="6912" width="9.140625" style="2"/>
    <col min="6913" max="6913" width="37.85546875" style="2" customWidth="1"/>
    <col min="6914" max="6914" width="40.7109375" style="2" customWidth="1"/>
    <col min="6915" max="6915" width="14.5703125" style="2" customWidth="1"/>
    <col min="6916" max="6916" width="18" style="2" bestFit="1" customWidth="1"/>
    <col min="6917" max="6917" width="14" style="2" customWidth="1"/>
    <col min="6918" max="6918" width="17.28515625" style="2" customWidth="1"/>
    <col min="6919" max="6919" width="24.140625" style="2" customWidth="1"/>
    <col min="6920" max="6920" width="21.7109375" style="2" customWidth="1"/>
    <col min="6921" max="7168" width="9.140625" style="2"/>
    <col min="7169" max="7169" width="37.85546875" style="2" customWidth="1"/>
    <col min="7170" max="7170" width="40.7109375" style="2" customWidth="1"/>
    <col min="7171" max="7171" width="14.5703125" style="2" customWidth="1"/>
    <col min="7172" max="7172" width="18" style="2" bestFit="1" customWidth="1"/>
    <col min="7173" max="7173" width="14" style="2" customWidth="1"/>
    <col min="7174" max="7174" width="17.28515625" style="2" customWidth="1"/>
    <col min="7175" max="7175" width="24.140625" style="2" customWidth="1"/>
    <col min="7176" max="7176" width="21.7109375" style="2" customWidth="1"/>
    <col min="7177" max="7424" width="9.140625" style="2"/>
    <col min="7425" max="7425" width="37.85546875" style="2" customWidth="1"/>
    <col min="7426" max="7426" width="40.7109375" style="2" customWidth="1"/>
    <col min="7427" max="7427" width="14.5703125" style="2" customWidth="1"/>
    <col min="7428" max="7428" width="18" style="2" bestFit="1" customWidth="1"/>
    <col min="7429" max="7429" width="14" style="2" customWidth="1"/>
    <col min="7430" max="7430" width="17.28515625" style="2" customWidth="1"/>
    <col min="7431" max="7431" width="24.140625" style="2" customWidth="1"/>
    <col min="7432" max="7432" width="21.7109375" style="2" customWidth="1"/>
    <col min="7433" max="7680" width="9.140625" style="2"/>
    <col min="7681" max="7681" width="37.85546875" style="2" customWidth="1"/>
    <col min="7682" max="7682" width="40.7109375" style="2" customWidth="1"/>
    <col min="7683" max="7683" width="14.5703125" style="2" customWidth="1"/>
    <col min="7684" max="7684" width="18" style="2" bestFit="1" customWidth="1"/>
    <col min="7685" max="7685" width="14" style="2" customWidth="1"/>
    <col min="7686" max="7686" width="17.28515625" style="2" customWidth="1"/>
    <col min="7687" max="7687" width="24.140625" style="2" customWidth="1"/>
    <col min="7688" max="7688" width="21.7109375" style="2" customWidth="1"/>
    <col min="7689" max="7936" width="9.140625" style="2"/>
    <col min="7937" max="7937" width="37.85546875" style="2" customWidth="1"/>
    <col min="7938" max="7938" width="40.7109375" style="2" customWidth="1"/>
    <col min="7939" max="7939" width="14.5703125" style="2" customWidth="1"/>
    <col min="7940" max="7940" width="18" style="2" bestFit="1" customWidth="1"/>
    <col min="7941" max="7941" width="14" style="2" customWidth="1"/>
    <col min="7942" max="7942" width="17.28515625" style="2" customWidth="1"/>
    <col min="7943" max="7943" width="24.140625" style="2" customWidth="1"/>
    <col min="7944" max="7944" width="21.7109375" style="2" customWidth="1"/>
    <col min="7945" max="8192" width="9.140625" style="2"/>
    <col min="8193" max="8193" width="37.85546875" style="2" customWidth="1"/>
    <col min="8194" max="8194" width="40.7109375" style="2" customWidth="1"/>
    <col min="8195" max="8195" width="14.5703125" style="2" customWidth="1"/>
    <col min="8196" max="8196" width="18" style="2" bestFit="1" customWidth="1"/>
    <col min="8197" max="8197" width="14" style="2" customWidth="1"/>
    <col min="8198" max="8198" width="17.28515625" style="2" customWidth="1"/>
    <col min="8199" max="8199" width="24.140625" style="2" customWidth="1"/>
    <col min="8200" max="8200" width="21.7109375" style="2" customWidth="1"/>
    <col min="8201" max="8448" width="9.140625" style="2"/>
    <col min="8449" max="8449" width="37.85546875" style="2" customWidth="1"/>
    <col min="8450" max="8450" width="40.7109375" style="2" customWidth="1"/>
    <col min="8451" max="8451" width="14.5703125" style="2" customWidth="1"/>
    <col min="8452" max="8452" width="18" style="2" bestFit="1" customWidth="1"/>
    <col min="8453" max="8453" width="14" style="2" customWidth="1"/>
    <col min="8454" max="8454" width="17.28515625" style="2" customWidth="1"/>
    <col min="8455" max="8455" width="24.140625" style="2" customWidth="1"/>
    <col min="8456" max="8456" width="21.7109375" style="2" customWidth="1"/>
    <col min="8457" max="8704" width="9.140625" style="2"/>
    <col min="8705" max="8705" width="37.85546875" style="2" customWidth="1"/>
    <col min="8706" max="8706" width="40.7109375" style="2" customWidth="1"/>
    <col min="8707" max="8707" width="14.5703125" style="2" customWidth="1"/>
    <col min="8708" max="8708" width="18" style="2" bestFit="1" customWidth="1"/>
    <col min="8709" max="8709" width="14" style="2" customWidth="1"/>
    <col min="8710" max="8710" width="17.28515625" style="2" customWidth="1"/>
    <col min="8711" max="8711" width="24.140625" style="2" customWidth="1"/>
    <col min="8712" max="8712" width="21.7109375" style="2" customWidth="1"/>
    <col min="8713" max="8960" width="9.140625" style="2"/>
    <col min="8961" max="8961" width="37.85546875" style="2" customWidth="1"/>
    <col min="8962" max="8962" width="40.7109375" style="2" customWidth="1"/>
    <col min="8963" max="8963" width="14.5703125" style="2" customWidth="1"/>
    <col min="8964" max="8964" width="18" style="2" bestFit="1" customWidth="1"/>
    <col min="8965" max="8965" width="14" style="2" customWidth="1"/>
    <col min="8966" max="8966" width="17.28515625" style="2" customWidth="1"/>
    <col min="8967" max="8967" width="24.140625" style="2" customWidth="1"/>
    <col min="8968" max="8968" width="21.7109375" style="2" customWidth="1"/>
    <col min="8969" max="9216" width="9.140625" style="2"/>
    <col min="9217" max="9217" width="37.85546875" style="2" customWidth="1"/>
    <col min="9218" max="9218" width="40.7109375" style="2" customWidth="1"/>
    <col min="9219" max="9219" width="14.5703125" style="2" customWidth="1"/>
    <col min="9220" max="9220" width="18" style="2" bestFit="1" customWidth="1"/>
    <col min="9221" max="9221" width="14" style="2" customWidth="1"/>
    <col min="9222" max="9222" width="17.28515625" style="2" customWidth="1"/>
    <col min="9223" max="9223" width="24.140625" style="2" customWidth="1"/>
    <col min="9224" max="9224" width="21.7109375" style="2" customWidth="1"/>
    <col min="9225" max="9472" width="9.140625" style="2"/>
    <col min="9473" max="9473" width="37.85546875" style="2" customWidth="1"/>
    <col min="9474" max="9474" width="40.7109375" style="2" customWidth="1"/>
    <col min="9475" max="9475" width="14.5703125" style="2" customWidth="1"/>
    <col min="9476" max="9476" width="18" style="2" bestFit="1" customWidth="1"/>
    <col min="9477" max="9477" width="14" style="2" customWidth="1"/>
    <col min="9478" max="9478" width="17.28515625" style="2" customWidth="1"/>
    <col min="9479" max="9479" width="24.140625" style="2" customWidth="1"/>
    <col min="9480" max="9480" width="21.7109375" style="2" customWidth="1"/>
    <col min="9481" max="9728" width="9.140625" style="2"/>
    <col min="9729" max="9729" width="37.85546875" style="2" customWidth="1"/>
    <col min="9730" max="9730" width="40.7109375" style="2" customWidth="1"/>
    <col min="9731" max="9731" width="14.5703125" style="2" customWidth="1"/>
    <col min="9732" max="9732" width="18" style="2" bestFit="1" customWidth="1"/>
    <col min="9733" max="9733" width="14" style="2" customWidth="1"/>
    <col min="9734" max="9734" width="17.28515625" style="2" customWidth="1"/>
    <col min="9735" max="9735" width="24.140625" style="2" customWidth="1"/>
    <col min="9736" max="9736" width="21.7109375" style="2" customWidth="1"/>
    <col min="9737" max="9984" width="9.140625" style="2"/>
    <col min="9985" max="9985" width="37.85546875" style="2" customWidth="1"/>
    <col min="9986" max="9986" width="40.7109375" style="2" customWidth="1"/>
    <col min="9987" max="9987" width="14.5703125" style="2" customWidth="1"/>
    <col min="9988" max="9988" width="18" style="2" bestFit="1" customWidth="1"/>
    <col min="9989" max="9989" width="14" style="2" customWidth="1"/>
    <col min="9990" max="9990" width="17.28515625" style="2" customWidth="1"/>
    <col min="9991" max="9991" width="24.140625" style="2" customWidth="1"/>
    <col min="9992" max="9992" width="21.7109375" style="2" customWidth="1"/>
    <col min="9993" max="10240" width="9.140625" style="2"/>
    <col min="10241" max="10241" width="37.85546875" style="2" customWidth="1"/>
    <col min="10242" max="10242" width="40.7109375" style="2" customWidth="1"/>
    <col min="10243" max="10243" width="14.5703125" style="2" customWidth="1"/>
    <col min="10244" max="10244" width="18" style="2" bestFit="1" customWidth="1"/>
    <col min="10245" max="10245" width="14" style="2" customWidth="1"/>
    <col min="10246" max="10246" width="17.28515625" style="2" customWidth="1"/>
    <col min="10247" max="10247" width="24.140625" style="2" customWidth="1"/>
    <col min="10248" max="10248" width="21.7109375" style="2" customWidth="1"/>
    <col min="10249" max="10496" width="9.140625" style="2"/>
    <col min="10497" max="10497" width="37.85546875" style="2" customWidth="1"/>
    <col min="10498" max="10498" width="40.7109375" style="2" customWidth="1"/>
    <col min="10499" max="10499" width="14.5703125" style="2" customWidth="1"/>
    <col min="10500" max="10500" width="18" style="2" bestFit="1" customWidth="1"/>
    <col min="10501" max="10501" width="14" style="2" customWidth="1"/>
    <col min="10502" max="10502" width="17.28515625" style="2" customWidth="1"/>
    <col min="10503" max="10503" width="24.140625" style="2" customWidth="1"/>
    <col min="10504" max="10504" width="21.7109375" style="2" customWidth="1"/>
    <col min="10505" max="10752" width="9.140625" style="2"/>
    <col min="10753" max="10753" width="37.85546875" style="2" customWidth="1"/>
    <col min="10754" max="10754" width="40.7109375" style="2" customWidth="1"/>
    <col min="10755" max="10755" width="14.5703125" style="2" customWidth="1"/>
    <col min="10756" max="10756" width="18" style="2" bestFit="1" customWidth="1"/>
    <col min="10757" max="10757" width="14" style="2" customWidth="1"/>
    <col min="10758" max="10758" width="17.28515625" style="2" customWidth="1"/>
    <col min="10759" max="10759" width="24.140625" style="2" customWidth="1"/>
    <col min="10760" max="10760" width="21.7109375" style="2" customWidth="1"/>
    <col min="10761" max="11008" width="9.140625" style="2"/>
    <col min="11009" max="11009" width="37.85546875" style="2" customWidth="1"/>
    <col min="11010" max="11010" width="40.7109375" style="2" customWidth="1"/>
    <col min="11011" max="11011" width="14.5703125" style="2" customWidth="1"/>
    <col min="11012" max="11012" width="18" style="2" bestFit="1" customWidth="1"/>
    <col min="11013" max="11013" width="14" style="2" customWidth="1"/>
    <col min="11014" max="11014" width="17.28515625" style="2" customWidth="1"/>
    <col min="11015" max="11015" width="24.140625" style="2" customWidth="1"/>
    <col min="11016" max="11016" width="21.7109375" style="2" customWidth="1"/>
    <col min="11017" max="11264" width="9.140625" style="2"/>
    <col min="11265" max="11265" width="37.85546875" style="2" customWidth="1"/>
    <col min="11266" max="11266" width="40.7109375" style="2" customWidth="1"/>
    <col min="11267" max="11267" width="14.5703125" style="2" customWidth="1"/>
    <col min="11268" max="11268" width="18" style="2" bestFit="1" customWidth="1"/>
    <col min="11269" max="11269" width="14" style="2" customWidth="1"/>
    <col min="11270" max="11270" width="17.28515625" style="2" customWidth="1"/>
    <col min="11271" max="11271" width="24.140625" style="2" customWidth="1"/>
    <col min="11272" max="11272" width="21.7109375" style="2" customWidth="1"/>
    <col min="11273" max="11520" width="9.140625" style="2"/>
    <col min="11521" max="11521" width="37.85546875" style="2" customWidth="1"/>
    <col min="11522" max="11522" width="40.7109375" style="2" customWidth="1"/>
    <col min="11523" max="11523" width="14.5703125" style="2" customWidth="1"/>
    <col min="11524" max="11524" width="18" style="2" bestFit="1" customWidth="1"/>
    <col min="11525" max="11525" width="14" style="2" customWidth="1"/>
    <col min="11526" max="11526" width="17.28515625" style="2" customWidth="1"/>
    <col min="11527" max="11527" width="24.140625" style="2" customWidth="1"/>
    <col min="11528" max="11528" width="21.7109375" style="2" customWidth="1"/>
    <col min="11529" max="11776" width="9.140625" style="2"/>
    <col min="11777" max="11777" width="37.85546875" style="2" customWidth="1"/>
    <col min="11778" max="11778" width="40.7109375" style="2" customWidth="1"/>
    <col min="11779" max="11779" width="14.5703125" style="2" customWidth="1"/>
    <col min="11780" max="11780" width="18" style="2" bestFit="1" customWidth="1"/>
    <col min="11781" max="11781" width="14" style="2" customWidth="1"/>
    <col min="11782" max="11782" width="17.28515625" style="2" customWidth="1"/>
    <col min="11783" max="11783" width="24.140625" style="2" customWidth="1"/>
    <col min="11784" max="11784" width="21.7109375" style="2" customWidth="1"/>
    <col min="11785" max="12032" width="9.140625" style="2"/>
    <col min="12033" max="12033" width="37.85546875" style="2" customWidth="1"/>
    <col min="12034" max="12034" width="40.7109375" style="2" customWidth="1"/>
    <col min="12035" max="12035" width="14.5703125" style="2" customWidth="1"/>
    <col min="12036" max="12036" width="18" style="2" bestFit="1" customWidth="1"/>
    <col min="12037" max="12037" width="14" style="2" customWidth="1"/>
    <col min="12038" max="12038" width="17.28515625" style="2" customWidth="1"/>
    <col min="12039" max="12039" width="24.140625" style="2" customWidth="1"/>
    <col min="12040" max="12040" width="21.7109375" style="2" customWidth="1"/>
    <col min="12041" max="12288" width="9.140625" style="2"/>
    <col min="12289" max="12289" width="37.85546875" style="2" customWidth="1"/>
    <col min="12290" max="12290" width="40.7109375" style="2" customWidth="1"/>
    <col min="12291" max="12291" width="14.5703125" style="2" customWidth="1"/>
    <col min="12292" max="12292" width="18" style="2" bestFit="1" customWidth="1"/>
    <col min="12293" max="12293" width="14" style="2" customWidth="1"/>
    <col min="12294" max="12294" width="17.28515625" style="2" customWidth="1"/>
    <col min="12295" max="12295" width="24.140625" style="2" customWidth="1"/>
    <col min="12296" max="12296" width="21.7109375" style="2" customWidth="1"/>
    <col min="12297" max="12544" width="9.140625" style="2"/>
    <col min="12545" max="12545" width="37.85546875" style="2" customWidth="1"/>
    <col min="12546" max="12546" width="40.7109375" style="2" customWidth="1"/>
    <col min="12547" max="12547" width="14.5703125" style="2" customWidth="1"/>
    <col min="12548" max="12548" width="18" style="2" bestFit="1" customWidth="1"/>
    <col min="12549" max="12549" width="14" style="2" customWidth="1"/>
    <col min="12550" max="12550" width="17.28515625" style="2" customWidth="1"/>
    <col min="12551" max="12551" width="24.140625" style="2" customWidth="1"/>
    <col min="12552" max="12552" width="21.7109375" style="2" customWidth="1"/>
    <col min="12553" max="12800" width="9.140625" style="2"/>
    <col min="12801" max="12801" width="37.85546875" style="2" customWidth="1"/>
    <col min="12802" max="12802" width="40.7109375" style="2" customWidth="1"/>
    <col min="12803" max="12803" width="14.5703125" style="2" customWidth="1"/>
    <col min="12804" max="12804" width="18" style="2" bestFit="1" customWidth="1"/>
    <col min="12805" max="12805" width="14" style="2" customWidth="1"/>
    <col min="12806" max="12806" width="17.28515625" style="2" customWidth="1"/>
    <col min="12807" max="12807" width="24.140625" style="2" customWidth="1"/>
    <col min="12808" max="12808" width="21.7109375" style="2" customWidth="1"/>
    <col min="12809" max="13056" width="9.140625" style="2"/>
    <col min="13057" max="13057" width="37.85546875" style="2" customWidth="1"/>
    <col min="13058" max="13058" width="40.7109375" style="2" customWidth="1"/>
    <col min="13059" max="13059" width="14.5703125" style="2" customWidth="1"/>
    <col min="13060" max="13060" width="18" style="2" bestFit="1" customWidth="1"/>
    <col min="13061" max="13061" width="14" style="2" customWidth="1"/>
    <col min="13062" max="13062" width="17.28515625" style="2" customWidth="1"/>
    <col min="13063" max="13063" width="24.140625" style="2" customWidth="1"/>
    <col min="13064" max="13064" width="21.7109375" style="2" customWidth="1"/>
    <col min="13065" max="13312" width="9.140625" style="2"/>
    <col min="13313" max="13313" width="37.85546875" style="2" customWidth="1"/>
    <col min="13314" max="13314" width="40.7109375" style="2" customWidth="1"/>
    <col min="13315" max="13315" width="14.5703125" style="2" customWidth="1"/>
    <col min="13316" max="13316" width="18" style="2" bestFit="1" customWidth="1"/>
    <col min="13317" max="13317" width="14" style="2" customWidth="1"/>
    <col min="13318" max="13318" width="17.28515625" style="2" customWidth="1"/>
    <col min="13319" max="13319" width="24.140625" style="2" customWidth="1"/>
    <col min="13320" max="13320" width="21.7109375" style="2" customWidth="1"/>
    <col min="13321" max="13568" width="9.140625" style="2"/>
    <col min="13569" max="13569" width="37.85546875" style="2" customWidth="1"/>
    <col min="13570" max="13570" width="40.7109375" style="2" customWidth="1"/>
    <col min="13571" max="13571" width="14.5703125" style="2" customWidth="1"/>
    <col min="13572" max="13572" width="18" style="2" bestFit="1" customWidth="1"/>
    <col min="13573" max="13573" width="14" style="2" customWidth="1"/>
    <col min="13574" max="13574" width="17.28515625" style="2" customWidth="1"/>
    <col min="13575" max="13575" width="24.140625" style="2" customWidth="1"/>
    <col min="13576" max="13576" width="21.7109375" style="2" customWidth="1"/>
    <col min="13577" max="13824" width="9.140625" style="2"/>
    <col min="13825" max="13825" width="37.85546875" style="2" customWidth="1"/>
    <col min="13826" max="13826" width="40.7109375" style="2" customWidth="1"/>
    <col min="13827" max="13827" width="14.5703125" style="2" customWidth="1"/>
    <col min="13828" max="13828" width="18" style="2" bestFit="1" customWidth="1"/>
    <col min="13829" max="13829" width="14" style="2" customWidth="1"/>
    <col min="13830" max="13830" width="17.28515625" style="2" customWidth="1"/>
    <col min="13831" max="13831" width="24.140625" style="2" customWidth="1"/>
    <col min="13832" max="13832" width="21.7109375" style="2" customWidth="1"/>
    <col min="13833" max="14080" width="9.140625" style="2"/>
    <col min="14081" max="14081" width="37.85546875" style="2" customWidth="1"/>
    <col min="14082" max="14082" width="40.7109375" style="2" customWidth="1"/>
    <col min="14083" max="14083" width="14.5703125" style="2" customWidth="1"/>
    <col min="14084" max="14084" width="18" style="2" bestFit="1" customWidth="1"/>
    <col min="14085" max="14085" width="14" style="2" customWidth="1"/>
    <col min="14086" max="14086" width="17.28515625" style="2" customWidth="1"/>
    <col min="14087" max="14087" width="24.140625" style="2" customWidth="1"/>
    <col min="14088" max="14088" width="21.7109375" style="2" customWidth="1"/>
    <col min="14089" max="14336" width="9.140625" style="2"/>
    <col min="14337" max="14337" width="37.85546875" style="2" customWidth="1"/>
    <col min="14338" max="14338" width="40.7109375" style="2" customWidth="1"/>
    <col min="14339" max="14339" width="14.5703125" style="2" customWidth="1"/>
    <col min="14340" max="14340" width="18" style="2" bestFit="1" customWidth="1"/>
    <col min="14341" max="14341" width="14" style="2" customWidth="1"/>
    <col min="14342" max="14342" width="17.28515625" style="2" customWidth="1"/>
    <col min="14343" max="14343" width="24.140625" style="2" customWidth="1"/>
    <col min="14344" max="14344" width="21.7109375" style="2" customWidth="1"/>
    <col min="14345" max="14592" width="9.140625" style="2"/>
    <col min="14593" max="14593" width="37.85546875" style="2" customWidth="1"/>
    <col min="14594" max="14594" width="40.7109375" style="2" customWidth="1"/>
    <col min="14595" max="14595" width="14.5703125" style="2" customWidth="1"/>
    <col min="14596" max="14596" width="18" style="2" bestFit="1" customWidth="1"/>
    <col min="14597" max="14597" width="14" style="2" customWidth="1"/>
    <col min="14598" max="14598" width="17.28515625" style="2" customWidth="1"/>
    <col min="14599" max="14599" width="24.140625" style="2" customWidth="1"/>
    <col min="14600" max="14600" width="21.7109375" style="2" customWidth="1"/>
    <col min="14601" max="14848" width="9.140625" style="2"/>
    <col min="14849" max="14849" width="37.85546875" style="2" customWidth="1"/>
    <col min="14850" max="14850" width="40.7109375" style="2" customWidth="1"/>
    <col min="14851" max="14851" width="14.5703125" style="2" customWidth="1"/>
    <col min="14852" max="14852" width="18" style="2" bestFit="1" customWidth="1"/>
    <col min="14853" max="14853" width="14" style="2" customWidth="1"/>
    <col min="14854" max="14854" width="17.28515625" style="2" customWidth="1"/>
    <col min="14855" max="14855" width="24.140625" style="2" customWidth="1"/>
    <col min="14856" max="14856" width="21.7109375" style="2" customWidth="1"/>
    <col min="14857" max="15104" width="9.140625" style="2"/>
    <col min="15105" max="15105" width="37.85546875" style="2" customWidth="1"/>
    <col min="15106" max="15106" width="40.7109375" style="2" customWidth="1"/>
    <col min="15107" max="15107" width="14.5703125" style="2" customWidth="1"/>
    <col min="15108" max="15108" width="18" style="2" bestFit="1" customWidth="1"/>
    <col min="15109" max="15109" width="14" style="2" customWidth="1"/>
    <col min="15110" max="15110" width="17.28515625" style="2" customWidth="1"/>
    <col min="15111" max="15111" width="24.140625" style="2" customWidth="1"/>
    <col min="15112" max="15112" width="21.7109375" style="2" customWidth="1"/>
    <col min="15113" max="15360" width="9.140625" style="2"/>
    <col min="15361" max="15361" width="37.85546875" style="2" customWidth="1"/>
    <col min="15362" max="15362" width="40.7109375" style="2" customWidth="1"/>
    <col min="15363" max="15363" width="14.5703125" style="2" customWidth="1"/>
    <col min="15364" max="15364" width="18" style="2" bestFit="1" customWidth="1"/>
    <col min="15365" max="15365" width="14" style="2" customWidth="1"/>
    <col min="15366" max="15366" width="17.28515625" style="2" customWidth="1"/>
    <col min="15367" max="15367" width="24.140625" style="2" customWidth="1"/>
    <col min="15368" max="15368" width="21.7109375" style="2" customWidth="1"/>
    <col min="15369" max="15616" width="9.140625" style="2"/>
    <col min="15617" max="15617" width="37.85546875" style="2" customWidth="1"/>
    <col min="15618" max="15618" width="40.7109375" style="2" customWidth="1"/>
    <col min="15619" max="15619" width="14.5703125" style="2" customWidth="1"/>
    <col min="15620" max="15620" width="18" style="2" bestFit="1" customWidth="1"/>
    <col min="15621" max="15621" width="14" style="2" customWidth="1"/>
    <col min="15622" max="15622" width="17.28515625" style="2" customWidth="1"/>
    <col min="15623" max="15623" width="24.140625" style="2" customWidth="1"/>
    <col min="15624" max="15624" width="21.7109375" style="2" customWidth="1"/>
    <col min="15625" max="15872" width="9.140625" style="2"/>
    <col min="15873" max="15873" width="37.85546875" style="2" customWidth="1"/>
    <col min="15874" max="15874" width="40.7109375" style="2" customWidth="1"/>
    <col min="15875" max="15875" width="14.5703125" style="2" customWidth="1"/>
    <col min="15876" max="15876" width="18" style="2" bestFit="1" customWidth="1"/>
    <col min="15877" max="15877" width="14" style="2" customWidth="1"/>
    <col min="15878" max="15878" width="17.28515625" style="2" customWidth="1"/>
    <col min="15879" max="15879" width="24.140625" style="2" customWidth="1"/>
    <col min="15880" max="15880" width="21.7109375" style="2" customWidth="1"/>
    <col min="15881" max="16128" width="9.140625" style="2"/>
    <col min="16129" max="16129" width="37.85546875" style="2" customWidth="1"/>
    <col min="16130" max="16130" width="40.7109375" style="2" customWidth="1"/>
    <col min="16131" max="16131" width="14.5703125" style="2" customWidth="1"/>
    <col min="16132" max="16132" width="18" style="2" bestFit="1" customWidth="1"/>
    <col min="16133" max="16133" width="14" style="2" customWidth="1"/>
    <col min="16134" max="16134" width="17.28515625" style="2" customWidth="1"/>
    <col min="16135" max="16135" width="24.140625" style="2" customWidth="1"/>
    <col min="16136" max="16136" width="21.7109375" style="2" customWidth="1"/>
    <col min="16137" max="16384" width="9.140625" style="2"/>
  </cols>
  <sheetData>
    <row r="1" spans="1:15" ht="15" x14ac:dyDescent="0.25">
      <c r="A1" s="213"/>
      <c r="B1" s="214"/>
      <c r="C1" s="215"/>
      <c r="D1" s="216"/>
      <c r="E1" s="4" t="s">
        <v>795</v>
      </c>
      <c r="F1" s="4"/>
      <c r="G1" s="4"/>
      <c r="H1" s="4"/>
      <c r="I1" s="4"/>
      <c r="J1" s="4"/>
      <c r="K1" s="4"/>
      <c r="L1" s="4"/>
      <c r="M1" s="4"/>
      <c r="N1" s="4"/>
      <c r="O1" s="4"/>
    </row>
    <row r="2" spans="1:15" x14ac:dyDescent="0.2">
      <c r="A2" s="213"/>
      <c r="B2" s="214"/>
      <c r="C2" s="215"/>
      <c r="D2" s="216"/>
      <c r="E2" s="216"/>
    </row>
    <row r="3" spans="1:15" x14ac:dyDescent="0.2">
      <c r="A3" s="572" t="s">
        <v>772</v>
      </c>
      <c r="B3" s="572"/>
      <c r="C3" s="572"/>
      <c r="D3" s="572"/>
      <c r="E3" s="572"/>
    </row>
    <row r="4" spans="1:15" x14ac:dyDescent="0.2">
      <c r="A4" s="213"/>
      <c r="B4" s="214"/>
      <c r="C4" s="215"/>
      <c r="D4" s="216"/>
      <c r="E4" s="216"/>
    </row>
    <row r="5" spans="1:15" x14ac:dyDescent="0.2">
      <c r="A5" s="213"/>
      <c r="B5" s="214"/>
      <c r="C5" s="215"/>
      <c r="D5" s="216"/>
      <c r="E5" s="216" t="s">
        <v>493</v>
      </c>
    </row>
    <row r="6" spans="1:15" ht="13.5" thickBot="1" x14ac:dyDescent="0.25">
      <c r="A6" s="217"/>
      <c r="B6" s="218"/>
      <c r="C6" s="219"/>
      <c r="D6" s="220"/>
      <c r="E6" s="221">
        <v>1</v>
      </c>
    </row>
    <row r="7" spans="1:15" ht="12.75" customHeight="1" x14ac:dyDescent="0.2">
      <c r="A7" s="579" t="s">
        <v>494</v>
      </c>
      <c r="B7" s="575" t="s">
        <v>495</v>
      </c>
      <c r="C7" s="586" t="s">
        <v>496</v>
      </c>
      <c r="D7" s="579" t="s">
        <v>497</v>
      </c>
      <c r="E7" s="579" t="s">
        <v>498</v>
      </c>
      <c r="G7" s="583"/>
    </row>
    <row r="8" spans="1:15" x14ac:dyDescent="0.2">
      <c r="A8" s="584"/>
      <c r="B8" s="585"/>
      <c r="C8" s="587"/>
      <c r="D8" s="584"/>
      <c r="E8" s="584"/>
      <c r="G8" s="583"/>
    </row>
    <row r="9" spans="1:15" s="130" customFormat="1" x14ac:dyDescent="0.2">
      <c r="A9" s="222" t="s">
        <v>499</v>
      </c>
      <c r="B9" s="223" t="s">
        <v>500</v>
      </c>
      <c r="C9" s="224" t="s">
        <v>501</v>
      </c>
      <c r="D9" s="225">
        <v>360274</v>
      </c>
      <c r="E9" s="226">
        <v>345261</v>
      </c>
    </row>
    <row r="10" spans="1:15" s="130" customFormat="1" x14ac:dyDescent="0.2">
      <c r="A10" s="222" t="s">
        <v>502</v>
      </c>
      <c r="B10" s="227" t="s">
        <v>503</v>
      </c>
      <c r="C10" s="224" t="s">
        <v>504</v>
      </c>
      <c r="D10" s="225">
        <v>0</v>
      </c>
      <c r="E10" s="226">
        <v>561340</v>
      </c>
    </row>
    <row r="11" spans="1:15" s="130" customFormat="1" ht="25.5" x14ac:dyDescent="0.2">
      <c r="A11" s="222" t="s">
        <v>505</v>
      </c>
      <c r="B11" s="228" t="s">
        <v>506</v>
      </c>
      <c r="C11" s="229" t="s">
        <v>501</v>
      </c>
      <c r="D11" s="225">
        <v>1308000</v>
      </c>
      <c r="E11" s="226">
        <v>1189743</v>
      </c>
    </row>
    <row r="12" spans="1:15" s="130" customFormat="1" ht="25.5" x14ac:dyDescent="0.2">
      <c r="A12" s="230" t="s">
        <v>507</v>
      </c>
      <c r="B12" s="231" t="s">
        <v>785</v>
      </c>
      <c r="C12" s="232" t="s">
        <v>508</v>
      </c>
      <c r="D12" s="225">
        <v>154600</v>
      </c>
      <c r="E12" s="226">
        <v>154600</v>
      </c>
    </row>
    <row r="13" spans="1:15" s="130" customFormat="1" ht="25.5" x14ac:dyDescent="0.2">
      <c r="A13" s="230" t="s">
        <v>507</v>
      </c>
      <c r="B13" s="231" t="s">
        <v>786</v>
      </c>
      <c r="C13" s="232" t="s">
        <v>508</v>
      </c>
      <c r="D13" s="225">
        <v>15000</v>
      </c>
      <c r="E13" s="226">
        <v>3000</v>
      </c>
    </row>
    <row r="14" spans="1:15" s="130" customFormat="1" x14ac:dyDescent="0.2">
      <c r="A14" s="222" t="s">
        <v>509</v>
      </c>
      <c r="B14" s="223" t="s">
        <v>510</v>
      </c>
      <c r="C14" s="224" t="s">
        <v>501</v>
      </c>
      <c r="D14" s="225">
        <v>1423111</v>
      </c>
      <c r="E14" s="226">
        <v>1293850</v>
      </c>
    </row>
    <row r="15" spans="1:15" s="130" customFormat="1" x14ac:dyDescent="0.2">
      <c r="A15" s="222" t="s">
        <v>509</v>
      </c>
      <c r="B15" s="223" t="s">
        <v>511</v>
      </c>
      <c r="C15" s="233">
        <v>45107</v>
      </c>
      <c r="D15" s="225">
        <v>735711</v>
      </c>
      <c r="E15" s="226">
        <v>735711</v>
      </c>
      <c r="F15" s="234"/>
    </row>
    <row r="16" spans="1:15" s="130" customFormat="1" x14ac:dyDescent="0.2">
      <c r="A16" s="222" t="s">
        <v>512</v>
      </c>
      <c r="B16" s="223" t="s">
        <v>513</v>
      </c>
      <c r="C16" s="235" t="s">
        <v>501</v>
      </c>
      <c r="D16" s="225">
        <v>2400000</v>
      </c>
      <c r="E16" s="226">
        <v>2385038</v>
      </c>
    </row>
    <row r="17" spans="1:10" s="130" customFormat="1" ht="25.5" x14ac:dyDescent="0.2">
      <c r="A17" s="222" t="s">
        <v>514</v>
      </c>
      <c r="B17" s="223" t="s">
        <v>515</v>
      </c>
      <c r="C17" s="229" t="s">
        <v>501</v>
      </c>
      <c r="D17" s="225">
        <v>63000</v>
      </c>
      <c r="E17" s="226">
        <v>63000</v>
      </c>
    </row>
    <row r="18" spans="1:10" s="130" customFormat="1" x14ac:dyDescent="0.2">
      <c r="A18" s="236" t="s">
        <v>516</v>
      </c>
      <c r="B18" s="237" t="s">
        <v>517</v>
      </c>
      <c r="C18" s="224" t="s">
        <v>501</v>
      </c>
      <c r="D18" s="238">
        <v>995680</v>
      </c>
      <c r="E18" s="226">
        <v>932053</v>
      </c>
    </row>
    <row r="19" spans="1:10" s="130" customFormat="1" x14ac:dyDescent="0.2">
      <c r="A19" s="230" t="s">
        <v>518</v>
      </c>
      <c r="B19" s="239" t="s">
        <v>519</v>
      </c>
      <c r="C19" s="240" t="s">
        <v>501</v>
      </c>
      <c r="D19" s="238">
        <v>4016777</v>
      </c>
      <c r="E19" s="226">
        <v>3651616</v>
      </c>
    </row>
    <row r="20" spans="1:10" s="130" customFormat="1" x14ac:dyDescent="0.2">
      <c r="A20" s="230" t="s">
        <v>520</v>
      </c>
      <c r="B20" s="239" t="s">
        <v>521</v>
      </c>
      <c r="C20" s="240" t="s">
        <v>501</v>
      </c>
      <c r="D20" s="238">
        <v>2584114</v>
      </c>
      <c r="E20" s="241">
        <v>2584114</v>
      </c>
    </row>
    <row r="21" spans="1:10" s="130" customFormat="1" x14ac:dyDescent="0.2">
      <c r="A21" s="230" t="s">
        <v>522</v>
      </c>
      <c r="B21" s="239" t="s">
        <v>523</v>
      </c>
      <c r="C21" s="240" t="s">
        <v>501</v>
      </c>
      <c r="D21" s="238">
        <v>3960461</v>
      </c>
      <c r="E21" s="241">
        <v>3756747</v>
      </c>
    </row>
    <row r="22" spans="1:10" s="130" customFormat="1" ht="25.5" x14ac:dyDescent="0.2">
      <c r="A22" s="230" t="s">
        <v>524</v>
      </c>
      <c r="B22" s="239" t="s">
        <v>525</v>
      </c>
      <c r="C22" s="242" t="s">
        <v>501</v>
      </c>
      <c r="D22" s="225">
        <v>85170</v>
      </c>
      <c r="E22" s="226">
        <v>77428</v>
      </c>
    </row>
    <row r="23" spans="1:10" s="130" customFormat="1" ht="25.5" x14ac:dyDescent="0.2">
      <c r="A23" s="230" t="s">
        <v>524</v>
      </c>
      <c r="B23" s="239" t="s">
        <v>526</v>
      </c>
      <c r="C23" s="242" t="s">
        <v>501</v>
      </c>
      <c r="D23" s="225">
        <v>169436</v>
      </c>
      <c r="E23" s="226">
        <v>154033</v>
      </c>
    </row>
    <row r="24" spans="1:10" s="130" customFormat="1" ht="25.5" x14ac:dyDescent="0.2">
      <c r="A24" s="230" t="s">
        <v>524</v>
      </c>
      <c r="B24" s="239" t="s">
        <v>527</v>
      </c>
      <c r="C24" s="242" t="s">
        <v>501</v>
      </c>
      <c r="D24" s="225">
        <v>399712</v>
      </c>
      <c r="E24" s="226">
        <v>363375</v>
      </c>
    </row>
    <row r="25" spans="1:10" s="130" customFormat="1" ht="25.5" x14ac:dyDescent="0.2">
      <c r="A25" s="230" t="s">
        <v>524</v>
      </c>
      <c r="B25" s="239" t="s">
        <v>528</v>
      </c>
      <c r="C25" s="242" t="s">
        <v>501</v>
      </c>
      <c r="D25" s="225">
        <v>114802</v>
      </c>
      <c r="E25" s="226">
        <v>104366</v>
      </c>
    </row>
    <row r="26" spans="1:10" s="130" customFormat="1" ht="25.5" x14ac:dyDescent="0.2">
      <c r="A26" s="230" t="s">
        <v>524</v>
      </c>
      <c r="B26" s="239" t="s">
        <v>529</v>
      </c>
      <c r="C26" s="242" t="s">
        <v>501</v>
      </c>
      <c r="D26" s="225">
        <v>250734</v>
      </c>
      <c r="E26" s="226">
        <v>227940</v>
      </c>
    </row>
    <row r="27" spans="1:10" s="130" customFormat="1" ht="25.5" x14ac:dyDescent="0.2">
      <c r="A27" s="243" t="s">
        <v>524</v>
      </c>
      <c r="B27" s="244" t="s">
        <v>530</v>
      </c>
      <c r="C27" s="245" t="s">
        <v>501</v>
      </c>
      <c r="D27" s="246">
        <v>995570</v>
      </c>
      <c r="E27" s="247">
        <v>905064</v>
      </c>
    </row>
    <row r="28" spans="1:10" x14ac:dyDescent="0.2">
      <c r="A28" s="248" t="s">
        <v>524</v>
      </c>
      <c r="B28" s="228" t="s">
        <v>531</v>
      </c>
      <c r="C28" s="235" t="s">
        <v>501</v>
      </c>
      <c r="D28" s="238">
        <v>247904</v>
      </c>
      <c r="E28" s="249">
        <v>0</v>
      </c>
    </row>
    <row r="29" spans="1:10" ht="25.5" x14ac:dyDescent="0.2">
      <c r="A29" s="248" t="s">
        <v>532</v>
      </c>
      <c r="B29" s="228" t="s">
        <v>533</v>
      </c>
      <c r="C29" s="235" t="s">
        <v>501</v>
      </c>
      <c r="D29" s="238">
        <v>609977</v>
      </c>
      <c r="E29" s="249">
        <v>609977</v>
      </c>
    </row>
    <row r="30" spans="1:10" ht="25.5" x14ac:dyDescent="0.2">
      <c r="A30" s="248" t="s">
        <v>532</v>
      </c>
      <c r="B30" s="228" t="s">
        <v>534</v>
      </c>
      <c r="C30" s="235" t="s">
        <v>501</v>
      </c>
      <c r="D30" s="238">
        <v>380559</v>
      </c>
      <c r="E30" s="249">
        <v>380559</v>
      </c>
    </row>
    <row r="31" spans="1:10" x14ac:dyDescent="0.2">
      <c r="A31" s="222" t="s">
        <v>535</v>
      </c>
      <c r="B31" s="223" t="s">
        <v>536</v>
      </c>
      <c r="C31" s="224" t="s">
        <v>501</v>
      </c>
      <c r="D31" s="225">
        <v>123063</v>
      </c>
      <c r="E31" s="226">
        <v>123063</v>
      </c>
    </row>
    <row r="32" spans="1:10" ht="25.5" x14ac:dyDescent="0.2">
      <c r="A32" s="222" t="s">
        <v>537</v>
      </c>
      <c r="B32" s="223" t="s">
        <v>787</v>
      </c>
      <c r="C32" s="224" t="s">
        <v>501</v>
      </c>
      <c r="D32" s="225">
        <v>323770</v>
      </c>
      <c r="E32" s="226">
        <v>323770</v>
      </c>
      <c r="J32" s="250"/>
    </row>
    <row r="33" spans="1:5" s="130" customFormat="1" ht="25.5" x14ac:dyDescent="0.2">
      <c r="A33" s="222" t="s">
        <v>538</v>
      </c>
      <c r="B33" s="223" t="s">
        <v>539</v>
      </c>
      <c r="C33" s="224" t="s">
        <v>501</v>
      </c>
      <c r="D33" s="238">
        <v>76860</v>
      </c>
      <c r="E33" s="226">
        <v>92896</v>
      </c>
    </row>
    <row r="34" spans="1:5" s="130" customFormat="1" x14ac:dyDescent="0.2">
      <c r="A34" s="222" t="s">
        <v>540</v>
      </c>
      <c r="B34" s="223" t="s">
        <v>541</v>
      </c>
      <c r="C34" s="224" t="s">
        <v>501</v>
      </c>
      <c r="D34" s="225">
        <v>304800</v>
      </c>
      <c r="E34" s="226">
        <v>304800</v>
      </c>
    </row>
    <row r="35" spans="1:5" s="130" customFormat="1" x14ac:dyDescent="0.2">
      <c r="A35" s="222" t="s">
        <v>542</v>
      </c>
      <c r="B35" s="223" t="s">
        <v>543</v>
      </c>
      <c r="C35" s="224" t="s">
        <v>501</v>
      </c>
      <c r="D35" s="225">
        <v>180000</v>
      </c>
      <c r="E35" s="226">
        <v>180000</v>
      </c>
    </row>
    <row r="36" spans="1:5" s="130" customFormat="1" x14ac:dyDescent="0.2">
      <c r="A36" s="222" t="s">
        <v>544</v>
      </c>
      <c r="B36" s="223" t="s">
        <v>545</v>
      </c>
      <c r="C36" s="229" t="s">
        <v>501</v>
      </c>
      <c r="D36" s="225">
        <v>221155</v>
      </c>
      <c r="E36" s="225">
        <v>218101</v>
      </c>
    </row>
    <row r="37" spans="1:5" s="130" customFormat="1" x14ac:dyDescent="0.2">
      <c r="A37" s="222" t="s">
        <v>546</v>
      </c>
      <c r="B37" s="223" t="s">
        <v>547</v>
      </c>
      <c r="C37" s="229" t="s">
        <v>501</v>
      </c>
      <c r="D37" s="238">
        <v>59235</v>
      </c>
      <c r="E37" s="226">
        <v>53850</v>
      </c>
    </row>
    <row r="38" spans="1:5" s="130" customFormat="1" x14ac:dyDescent="0.2">
      <c r="A38" s="222" t="s">
        <v>546</v>
      </c>
      <c r="B38" s="223" t="s">
        <v>548</v>
      </c>
      <c r="C38" s="229" t="s">
        <v>501</v>
      </c>
      <c r="D38" s="238">
        <v>8586552</v>
      </c>
      <c r="E38" s="226">
        <v>7805957</v>
      </c>
    </row>
    <row r="39" spans="1:5" s="130" customFormat="1" x14ac:dyDescent="0.2">
      <c r="A39" s="222" t="s">
        <v>549</v>
      </c>
      <c r="B39" s="223" t="s">
        <v>550</v>
      </c>
      <c r="C39" s="229" t="s">
        <v>501</v>
      </c>
      <c r="D39" s="238">
        <v>682295</v>
      </c>
      <c r="E39" s="226">
        <v>620268</v>
      </c>
    </row>
    <row r="40" spans="1:5" s="130" customFormat="1" x14ac:dyDescent="0.2">
      <c r="A40" s="222" t="s">
        <v>549</v>
      </c>
      <c r="B40" s="223" t="s">
        <v>551</v>
      </c>
      <c r="C40" s="229" t="s">
        <v>501</v>
      </c>
      <c r="D40" s="225">
        <v>242388</v>
      </c>
      <c r="E40" s="226">
        <v>220353</v>
      </c>
    </row>
    <row r="41" spans="1:5" s="130" customFormat="1" ht="25.5" x14ac:dyDescent="0.2">
      <c r="A41" s="222" t="s">
        <v>552</v>
      </c>
      <c r="B41" s="223" t="s">
        <v>553</v>
      </c>
      <c r="C41" s="229" t="s">
        <v>501</v>
      </c>
      <c r="D41" s="238">
        <v>127547</v>
      </c>
      <c r="E41" s="226">
        <v>115952</v>
      </c>
    </row>
    <row r="42" spans="1:5" s="130" customFormat="1" x14ac:dyDescent="0.2">
      <c r="A42" s="222" t="s">
        <v>554</v>
      </c>
      <c r="B42" s="223" t="s">
        <v>555</v>
      </c>
      <c r="C42" s="242" t="s">
        <v>501</v>
      </c>
      <c r="D42" s="225">
        <v>83236</v>
      </c>
      <c r="E42" s="226">
        <v>83236</v>
      </c>
    </row>
    <row r="43" spans="1:5" s="130" customFormat="1" ht="25.5" x14ac:dyDescent="0.2">
      <c r="A43" s="222" t="s">
        <v>556</v>
      </c>
      <c r="B43" s="251" t="s">
        <v>557</v>
      </c>
      <c r="C43" s="242" t="s">
        <v>558</v>
      </c>
      <c r="D43" s="252">
        <v>191412</v>
      </c>
      <c r="E43" s="226">
        <v>147241</v>
      </c>
    </row>
    <row r="44" spans="1:5" s="130" customFormat="1" x14ac:dyDescent="0.2">
      <c r="A44" s="222" t="s">
        <v>556</v>
      </c>
      <c r="B44" s="251" t="s">
        <v>559</v>
      </c>
      <c r="C44" s="242" t="s">
        <v>560</v>
      </c>
      <c r="D44" s="253">
        <v>511738</v>
      </c>
      <c r="E44" s="253">
        <v>493479</v>
      </c>
    </row>
    <row r="45" spans="1:5" s="130" customFormat="1" x14ac:dyDescent="0.2">
      <c r="A45" s="222" t="s">
        <v>561</v>
      </c>
      <c r="B45" s="251" t="s">
        <v>562</v>
      </c>
      <c r="C45" s="224" t="s">
        <v>501</v>
      </c>
      <c r="D45" s="238">
        <v>468624</v>
      </c>
      <c r="E45" s="226">
        <v>426022</v>
      </c>
    </row>
    <row r="46" spans="1:5" s="130" customFormat="1" x14ac:dyDescent="0.2">
      <c r="A46" s="222" t="s">
        <v>563</v>
      </c>
      <c r="B46" s="251" t="s">
        <v>564</v>
      </c>
      <c r="C46" s="229" t="s">
        <v>501</v>
      </c>
      <c r="D46" s="238">
        <v>193027</v>
      </c>
      <c r="E46" s="226">
        <v>193027</v>
      </c>
    </row>
    <row r="47" spans="1:5" s="130" customFormat="1" x14ac:dyDescent="0.2">
      <c r="A47" s="222" t="s">
        <v>565</v>
      </c>
      <c r="B47" s="251" t="s">
        <v>566</v>
      </c>
      <c r="C47" s="229" t="s">
        <v>501</v>
      </c>
      <c r="D47" s="238">
        <v>7272364</v>
      </c>
      <c r="E47" s="226">
        <v>6611240</v>
      </c>
    </row>
    <row r="48" spans="1:5" s="130" customFormat="1" x14ac:dyDescent="0.2">
      <c r="A48" s="222" t="s">
        <v>567</v>
      </c>
      <c r="B48" s="251" t="s">
        <v>568</v>
      </c>
      <c r="C48" s="229" t="s">
        <v>501</v>
      </c>
      <c r="D48" s="238">
        <v>2185590</v>
      </c>
      <c r="E48" s="226">
        <v>1986900</v>
      </c>
    </row>
    <row r="49" spans="1:5" s="130" customFormat="1" ht="25.5" x14ac:dyDescent="0.2">
      <c r="A49" s="222" t="s">
        <v>569</v>
      </c>
      <c r="B49" s="251" t="s">
        <v>788</v>
      </c>
      <c r="C49" s="229" t="s">
        <v>501</v>
      </c>
      <c r="D49" s="238">
        <v>2909085</v>
      </c>
      <c r="E49" s="226">
        <v>2644620</v>
      </c>
    </row>
    <row r="50" spans="1:5" s="130" customFormat="1" ht="25.5" x14ac:dyDescent="0.2">
      <c r="A50" s="222" t="s">
        <v>570</v>
      </c>
      <c r="B50" s="251" t="s">
        <v>571</v>
      </c>
      <c r="C50" s="229" t="s">
        <v>501</v>
      </c>
      <c r="D50" s="238">
        <v>3079034</v>
      </c>
      <c r="E50" s="226">
        <v>2799122</v>
      </c>
    </row>
    <row r="51" spans="1:5" s="130" customFormat="1" ht="25.5" x14ac:dyDescent="0.2">
      <c r="A51" s="222" t="s">
        <v>572</v>
      </c>
      <c r="B51" s="251" t="s">
        <v>573</v>
      </c>
      <c r="C51" s="229" t="s">
        <v>501</v>
      </c>
      <c r="D51" s="225">
        <v>120000</v>
      </c>
      <c r="E51" s="226">
        <v>120000</v>
      </c>
    </row>
    <row r="52" spans="1:5" s="130" customFormat="1" x14ac:dyDescent="0.2">
      <c r="A52" s="222" t="s">
        <v>574</v>
      </c>
      <c r="B52" s="251" t="s">
        <v>575</v>
      </c>
      <c r="C52" s="229" t="s">
        <v>560</v>
      </c>
      <c r="D52" s="225">
        <v>142800</v>
      </c>
      <c r="E52" s="226">
        <v>142800</v>
      </c>
    </row>
    <row r="53" spans="1:5" s="130" customFormat="1" ht="25.5" x14ac:dyDescent="0.2">
      <c r="A53" s="222" t="s">
        <v>576</v>
      </c>
      <c r="B53" s="251" t="s">
        <v>577</v>
      </c>
      <c r="C53" s="229" t="s">
        <v>501</v>
      </c>
      <c r="D53" s="238">
        <v>91418</v>
      </c>
      <c r="E53" s="226">
        <v>83108</v>
      </c>
    </row>
    <row r="54" spans="1:5" s="130" customFormat="1" ht="25.5" x14ac:dyDescent="0.2">
      <c r="A54" s="222" t="s">
        <v>578</v>
      </c>
      <c r="B54" s="223" t="s">
        <v>579</v>
      </c>
      <c r="C54" s="229" t="s">
        <v>501</v>
      </c>
      <c r="D54" s="226">
        <v>500000</v>
      </c>
      <c r="E54" s="226">
        <v>450000</v>
      </c>
    </row>
    <row r="55" spans="1:5" s="130" customFormat="1" ht="25.5" x14ac:dyDescent="0.2">
      <c r="A55" s="222" t="s">
        <v>580</v>
      </c>
      <c r="B55" s="223" t="s">
        <v>581</v>
      </c>
      <c r="C55" s="224" t="s">
        <v>582</v>
      </c>
      <c r="D55" s="225">
        <v>55000</v>
      </c>
      <c r="E55" s="226">
        <v>55000</v>
      </c>
    </row>
    <row r="56" spans="1:5" s="130" customFormat="1" x14ac:dyDescent="0.2">
      <c r="A56" s="222" t="s">
        <v>583</v>
      </c>
      <c r="B56" s="223" t="s">
        <v>584</v>
      </c>
      <c r="C56" s="254" t="s">
        <v>560</v>
      </c>
      <c r="D56" s="238">
        <v>1709317</v>
      </c>
      <c r="E56" s="226">
        <v>1553925</v>
      </c>
    </row>
    <row r="57" spans="1:5" s="130" customFormat="1" x14ac:dyDescent="0.2">
      <c r="A57" s="222" t="s">
        <v>585</v>
      </c>
      <c r="B57" s="223" t="s">
        <v>586</v>
      </c>
      <c r="C57" s="255" t="s">
        <v>501</v>
      </c>
      <c r="D57" s="238">
        <v>4593</v>
      </c>
      <c r="E57" s="226">
        <v>4175</v>
      </c>
    </row>
    <row r="58" spans="1:5" s="130" customFormat="1" ht="25.5" x14ac:dyDescent="0.2">
      <c r="A58" s="222" t="s">
        <v>585</v>
      </c>
      <c r="B58" s="256" t="s">
        <v>587</v>
      </c>
      <c r="C58" s="257">
        <v>45892</v>
      </c>
      <c r="D58" s="258">
        <v>844597</v>
      </c>
      <c r="E58" s="259">
        <v>767815</v>
      </c>
    </row>
    <row r="59" spans="1:5" ht="13.5" thickBot="1" x14ac:dyDescent="0.25">
      <c r="A59" s="260"/>
      <c r="B59" s="260"/>
      <c r="C59" s="261" t="s">
        <v>20</v>
      </c>
      <c r="D59" s="262">
        <f>SUM(D9:D58)</f>
        <v>52560092</v>
      </c>
      <c r="E59" s="262">
        <f>SUM(E9:E58)</f>
        <v>49099535</v>
      </c>
    </row>
    <row r="60" spans="1:5" x14ac:dyDescent="0.2">
      <c r="C60" s="264"/>
    </row>
    <row r="61" spans="1:5" x14ac:dyDescent="0.2">
      <c r="C61" s="264"/>
    </row>
    <row r="62" spans="1:5" x14ac:dyDescent="0.2">
      <c r="C62" s="264"/>
    </row>
    <row r="63" spans="1:5" x14ac:dyDescent="0.2">
      <c r="C63" s="264"/>
    </row>
    <row r="64" spans="1:5" x14ac:dyDescent="0.2">
      <c r="C64" s="219"/>
    </row>
    <row r="65" spans="3:3" x14ac:dyDescent="0.2">
      <c r="C65" s="219"/>
    </row>
    <row r="66" spans="3:3" x14ac:dyDescent="0.2">
      <c r="C66" s="219"/>
    </row>
    <row r="67" spans="3:3" x14ac:dyDescent="0.2">
      <c r="C67" s="219"/>
    </row>
    <row r="68" spans="3:3" x14ac:dyDescent="0.2">
      <c r="C68" s="265"/>
    </row>
    <row r="69" spans="3:3" x14ac:dyDescent="0.2">
      <c r="C69" s="265"/>
    </row>
    <row r="70" spans="3:3" x14ac:dyDescent="0.2">
      <c r="C70" s="265"/>
    </row>
    <row r="71" spans="3:3" x14ac:dyDescent="0.2">
      <c r="C71" s="265"/>
    </row>
    <row r="72" spans="3:3" x14ac:dyDescent="0.2">
      <c r="C72" s="265"/>
    </row>
    <row r="73" spans="3:3" x14ac:dyDescent="0.2">
      <c r="C73" s="265"/>
    </row>
    <row r="74" spans="3:3" x14ac:dyDescent="0.2">
      <c r="C74" s="265"/>
    </row>
    <row r="75" spans="3:3" x14ac:dyDescent="0.2">
      <c r="C75" s="265"/>
    </row>
    <row r="76" spans="3:3" x14ac:dyDescent="0.2">
      <c r="C76" s="265"/>
    </row>
    <row r="77" spans="3:3" x14ac:dyDescent="0.2">
      <c r="C77" s="265"/>
    </row>
    <row r="78" spans="3:3" x14ac:dyDescent="0.2">
      <c r="C78" s="265"/>
    </row>
    <row r="79" spans="3:3" x14ac:dyDescent="0.2">
      <c r="C79" s="265"/>
    </row>
    <row r="80" spans="3:3" x14ac:dyDescent="0.2">
      <c r="C80" s="265"/>
    </row>
    <row r="81" spans="3:3" x14ac:dyDescent="0.2">
      <c r="C81" s="265"/>
    </row>
    <row r="82" spans="3:3" x14ac:dyDescent="0.2">
      <c r="C82" s="265"/>
    </row>
    <row r="83" spans="3:3" x14ac:dyDescent="0.2">
      <c r="C83" s="265"/>
    </row>
    <row r="84" spans="3:3" x14ac:dyDescent="0.2">
      <c r="C84" s="265"/>
    </row>
    <row r="85" spans="3:3" x14ac:dyDescent="0.2">
      <c r="C85" s="265"/>
    </row>
    <row r="86" spans="3:3" x14ac:dyDescent="0.2">
      <c r="C86" s="265"/>
    </row>
    <row r="87" spans="3:3" x14ac:dyDescent="0.2">
      <c r="C87" s="265"/>
    </row>
    <row r="88" spans="3:3" x14ac:dyDescent="0.2">
      <c r="C88" s="220"/>
    </row>
    <row r="89" spans="3:3" x14ac:dyDescent="0.2">
      <c r="C89" s="220"/>
    </row>
    <row r="90" spans="3:3" x14ac:dyDescent="0.2">
      <c r="C90" s="220"/>
    </row>
    <row r="91" spans="3:3" x14ac:dyDescent="0.2">
      <c r="C91" s="220"/>
    </row>
    <row r="92" spans="3:3" x14ac:dyDescent="0.2">
      <c r="C92" s="220"/>
    </row>
    <row r="93" spans="3:3" x14ac:dyDescent="0.2">
      <c r="C93" s="220"/>
    </row>
    <row r="94" spans="3:3" x14ac:dyDescent="0.2">
      <c r="C94" s="220"/>
    </row>
    <row r="95" spans="3:3" x14ac:dyDescent="0.2">
      <c r="C95" s="220"/>
    </row>
    <row r="96" spans="3:3" x14ac:dyDescent="0.2">
      <c r="C96" s="220"/>
    </row>
    <row r="97" spans="3:3" x14ac:dyDescent="0.2">
      <c r="C97" s="220"/>
    </row>
    <row r="98" spans="3:3" x14ac:dyDescent="0.2">
      <c r="C98" s="220"/>
    </row>
    <row r="99" spans="3:3" x14ac:dyDescent="0.2">
      <c r="C99" s="220"/>
    </row>
    <row r="100" spans="3:3" x14ac:dyDescent="0.2">
      <c r="C100" s="220"/>
    </row>
    <row r="101" spans="3:3" x14ac:dyDescent="0.2">
      <c r="C101" s="220"/>
    </row>
    <row r="102" spans="3:3" x14ac:dyDescent="0.2">
      <c r="C102" s="220"/>
    </row>
    <row r="103" spans="3:3" x14ac:dyDescent="0.2">
      <c r="C103" s="220"/>
    </row>
    <row r="104" spans="3:3" x14ac:dyDescent="0.2">
      <c r="C104" s="220"/>
    </row>
    <row r="105" spans="3:3" x14ac:dyDescent="0.2">
      <c r="C105" s="220"/>
    </row>
    <row r="106" spans="3:3" x14ac:dyDescent="0.2">
      <c r="C106" s="220"/>
    </row>
    <row r="107" spans="3:3" x14ac:dyDescent="0.2">
      <c r="C107" s="220"/>
    </row>
    <row r="108" spans="3:3" x14ac:dyDescent="0.2">
      <c r="C108" s="220"/>
    </row>
    <row r="109" spans="3:3" x14ac:dyDescent="0.2">
      <c r="C109" s="220"/>
    </row>
    <row r="110" spans="3:3" x14ac:dyDescent="0.2">
      <c r="C110" s="220"/>
    </row>
    <row r="111" spans="3:3" x14ac:dyDescent="0.2">
      <c r="C111" s="220"/>
    </row>
    <row r="112" spans="3:3" x14ac:dyDescent="0.2">
      <c r="C112" s="220"/>
    </row>
    <row r="113" spans="3:4" x14ac:dyDescent="0.2">
      <c r="C113" s="220"/>
    </row>
    <row r="114" spans="3:4" x14ac:dyDescent="0.2">
      <c r="C114" s="220"/>
    </row>
    <row r="115" spans="3:4" x14ac:dyDescent="0.2">
      <c r="C115" s="220"/>
    </row>
    <row r="116" spans="3:4" x14ac:dyDescent="0.2">
      <c r="C116" s="220"/>
    </row>
    <row r="117" spans="3:4" x14ac:dyDescent="0.2">
      <c r="C117" s="220"/>
    </row>
    <row r="118" spans="3:4" x14ac:dyDescent="0.2">
      <c r="C118" s="220"/>
    </row>
    <row r="119" spans="3:4" x14ac:dyDescent="0.2">
      <c r="C119" s="220"/>
    </row>
    <row r="120" spans="3:4" ht="13.5" x14ac:dyDescent="0.25">
      <c r="C120" s="266"/>
    </row>
    <row r="121" spans="3:4" x14ac:dyDescent="0.2">
      <c r="C121" s="220"/>
    </row>
    <row r="122" spans="3:4" x14ac:dyDescent="0.2">
      <c r="C122" s="220"/>
    </row>
    <row r="123" spans="3:4" x14ac:dyDescent="0.2">
      <c r="C123" s="220"/>
    </row>
    <row r="124" spans="3:4" x14ac:dyDescent="0.2">
      <c r="C124" s="220"/>
    </row>
    <row r="125" spans="3:4" x14ac:dyDescent="0.2">
      <c r="C125" s="220"/>
    </row>
    <row r="126" spans="3:4" x14ac:dyDescent="0.2">
      <c r="C126" s="220"/>
    </row>
    <row r="127" spans="3:4" ht="13.5" x14ac:dyDescent="0.25">
      <c r="D127" s="268"/>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 (2)</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vt:lpstr>
      <vt:lpstr>'2. mell. 2. pont (2)'!Nyomtatási_cím</vt:lpstr>
      <vt:lpstr>'5.mell. 3. pont szerződések-Önk'!Nyomtatási_cím</vt:lpstr>
      <vt:lpstr>'1. melléklet'!Nyomtatási_terület</vt:lpstr>
      <vt:lpstr>'11. melléklet'!Nyomtatási_terület</vt:lpstr>
      <vt:lpstr>'2. mell. 1. pont'!Nyomtatási_terület</vt:lpstr>
      <vt:lpstr>'2. mell. 2. pont (2)'!Nyomtatási_terület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FarkasA</cp:lastModifiedBy>
  <cp:lastPrinted>2025-02-12T08:46:11Z</cp:lastPrinted>
  <dcterms:created xsi:type="dcterms:W3CDTF">2009-01-15T09:14:34Z</dcterms:created>
  <dcterms:modified xsi:type="dcterms:W3CDTF">2025-02-18T14:21:23Z</dcterms:modified>
</cp:coreProperties>
</file>