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Onkormanyzati-iroda\Új struktúra\Testületi gép 2021.02.08\Testület\2025. évi előterjesztések\2025.09.30 rendes\honlapra\"/>
    </mc:Choice>
  </mc:AlternateContent>
  <xr:revisionPtr revIDLastSave="0" documentId="13_ncr:1_{1E79A1F1-EC0C-44CB-B0B0-4C01716BCBE1}" xr6:coauthVersionLast="47" xr6:coauthVersionMax="47" xr10:uidLastSave="{00000000-0000-0000-0000-000000000000}"/>
  <bookViews>
    <workbookView xWindow="-108" yWindow="-108" windowWidth="23256" windowHeight="12576" tabRatio="907" xr2:uid="{00000000-000D-0000-FFFF-FFFF00000000}"/>
  </bookViews>
  <sheets>
    <sheet name="1. melléklet (2)" sheetId="280" r:id="rId1"/>
    <sheet name="2. mell. 1. pont (2)" sheetId="277" r:id="rId2"/>
    <sheet name="2. mell. 2. pont (2)" sheetId="287" r:id="rId3"/>
    <sheet name="4. melléklet (2)" sheetId="270" r:id="rId4"/>
  </sheets>
  <definedNames>
    <definedName name="_xlnm.Print_Titles" localSheetId="2">'2. mell. 2. pont (2)'!$6:$6</definedName>
    <definedName name="_xlnm.Print_Area" localSheetId="0">'1. melléklet (2)'!$A$1:$V$196</definedName>
    <definedName name="_xlnm.Print_Area" localSheetId="1">'2. mell. 1. pont (2)'!$A$1:$S$240</definedName>
    <definedName name="_xlnm.Print_Area" localSheetId="2">'2. mell. 2. pont (2)'!$A$1:$S$14</definedName>
    <definedName name="_xlnm.Print_Area" localSheetId="3">'4. melléklet (2)'!$A$1:$K$38</definedName>
  </definedNames>
  <calcPr calcId="181029"/>
</workbook>
</file>

<file path=xl/calcChain.xml><?xml version="1.0" encoding="utf-8"?>
<calcChain xmlns="http://schemas.openxmlformats.org/spreadsheetml/2006/main">
  <c r="O23" i="277" l="1"/>
  <c r="N23" i="277"/>
  <c r="L23" i="277"/>
  <c r="S22" i="277"/>
  <c r="R22" i="277"/>
  <c r="P22" i="277"/>
  <c r="M22" i="277"/>
  <c r="M23" i="277" s="1"/>
  <c r="M13" i="277"/>
  <c r="M12" i="277"/>
  <c r="M40" i="277"/>
  <c r="L98" i="277"/>
  <c r="N98" i="277" s="1"/>
  <c r="M209" i="277"/>
  <c r="S157" i="277"/>
  <c r="R157" i="277"/>
  <c r="Q157" i="277"/>
  <c r="P157" i="277"/>
  <c r="L149" i="277"/>
  <c r="Q22" i="277" l="1"/>
  <c r="M237" i="277"/>
  <c r="S129" i="280"/>
  <c r="R129" i="280"/>
  <c r="Q129" i="280"/>
  <c r="P129" i="280"/>
  <c r="M129" i="280"/>
  <c r="S53" i="280" l="1"/>
  <c r="R53" i="280"/>
  <c r="Q53" i="280"/>
  <c r="P53" i="280"/>
  <c r="M53" i="280"/>
  <c r="M188" i="280"/>
  <c r="S150" i="280"/>
  <c r="R150" i="280"/>
  <c r="Q150" i="280"/>
  <c r="P150" i="280"/>
  <c r="S138" i="280" l="1"/>
  <c r="R138" i="280"/>
  <c r="P138" i="280"/>
  <c r="M138" i="280"/>
  <c r="Q138" i="280" s="1"/>
  <c r="S149" i="280"/>
  <c r="R149" i="280"/>
  <c r="P149" i="280"/>
  <c r="M149" i="280"/>
  <c r="Q149" i="280" s="1"/>
  <c r="S137" i="280" l="1"/>
  <c r="R137" i="280"/>
  <c r="P137" i="280"/>
  <c r="M137" i="280"/>
  <c r="Q137" i="280" s="1"/>
  <c r="M123" i="277"/>
  <c r="M86" i="280"/>
  <c r="M149" i="277"/>
  <c r="M79" i="280"/>
  <c r="M78" i="280"/>
  <c r="M76" i="280"/>
  <c r="M87" i="280" l="1"/>
  <c r="Q87" i="280" s="1"/>
  <c r="S87" i="280"/>
  <c r="R87" i="280"/>
  <c r="P87" i="280"/>
  <c r="M80" i="280" l="1"/>
  <c r="M75" i="280"/>
  <c r="M74" i="280"/>
  <c r="M115" i="280" l="1"/>
  <c r="M114" i="280"/>
  <c r="M113" i="280"/>
  <c r="L191" i="280"/>
  <c r="M191" i="280" s="1"/>
  <c r="M234" i="277"/>
  <c r="S156" i="277"/>
  <c r="R156" i="277"/>
  <c r="Q156" i="277"/>
  <c r="P156" i="277"/>
  <c r="S155" i="277"/>
  <c r="R155" i="277"/>
  <c r="Q155" i="277"/>
  <c r="P155" i="277"/>
  <c r="L32" i="280" l="1"/>
  <c r="M32" i="280"/>
  <c r="Q32" i="280" s="1"/>
  <c r="N32" i="280"/>
  <c r="R32" i="280" s="1"/>
  <c r="O32" i="280"/>
  <c r="S32" i="280" s="1"/>
  <c r="S192" i="280"/>
  <c r="R192" i="280"/>
  <c r="Q192" i="280"/>
  <c r="P192" i="280"/>
  <c r="S191" i="280"/>
  <c r="R191" i="280"/>
  <c r="Q191" i="280"/>
  <c r="P191" i="280"/>
  <c r="S188" i="280"/>
  <c r="R188" i="280"/>
  <c r="Q188" i="280"/>
  <c r="P188" i="280"/>
  <c r="E33" i="270" s="1"/>
  <c r="S185" i="280"/>
  <c r="R185" i="280"/>
  <c r="Q185" i="280"/>
  <c r="P185" i="280"/>
  <c r="S184" i="280"/>
  <c r="R184" i="280"/>
  <c r="Q184" i="280"/>
  <c r="P184" i="280"/>
  <c r="S183" i="280"/>
  <c r="R183" i="280"/>
  <c r="Q183" i="280"/>
  <c r="P183" i="280"/>
  <c r="S182" i="280"/>
  <c r="R182" i="280"/>
  <c r="Q182" i="280"/>
  <c r="P182" i="280"/>
  <c r="S170" i="280"/>
  <c r="R170" i="280"/>
  <c r="Q170" i="280"/>
  <c r="P170" i="280"/>
  <c r="S169" i="280"/>
  <c r="R169" i="280"/>
  <c r="Q169" i="280"/>
  <c r="P169" i="280"/>
  <c r="S168" i="280"/>
  <c r="R168" i="280"/>
  <c r="Q168" i="280"/>
  <c r="P168" i="280"/>
  <c r="S163" i="280"/>
  <c r="R163" i="280"/>
  <c r="Q163" i="280"/>
  <c r="P163" i="280"/>
  <c r="S155" i="280"/>
  <c r="R155" i="280"/>
  <c r="Q155" i="280"/>
  <c r="P155" i="280"/>
  <c r="S148" i="280"/>
  <c r="R148" i="280"/>
  <c r="Q148" i="280"/>
  <c r="P148" i="280"/>
  <c r="S147" i="280"/>
  <c r="R147" i="280"/>
  <c r="Q147" i="280"/>
  <c r="P147" i="280"/>
  <c r="S146" i="280"/>
  <c r="R146" i="280"/>
  <c r="Q146" i="280"/>
  <c r="P146" i="280"/>
  <c r="S136" i="280"/>
  <c r="R136" i="280"/>
  <c r="Q136" i="280"/>
  <c r="P136" i="280"/>
  <c r="S135" i="280"/>
  <c r="R135" i="280"/>
  <c r="Q135" i="280"/>
  <c r="P135" i="280"/>
  <c r="S134" i="280"/>
  <c r="R134" i="280"/>
  <c r="Q134" i="280"/>
  <c r="P134" i="280"/>
  <c r="S128" i="280"/>
  <c r="R128" i="280"/>
  <c r="Q128" i="280"/>
  <c r="P128" i="280"/>
  <c r="S127" i="280"/>
  <c r="R127" i="280"/>
  <c r="Q127" i="280"/>
  <c r="P127" i="280"/>
  <c r="S126" i="280"/>
  <c r="R126" i="280"/>
  <c r="Q126" i="280"/>
  <c r="P126" i="280"/>
  <c r="S125" i="280"/>
  <c r="R125" i="280"/>
  <c r="Q125" i="280"/>
  <c r="P125" i="280"/>
  <c r="S124" i="280"/>
  <c r="R124" i="280"/>
  <c r="Q124" i="280"/>
  <c r="P124" i="280"/>
  <c r="S123" i="280"/>
  <c r="R123" i="280"/>
  <c r="Q123" i="280"/>
  <c r="P123" i="280"/>
  <c r="S122" i="280"/>
  <c r="R122" i="280"/>
  <c r="Q122" i="280"/>
  <c r="P122" i="280"/>
  <c r="S121" i="280"/>
  <c r="R121" i="280"/>
  <c r="Q121" i="280"/>
  <c r="P121" i="280"/>
  <c r="S120" i="280"/>
  <c r="R120" i="280"/>
  <c r="Q120" i="280"/>
  <c r="P120" i="280"/>
  <c r="S119" i="280"/>
  <c r="R119" i="280"/>
  <c r="Q119" i="280"/>
  <c r="P119" i="280"/>
  <c r="S118" i="280"/>
  <c r="R118" i="280"/>
  <c r="Q118" i="280"/>
  <c r="P118" i="280"/>
  <c r="S117" i="280"/>
  <c r="R117" i="280"/>
  <c r="Q117" i="280"/>
  <c r="P117" i="280"/>
  <c r="S116" i="280"/>
  <c r="R116" i="280"/>
  <c r="Q116" i="280"/>
  <c r="P116" i="280"/>
  <c r="S115" i="280"/>
  <c r="R115" i="280"/>
  <c r="Q115" i="280"/>
  <c r="P115" i="280"/>
  <c r="S114" i="280"/>
  <c r="R114" i="280"/>
  <c r="Q114" i="280"/>
  <c r="P114" i="280"/>
  <c r="S113" i="280"/>
  <c r="R113" i="280"/>
  <c r="Q113" i="280"/>
  <c r="P113" i="280"/>
  <c r="S112" i="280"/>
  <c r="R112" i="280"/>
  <c r="Q112" i="280"/>
  <c r="P112" i="280"/>
  <c r="S111" i="280"/>
  <c r="R111" i="280"/>
  <c r="Q111" i="280"/>
  <c r="P111" i="280"/>
  <c r="S110" i="280"/>
  <c r="R110" i="280"/>
  <c r="Q110" i="280"/>
  <c r="P110" i="280"/>
  <c r="S104" i="280"/>
  <c r="R104" i="280"/>
  <c r="Q104" i="280"/>
  <c r="P104" i="280"/>
  <c r="S103" i="280"/>
  <c r="R103" i="280"/>
  <c r="Q103" i="280"/>
  <c r="P103" i="280"/>
  <c r="S100" i="280"/>
  <c r="R100" i="280"/>
  <c r="Q100" i="280"/>
  <c r="P100" i="280"/>
  <c r="S92" i="280"/>
  <c r="R92" i="280"/>
  <c r="Q92" i="280"/>
  <c r="P92" i="280"/>
  <c r="S88" i="280"/>
  <c r="R88" i="280"/>
  <c r="Q88" i="280"/>
  <c r="P88" i="280"/>
  <c r="S86" i="280"/>
  <c r="R86" i="280"/>
  <c r="Q86" i="280"/>
  <c r="P86" i="280"/>
  <c r="S81" i="280"/>
  <c r="R81" i="280"/>
  <c r="Q81" i="280"/>
  <c r="P81" i="280"/>
  <c r="S80" i="280"/>
  <c r="R80" i="280"/>
  <c r="Q80" i="280"/>
  <c r="P80" i="280"/>
  <c r="S79" i="280"/>
  <c r="R79" i="280"/>
  <c r="Q79" i="280"/>
  <c r="P79" i="280"/>
  <c r="S78" i="280"/>
  <c r="R78" i="280"/>
  <c r="Q78" i="280"/>
  <c r="P78" i="280"/>
  <c r="S77" i="280"/>
  <c r="R77" i="280"/>
  <c r="Q77" i="280"/>
  <c r="P77" i="280"/>
  <c r="S76" i="280"/>
  <c r="R76" i="280"/>
  <c r="Q76" i="280"/>
  <c r="P76" i="280"/>
  <c r="S75" i="280"/>
  <c r="R75" i="280"/>
  <c r="Q75" i="280"/>
  <c r="P75" i="280"/>
  <c r="S74" i="280"/>
  <c r="R74" i="280"/>
  <c r="Q74" i="280"/>
  <c r="P74" i="280"/>
  <c r="S67" i="280"/>
  <c r="R67" i="280"/>
  <c r="Q67" i="280"/>
  <c r="P67" i="280"/>
  <c r="S66" i="280"/>
  <c r="R66" i="280"/>
  <c r="Q66" i="280"/>
  <c r="P66" i="280"/>
  <c r="S62" i="280"/>
  <c r="R62" i="280"/>
  <c r="Q62" i="280"/>
  <c r="P62" i="280"/>
  <c r="S61" i="280"/>
  <c r="R61" i="280"/>
  <c r="Q61" i="280"/>
  <c r="P61" i="280"/>
  <c r="S60" i="280"/>
  <c r="R60" i="280"/>
  <c r="Q60" i="280"/>
  <c r="P60" i="280"/>
  <c r="S59" i="280"/>
  <c r="R59" i="280"/>
  <c r="Q59" i="280"/>
  <c r="P59" i="280"/>
  <c r="S52" i="280"/>
  <c r="R52" i="280"/>
  <c r="Q52" i="280"/>
  <c r="P52" i="280"/>
  <c r="S51" i="280"/>
  <c r="R51" i="280"/>
  <c r="Q51" i="280"/>
  <c r="P51" i="280"/>
  <c r="S50" i="280"/>
  <c r="R50" i="280"/>
  <c r="Q50" i="280"/>
  <c r="P50" i="280"/>
  <c r="S49" i="280"/>
  <c r="R49" i="280"/>
  <c r="Q49" i="280"/>
  <c r="P49" i="280"/>
  <c r="S48" i="280"/>
  <c r="R48" i="280"/>
  <c r="Q48" i="280"/>
  <c r="P48" i="280"/>
  <c r="S47" i="280"/>
  <c r="R47" i="280"/>
  <c r="Q47" i="280"/>
  <c r="P47" i="280"/>
  <c r="S46" i="280"/>
  <c r="R46" i="280"/>
  <c r="Q46" i="280"/>
  <c r="P46" i="280"/>
  <c r="S45" i="280"/>
  <c r="R45" i="280"/>
  <c r="Q45" i="280"/>
  <c r="P45" i="280"/>
  <c r="S44" i="280"/>
  <c r="R44" i="280"/>
  <c r="Q44" i="280"/>
  <c r="P44" i="280"/>
  <c r="S43" i="280"/>
  <c r="R43" i="280"/>
  <c r="Q43" i="280"/>
  <c r="P43" i="280"/>
  <c r="S42" i="280"/>
  <c r="R42" i="280"/>
  <c r="Q42" i="280"/>
  <c r="P42" i="280"/>
  <c r="S41" i="280"/>
  <c r="R41" i="280"/>
  <c r="Q41" i="280"/>
  <c r="P41" i="280"/>
  <c r="S40" i="280"/>
  <c r="R40" i="280"/>
  <c r="Q40" i="280"/>
  <c r="P40" i="280"/>
  <c r="P32" i="280"/>
  <c r="S31" i="280"/>
  <c r="R31" i="280"/>
  <c r="Q31" i="280"/>
  <c r="P31" i="280"/>
  <c r="S30" i="280"/>
  <c r="R30" i="280"/>
  <c r="Q30" i="280"/>
  <c r="P30" i="280"/>
  <c r="S28" i="280"/>
  <c r="R28" i="280"/>
  <c r="Q28" i="280"/>
  <c r="P28" i="280"/>
  <c r="S27" i="280"/>
  <c r="R27" i="280"/>
  <c r="Q27" i="280"/>
  <c r="P27" i="280"/>
  <c r="S21" i="280"/>
  <c r="R21" i="280"/>
  <c r="Q21" i="280"/>
  <c r="P21" i="280"/>
  <c r="S20" i="280"/>
  <c r="R20" i="280"/>
  <c r="Q20" i="280"/>
  <c r="P20" i="280"/>
  <c r="S19" i="280"/>
  <c r="R19" i="280"/>
  <c r="Q19" i="280"/>
  <c r="P19" i="280"/>
  <c r="S18" i="280"/>
  <c r="R18" i="280"/>
  <c r="Q18" i="280"/>
  <c r="P18" i="280"/>
  <c r="S17" i="280"/>
  <c r="R17" i="280"/>
  <c r="Q17" i="280"/>
  <c r="P17" i="280"/>
  <c r="S11" i="280"/>
  <c r="R11" i="280"/>
  <c r="Q11" i="280"/>
  <c r="P11" i="280"/>
  <c r="S237" i="277"/>
  <c r="R237" i="277"/>
  <c r="Q237" i="277"/>
  <c r="P237" i="277"/>
  <c r="S234" i="277"/>
  <c r="R234" i="277"/>
  <c r="Q234" i="277"/>
  <c r="P234" i="277"/>
  <c r="S233" i="277"/>
  <c r="R233" i="277"/>
  <c r="Q233" i="277"/>
  <c r="P233" i="277"/>
  <c r="S232" i="277"/>
  <c r="R232" i="277"/>
  <c r="Q232" i="277"/>
  <c r="P232" i="277"/>
  <c r="S221" i="277"/>
  <c r="R221" i="277"/>
  <c r="Q221" i="277"/>
  <c r="P221" i="277"/>
  <c r="S214" i="277"/>
  <c r="R214" i="277"/>
  <c r="Q214" i="277"/>
  <c r="P214" i="277"/>
  <c r="S213" i="277"/>
  <c r="R213" i="277"/>
  <c r="Q213" i="277"/>
  <c r="P213" i="277"/>
  <c r="S212" i="277"/>
  <c r="R212" i="277"/>
  <c r="Q212" i="277"/>
  <c r="P212" i="277"/>
  <c r="S211" i="277"/>
  <c r="R211" i="277"/>
  <c r="Q211" i="277"/>
  <c r="P211" i="277"/>
  <c r="S210" i="277"/>
  <c r="R210" i="277"/>
  <c r="Q210" i="277"/>
  <c r="P210" i="277"/>
  <c r="S209" i="277"/>
  <c r="R209" i="277"/>
  <c r="Q209" i="277"/>
  <c r="P209" i="277"/>
  <c r="S208" i="277"/>
  <c r="R208" i="277"/>
  <c r="Q208" i="277"/>
  <c r="P208" i="277"/>
  <c r="S203" i="277"/>
  <c r="R203" i="277"/>
  <c r="Q203" i="277"/>
  <c r="P203" i="277"/>
  <c r="S202" i="277"/>
  <c r="R202" i="277"/>
  <c r="Q202" i="277"/>
  <c r="P202" i="277"/>
  <c r="S201" i="277"/>
  <c r="R201" i="277"/>
  <c r="Q201" i="277"/>
  <c r="P201" i="277"/>
  <c r="S200" i="277"/>
  <c r="R200" i="277"/>
  <c r="Q200" i="277"/>
  <c r="P200" i="277"/>
  <c r="S199" i="277"/>
  <c r="R199" i="277"/>
  <c r="Q199" i="277"/>
  <c r="P199" i="277"/>
  <c r="S198" i="277"/>
  <c r="R198" i="277"/>
  <c r="Q198" i="277"/>
  <c r="P198" i="277"/>
  <c r="S197" i="277"/>
  <c r="R197" i="277"/>
  <c r="Q197" i="277"/>
  <c r="P197" i="277"/>
  <c r="S192" i="277"/>
  <c r="R192" i="277"/>
  <c r="Q192" i="277"/>
  <c r="P192" i="277"/>
  <c r="S188" i="277"/>
  <c r="R188" i="277"/>
  <c r="Q188" i="277"/>
  <c r="P188" i="277"/>
  <c r="S187" i="277"/>
  <c r="R187" i="277"/>
  <c r="Q187" i="277"/>
  <c r="P187" i="277"/>
  <c r="S186" i="277"/>
  <c r="R186" i="277"/>
  <c r="Q186" i="277"/>
  <c r="P186" i="277"/>
  <c r="S183" i="277"/>
  <c r="R183" i="277"/>
  <c r="Q183" i="277"/>
  <c r="P183" i="277"/>
  <c r="S181" i="277"/>
  <c r="R181" i="277"/>
  <c r="Q181" i="277"/>
  <c r="P181" i="277"/>
  <c r="S177" i="277"/>
  <c r="R177" i="277"/>
  <c r="Q177" i="277"/>
  <c r="P177" i="277"/>
  <c r="S172" i="277"/>
  <c r="R172" i="277"/>
  <c r="Q172" i="277"/>
  <c r="P172" i="277"/>
  <c r="S171" i="277"/>
  <c r="R171" i="277"/>
  <c r="Q171" i="277"/>
  <c r="P171" i="277"/>
  <c r="S170" i="277"/>
  <c r="R170" i="277"/>
  <c r="Q170" i="277"/>
  <c r="P170" i="277"/>
  <c r="S169" i="277"/>
  <c r="R169" i="277"/>
  <c r="Q169" i="277"/>
  <c r="P169" i="277"/>
  <c r="S168" i="277"/>
  <c r="R168" i="277"/>
  <c r="Q168" i="277"/>
  <c r="P168" i="277"/>
  <c r="S167" i="277"/>
  <c r="R167" i="277"/>
  <c r="Q167" i="277"/>
  <c r="P167" i="277"/>
  <c r="S166" i="277"/>
  <c r="R166" i="277"/>
  <c r="Q166" i="277"/>
  <c r="P166" i="277"/>
  <c r="S165" i="277"/>
  <c r="R165" i="277"/>
  <c r="Q165" i="277"/>
  <c r="P165" i="277"/>
  <c r="S164" i="277"/>
  <c r="R164" i="277"/>
  <c r="Q164" i="277"/>
  <c r="P164" i="277"/>
  <c r="S163" i="277"/>
  <c r="R163" i="277"/>
  <c r="Q163" i="277"/>
  <c r="P163" i="277"/>
  <c r="S162" i="277"/>
  <c r="R162" i="277"/>
  <c r="Q162" i="277"/>
  <c r="P162" i="277"/>
  <c r="S154" i="277"/>
  <c r="R154" i="277"/>
  <c r="Q154" i="277"/>
  <c r="P154" i="277"/>
  <c r="S153" i="277"/>
  <c r="R153" i="277"/>
  <c r="Q153" i="277"/>
  <c r="P153" i="277"/>
  <c r="S152" i="277"/>
  <c r="R152" i="277"/>
  <c r="Q152" i="277"/>
  <c r="P152" i="277"/>
  <c r="S151" i="277"/>
  <c r="R151" i="277"/>
  <c r="Q151" i="277"/>
  <c r="P151" i="277"/>
  <c r="S150" i="277"/>
  <c r="R150" i="277"/>
  <c r="Q150" i="277"/>
  <c r="P150" i="277"/>
  <c r="S149" i="277"/>
  <c r="R149" i="277"/>
  <c r="Q149" i="277"/>
  <c r="P149" i="277"/>
  <c r="S143" i="277"/>
  <c r="R143" i="277"/>
  <c r="Q143" i="277"/>
  <c r="P143" i="277"/>
  <c r="S142" i="277"/>
  <c r="R142" i="277"/>
  <c r="Q142" i="277"/>
  <c r="P142" i="277"/>
  <c r="S141" i="277"/>
  <c r="R141" i="277"/>
  <c r="Q141" i="277"/>
  <c r="P141" i="277"/>
  <c r="S140" i="277"/>
  <c r="R140" i="277"/>
  <c r="Q140" i="277"/>
  <c r="P140" i="277"/>
  <c r="S139" i="277"/>
  <c r="R139" i="277"/>
  <c r="Q139" i="277"/>
  <c r="P139" i="277"/>
  <c r="S138" i="277"/>
  <c r="R138" i="277"/>
  <c r="Q138" i="277"/>
  <c r="P138" i="277"/>
  <c r="S137" i="277"/>
  <c r="R137" i="277"/>
  <c r="Q137" i="277"/>
  <c r="P137" i="277"/>
  <c r="S136" i="277"/>
  <c r="R136" i="277"/>
  <c r="Q136" i="277"/>
  <c r="P136" i="277"/>
  <c r="S135" i="277"/>
  <c r="R135" i="277"/>
  <c r="Q135" i="277"/>
  <c r="P135" i="277"/>
  <c r="S129" i="277"/>
  <c r="R129" i="277"/>
  <c r="Q129" i="277"/>
  <c r="P129" i="277"/>
  <c r="S128" i="277"/>
  <c r="R128" i="277"/>
  <c r="Q128" i="277"/>
  <c r="P128" i="277"/>
  <c r="S127" i="277"/>
  <c r="R127" i="277"/>
  <c r="Q127" i="277"/>
  <c r="P127" i="277"/>
  <c r="S126" i="277"/>
  <c r="R126" i="277"/>
  <c r="Q126" i="277"/>
  <c r="P126" i="277"/>
  <c r="S125" i="277"/>
  <c r="R125" i="277"/>
  <c r="Q125" i="277"/>
  <c r="P125" i="277"/>
  <c r="S124" i="277"/>
  <c r="R124" i="277"/>
  <c r="Q124" i="277"/>
  <c r="P124" i="277"/>
  <c r="S123" i="277"/>
  <c r="R123" i="277"/>
  <c r="Q123" i="277"/>
  <c r="P123" i="277"/>
  <c r="S122" i="277"/>
  <c r="R122" i="277"/>
  <c r="Q122" i="277"/>
  <c r="P122" i="277"/>
  <c r="S121" i="277"/>
  <c r="R121" i="277"/>
  <c r="Q121" i="277"/>
  <c r="P121" i="277"/>
  <c r="S120" i="277"/>
  <c r="R120" i="277"/>
  <c r="Q120" i="277"/>
  <c r="P120" i="277"/>
  <c r="S119" i="277"/>
  <c r="R119" i="277"/>
  <c r="Q119" i="277"/>
  <c r="P119" i="277"/>
  <c r="S118" i="277"/>
  <c r="R118" i="277"/>
  <c r="Q118" i="277"/>
  <c r="P118" i="277"/>
  <c r="S117" i="277"/>
  <c r="R117" i="277"/>
  <c r="Q117" i="277"/>
  <c r="P117" i="277"/>
  <c r="S116" i="277"/>
  <c r="R116" i="277"/>
  <c r="Q116" i="277"/>
  <c r="P116" i="277"/>
  <c r="S115" i="277"/>
  <c r="R115" i="277"/>
  <c r="Q115" i="277"/>
  <c r="P115" i="277"/>
  <c r="S114" i="277"/>
  <c r="R114" i="277"/>
  <c r="Q114" i="277"/>
  <c r="P114" i="277"/>
  <c r="S113" i="277"/>
  <c r="R113" i="277"/>
  <c r="Q113" i="277"/>
  <c r="P113" i="277"/>
  <c r="S112" i="277"/>
  <c r="R112" i="277"/>
  <c r="Q112" i="277"/>
  <c r="P112" i="277"/>
  <c r="S111" i="277"/>
  <c r="R111" i="277"/>
  <c r="Q111" i="277"/>
  <c r="P111" i="277"/>
  <c r="S110" i="277"/>
  <c r="R110" i="277"/>
  <c r="Q110" i="277"/>
  <c r="P110" i="277"/>
  <c r="S109" i="277"/>
  <c r="R109" i="277"/>
  <c r="Q109" i="277"/>
  <c r="P109" i="277"/>
  <c r="S108" i="277"/>
  <c r="R108" i="277"/>
  <c r="Q108" i="277"/>
  <c r="P108" i="277"/>
  <c r="S107" i="277"/>
  <c r="R107" i="277"/>
  <c r="Q107" i="277"/>
  <c r="P107" i="277"/>
  <c r="S106" i="277"/>
  <c r="R106" i="277"/>
  <c r="Q106" i="277"/>
  <c r="P106" i="277"/>
  <c r="S105" i="277"/>
  <c r="R105" i="277"/>
  <c r="Q105" i="277"/>
  <c r="P105" i="277"/>
  <c r="S104" i="277"/>
  <c r="R104" i="277"/>
  <c r="Q104" i="277"/>
  <c r="P104" i="277"/>
  <c r="S103" i="277"/>
  <c r="R103" i="277"/>
  <c r="Q103" i="277"/>
  <c r="P103" i="277"/>
  <c r="S102" i="277"/>
  <c r="R102" i="277"/>
  <c r="Q102" i="277"/>
  <c r="P102" i="277"/>
  <c r="S101" i="277"/>
  <c r="R101" i="277"/>
  <c r="Q101" i="277"/>
  <c r="P101" i="277"/>
  <c r="S99" i="277"/>
  <c r="R99" i="277"/>
  <c r="Q99" i="277"/>
  <c r="P99" i="277"/>
  <c r="S98" i="277"/>
  <c r="R98" i="277"/>
  <c r="Q98" i="277"/>
  <c r="P98" i="277"/>
  <c r="S97" i="277"/>
  <c r="R97" i="277"/>
  <c r="Q97" i="277"/>
  <c r="P97" i="277"/>
  <c r="S96" i="277"/>
  <c r="R96" i="277"/>
  <c r="Q96" i="277"/>
  <c r="P96" i="277"/>
  <c r="S95" i="277"/>
  <c r="R95" i="277"/>
  <c r="Q95" i="277"/>
  <c r="P95" i="277"/>
  <c r="S94" i="277"/>
  <c r="R94" i="277"/>
  <c r="Q94" i="277"/>
  <c r="P94" i="277"/>
  <c r="S92" i="277"/>
  <c r="R92" i="277"/>
  <c r="Q92" i="277"/>
  <c r="P92" i="277"/>
  <c r="S91" i="277"/>
  <c r="R91" i="277"/>
  <c r="Q91" i="277"/>
  <c r="P91" i="277"/>
  <c r="S90" i="277"/>
  <c r="R90" i="277"/>
  <c r="Q90" i="277"/>
  <c r="P90" i="277"/>
  <c r="S89" i="277"/>
  <c r="R89" i="277"/>
  <c r="Q89" i="277"/>
  <c r="P89" i="277"/>
  <c r="S88" i="277"/>
  <c r="R88" i="277"/>
  <c r="Q88" i="277"/>
  <c r="P88" i="277"/>
  <c r="S87" i="277"/>
  <c r="R87" i="277"/>
  <c r="Q87" i="277"/>
  <c r="P87" i="277"/>
  <c r="S86" i="277"/>
  <c r="R86" i="277"/>
  <c r="Q86" i="277"/>
  <c r="P86" i="277"/>
  <c r="S85" i="277"/>
  <c r="R85" i="277"/>
  <c r="Q85" i="277"/>
  <c r="P85" i="277"/>
  <c r="S84" i="277"/>
  <c r="R84" i="277"/>
  <c r="Q84" i="277"/>
  <c r="P84" i="277"/>
  <c r="S83" i="277"/>
  <c r="R83" i="277"/>
  <c r="Q83" i="277"/>
  <c r="P83" i="277"/>
  <c r="S82" i="277"/>
  <c r="R82" i="277"/>
  <c r="Q82" i="277"/>
  <c r="P82" i="277"/>
  <c r="S81" i="277"/>
  <c r="R81" i="277"/>
  <c r="Q81" i="277"/>
  <c r="P81" i="277"/>
  <c r="S76" i="277"/>
  <c r="R76" i="277"/>
  <c r="Q76" i="277"/>
  <c r="P76" i="277"/>
  <c r="S75" i="277"/>
  <c r="R75" i="277"/>
  <c r="Q75" i="277"/>
  <c r="P75" i="277"/>
  <c r="S74" i="277"/>
  <c r="R74" i="277"/>
  <c r="Q74" i="277"/>
  <c r="P74" i="277"/>
  <c r="S73" i="277"/>
  <c r="R73" i="277"/>
  <c r="Q73" i="277"/>
  <c r="P73" i="277"/>
  <c r="S72" i="277"/>
  <c r="R72" i="277"/>
  <c r="Q72" i="277"/>
  <c r="P72" i="277"/>
  <c r="S71" i="277"/>
  <c r="R71" i="277"/>
  <c r="Q71" i="277"/>
  <c r="P71" i="277"/>
  <c r="S66" i="277"/>
  <c r="R66" i="277"/>
  <c r="Q66" i="277"/>
  <c r="P66" i="277"/>
  <c r="S65" i="277"/>
  <c r="R65" i="277"/>
  <c r="Q65" i="277"/>
  <c r="P65" i="277"/>
  <c r="S64" i="277"/>
  <c r="R64" i="277"/>
  <c r="Q64" i="277"/>
  <c r="P64" i="277"/>
  <c r="S63" i="277"/>
  <c r="R63" i="277"/>
  <c r="Q63" i="277"/>
  <c r="P63" i="277"/>
  <c r="S62" i="277"/>
  <c r="R62" i="277"/>
  <c r="Q62" i="277"/>
  <c r="P62" i="277"/>
  <c r="S61" i="277"/>
  <c r="R61" i="277"/>
  <c r="Q61" i="277"/>
  <c r="P61" i="277"/>
  <c r="S53" i="277"/>
  <c r="R53" i="277"/>
  <c r="Q53" i="277"/>
  <c r="P53" i="277"/>
  <c r="S52" i="277"/>
  <c r="R52" i="277"/>
  <c r="Q52" i="277"/>
  <c r="P52" i="277"/>
  <c r="S47" i="277"/>
  <c r="R47" i="277"/>
  <c r="Q47" i="277"/>
  <c r="P47" i="277"/>
  <c r="S46" i="277"/>
  <c r="R46" i="277"/>
  <c r="Q46" i="277"/>
  <c r="P46" i="277"/>
  <c r="S45" i="277"/>
  <c r="R45" i="277"/>
  <c r="Q45" i="277"/>
  <c r="P45" i="277"/>
  <c r="S40" i="277"/>
  <c r="R40" i="277"/>
  <c r="Q40" i="277"/>
  <c r="P40" i="277"/>
  <c r="S39" i="277"/>
  <c r="R39" i="277"/>
  <c r="Q39" i="277"/>
  <c r="P39" i="277"/>
  <c r="S38" i="277"/>
  <c r="R38" i="277"/>
  <c r="Q38" i="277"/>
  <c r="P38" i="277"/>
  <c r="S35" i="277"/>
  <c r="R35" i="277"/>
  <c r="Q35" i="277"/>
  <c r="P35" i="277"/>
  <c r="S34" i="277"/>
  <c r="R34" i="277"/>
  <c r="Q34" i="277"/>
  <c r="P34" i="277"/>
  <c r="S29" i="277"/>
  <c r="R29" i="277"/>
  <c r="Q29" i="277"/>
  <c r="P29" i="277"/>
  <c r="S28" i="277"/>
  <c r="R28" i="277"/>
  <c r="Q28" i="277"/>
  <c r="P28" i="277"/>
  <c r="S27" i="277"/>
  <c r="R27" i="277"/>
  <c r="Q27" i="277"/>
  <c r="P27" i="277"/>
  <c r="S21" i="277"/>
  <c r="R21" i="277"/>
  <c r="Q21" i="277"/>
  <c r="P21" i="277"/>
  <c r="S20" i="277"/>
  <c r="R20" i="277"/>
  <c r="Q20" i="277"/>
  <c r="P20" i="277"/>
  <c r="S19" i="277"/>
  <c r="R19" i="277"/>
  <c r="Q19" i="277"/>
  <c r="P19" i="277"/>
  <c r="S16" i="277"/>
  <c r="R16" i="277"/>
  <c r="Q16" i="277"/>
  <c r="P16" i="277"/>
  <c r="S14" i="277"/>
  <c r="R14" i="277"/>
  <c r="P14" i="277"/>
  <c r="S13" i="277"/>
  <c r="R13" i="277"/>
  <c r="P13" i="277"/>
  <c r="S12" i="277"/>
  <c r="R12" i="277"/>
  <c r="P12" i="277"/>
  <c r="Q14" i="277"/>
  <c r="Q13" i="277"/>
  <c r="Q12" i="277"/>
  <c r="Q14" i="287"/>
  <c r="O14" i="287"/>
  <c r="M14" i="287"/>
  <c r="K14" i="287"/>
  <c r="I14" i="287"/>
  <c r="G14" i="287"/>
  <c r="E14" i="287"/>
  <c r="C14" i="287"/>
  <c r="S8" i="287"/>
  <c r="S9" i="287"/>
  <c r="S10" i="287"/>
  <c r="S11" i="287"/>
  <c r="S12" i="287"/>
  <c r="S13" i="287"/>
  <c r="S14" i="287" l="1"/>
  <c r="G189" i="277" l="1"/>
  <c r="F189" i="277"/>
  <c r="O17" i="277"/>
  <c r="S17" i="277" s="1"/>
  <c r="N17" i="277"/>
  <c r="R17" i="277" s="1"/>
  <c r="M17" i="277"/>
  <c r="Q17" i="277" s="1"/>
  <c r="L17" i="277"/>
  <c r="P17" i="277" s="1"/>
  <c r="K33" i="270"/>
  <c r="K32" i="270"/>
  <c r="K34" i="270"/>
  <c r="K15" i="270" l="1"/>
  <c r="K36" i="270"/>
  <c r="O235" i="277"/>
  <c r="S235" i="277" s="1"/>
  <c r="N235" i="277"/>
  <c r="R235" i="277" s="1"/>
  <c r="M235" i="277"/>
  <c r="Q235" i="277" s="1"/>
  <c r="L235" i="277"/>
  <c r="P235" i="277" s="1"/>
  <c r="O223" i="277"/>
  <c r="N223" i="277"/>
  <c r="M223" i="277"/>
  <c r="L223" i="277"/>
  <c r="O216" i="277"/>
  <c r="S216" i="277" s="1"/>
  <c r="N216" i="277"/>
  <c r="R216" i="277" s="1"/>
  <c r="L216" i="277"/>
  <c r="P216" i="277" s="1"/>
  <c r="O205" i="277"/>
  <c r="S205" i="277" s="1"/>
  <c r="N205" i="277"/>
  <c r="R205" i="277" s="1"/>
  <c r="M205" i="277"/>
  <c r="Q205" i="277" s="1"/>
  <c r="L205" i="277"/>
  <c r="P205" i="277" s="1"/>
  <c r="O189" i="277"/>
  <c r="S189" i="277" s="1"/>
  <c r="N189" i="277"/>
  <c r="R189" i="277" s="1"/>
  <c r="M189" i="277"/>
  <c r="Q189" i="277" s="1"/>
  <c r="L189" i="277"/>
  <c r="P189" i="277" s="1"/>
  <c r="O179" i="277"/>
  <c r="S179" i="277" s="1"/>
  <c r="N179" i="277"/>
  <c r="R179" i="277" s="1"/>
  <c r="M179" i="277"/>
  <c r="Q179" i="277" s="1"/>
  <c r="L179" i="277"/>
  <c r="P179" i="277" s="1"/>
  <c r="O174" i="277"/>
  <c r="S174" i="277" s="1"/>
  <c r="N174" i="277"/>
  <c r="R174" i="277" s="1"/>
  <c r="M174" i="277"/>
  <c r="Q174" i="277" s="1"/>
  <c r="L174" i="277"/>
  <c r="P174" i="277" s="1"/>
  <c r="O159" i="277"/>
  <c r="S159" i="277" s="1"/>
  <c r="N159" i="277"/>
  <c r="R159" i="277" s="1"/>
  <c r="L159" i="277"/>
  <c r="P159" i="277" s="1"/>
  <c r="M159" i="277"/>
  <c r="Q159" i="277" s="1"/>
  <c r="O145" i="277"/>
  <c r="S145" i="277" s="1"/>
  <c r="N145" i="277"/>
  <c r="R145" i="277" s="1"/>
  <c r="M145" i="277"/>
  <c r="Q145" i="277" s="1"/>
  <c r="L145" i="277"/>
  <c r="P145" i="277" s="1"/>
  <c r="O131" i="277"/>
  <c r="S131" i="277" s="1"/>
  <c r="N131" i="277"/>
  <c r="R131" i="277" s="1"/>
  <c r="L131" i="277"/>
  <c r="P131" i="277" s="1"/>
  <c r="O78" i="277"/>
  <c r="S78" i="277" s="1"/>
  <c r="N78" i="277"/>
  <c r="R78" i="277" s="1"/>
  <c r="L78" i="277"/>
  <c r="P78" i="277" s="1"/>
  <c r="M78" i="277"/>
  <c r="Q78" i="277" s="1"/>
  <c r="O68" i="277"/>
  <c r="S68" i="277" s="1"/>
  <c r="N68" i="277"/>
  <c r="R68" i="277" s="1"/>
  <c r="L68" i="277"/>
  <c r="P68" i="277" s="1"/>
  <c r="M68" i="277"/>
  <c r="Q68" i="277" s="1"/>
  <c r="O54" i="277"/>
  <c r="N54" i="277"/>
  <c r="M54" i="277"/>
  <c r="L54" i="277"/>
  <c r="O41" i="277"/>
  <c r="S41" i="277" s="1"/>
  <c r="N41" i="277"/>
  <c r="R41" i="277" s="1"/>
  <c r="M41" i="277"/>
  <c r="Q41" i="277" s="1"/>
  <c r="L41" i="277"/>
  <c r="P41" i="277" s="1"/>
  <c r="O36" i="277"/>
  <c r="S36" i="277" s="1"/>
  <c r="N36" i="277"/>
  <c r="M36" i="277"/>
  <c r="Q36" i="277" s="1"/>
  <c r="L36" i="277"/>
  <c r="P36" i="277" s="1"/>
  <c r="Q23" i="277"/>
  <c r="P23" i="277"/>
  <c r="E32" i="270"/>
  <c r="M226" i="277" l="1"/>
  <c r="Q226" i="277" s="1"/>
  <c r="Q223" i="277"/>
  <c r="O24" i="277"/>
  <c r="S24" i="277" s="1"/>
  <c r="S23" i="277"/>
  <c r="N226" i="277"/>
  <c r="R226" i="277" s="1"/>
  <c r="R223" i="277"/>
  <c r="O226" i="277"/>
  <c r="S226" i="277" s="1"/>
  <c r="S223" i="277"/>
  <c r="N24" i="277"/>
  <c r="R24" i="277" s="1"/>
  <c r="R23" i="277"/>
  <c r="N42" i="277"/>
  <c r="R42" i="277" s="1"/>
  <c r="R36" i="277"/>
  <c r="L226" i="277"/>
  <c r="P226" i="277" s="1"/>
  <c r="P223" i="277"/>
  <c r="N55" i="277"/>
  <c r="R55" i="277" s="1"/>
  <c r="R54" i="277"/>
  <c r="O55" i="277"/>
  <c r="S55" i="277" s="1"/>
  <c r="S54" i="277"/>
  <c r="M55" i="277"/>
  <c r="Q55" i="277" s="1"/>
  <c r="Q54" i="277"/>
  <c r="L55" i="277"/>
  <c r="P55" i="277" s="1"/>
  <c r="P54" i="277"/>
  <c r="O194" i="277"/>
  <c r="N194" i="277"/>
  <c r="M194" i="277"/>
  <c r="Q194" i="277" s="1"/>
  <c r="O42" i="277"/>
  <c r="M216" i="277"/>
  <c r="Q216" i="277" s="1"/>
  <c r="L24" i="277"/>
  <c r="P24" i="277" s="1"/>
  <c r="L194" i="277"/>
  <c r="M131" i="277"/>
  <c r="Q131" i="277" s="1"/>
  <c r="M24" i="277"/>
  <c r="Q24" i="277" s="1"/>
  <c r="L42" i="277"/>
  <c r="P42" i="277" s="1"/>
  <c r="M42" i="277"/>
  <c r="Q42" i="277" s="1"/>
  <c r="O57" i="277" l="1"/>
  <c r="S57" i="277" s="1"/>
  <c r="S42" i="277"/>
  <c r="L228" i="277"/>
  <c r="P228" i="277" s="1"/>
  <c r="P194" i="277"/>
  <c r="N228" i="277"/>
  <c r="R228" i="277" s="1"/>
  <c r="R194" i="277"/>
  <c r="O228" i="277"/>
  <c r="S228" i="277" s="1"/>
  <c r="S194" i="277"/>
  <c r="N57" i="277"/>
  <c r="R57" i="277" s="1"/>
  <c r="M228" i="277"/>
  <c r="Q228" i="277" s="1"/>
  <c r="L57" i="277"/>
  <c r="M57" i="277"/>
  <c r="O186" i="280"/>
  <c r="N186" i="280"/>
  <c r="M186" i="280"/>
  <c r="L186" i="280"/>
  <c r="O171" i="280"/>
  <c r="S171" i="280" s="1"/>
  <c r="N171" i="280"/>
  <c r="R171" i="280" s="1"/>
  <c r="M171" i="280"/>
  <c r="Q171" i="280" s="1"/>
  <c r="L171" i="280"/>
  <c r="P171" i="280" s="1"/>
  <c r="O165" i="280"/>
  <c r="S165" i="280" s="1"/>
  <c r="N165" i="280"/>
  <c r="R165" i="280" s="1"/>
  <c r="M165" i="280"/>
  <c r="Q165" i="280" s="1"/>
  <c r="L165" i="280"/>
  <c r="P165" i="280" s="1"/>
  <c r="O157" i="280"/>
  <c r="S157" i="280" s="1"/>
  <c r="N157" i="280"/>
  <c r="R157" i="280" s="1"/>
  <c r="M157" i="280"/>
  <c r="Q157" i="280" s="1"/>
  <c r="L157" i="280"/>
  <c r="P157" i="280" s="1"/>
  <c r="O152" i="280"/>
  <c r="S152" i="280" s="1"/>
  <c r="N152" i="280"/>
  <c r="R152" i="280" s="1"/>
  <c r="M152" i="280"/>
  <c r="Q152" i="280" s="1"/>
  <c r="L152" i="280"/>
  <c r="P152" i="280" s="1"/>
  <c r="O140" i="280"/>
  <c r="S140" i="280" s="1"/>
  <c r="N140" i="280"/>
  <c r="R140" i="280" s="1"/>
  <c r="L140" i="280"/>
  <c r="P140" i="280" s="1"/>
  <c r="M140" i="280"/>
  <c r="Q140" i="280" s="1"/>
  <c r="O131" i="280"/>
  <c r="S131" i="280" s="1"/>
  <c r="N131" i="280"/>
  <c r="R131" i="280" s="1"/>
  <c r="L131" i="280"/>
  <c r="P131" i="280" s="1"/>
  <c r="O106" i="280"/>
  <c r="S106" i="280" s="1"/>
  <c r="N106" i="280"/>
  <c r="R106" i="280" s="1"/>
  <c r="L106" i="280"/>
  <c r="P106" i="280" s="1"/>
  <c r="M106" i="280"/>
  <c r="Q106" i="280" s="1"/>
  <c r="O94" i="280"/>
  <c r="S94" i="280" s="1"/>
  <c r="N94" i="280"/>
  <c r="R94" i="280" s="1"/>
  <c r="M94" i="280"/>
  <c r="Q94" i="280" s="1"/>
  <c r="L94" i="280"/>
  <c r="P94" i="280" s="1"/>
  <c r="O89" i="280"/>
  <c r="S89" i="280" s="1"/>
  <c r="N89" i="280"/>
  <c r="R89" i="280" s="1"/>
  <c r="M89" i="280"/>
  <c r="Q89" i="280" s="1"/>
  <c r="L89" i="280"/>
  <c r="P89" i="280" s="1"/>
  <c r="O83" i="280"/>
  <c r="N83" i="280"/>
  <c r="L83" i="280"/>
  <c r="P83" i="280" s="1"/>
  <c r="M83" i="280"/>
  <c r="O68" i="280"/>
  <c r="S68" i="280" s="1"/>
  <c r="N68" i="280"/>
  <c r="R68" i="280" s="1"/>
  <c r="M68" i="280"/>
  <c r="Q68" i="280" s="1"/>
  <c r="L68" i="280"/>
  <c r="P68" i="280" s="1"/>
  <c r="O63" i="280"/>
  <c r="S63" i="280" s="1"/>
  <c r="N63" i="280"/>
  <c r="R63" i="280" s="1"/>
  <c r="L63" i="280"/>
  <c r="P63" i="280" s="1"/>
  <c r="M63" i="280"/>
  <c r="Q63" i="280" s="1"/>
  <c r="O55" i="280"/>
  <c r="S55" i="280" s="1"/>
  <c r="N55" i="280"/>
  <c r="R55" i="280" s="1"/>
  <c r="L55" i="280"/>
  <c r="P55" i="280" s="1"/>
  <c r="M55" i="280"/>
  <c r="Q55" i="280" s="1"/>
  <c r="O29" i="280"/>
  <c r="N29" i="280"/>
  <c r="M29" i="280"/>
  <c r="L29" i="280"/>
  <c r="O23" i="280"/>
  <c r="S23" i="280" s="1"/>
  <c r="N23" i="280"/>
  <c r="R23" i="280" s="1"/>
  <c r="M23" i="280"/>
  <c r="Q23" i="280" s="1"/>
  <c r="L23" i="280"/>
  <c r="P23" i="280" s="1"/>
  <c r="O13" i="280"/>
  <c r="S13" i="280" s="1"/>
  <c r="N13" i="280"/>
  <c r="R13" i="280" s="1"/>
  <c r="M13" i="280"/>
  <c r="Q13" i="280" s="1"/>
  <c r="L13" i="280"/>
  <c r="P13" i="280" s="1"/>
  <c r="G94" i="280"/>
  <c r="F94" i="280"/>
  <c r="E94" i="280"/>
  <c r="D94" i="280"/>
  <c r="O33" i="280" l="1"/>
  <c r="S33" i="280" s="1"/>
  <c r="S29" i="280"/>
  <c r="L33" i="280"/>
  <c r="P33" i="280" s="1"/>
  <c r="P29" i="280"/>
  <c r="M33" i="280"/>
  <c r="Q33" i="280" s="1"/>
  <c r="Q29" i="280"/>
  <c r="N33" i="280"/>
  <c r="R33" i="280" s="1"/>
  <c r="R29" i="280"/>
  <c r="N239" i="277"/>
  <c r="R239" i="277" s="1"/>
  <c r="N193" i="280"/>
  <c r="R193" i="280" s="1"/>
  <c r="R186" i="280"/>
  <c r="O193" i="280"/>
  <c r="S193" i="280" s="1"/>
  <c r="S186" i="280"/>
  <c r="L193" i="280"/>
  <c r="P193" i="280" s="1"/>
  <c r="P186" i="280"/>
  <c r="M193" i="280"/>
  <c r="Q193" i="280" s="1"/>
  <c r="Q186" i="280"/>
  <c r="N96" i="280"/>
  <c r="R96" i="280" s="1"/>
  <c r="R83" i="280"/>
  <c r="O96" i="280"/>
  <c r="S96" i="280" s="1"/>
  <c r="S83" i="280"/>
  <c r="M96" i="280"/>
  <c r="Q96" i="280" s="1"/>
  <c r="Q83" i="280"/>
  <c r="L96" i="280"/>
  <c r="P96" i="280" s="1"/>
  <c r="O239" i="277"/>
  <c r="S239" i="277" s="1"/>
  <c r="M239" i="277"/>
  <c r="Q239" i="277" s="1"/>
  <c r="Q57" i="277"/>
  <c r="L239" i="277"/>
  <c r="P239" i="277" s="1"/>
  <c r="P57" i="277"/>
  <c r="M173" i="280"/>
  <c r="Q173" i="280" s="1"/>
  <c r="N173" i="280"/>
  <c r="R173" i="280" s="1"/>
  <c r="L173" i="280"/>
  <c r="P173" i="280" s="1"/>
  <c r="O173" i="280"/>
  <c r="S173" i="280" s="1"/>
  <c r="L159" i="280"/>
  <c r="P159" i="280" s="1"/>
  <c r="M159" i="280"/>
  <c r="Q159" i="280" s="1"/>
  <c r="N159" i="280"/>
  <c r="R159" i="280" s="1"/>
  <c r="O159" i="280"/>
  <c r="S159" i="280" s="1"/>
  <c r="M131" i="280"/>
  <c r="Q131" i="280" s="1"/>
  <c r="L142" i="280"/>
  <c r="P142" i="280" s="1"/>
  <c r="N142" i="280"/>
  <c r="R142" i="280" s="1"/>
  <c r="O142" i="280"/>
  <c r="S142" i="280" s="1"/>
  <c r="O70" i="280"/>
  <c r="S70" i="280" s="1"/>
  <c r="N70" i="280"/>
  <c r="R70" i="280" s="1"/>
  <c r="M70" i="280"/>
  <c r="Q70" i="280" s="1"/>
  <c r="L70" i="280"/>
  <c r="P70" i="280" s="1"/>
  <c r="G41" i="277"/>
  <c r="F41" i="277"/>
  <c r="E41" i="277"/>
  <c r="D41" i="277"/>
  <c r="G205" i="277"/>
  <c r="F205" i="277"/>
  <c r="E205" i="277"/>
  <c r="D205" i="277"/>
  <c r="E119" i="277"/>
  <c r="E85" i="277"/>
  <c r="L35" i="280" l="1"/>
  <c r="P35" i="280" s="1"/>
  <c r="M35" i="280"/>
  <c r="Q35" i="280" s="1"/>
  <c r="N35" i="280"/>
  <c r="R35" i="280" s="1"/>
  <c r="M142" i="280"/>
  <c r="Q142" i="280" s="1"/>
  <c r="L175" i="280"/>
  <c r="P175" i="280" s="1"/>
  <c r="O175" i="280"/>
  <c r="S175" i="280" s="1"/>
  <c r="N175" i="280"/>
  <c r="R175" i="280" s="1"/>
  <c r="O35" i="280"/>
  <c r="S35" i="280" s="1"/>
  <c r="M175" i="280" l="1"/>
  <c r="Q175" i="280" s="1"/>
  <c r="L178" i="280"/>
  <c r="N178" i="280"/>
  <c r="O178" i="280"/>
  <c r="P14" i="287"/>
  <c r="N14" i="287"/>
  <c r="L14" i="287"/>
  <c r="J14" i="287"/>
  <c r="H14" i="287"/>
  <c r="F14" i="287"/>
  <c r="D14" i="287"/>
  <c r="B14" i="287"/>
  <c r="R12" i="287"/>
  <c r="R13" i="287"/>
  <c r="N195" i="280" l="1"/>
  <c r="R195" i="280" s="1"/>
  <c r="R178" i="280"/>
  <c r="O195" i="280"/>
  <c r="S195" i="280" s="1"/>
  <c r="S178" i="280"/>
  <c r="L195" i="280"/>
  <c r="P195" i="280" s="1"/>
  <c r="P242" i="277" s="1"/>
  <c r="P178" i="280"/>
  <c r="M178" i="280"/>
  <c r="E45" i="277"/>
  <c r="M195" i="280" l="1"/>
  <c r="Q195" i="280" s="1"/>
  <c r="Q178" i="280"/>
  <c r="E171" i="280"/>
  <c r="D171" i="280"/>
  <c r="E14" i="270" s="1"/>
  <c r="E23" i="277" l="1"/>
  <c r="D23" i="277"/>
  <c r="E189" i="277" l="1"/>
  <c r="D189" i="277"/>
  <c r="K14" i="270" s="1"/>
  <c r="D28" i="277" l="1"/>
  <c r="D27" i="277"/>
  <c r="E13" i="277"/>
  <c r="D13" i="277"/>
  <c r="E12" i="277"/>
  <c r="D12" i="277"/>
  <c r="E36" i="277" l="1"/>
  <c r="D35" i="277"/>
  <c r="D36" i="277" l="1"/>
  <c r="E119" i="280"/>
  <c r="E118" i="280"/>
  <c r="J34" i="270"/>
  <c r="J33" i="270"/>
  <c r="J32" i="270"/>
  <c r="J15" i="270"/>
  <c r="D42" i="277" l="1"/>
  <c r="R11" i="287"/>
  <c r="R10" i="287"/>
  <c r="R9" i="287"/>
  <c r="R8" i="287"/>
  <c r="R14" i="287" l="1"/>
  <c r="E104" i="280" l="1"/>
  <c r="E103" i="280"/>
  <c r="E49" i="280"/>
  <c r="E111" i="277"/>
  <c r="E135" i="280"/>
  <c r="E213" i="277"/>
  <c r="E75" i="277" l="1"/>
  <c r="E65" i="277"/>
  <c r="E110" i="280"/>
  <c r="E52" i="280"/>
  <c r="E62" i="280"/>
  <c r="E212" i="277"/>
  <c r="E149" i="277"/>
  <c r="E29" i="277"/>
  <c r="E28" i="277"/>
  <c r="E27" i="277"/>
  <c r="E14" i="277"/>
  <c r="E24" i="277" l="1"/>
  <c r="E42" i="277"/>
  <c r="G235" i="277"/>
  <c r="F235" i="277"/>
  <c r="E235" i="277"/>
  <c r="D235" i="277"/>
  <c r="G223" i="277"/>
  <c r="F223" i="277"/>
  <c r="E223" i="277"/>
  <c r="D223" i="277"/>
  <c r="K21" i="270" s="1"/>
  <c r="G216" i="277"/>
  <c r="F216" i="277"/>
  <c r="E208" i="277"/>
  <c r="J14" i="270"/>
  <c r="G179" i="277"/>
  <c r="F179" i="277"/>
  <c r="E179" i="277"/>
  <c r="D179" i="277"/>
  <c r="G174" i="277"/>
  <c r="F174" i="277"/>
  <c r="E174" i="277"/>
  <c r="D174" i="277"/>
  <c r="G159" i="277"/>
  <c r="F159" i="277"/>
  <c r="E159" i="277"/>
  <c r="D159" i="277"/>
  <c r="G145" i="277"/>
  <c r="F145" i="277"/>
  <c r="E145" i="277"/>
  <c r="D145" i="277"/>
  <c r="K13" i="270" s="1"/>
  <c r="G131" i="277"/>
  <c r="F131" i="277"/>
  <c r="E131" i="277"/>
  <c r="D131" i="277"/>
  <c r="K11" i="270" s="1"/>
  <c r="G78" i="277"/>
  <c r="F78" i="277"/>
  <c r="E78" i="277"/>
  <c r="D78" i="277"/>
  <c r="K10" i="270" s="1"/>
  <c r="G68" i="277"/>
  <c r="F68" i="277"/>
  <c r="E68" i="277"/>
  <c r="D68" i="277"/>
  <c r="K9" i="270" s="1"/>
  <c r="G54" i="277"/>
  <c r="F54" i="277"/>
  <c r="E54" i="277"/>
  <c r="D54" i="277"/>
  <c r="K19" i="270" s="1"/>
  <c r="G36" i="277"/>
  <c r="F36" i="277"/>
  <c r="G23" i="277"/>
  <c r="F23" i="277"/>
  <c r="D24" i="277"/>
  <c r="G17" i="277"/>
  <c r="F17" i="277"/>
  <c r="K12" i="270" l="1"/>
  <c r="K16" i="270" s="1"/>
  <c r="F226" i="277"/>
  <c r="E55" i="277"/>
  <c r="G226" i="277"/>
  <c r="F55" i="277"/>
  <c r="G42" i="277"/>
  <c r="G55" i="277"/>
  <c r="E226" i="277"/>
  <c r="J10" i="270"/>
  <c r="F42" i="277"/>
  <c r="J9" i="270"/>
  <c r="J13" i="270"/>
  <c r="E216" i="277"/>
  <c r="J11" i="270"/>
  <c r="D55" i="277"/>
  <c r="G194" i="277"/>
  <c r="E194" i="277"/>
  <c r="J19" i="270"/>
  <c r="J12" i="270"/>
  <c r="D226" i="277"/>
  <c r="J21" i="270"/>
  <c r="F194" i="277"/>
  <c r="D194" i="277"/>
  <c r="G24" i="277"/>
  <c r="D216" i="277"/>
  <c r="K20" i="270" s="1"/>
  <c r="K24" i="270" s="1"/>
  <c r="F24" i="277"/>
  <c r="K27" i="270" l="1"/>
  <c r="K38" i="270" s="1"/>
  <c r="E57" i="277"/>
  <c r="G228" i="277"/>
  <c r="G57" i="277"/>
  <c r="F57" i="277"/>
  <c r="F228" i="277"/>
  <c r="E228" i="277"/>
  <c r="J20" i="270"/>
  <c r="D57" i="277"/>
  <c r="D228" i="277"/>
  <c r="G239" i="277" l="1"/>
  <c r="F239" i="277"/>
  <c r="E239" i="277"/>
  <c r="D239" i="277"/>
  <c r="E80" i="280"/>
  <c r="E77" i="280"/>
  <c r="E74" i="280"/>
  <c r="E75" i="280"/>
  <c r="G186" i="280" l="1"/>
  <c r="F186" i="280"/>
  <c r="E186" i="280"/>
  <c r="D186" i="280"/>
  <c r="D193" i="280" s="1"/>
  <c r="G171" i="280"/>
  <c r="F171" i="280"/>
  <c r="D14" i="270"/>
  <c r="G165" i="280"/>
  <c r="F165" i="280"/>
  <c r="E165" i="280"/>
  <c r="D165" i="280"/>
  <c r="G157" i="280"/>
  <c r="F157" i="280"/>
  <c r="E157" i="280"/>
  <c r="D157" i="280"/>
  <c r="G152" i="280"/>
  <c r="F152" i="280"/>
  <c r="E152" i="280"/>
  <c r="D152" i="280"/>
  <c r="E13" i="270" s="1"/>
  <c r="G140" i="280"/>
  <c r="F140" i="280"/>
  <c r="E140" i="280"/>
  <c r="D140" i="280"/>
  <c r="G131" i="280"/>
  <c r="F131" i="280"/>
  <c r="E131" i="280"/>
  <c r="D131" i="280"/>
  <c r="G106" i="280"/>
  <c r="F106" i="280"/>
  <c r="E106" i="280"/>
  <c r="D106" i="280"/>
  <c r="G89" i="280"/>
  <c r="F89" i="280"/>
  <c r="E89" i="280"/>
  <c r="D89" i="280"/>
  <c r="G83" i="280"/>
  <c r="F83" i="280"/>
  <c r="E83" i="280"/>
  <c r="D83" i="280"/>
  <c r="G68" i="280"/>
  <c r="F68" i="280"/>
  <c r="E68" i="280"/>
  <c r="D68" i="280"/>
  <c r="G63" i="280"/>
  <c r="F63" i="280"/>
  <c r="E63" i="280"/>
  <c r="D63" i="280"/>
  <c r="G55" i="280"/>
  <c r="F55" i="280"/>
  <c r="E55" i="280"/>
  <c r="D55" i="280"/>
  <c r="G29" i="280"/>
  <c r="F29" i="280"/>
  <c r="E29" i="280"/>
  <c r="D29" i="280"/>
  <c r="G23" i="280"/>
  <c r="F23" i="280"/>
  <c r="E23" i="280"/>
  <c r="D23" i="280"/>
  <c r="G13" i="280"/>
  <c r="F13" i="280"/>
  <c r="E13" i="280"/>
  <c r="D13" i="280"/>
  <c r="E193" i="280" l="1"/>
  <c r="F193" i="280"/>
  <c r="G193" i="280"/>
  <c r="G70" i="280"/>
  <c r="G96" i="280"/>
  <c r="D31" i="270"/>
  <c r="E31" i="270"/>
  <c r="E36" i="270" s="1"/>
  <c r="D33" i="280"/>
  <c r="D35" i="280" s="1"/>
  <c r="E9" i="270"/>
  <c r="D70" i="280"/>
  <c r="D96" i="280"/>
  <c r="D19" i="270"/>
  <c r="E19" i="270"/>
  <c r="E33" i="280"/>
  <c r="E96" i="280"/>
  <c r="E159" i="280"/>
  <c r="G33" i="280"/>
  <c r="G142" i="280"/>
  <c r="D12" i="270"/>
  <c r="E12" i="270"/>
  <c r="D21" i="270"/>
  <c r="E21" i="270"/>
  <c r="D22" i="270"/>
  <c r="E22" i="270"/>
  <c r="D23" i="270"/>
  <c r="E23" i="270"/>
  <c r="F33" i="280"/>
  <c r="F35" i="280" s="1"/>
  <c r="F70" i="280"/>
  <c r="F96" i="280"/>
  <c r="F159" i="280"/>
  <c r="G159" i="280"/>
  <c r="D9" i="270"/>
  <c r="D159" i="280"/>
  <c r="D13" i="270"/>
  <c r="E70" i="280"/>
  <c r="F142" i="280"/>
  <c r="D142" i="280"/>
  <c r="E142" i="280"/>
  <c r="D173" i="280"/>
  <c r="E173" i="280"/>
  <c r="F173" i="280"/>
  <c r="G173" i="280"/>
  <c r="E24" i="270" l="1"/>
  <c r="K25" i="270" s="1"/>
  <c r="E35" i="280"/>
  <c r="D10" i="270"/>
  <c r="E10" i="270"/>
  <c r="G175" i="280"/>
  <c r="D11" i="270"/>
  <c r="E11" i="270"/>
  <c r="G35" i="280"/>
  <c r="E175" i="280"/>
  <c r="F175" i="280"/>
  <c r="D175" i="280"/>
  <c r="E16" i="270" l="1"/>
  <c r="E27" i="270" s="1"/>
  <c r="E178" i="280"/>
  <c r="G178" i="280"/>
  <c r="D178" i="280"/>
  <c r="F178" i="280"/>
  <c r="I24" i="270"/>
  <c r="H24" i="270"/>
  <c r="I16" i="270"/>
  <c r="H16" i="270"/>
  <c r="B24" i="270"/>
  <c r="B16" i="270"/>
  <c r="I36" i="270"/>
  <c r="H36" i="270"/>
  <c r="C36" i="270"/>
  <c r="B36" i="270"/>
  <c r="K17" i="270" l="1"/>
  <c r="E38" i="270"/>
  <c r="K29" i="270"/>
  <c r="F195" i="280"/>
  <c r="G195" i="280"/>
  <c r="D195" i="280"/>
  <c r="E195" i="280"/>
  <c r="H25" i="270"/>
  <c r="H17" i="270"/>
  <c r="H27" i="270"/>
  <c r="H38" i="270" s="1"/>
  <c r="B27" i="270"/>
  <c r="B38" i="270" l="1"/>
  <c r="H29" i="270"/>
  <c r="J36" i="270" l="1"/>
  <c r="D36" i="270" l="1"/>
  <c r="J24" i="270" l="1"/>
  <c r="D24" i="270"/>
  <c r="C24" i="270"/>
  <c r="I25" i="270" s="1"/>
  <c r="J25" i="270" l="1"/>
  <c r="J16" i="270" l="1"/>
  <c r="J27" i="270" s="1"/>
  <c r="J38" i="270" s="1"/>
  <c r="D16" i="270" l="1"/>
  <c r="J17" i="270" s="1"/>
  <c r="I27" i="270"/>
  <c r="I38" i="270" s="1"/>
  <c r="C16" i="270"/>
  <c r="D27" i="270" l="1"/>
  <c r="J29" i="270" s="1"/>
  <c r="C27" i="270"/>
  <c r="I17" i="270"/>
  <c r="D38" i="270" l="1"/>
  <c r="C38" i="270"/>
  <c r="I29" i="270"/>
</calcChain>
</file>

<file path=xl/sharedStrings.xml><?xml version="1.0" encoding="utf-8"?>
<sst xmlns="http://schemas.openxmlformats.org/spreadsheetml/2006/main" count="534" uniqueCount="356">
  <si>
    <t>1. Informatikai eszközök, szoftverek beszerzése</t>
  </si>
  <si>
    <t>Kölcsönök visszatérülése</t>
  </si>
  <si>
    <t xml:space="preserve"> </t>
  </si>
  <si>
    <t>Cím</t>
  </si>
  <si>
    <t>Alcím</t>
  </si>
  <si>
    <t>Cím neve</t>
  </si>
  <si>
    <t>I.</t>
  </si>
  <si>
    <t>IV.</t>
  </si>
  <si>
    <t>101. cím összesen:</t>
  </si>
  <si>
    <t>104. cím összesen:</t>
  </si>
  <si>
    <t>II.</t>
  </si>
  <si>
    <t>III.</t>
  </si>
  <si>
    <t>1. Tárgyi eszköz, ingatlanértékesítés</t>
  </si>
  <si>
    <t>V.</t>
  </si>
  <si>
    <t>Mindösszesen:</t>
  </si>
  <si>
    <t>103. cím összesen:</t>
  </si>
  <si>
    <t>VI.</t>
  </si>
  <si>
    <t>Felújítások</t>
  </si>
  <si>
    <t>VII.</t>
  </si>
  <si>
    <t>Személyi juttatások</t>
  </si>
  <si>
    <t>Összesen:</t>
  </si>
  <si>
    <t>eFt</t>
  </si>
  <si>
    <t>összesen:</t>
  </si>
  <si>
    <t>Dologi kiadások</t>
  </si>
  <si>
    <t>Önkormányzat költségvetési támogatása</t>
  </si>
  <si>
    <t>VIII.</t>
  </si>
  <si>
    <t>102. cím összesen:</t>
  </si>
  <si>
    <t>Önkormányzat</t>
  </si>
  <si>
    <t>1. Polgármesteri keret</t>
  </si>
  <si>
    <t>1. Helyi önkormányzat általános működésének és ágazati feladatainak támogatása</t>
  </si>
  <si>
    <t>I. alcím összesen:</t>
  </si>
  <si>
    <t>II. alcím összesen:</t>
  </si>
  <si>
    <t>III. alcím összesen:</t>
  </si>
  <si>
    <t>IV. alcím összesen:</t>
  </si>
  <si>
    <t>VI. alcím összesen:</t>
  </si>
  <si>
    <t>VII. alcím összesen:</t>
  </si>
  <si>
    <t>VIII. alcím összesen:</t>
  </si>
  <si>
    <t>kötelező
feladat</t>
  </si>
  <si>
    <t>önként vállalt
feladat</t>
  </si>
  <si>
    <t>Dombóvári Közös Önkormányzati Hivatal</t>
  </si>
  <si>
    <t>Ellátottak pénzbeli juttatásai</t>
  </si>
  <si>
    <t>Egyéb működési célú kiadások</t>
  </si>
  <si>
    <t>Beruházások</t>
  </si>
  <si>
    <t>Egyéb felhalmozási célú kiadások</t>
  </si>
  <si>
    <t>Beruházások összesen:</t>
  </si>
  <si>
    <t>1. Egyéb működési célú támogatások államháztartáson belülre</t>
  </si>
  <si>
    <t>2. Egyéb működési célú támogatások államháztartáson kívülre</t>
  </si>
  <si>
    <t>Munkaadókat terh. járulékok és szoc. hozzájár. adó</t>
  </si>
  <si>
    <t>V. alcím összesen:</t>
  </si>
  <si>
    <t>4. Általános tartalék</t>
  </si>
  <si>
    <t>Átvett pénzeszközök</t>
  </si>
  <si>
    <t>Közhatalmi bevételek</t>
  </si>
  <si>
    <t>1. Felhalmozási célú kölcsönök visszatérülése</t>
  </si>
  <si>
    <t>1. Helyi adók</t>
  </si>
  <si>
    <t>VI. alcím összesen</t>
  </si>
  <si>
    <t>IX.</t>
  </si>
  <si>
    <t>3. Céltartalék működési célú</t>
  </si>
  <si>
    <t>Felhalmozási bevételek</t>
  </si>
  <si>
    <t>1.2. Építményadó</t>
  </si>
  <si>
    <t>1.3. Idegenforgalmi adó</t>
  </si>
  <si>
    <t>1.1. Magánszemélyek kommunális adója</t>
  </si>
  <si>
    <t>1.4. Iparűzési adó</t>
  </si>
  <si>
    <t>1. Működési célú átvett pénzeszközök államháztartáson kívülről</t>
  </si>
  <si>
    <t>2. Felhalmozási célú átvett pénzeszközök államháztartáson kívülről</t>
  </si>
  <si>
    <t>2. Működési célú kölcsönök visszatérülése</t>
  </si>
  <si>
    <t>1.1. Működési hitel</t>
  </si>
  <si>
    <t>1.2. Beruházási hitel</t>
  </si>
  <si>
    <t>1.3. Likvid hitel</t>
  </si>
  <si>
    <t>Finanszírozási kiadások</t>
  </si>
  <si>
    <t>1. Hitelek, kölcsönök törlesztése</t>
  </si>
  <si>
    <t>2. Államháztartáson belüli megelőlegezések visszafizetése</t>
  </si>
  <si>
    <t>2. Intézményi vagyonbiztosítás és felelősségbiztosítás</t>
  </si>
  <si>
    <t>1. Települési támogatás</t>
  </si>
  <si>
    <t>1.1. Lakhatáshoz kapcsolódó rendszeres kiadások viseléséhez</t>
  </si>
  <si>
    <t>2. Köztemetés</t>
  </si>
  <si>
    <t>3. Kiegészítő gyermekvédelmi támogatás</t>
  </si>
  <si>
    <t>Működési bevételek</t>
  </si>
  <si>
    <t>1. Dombóvár</t>
  </si>
  <si>
    <t>2. Szakcsi Kirendeltség</t>
  </si>
  <si>
    <t>2. Önkormányzati vagyon bérbeadás</t>
  </si>
  <si>
    <t>2.1. Víziközmű bérleti díj</t>
  </si>
  <si>
    <t>2.1.1. Szennyvízhálózat</t>
  </si>
  <si>
    <t>2.1.2. Ivóvízhálózat</t>
  </si>
  <si>
    <t>1.1. Lakásszerzési támogatás, szociális kölcsön</t>
  </si>
  <si>
    <t>Működési és fejlesztési célú bevételek és kiadások mérlege</t>
  </si>
  <si>
    <t>Bevételek megnevezése</t>
  </si>
  <si>
    <t>Kiadások megnevezése</t>
  </si>
  <si>
    <t>Munkaadókat terh. jár. és szoc. hozzáj. adó</t>
  </si>
  <si>
    <t>Állami hozzájárulások és támogatások</t>
  </si>
  <si>
    <t>Működési célú kölcsönök visszatérülése</t>
  </si>
  <si>
    <t>Működési célú kölcsönnyújtás</t>
  </si>
  <si>
    <t>Államháztartáson belüli megelőlegezések</t>
  </si>
  <si>
    <t>Céltartalék, általános tartalék (működési)</t>
  </si>
  <si>
    <t>Működési célú bevételek összesen:</t>
  </si>
  <si>
    <t>Működési célú kiadások összesen:</t>
  </si>
  <si>
    <t>Felhalmozási célú támogatás államháztartáson belülről</t>
  </si>
  <si>
    <t>Felhalmozási célú kölcsönök visszatérülése</t>
  </si>
  <si>
    <t>Felhalmozási célú hitelfelvétel</t>
  </si>
  <si>
    <t>Felhalmozási célú kölcsönnyújtás</t>
  </si>
  <si>
    <t>Felhalmozási célú bevételek összesen:</t>
  </si>
  <si>
    <t>Felhalmozási célú kiadások összesen:</t>
  </si>
  <si>
    <t>Államháztartáson belüli megelőleg. visszafizetése</t>
  </si>
  <si>
    <t>Felújítások összesen:</t>
  </si>
  <si>
    <t>Felhalmozási célú hitel törlesztés</t>
  </si>
  <si>
    <t>1.1. Ingatlanok értékesítése</t>
  </si>
  <si>
    <t>1. Kisértékű tárgyi eszköz beszerzés</t>
  </si>
  <si>
    <t>Céltartalék (felhalmozási)</t>
  </si>
  <si>
    <t>Egyéb felhalmozási célú kiadások Áht-n belülre, Áht-n kívülre</t>
  </si>
  <si>
    <t>Egyéb működési célú kiadások Áht-n belülre, Áht-n kívülre</t>
  </si>
  <si>
    <t>1.1. Általános feladatok támogatása (B111)</t>
  </si>
  <si>
    <t>1.2. Egyes köznevelési feladatok támogatása (B112)</t>
  </si>
  <si>
    <t>Támogatások államháztartáson belülről</t>
  </si>
  <si>
    <t>1. Egyéb működési célú támogatások államháztartáson belülről</t>
  </si>
  <si>
    <t>2. Egyéb felhalmozási célú támogatások államháztartáson belülről</t>
  </si>
  <si>
    <t>1. Választott tisztségviselők juttatásai</t>
  </si>
  <si>
    <t>3. Farkas Attila Uszoda</t>
  </si>
  <si>
    <t>4. Egyéb foglalkoztatottak</t>
  </si>
  <si>
    <t>Működési célú támogatások államháztartáson belülről</t>
  </si>
  <si>
    <t>Dombóvári Művelődési Ház, Könyvtár és Helytörténeti Gyűjtemény</t>
  </si>
  <si>
    <t>1.2. Rendkívüli települési támogatás temetési költségek finanszírozásához</t>
  </si>
  <si>
    <t>1.3. Rendkívüli települési támogatás megélhetésre</t>
  </si>
  <si>
    <t>1.4. Iskolakezdési támogatás</t>
  </si>
  <si>
    <t>1.5. Utazási támogatás</t>
  </si>
  <si>
    <t>1.6. Gyermek születésének támogatása</t>
  </si>
  <si>
    <t>1.1. Dombóvári Szociális és Gyermekjóléti Intézményfenntartó Társulás működésre átadott pénzeszköz</t>
  </si>
  <si>
    <t>1.2. Dombóvári Illyés Gyula Gimnázium Tehetséggondozó Program támogatása</t>
  </si>
  <si>
    <t>1.4. Bursa Hungarica felsőoktatási ösztöndíj pályázat</t>
  </si>
  <si>
    <t>3. Lakásgazdálkodás, bérleményhasznosítás - bérleti díj bevételek</t>
  </si>
  <si>
    <t>4. Közterület használati díj</t>
  </si>
  <si>
    <t>5. Terület bérbeadás</t>
  </si>
  <si>
    <t>6. Távhő vagyon bérbeadásából származó bevételek</t>
  </si>
  <si>
    <t>7. Farkas Attila Uszoda bevétele</t>
  </si>
  <si>
    <t>8. Balatonfenyvesi Ifjúsági Tábor bérbeadása</t>
  </si>
  <si>
    <t>2. Egyéb közhatalmi bevételek</t>
  </si>
  <si>
    <t>2.1. pótlék, bírság</t>
  </si>
  <si>
    <t>2.2. talajterhelési díj</t>
  </si>
  <si>
    <t>9. Gunarasi gyerektábor</t>
  </si>
  <si>
    <t>1.3. Régészeti tárgyú pályázathoz önrész biztosítása</t>
  </si>
  <si>
    <t>2.1. Lakosságtól szennyvízhozzájárulás</t>
  </si>
  <si>
    <t>2. Sportpályák (Szuhay Sportcentrum)</t>
  </si>
  <si>
    <t>államig.
feladat</t>
  </si>
  <si>
    <t>1.1. Dombóvári HACS Egyesületnek nyújtott visszatérítendő támogatás</t>
  </si>
  <si>
    <t>2. Kisértékű tárgyi eszköz beszerzés</t>
  </si>
  <si>
    <t>1.7. Krízishelyzeti támogatás</t>
  </si>
  <si>
    <t>Felhalmozási célú átvett pénzeszközök</t>
  </si>
  <si>
    <t>Működési célú átvett pénzeszközök</t>
  </si>
  <si>
    <t>Eredeti előirányzat</t>
  </si>
  <si>
    <t>Felhalmozási célú önkormányzati támogatások</t>
  </si>
  <si>
    <t>3. Foglalkozás-egészségügyi szolgáltatás</t>
  </si>
  <si>
    <t>1.3. Egyes szociális és gyermekjóléti feladatok támogatása (B1131)</t>
  </si>
  <si>
    <t>1.4. Gyermekétkeztetési feladatainak támogatása (B1132)</t>
  </si>
  <si>
    <t>1.5. Kulturális feladatok támogatása (B114)</t>
  </si>
  <si>
    <t>103. cím összesen</t>
  </si>
  <si>
    <t>101-103. intézmények összesen</t>
  </si>
  <si>
    <t>102. cím összesen</t>
  </si>
  <si>
    <t>5. Helyi utak fenntartása</t>
  </si>
  <si>
    <t>6. Útburkolati jelek festése</t>
  </si>
  <si>
    <t>9. Köztisztaság, parkfenntartás</t>
  </si>
  <si>
    <t>10. Közterületen lévő fák, fasorok cseréje, telepítése, rendezése, nyesése, eseti fakivágások, növénybeszerzés</t>
  </si>
  <si>
    <t>11. Temetőfenntartás</t>
  </si>
  <si>
    <t>12. Közvilágítás - üzemeltetés, karbantartás, bérleti díj</t>
  </si>
  <si>
    <t>13. Kamatfizetés</t>
  </si>
  <si>
    <t>13.1. Működési hitel után</t>
  </si>
  <si>
    <t>13.2. Beruházási hitel után</t>
  </si>
  <si>
    <t>1.2. Dombóvári Művelődési Ház, Könyvtár és Helytörténeti Gyűjtemény</t>
  </si>
  <si>
    <t>1.3. Dombóvári Közös Önkormányzati Hivatal</t>
  </si>
  <si>
    <t>1.1. Dombóvári Szivárvány Óvoda és Bölcsőde</t>
  </si>
  <si>
    <t>1. Működési bevételek (segélyek visszafizetése, köztemetés, közig. bírság végrehajtásából, egyéb bevételek)</t>
  </si>
  <si>
    <t>2. Közvetített szolgáltatások ellenértéke (háziorvosi rendelők, tábor)</t>
  </si>
  <si>
    <t>10. Gyermekétkeztetés bevétele</t>
  </si>
  <si>
    <t>Dombóvári Szivárvány Óvoda és Bölcsőde</t>
  </si>
  <si>
    <t>1.4. Önkormányzat</t>
  </si>
  <si>
    <t>1.3.1. Szociális ágazati összevont pótlék kifizetéséhez támogatás</t>
  </si>
  <si>
    <t>1.3.2. Egészségügyi kiegészítő pótlék kifizetéséhez támogatás</t>
  </si>
  <si>
    <t>11. Általános forgalmi adó visszatérítése</t>
  </si>
  <si>
    <t>Egyéb működési célú kiadások összesen:</t>
  </si>
  <si>
    <t>1.2.1 Esélyteremtési illetményrész támogatása</t>
  </si>
  <si>
    <t>2. A Dombóvári Közös Önkormányzati Hivatal</t>
  </si>
  <si>
    <t>Munkaadókat terhelő járulékok és szociális hozzájárulási adó</t>
  </si>
  <si>
    <t>Kiadás összesen</t>
  </si>
  <si>
    <t>eredeti ei.</t>
  </si>
  <si>
    <t>KÖH Dombóvár</t>
  </si>
  <si>
    <t>KÖH Szakcsi Kirendeltsége</t>
  </si>
  <si>
    <t>KÖH Attalai Kirendeltsége</t>
  </si>
  <si>
    <t>KÖH Csikóstőttősi Kirendeltsége</t>
  </si>
  <si>
    <t>Működési bevételek és működési kiadások egyenlege</t>
  </si>
  <si>
    <t>Felhalmozási bevételek és a felhalmozási kiadások egyenlege</t>
  </si>
  <si>
    <t>1. Előző év költségvetési maradványának igénybevétele (B8131)</t>
  </si>
  <si>
    <t>KÖLTSÉGVETÉSI BEVÉTELEK ÖSSZESEN</t>
  </si>
  <si>
    <t>KÖLTSÉGVETÉSI KIADÁSOK ÖSSZESEN</t>
  </si>
  <si>
    <t>Költségvetési egyenleg</t>
  </si>
  <si>
    <t xml:space="preserve">FINANSZÍROZÁSI BEVÉTELEK ÖSSZESEN: </t>
  </si>
  <si>
    <t xml:space="preserve">FINANSZÍROZÁSI KIADÁSOK ÖSSZESEN: </t>
  </si>
  <si>
    <t>BEVÉTELEK ÖSSZESEN</t>
  </si>
  <si>
    <t>KIADÁSOK ÖSSZESEN</t>
  </si>
  <si>
    <t>Működési hitel/likvid hitel visszafizetése</t>
  </si>
  <si>
    <t>Működési hitel/likvid hitel felvétele</t>
  </si>
  <si>
    <t>Költségvetési maradvány igénybevétele</t>
  </si>
  <si>
    <t>1. Szivárvány Óvoda udvar felújítása</t>
  </si>
  <si>
    <t>2. Százszorszép Óvoda udvar felújítása, vízelvezetés javítása</t>
  </si>
  <si>
    <t>3.1. TOP_PLUSZ-1.3.1-21-TL1-2022-00005 FVS következő évi kiadások</t>
  </si>
  <si>
    <t>1.1. Nemzeti Egészségbiztosítási Alapkezelőtől finanszírozás (védőnői ellátás)</t>
  </si>
  <si>
    <t>1.2. Fogorvosi rendelő fenntartásához hozzájárulás</t>
  </si>
  <si>
    <t>1.3. Közös Önkormányzati Hivatal működtetéséhez hozzájárulás</t>
  </si>
  <si>
    <t>1.3.1. Közös Önkormányzati Hivatal működtetéséhez hozzájárulás Szakcs</t>
  </si>
  <si>
    <t>1.3.2. Közös Önkormányzati Hivatal működtetéséhez hozzájárulás Lápafő</t>
  </si>
  <si>
    <t>1.3.3. Közös Önkormányzati Hivatal működtetéséhez hozzájárulás Várong</t>
  </si>
  <si>
    <t>1.3.4. Közös Önkormányzati Hivatal működtetéséhez hozzájárulás Csikóstőttős</t>
  </si>
  <si>
    <t>1.3.5. Közös Önkormányzati Hivatal működtetéséhez hozzájárulás Attala</t>
  </si>
  <si>
    <t>1.5. Nyári diákmunka támogatása</t>
  </si>
  <si>
    <t>1.6. Kiegészítő gyermekvédelmi támogatás</t>
  </si>
  <si>
    <t>2.1. Dombó-Land Kft. tagi kölcsön visszafizetés</t>
  </si>
  <si>
    <t>5. Védőnő</t>
  </si>
  <si>
    <t>14. Városi rendezvények</t>
  </si>
  <si>
    <t>16. Helyi tömegközlekedés biztosítása</t>
  </si>
  <si>
    <t>18. Balatonfenyvesi és Gunarasi Ifjúsági Tábor üzemeltetése</t>
  </si>
  <si>
    <t>18.1. Balatonfenyves</t>
  </si>
  <si>
    <t>18.2. Gunaras</t>
  </si>
  <si>
    <t>21. Településrendezési eszközök felülvizsgálata és módosítása</t>
  </si>
  <si>
    <t>22. TOP_PLUSZ-1.3.1-21-TL1-2022-00005 FVS</t>
  </si>
  <si>
    <t>23. Farkas Attila Uszoda üzemeltetése</t>
  </si>
  <si>
    <t>25. Szúnyoggyérítés Dombóvár város közigazgatási területén</t>
  </si>
  <si>
    <t>26. Tagdíj Kapos-menti Terület- és Vidékfejlesztési Társulásnak</t>
  </si>
  <si>
    <t>28. Szünidei étkeztetés kiadásai</t>
  </si>
  <si>
    <t>30. Játszóterek felülvizsgálata, a szükséges és lehetséges javítási, karbantartási munkák elvégzése</t>
  </si>
  <si>
    <t>12. Kamatbevétel</t>
  </si>
  <si>
    <t>13. Tolna Vármegyei Kórház hozzájárulása védőnői szolgálat kiadásaihoz</t>
  </si>
  <si>
    <t>1. Közvilágítás bővítése, korszerűsítése, fejlesztése</t>
  </si>
  <si>
    <t>2. Térfigyelő kamerarendszer fejlesztése</t>
  </si>
  <si>
    <t>2.1. Sporttámogatások sportszervezeteknek</t>
  </si>
  <si>
    <t>2.2. Mecsek Dráva Önkormányzati Társulás 2024. évi hozzájárulás</t>
  </si>
  <si>
    <t>2.3. Civil szervezetek támogatása</t>
  </si>
  <si>
    <t>2.4. Kapos Alapítvány támogatása</t>
  </si>
  <si>
    <t>2.5. Dombóvári Városszépítő és Városvédő Egyesület támogatása</t>
  </si>
  <si>
    <t>2.6. Dombóvári Polgárőr Egyesület támogatása</t>
  </si>
  <si>
    <t>2.7. Dombóvári Ifjúsági Fúvószenekar támogatása</t>
  </si>
  <si>
    <t>2.8. Dombóvári Városgazdálkodási Nkft. részére önerő közfoglalkoztatáshoz</t>
  </si>
  <si>
    <t>2.9. Szociális konyha szolgáltatás bevétellel nem fedezett kiadásaira Magyar Máltai Szeretetszolgálat Egyesületnek</t>
  </si>
  <si>
    <t>1.4. Közfoglalkoztatás támogatás, EFOP támogatás</t>
  </si>
  <si>
    <t>Finanszírozási bevételek</t>
  </si>
  <si>
    <t>1. Egyéb felhalmozási célú támogatások államháztartáson kívülre</t>
  </si>
  <si>
    <t>1.1. Helyi védelem alatt álló épületek felújítására</t>
  </si>
  <si>
    <t>2. Működési célú költségvetési támogatások és kiegészítő támogatások (B115)</t>
  </si>
  <si>
    <t>2.1. Az Ukrajnában kialakult fegyveres konfliktussal összefüggésben felmerült önkormányzati kiadások ellentételezése</t>
  </si>
  <si>
    <t>3. Elszámolásból származó bevételek (B116)</t>
  </si>
  <si>
    <t>1. EP és helyi önkormányzati választás</t>
  </si>
  <si>
    <t>1. SZJA 1%</t>
  </si>
  <si>
    <t>2. Pályázati támogatás</t>
  </si>
  <si>
    <t>Támogatások államháztartáson belülről összesen</t>
  </si>
  <si>
    <t>Az önkormányzat 2025. évi bevételei</t>
  </si>
  <si>
    <t>6. Működési célú visszatérítendő támogatások, kölcsönök nyújtása államháztartáson kívülre</t>
  </si>
  <si>
    <t>6.1. Dombó-Land Kft. részére kamatmentes tagi kölcsön</t>
  </si>
  <si>
    <t>6.2. Tinódi Ház Nonprofit Kft. részére kamatmentes tagi kölcsön</t>
  </si>
  <si>
    <t>2.2. Tinódi Ház Nonprofit Kft. tagi kölcsön visszafizetés</t>
  </si>
  <si>
    <t>5. 2025. évi szolidaritási hozzájárulás</t>
  </si>
  <si>
    <t>1.3.6. Közös Önkormányzati Hivatal működtetéséhez hozzájárulás Kapospula</t>
  </si>
  <si>
    <t>1.3.7. Közös Önkormányzati Hivatal működtetéséhez hozzájárulás Nak</t>
  </si>
  <si>
    <t>2025. évi kiemelt kiadási előirányzata</t>
  </si>
  <si>
    <t>2023-2025. év</t>
  </si>
  <si>
    <t>2023. tény</t>
  </si>
  <si>
    <t>2025. eredeti</t>
  </si>
  <si>
    <t xml:space="preserve">1. Víziközmű fejlesztés </t>
  </si>
  <si>
    <t>20. Sportpályák üzemeltetése (Szuhay)</t>
  </si>
  <si>
    <t>2. Tűzvédelmi felújítások</t>
  </si>
  <si>
    <t>3. Rendezvények biztosításához elektromos hálózat kiépítése II. ütem</t>
  </si>
  <si>
    <t>3. Új játszótér kialakítása Gunaras, Víztorony, Szőlőhegy</t>
  </si>
  <si>
    <t>2.3. Vízmű Kft</t>
  </si>
  <si>
    <t>Az önkormányzat és költségvetési szervei 2025. évi kiadásai</t>
  </si>
  <si>
    <t>1. Az önkormányzat 2025. évi kiadásai</t>
  </si>
  <si>
    <t>KÖH Kapospulai Kirendeltsége</t>
  </si>
  <si>
    <t>KÖH Naki Kirendeltsége</t>
  </si>
  <si>
    <t>2.1. Farkas Attila Uszoda vizesblokk és öltöző felújítására</t>
  </si>
  <si>
    <t>2.2. TOP_PLUSZ-1.3.2-23-DV1-2024-00001 Dombóvári belterületi utak fejlesztése</t>
  </si>
  <si>
    <t>2.3. TOP_PLUSZ-1.3.2-23-DV1-2024-00003 "volt zeneiskola" épületének felújítása</t>
  </si>
  <si>
    <t>4. Egyéb foglalkoztatottak személyi juttatásai</t>
  </si>
  <si>
    <t>15. Önkormányzati jogalkotás kiadásai</t>
  </si>
  <si>
    <t>17. Városmarketing és kommunikációs feladatok</t>
  </si>
  <si>
    <t>27. Gyermekétkeztetés kiadásai</t>
  </si>
  <si>
    <t>24. Járda felújítás</t>
  </si>
  <si>
    <t>4. Bérlakásokkal kapcsolatos beruházások</t>
  </si>
  <si>
    <t>5. Ingatlan vásárlás</t>
  </si>
  <si>
    <t>6. Bajcsy-Zsilinszky utcában új parkoló építése</t>
  </si>
  <si>
    <t>2. Bérlakásokkal kapcsolatos felújítások</t>
  </si>
  <si>
    <t>3. Árpád u. 31. szám alatti ingatlan fejújításához hozzájárulás</t>
  </si>
  <si>
    <t>4. Szent István tér 1. alatti orvosi rendelő átalakításával új védőnői tanácsadó kialakítása</t>
  </si>
  <si>
    <t>5. Gyár utcában járda felújítás a Kórház u. és a Bartók u. közötti szakaszon</t>
  </si>
  <si>
    <t>6. TOP_PLUSZ-1.3.2-23-DV1-2024-00001 Dombóvári belterületi utak fejlesztése</t>
  </si>
  <si>
    <t>7. TOP_PLUSZ-1.3.2-23-DV1-2024-00003 "volt zeneiskola" épületének felújítása</t>
  </si>
  <si>
    <t>4. Város- és községgazdálkodás</t>
  </si>
  <si>
    <t>7. Belvízvédelem, települési vízellátás</t>
  </si>
  <si>
    <t>8. Ingatlanok üzemeltetése</t>
  </si>
  <si>
    <t>2.10. Dombóvár, Bezerédj utca 22-26. szám alatti társasház részére visszatérítendő támogatás</t>
  </si>
  <si>
    <t>3.1. 2024. évi elszámolás alapján keletkezett pótigény</t>
  </si>
  <si>
    <t>1.7. Kaposmenti Társulástól kapott támogatás</t>
  </si>
  <si>
    <t>1.8. Társulás nettósítási különbözet</t>
  </si>
  <si>
    <t>1.10. Önkormányzati hivatal működési támogatásának emelkedése március 1-től</t>
  </si>
  <si>
    <t>1.11. Polgármesteri illetményhez és költségtérítéshez nyújtott támogatás öt havi része</t>
  </si>
  <si>
    <t>1.2. Dombóvár, Bezerédj utca 22-26. szám alatti társasház részére nyújtott visszatérítendő támogatás visszafizetése</t>
  </si>
  <si>
    <t>2. Technikai eszközök vásárlása</t>
  </si>
  <si>
    <t xml:space="preserve">1. Pinceszínházban új színpad építése </t>
  </si>
  <si>
    <t>Módosítás</t>
  </si>
  <si>
    <t>"1. melléklet a 3/2025. (II. 14.) önkormányzati rendelethez"</t>
  </si>
  <si>
    <t>1. melléklet a .../2025. (...) önkormányzati rendelethez</t>
  </si>
  <si>
    <t>3. Hitelek</t>
  </si>
  <si>
    <t>3.1. Likvid hitel</t>
  </si>
  <si>
    <t>2. Államháztartáson belüli megelőlegezések (B814)</t>
  </si>
  <si>
    <t>Finanszírozási bevételek összesen:</t>
  </si>
  <si>
    <t>"2. melléklet a 3/2025. (II. 14.) önkormányzati rendelethez"</t>
  </si>
  <si>
    <t>2. melléklet a .../2025. (...) önkormányzati rendelethez</t>
  </si>
  <si>
    <t>7. A helyi önkormányzatok előző évi elszámolásából származó kiadások</t>
  </si>
  <si>
    <t>7.1. 2024. évi állami támogatások elszámolása</t>
  </si>
  <si>
    <t>31. Védőnőkkel kapcsolatos dologi kiadások</t>
  </si>
  <si>
    <t>32. Újdombóvári posta működtetésére</t>
  </si>
  <si>
    <t>33. Térfigyelő kamerarendszer üzemeltetése</t>
  </si>
  <si>
    <t>34. Karácsonyi díszkivilágítás</t>
  </si>
  <si>
    <t>35. Utca táblák pótlása</t>
  </si>
  <si>
    <t>36. Kábítószerügyi Egyeztető Fórumok (KEF-ek) működési kiadásai</t>
  </si>
  <si>
    <t>37. „Tisztítsuk meg az országot II.” hulladékfelszámolási pályázat kiadásai ILJ/190-1/2024</t>
  </si>
  <si>
    <t>38. Forgalmi rend felülvizsgálatot követő költségek</t>
  </si>
  <si>
    <t>3. Zöld Liget Óvoda konyhai helyiségek aljzatburkolása</t>
  </si>
  <si>
    <t>1.9. Csikóstőttősi Tagóvoda működtetéséhez hozzájárulás</t>
  </si>
  <si>
    <t>39. Ukrajnából érkezett menekültekkel kapcsolatos kiadások</t>
  </si>
  <si>
    <t>1.5. Társulás nettósítási különbözet</t>
  </si>
  <si>
    <t>1.12. Társulás nettósítási különbözet</t>
  </si>
  <si>
    <t>7. Dombóvár Ipari Park villamos mérőszekrényeinek telepítése</t>
  </si>
  <si>
    <t>1.3. Dombóvári Városgazdálkodási Nonprofit Kft. visszafizetése 2024. évi elszámolás alapján</t>
  </si>
  <si>
    <t>6. I. számú házi gyermekorvosi szolgálat (Hóvirág u. 1.)</t>
  </si>
  <si>
    <t>44. I. számú házi gyermekorvosi szolgálat (Hóvirág u. 1.)</t>
  </si>
  <si>
    <t>40. TOP_PLUSZ-3.4.1-23-DV1-2025-00004 - Tolna Vármegyei Szakképzési Centrum Apáczai Csere János Technikum és Kollégium fejlesztése</t>
  </si>
  <si>
    <t>41. TOP_PLUSZ-3.4.1-23-DV1-2025-00005 - Mária-lak fejlesztése közösségi funkció létrehozásával</t>
  </si>
  <si>
    <t>42. TOP_PLUSZ-2.1.2-21-DV1-2025-00001 - Szőlőhegyi közösségi ház energetikai fejlesztése</t>
  </si>
  <si>
    <t>43. TOP_PLUSZ-1.3.2-23-DV1-2025-00011 - Szociális célú városrehabilitáció Dombóváron</t>
  </si>
  <si>
    <t>45. Pataki Ferenc utca víziközmű megszüntetési engedélyezés</t>
  </si>
  <si>
    <t>1.6. KEHOP-5.4.1-16-2016-00131 -  túlfizetés visszafizetése</t>
  </si>
  <si>
    <t>6.3.Dombóvári Városfejlesztő Kft. részére kamatmentes tagi kölcsön</t>
  </si>
  <si>
    <t xml:space="preserve">19. ÁFA befizetés </t>
  </si>
  <si>
    <t>29. Dombóvári Városgazdálkodási Nkft. közszolgáltatási feladatainak támogatása</t>
  </si>
  <si>
    <t>mód. ei.</t>
  </si>
  <si>
    <t>"4. melléklet a 3/2025. (II. 14.) önkormányzati rendelethez"</t>
  </si>
  <si>
    <t>3. melléklet a .../2025. (...) önkormányzati rendelethez</t>
  </si>
  <si>
    <t>2025. mód.</t>
  </si>
  <si>
    <t>2.11. Pótbefizetés a Dombóvári Városgazdálkodási Nonprofit Kft. részére</t>
  </si>
  <si>
    <t>Módosított előirányzat (1)</t>
  </si>
  <si>
    <t>Módosított előirányzat (2)</t>
  </si>
  <si>
    <t>2024. tény</t>
  </si>
  <si>
    <t>1.7. Dombóvári KÖH előző évi működéséhez biztosított hozzájárulás elszámolása önkormányzatokkal</t>
  </si>
  <si>
    <t>1.8. Csikóstőttősi Tagóvoda műk. előző évi fenntartási hozzáj. elszám.</t>
  </si>
  <si>
    <t>2.2. Önkormányzatok rendkívüli támogatása</t>
  </si>
  <si>
    <t>2.4. TOP-4.3.1-15-TL1-2016-00004 Dark-Kakasdomb-Erzsébet utca záró elszámolás</t>
  </si>
  <si>
    <t>1.4. A rendszeres mozgás egészségessé tesz! események támogatása</t>
  </si>
  <si>
    <t>2.5. TOP-2.1.3-16-TL1-2021-00024 Fő u. csap.víz elv. rend. rekon. I.ütem-nyugati r. záró elszámolás</t>
  </si>
  <si>
    <t>1.5. Közérdekű kötelezettségvállalás</t>
  </si>
  <si>
    <t>14. Helyi személyszállítási közszolgáltatás menetjegy-és bérletjegy bevétele</t>
  </si>
  <si>
    <t>1.13. Dombóvár Térségi Szennyvízkezelési Önkormányzati Társulás tulajdonában álló gépjárművek értékesítéséből befolyó bevétel</t>
  </si>
  <si>
    <t>1.9. Dombóvári Roma Nemzetiségi Önkormányzat támogatása</t>
  </si>
  <si>
    <t>4. Uszoda mennyezet felújítása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</si>
</sst>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Ft&quot;_-;\-* #,##0.00\ &quot;Ft&quot;_-;_-* &quot;-&quot;??\ &quot;Ft&quot;_-;_-@_-"/>
    <numFmt numFmtId="43" formatCode="_-* #,##0.00_-;\-* #,##0.00_-;_-* &quot;-&quot;??_-;_-@_-"/>
    <numFmt numFmtId="164" formatCode="_-* #,##0\ &quot;Ft&quot;_-;\-* #,##0\ &quot;Ft&quot;_-;_-* &quot;-&quot;??\ &quot;Ft&quot;_-;_-@_-"/>
  </numFmts>
  <fonts count="5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3"/>
      <name val="Times New Roman"/>
      <family val="1"/>
      <charset val="238"/>
    </font>
    <font>
      <i/>
      <sz val="13"/>
      <name val="Times New Roman"/>
      <family val="1"/>
      <charset val="238"/>
    </font>
    <font>
      <b/>
      <i/>
      <sz val="13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u/>
      <sz val="10"/>
      <color theme="10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5"/>
      <name val="Times New Roman"/>
      <family val="1"/>
      <charset val="238"/>
    </font>
    <font>
      <b/>
      <i/>
      <sz val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b/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12" fillId="2" borderId="0" applyNumberFormat="0" applyBorder="0" applyAlignment="0" applyProtection="0"/>
    <xf numFmtId="0" fontId="9" fillId="2" borderId="0" applyNumberFormat="0" applyBorder="0" applyAlignment="0" applyProtection="0"/>
    <xf numFmtId="0" fontId="12" fillId="3" borderId="0" applyNumberFormat="0" applyBorder="0" applyAlignment="0" applyProtection="0"/>
    <xf numFmtId="0" fontId="9" fillId="3" borderId="0" applyNumberFormat="0" applyBorder="0" applyAlignment="0" applyProtection="0"/>
    <xf numFmtId="0" fontId="12" fillId="4" borderId="0" applyNumberFormat="0" applyBorder="0" applyAlignment="0" applyProtection="0"/>
    <xf numFmtId="0" fontId="9" fillId="4" borderId="0" applyNumberFormat="0" applyBorder="0" applyAlignment="0" applyProtection="0"/>
    <xf numFmtId="0" fontId="12" fillId="5" borderId="0" applyNumberFormat="0" applyBorder="0" applyAlignment="0" applyProtection="0"/>
    <xf numFmtId="0" fontId="9" fillId="5" borderId="0" applyNumberFormat="0" applyBorder="0" applyAlignment="0" applyProtection="0"/>
    <xf numFmtId="0" fontId="12" fillId="6" borderId="0" applyNumberFormat="0" applyBorder="0" applyAlignment="0" applyProtection="0"/>
    <xf numFmtId="0" fontId="9" fillId="6" borderId="0" applyNumberFormat="0" applyBorder="0" applyAlignment="0" applyProtection="0"/>
    <xf numFmtId="0" fontId="12" fillId="7" borderId="0" applyNumberFormat="0" applyBorder="0" applyAlignment="0" applyProtection="0"/>
    <xf numFmtId="0" fontId="9" fillId="7" borderId="0" applyNumberFormat="0" applyBorder="0" applyAlignment="0" applyProtection="0"/>
    <xf numFmtId="0" fontId="12" fillId="8" borderId="0" applyNumberFormat="0" applyBorder="0" applyAlignment="0" applyProtection="0"/>
    <xf numFmtId="0" fontId="9" fillId="8" borderId="0" applyNumberFormat="0" applyBorder="0" applyAlignment="0" applyProtection="0"/>
    <xf numFmtId="0" fontId="12" fillId="9" borderId="0" applyNumberFormat="0" applyBorder="0" applyAlignment="0" applyProtection="0"/>
    <xf numFmtId="0" fontId="9" fillId="9" borderId="0" applyNumberFormat="0" applyBorder="0" applyAlignment="0" applyProtection="0"/>
    <xf numFmtId="0" fontId="12" fillId="10" borderId="0" applyNumberFormat="0" applyBorder="0" applyAlignment="0" applyProtection="0"/>
    <xf numFmtId="0" fontId="9" fillId="10" borderId="0" applyNumberFormat="0" applyBorder="0" applyAlignment="0" applyProtection="0"/>
    <xf numFmtId="0" fontId="12" fillId="5" borderId="0" applyNumberFormat="0" applyBorder="0" applyAlignment="0" applyProtection="0"/>
    <xf numFmtId="0" fontId="9" fillId="5" borderId="0" applyNumberFormat="0" applyBorder="0" applyAlignment="0" applyProtection="0"/>
    <xf numFmtId="0" fontId="12" fillId="8" borderId="0" applyNumberFormat="0" applyBorder="0" applyAlignment="0" applyProtection="0"/>
    <xf numFmtId="0" fontId="9" fillId="8" borderId="0" applyNumberFormat="0" applyBorder="0" applyAlignment="0" applyProtection="0"/>
    <xf numFmtId="0" fontId="12" fillId="11" borderId="0" applyNumberFormat="0" applyBorder="0" applyAlignment="0" applyProtection="0"/>
    <xf numFmtId="0" fontId="9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7" borderId="1" applyNumberFormat="0" applyAlignment="0" applyProtection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16" borderId="5" applyNumberFormat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11" fillId="17" borderId="7" applyNumberFormat="0" applyFont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22" fillId="4" borderId="0" applyNumberFormat="0" applyBorder="0" applyAlignment="0" applyProtection="0"/>
    <xf numFmtId="0" fontId="23" fillId="22" borderId="8" applyNumberFormat="0" applyAlignment="0" applyProtection="0"/>
    <xf numFmtId="0" fontId="24" fillId="0" borderId="0" applyNumberFormat="0" applyFill="0" applyBorder="0" applyAlignment="0" applyProtection="0"/>
    <xf numFmtId="0" fontId="40" fillId="0" borderId="0"/>
    <xf numFmtId="0" fontId="10" fillId="0" borderId="0"/>
    <xf numFmtId="0" fontId="10" fillId="0" borderId="0"/>
    <xf numFmtId="0" fontId="11" fillId="0" borderId="0" applyBorder="0"/>
    <xf numFmtId="0" fontId="33" fillId="0" borderId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23" borderId="0" applyNumberFormat="0" applyBorder="0" applyAlignment="0" applyProtection="0"/>
    <xf numFmtId="0" fontId="28" fillId="22" borderId="1" applyNumberFormat="0" applyAlignment="0" applyProtection="0"/>
    <xf numFmtId="0" fontId="11" fillId="0" borderId="0"/>
    <xf numFmtId="9" fontId="10" fillId="0" borderId="0" applyFont="0" applyFill="0" applyBorder="0" applyAlignment="0" applyProtection="0"/>
    <xf numFmtId="0" fontId="8" fillId="0" borderId="0"/>
    <xf numFmtId="44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44" fontId="10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57" fillId="0" borderId="0" applyFont="0" applyFill="0" applyBorder="0" applyAlignment="0" applyProtection="0"/>
  </cellStyleXfs>
  <cellXfs count="240">
    <xf numFmtId="0" fontId="0" fillId="0" borderId="0" xfId="0"/>
    <xf numFmtId="0" fontId="32" fillId="0" borderId="0" xfId="53" applyFont="1" applyBorder="1" applyAlignment="1">
      <alignment horizontal="right"/>
    </xf>
    <xf numFmtId="0" fontId="10" fillId="0" borderId="0" xfId="51"/>
    <xf numFmtId="0" fontId="10" fillId="0" borderId="10" xfId="51" applyBorder="1"/>
    <xf numFmtId="0" fontId="35" fillId="0" borderId="0" xfId="53" applyFont="1" applyBorder="1" applyAlignment="1">
      <alignment horizontal="right"/>
    </xf>
    <xf numFmtId="0" fontId="41" fillId="0" borderId="0" xfId="59" applyFont="1" applyAlignment="1">
      <alignment wrapText="1"/>
    </xf>
    <xf numFmtId="0" fontId="43" fillId="0" borderId="10" xfId="59" applyFont="1" applyBorder="1" applyAlignment="1">
      <alignment wrapText="1"/>
    </xf>
    <xf numFmtId="0" fontId="43" fillId="0" borderId="10" xfId="59" applyFont="1" applyBorder="1" applyAlignment="1">
      <alignment vertical="center"/>
    </xf>
    <xf numFmtId="0" fontId="41" fillId="0" borderId="10" xfId="59" applyFont="1" applyBorder="1" applyAlignment="1">
      <alignment horizontal="center" vertical="center"/>
    </xf>
    <xf numFmtId="3" fontId="41" fillId="0" borderId="10" xfId="59" applyNumberFormat="1" applyFont="1" applyBorder="1" applyAlignment="1">
      <alignment horizontal="center"/>
    </xf>
    <xf numFmtId="0" fontId="41" fillId="0" borderId="10" xfId="59" applyFont="1" applyBorder="1" applyAlignment="1">
      <alignment wrapText="1"/>
    </xf>
    <xf numFmtId="3" fontId="41" fillId="0" borderId="10" xfId="51" applyNumberFormat="1" applyFont="1" applyBorder="1"/>
    <xf numFmtId="3" fontId="43" fillId="0" borderId="10" xfId="51" applyNumberFormat="1" applyFont="1" applyBorder="1"/>
    <xf numFmtId="0" fontId="42" fillId="0" borderId="10" xfId="59" applyFont="1" applyBorder="1" applyAlignment="1">
      <alignment wrapText="1"/>
    </xf>
    <xf numFmtId="3" fontId="42" fillId="0" borderId="10" xfId="51" applyNumberFormat="1" applyFont="1" applyBorder="1"/>
    <xf numFmtId="0" fontId="29" fillId="0" borderId="0" xfId="53" applyFont="1"/>
    <xf numFmtId="0" fontId="51" fillId="0" borderId="0" xfId="53" applyFont="1"/>
    <xf numFmtId="0" fontId="29" fillId="0" borderId="0" xfId="53" applyFont="1" applyAlignment="1">
      <alignment vertical="center"/>
    </xf>
    <xf numFmtId="0" fontId="31" fillId="0" borderId="0" xfId="53" applyFont="1"/>
    <xf numFmtId="0" fontId="54" fillId="0" borderId="10" xfId="0" applyFont="1" applyBorder="1"/>
    <xf numFmtId="0" fontId="41" fillId="0" borderId="0" xfId="59" applyFont="1"/>
    <xf numFmtId="3" fontId="43" fillId="0" borderId="10" xfId="59" applyNumberFormat="1" applyFont="1" applyBorder="1" applyAlignment="1">
      <alignment horizontal="right"/>
    </xf>
    <xf numFmtId="0" fontId="41" fillId="0" borderId="10" xfId="59" applyFont="1" applyBorder="1"/>
    <xf numFmtId="0" fontId="41" fillId="0" borderId="10" xfId="51" applyFont="1" applyBorder="1"/>
    <xf numFmtId="0" fontId="41" fillId="0" borderId="10" xfId="59" applyFont="1" applyBorder="1" applyAlignment="1">
      <alignment vertical="center"/>
    </xf>
    <xf numFmtId="0" fontId="41" fillId="0" borderId="10" xfId="59" applyFont="1" applyBorder="1" applyAlignment="1">
      <alignment horizontal="center"/>
    </xf>
    <xf numFmtId="0" fontId="41" fillId="0" borderId="10" xfId="59" applyFont="1" applyBorder="1" applyAlignment="1">
      <alignment horizontal="center" wrapText="1"/>
    </xf>
    <xf numFmtId="3" fontId="41" fillId="0" borderId="10" xfId="59" applyNumberFormat="1" applyFont="1" applyBorder="1"/>
    <xf numFmtId="0" fontId="41" fillId="0" borderId="10" xfId="59" applyFont="1" applyBorder="1" applyAlignment="1">
      <alignment vertical="center" wrapText="1"/>
    </xf>
    <xf numFmtId="3" fontId="43" fillId="0" borderId="10" xfId="59" applyNumberFormat="1" applyFont="1" applyBorder="1"/>
    <xf numFmtId="0" fontId="43" fillId="0" borderId="10" xfId="51" applyFont="1" applyBorder="1"/>
    <xf numFmtId="3" fontId="41" fillId="0" borderId="10" xfId="59" applyNumberFormat="1" applyFont="1" applyBorder="1" applyAlignment="1">
      <alignment vertical="center"/>
    </xf>
    <xf numFmtId="0" fontId="41" fillId="0" borderId="10" xfId="51" applyFont="1" applyBorder="1" applyAlignment="1">
      <alignment wrapText="1"/>
    </xf>
    <xf numFmtId="0" fontId="36" fillId="0" borderId="0" xfId="53" applyFont="1" applyBorder="1" applyAlignment="1">
      <alignment horizontal="right"/>
    </xf>
    <xf numFmtId="0" fontId="49" fillId="0" borderId="0" xfId="53" applyFont="1" applyBorder="1"/>
    <xf numFmtId="0" fontId="34" fillId="0" borderId="0" xfId="52" applyFont="1"/>
    <xf numFmtId="0" fontId="10" fillId="0" borderId="0" xfId="52"/>
    <xf numFmtId="0" fontId="50" fillId="0" borderId="11" xfId="53" applyFont="1" applyBorder="1" applyAlignment="1">
      <alignment horizontal="center"/>
    </xf>
    <xf numFmtId="0" fontId="32" fillId="0" borderId="11" xfId="53" applyFont="1" applyBorder="1" applyAlignment="1">
      <alignment horizontal="right"/>
    </xf>
    <xf numFmtId="0" fontId="32" fillId="0" borderId="10" xfId="53" applyFont="1" applyBorder="1" applyAlignment="1">
      <alignment vertical="center" wrapText="1"/>
    </xf>
    <xf numFmtId="0" fontId="29" fillId="0" borderId="0" xfId="53" applyFont="1" applyAlignment="1">
      <alignment wrapText="1"/>
    </xf>
    <xf numFmtId="0" fontId="32" fillId="0" borderId="0" xfId="53" applyFont="1"/>
    <xf numFmtId="0" fontId="32" fillId="0" borderId="10" xfId="53" applyFont="1" applyBorder="1" applyAlignment="1">
      <alignment horizontal="center" vertical="center" wrapText="1"/>
    </xf>
    <xf numFmtId="3" fontId="32" fillId="0" borderId="10" xfId="53" applyNumberFormat="1" applyFont="1" applyBorder="1" applyAlignment="1">
      <alignment wrapText="1"/>
    </xf>
    <xf numFmtId="3" fontId="32" fillId="0" borderId="10" xfId="53" applyNumberFormat="1" applyFont="1" applyBorder="1"/>
    <xf numFmtId="3" fontId="52" fillId="0" borderId="10" xfId="53" applyNumberFormat="1" applyFont="1" applyBorder="1" applyAlignment="1">
      <alignment wrapText="1"/>
    </xf>
    <xf numFmtId="3" fontId="52" fillId="0" borderId="10" xfId="53" applyNumberFormat="1" applyFont="1" applyBorder="1"/>
    <xf numFmtId="0" fontId="41" fillId="0" borderId="0" xfId="51" applyFont="1"/>
    <xf numFmtId="164" fontId="0" fillId="0" borderId="0" xfId="75" applyNumberFormat="1" applyFont="1" applyFill="1"/>
    <xf numFmtId="164" fontId="48" fillId="0" borderId="0" xfId="75" applyNumberFormat="1" applyFont="1" applyFill="1"/>
    <xf numFmtId="164" fontId="10" fillId="0" borderId="0" xfId="75" applyNumberFormat="1" applyFont="1" applyFill="1"/>
    <xf numFmtId="0" fontId="29" fillId="0" borderId="0" xfId="53" applyFont="1" applyBorder="1"/>
    <xf numFmtId="0" fontId="29" fillId="0" borderId="0" xfId="53" applyFont="1" applyBorder="1" applyAlignment="1">
      <alignment horizontal="right"/>
    </xf>
    <xf numFmtId="0" fontId="35" fillId="0" borderId="0" xfId="53" applyFont="1" applyBorder="1"/>
    <xf numFmtId="0" fontId="37" fillId="0" borderId="0" xfId="53" applyFont="1" applyBorder="1" applyAlignment="1">
      <alignment horizontal="center"/>
    </xf>
    <xf numFmtId="0" fontId="37" fillId="0" borderId="14" xfId="53" applyFont="1" applyBorder="1" applyAlignment="1">
      <alignment horizontal="center"/>
    </xf>
    <xf numFmtId="0" fontId="37" fillId="0" borderId="15" xfId="53" applyFont="1" applyBorder="1" applyAlignment="1">
      <alignment horizontal="center"/>
    </xf>
    <xf numFmtId="0" fontId="37" fillId="0" borderId="16" xfId="53" applyFont="1" applyBorder="1" applyAlignment="1">
      <alignment horizontal="center"/>
    </xf>
    <xf numFmtId="0" fontId="37" fillId="0" borderId="17" xfId="53" applyFont="1" applyBorder="1" applyAlignment="1">
      <alignment horizontal="center"/>
    </xf>
    <xf numFmtId="0" fontId="35" fillId="0" borderId="21" xfId="53" applyFont="1" applyBorder="1"/>
    <xf numFmtId="0" fontId="35" fillId="0" borderId="23" xfId="53" applyFont="1" applyBorder="1" applyAlignment="1">
      <alignment horizontal="right"/>
    </xf>
    <xf numFmtId="0" fontId="35" fillId="0" borderId="22" xfId="53" applyFont="1" applyBorder="1"/>
    <xf numFmtId="3" fontId="35" fillId="0" borderId="27" xfId="53" applyNumberFormat="1" applyFont="1" applyBorder="1" applyAlignment="1">
      <alignment horizontal="right"/>
    </xf>
    <xf numFmtId="3" fontId="35" fillId="0" borderId="28" xfId="53" applyNumberFormat="1" applyFont="1" applyBorder="1" applyAlignment="1">
      <alignment horizontal="center" wrapText="1"/>
    </xf>
    <xf numFmtId="0" fontId="35" fillId="0" borderId="28" xfId="53" applyFont="1" applyBorder="1" applyAlignment="1">
      <alignment horizontal="center" wrapText="1"/>
    </xf>
    <xf numFmtId="0" fontId="35" fillId="0" borderId="44" xfId="53" applyFont="1" applyBorder="1" applyAlignment="1">
      <alignment horizontal="center" wrapText="1"/>
    </xf>
    <xf numFmtId="0" fontId="37" fillId="0" borderId="15" xfId="53" applyFont="1" applyBorder="1"/>
    <xf numFmtId="0" fontId="37" fillId="0" borderId="16" xfId="53" applyFont="1" applyBorder="1" applyAlignment="1">
      <alignment horizontal="right"/>
    </xf>
    <xf numFmtId="0" fontId="37" fillId="0" borderId="17" xfId="53" applyFont="1" applyBorder="1"/>
    <xf numFmtId="0" fontId="37" fillId="0" borderId="30" xfId="53" applyFont="1" applyBorder="1"/>
    <xf numFmtId="0" fontId="37" fillId="0" borderId="16" xfId="53" applyFont="1" applyBorder="1"/>
    <xf numFmtId="0" fontId="35" fillId="0" borderId="18" xfId="53" applyFont="1" applyBorder="1"/>
    <xf numFmtId="0" fontId="35" fillId="0" borderId="33" xfId="53" applyFont="1" applyBorder="1" applyAlignment="1">
      <alignment horizontal="right"/>
    </xf>
    <xf numFmtId="0" fontId="35" fillId="0" borderId="20" xfId="53" applyFont="1" applyBorder="1"/>
    <xf numFmtId="3" fontId="35" fillId="0" borderId="18" xfId="53" applyNumberFormat="1" applyFont="1" applyBorder="1"/>
    <xf numFmtId="3" fontId="35" fillId="0" borderId="10" xfId="53" applyNumberFormat="1" applyFont="1" applyBorder="1"/>
    <xf numFmtId="3" fontId="35" fillId="0" borderId="19" xfId="53" applyNumberFormat="1" applyFont="1" applyBorder="1"/>
    <xf numFmtId="0" fontId="37" fillId="0" borderId="18" xfId="53" applyFont="1" applyBorder="1"/>
    <xf numFmtId="0" fontId="37" fillId="0" borderId="20" xfId="53" applyFont="1" applyBorder="1" applyAlignment="1">
      <alignment wrapText="1"/>
    </xf>
    <xf numFmtId="3" fontId="37" fillId="0" borderId="29" xfId="53" applyNumberFormat="1" applyFont="1" applyBorder="1"/>
    <xf numFmtId="3" fontId="37" fillId="0" borderId="10" xfId="53" applyNumberFormat="1" applyFont="1" applyBorder="1"/>
    <xf numFmtId="3" fontId="37" fillId="0" borderId="19" xfId="53" applyNumberFormat="1" applyFont="1" applyBorder="1"/>
    <xf numFmtId="3" fontId="35" fillId="0" borderId="29" xfId="53" applyNumberFormat="1" applyFont="1" applyBorder="1"/>
    <xf numFmtId="0" fontId="35" fillId="0" borderId="20" xfId="53" applyFont="1" applyBorder="1" applyAlignment="1">
      <alignment wrapText="1"/>
    </xf>
    <xf numFmtId="0" fontId="37" fillId="0" borderId="20" xfId="53" applyFont="1" applyBorder="1"/>
    <xf numFmtId="0" fontId="37" fillId="0" borderId="33" xfId="53" applyFont="1" applyBorder="1" applyAlignment="1">
      <alignment horizontal="right"/>
    </xf>
    <xf numFmtId="0" fontId="37" fillId="0" borderId="29" xfId="53" applyFont="1" applyBorder="1"/>
    <xf numFmtId="0" fontId="36" fillId="0" borderId="33" xfId="53" applyFont="1" applyBorder="1" applyAlignment="1">
      <alignment horizontal="right"/>
    </xf>
    <xf numFmtId="0" fontId="36" fillId="0" borderId="20" xfId="53" applyFont="1" applyBorder="1" applyAlignment="1">
      <alignment wrapText="1"/>
    </xf>
    <xf numFmtId="3" fontId="36" fillId="0" borderId="29" xfId="53" applyNumberFormat="1" applyFont="1" applyBorder="1"/>
    <xf numFmtId="3" fontId="36" fillId="0" borderId="10" xfId="53" applyNumberFormat="1" applyFont="1" applyBorder="1"/>
    <xf numFmtId="3" fontId="36" fillId="0" borderId="19" xfId="53" applyNumberFormat="1" applyFont="1" applyBorder="1"/>
    <xf numFmtId="0" fontId="37" fillId="0" borderId="18" xfId="53" applyFont="1" applyBorder="1" applyAlignment="1">
      <alignment horizontal="right"/>
    </xf>
    <xf numFmtId="0" fontId="35" fillId="0" borderId="33" xfId="53" applyFont="1" applyBorder="1" applyAlignment="1">
      <alignment horizontal="center"/>
    </xf>
    <xf numFmtId="0" fontId="36" fillId="0" borderId="18" xfId="53" applyFont="1" applyBorder="1"/>
    <xf numFmtId="0" fontId="36" fillId="0" borderId="20" xfId="53" applyFont="1" applyBorder="1"/>
    <xf numFmtId="3" fontId="37" fillId="0" borderId="29" xfId="53" applyNumberFormat="1" applyFont="1" applyBorder="1" applyAlignment="1">
      <alignment wrapText="1"/>
    </xf>
    <xf numFmtId="3" fontId="37" fillId="0" borderId="10" xfId="53" applyNumberFormat="1" applyFont="1" applyBorder="1" applyAlignment="1">
      <alignment wrapText="1"/>
    </xf>
    <xf numFmtId="3" fontId="37" fillId="0" borderId="19" xfId="53" applyNumberFormat="1" applyFont="1" applyBorder="1" applyAlignment="1">
      <alignment wrapText="1"/>
    </xf>
    <xf numFmtId="3" fontId="35" fillId="0" borderId="29" xfId="53" applyNumberFormat="1" applyFont="1" applyBorder="1" applyAlignment="1">
      <alignment wrapText="1"/>
    </xf>
    <xf numFmtId="3" fontId="35" fillId="0" borderId="10" xfId="53" applyNumberFormat="1" applyFont="1" applyBorder="1" applyAlignment="1">
      <alignment wrapText="1"/>
    </xf>
    <xf numFmtId="3" fontId="35" fillId="0" borderId="19" xfId="53" applyNumberFormat="1" applyFont="1" applyBorder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35" fillId="0" borderId="18" xfId="53" applyFont="1" applyBorder="1" applyAlignment="1">
      <alignment wrapText="1"/>
    </xf>
    <xf numFmtId="0" fontId="35" fillId="0" borderId="33" xfId="53" applyFont="1" applyBorder="1" applyAlignment="1">
      <alignment wrapText="1"/>
    </xf>
    <xf numFmtId="0" fontId="0" fillId="0" borderId="0" xfId="0" applyAlignment="1">
      <alignment horizontal="left"/>
    </xf>
    <xf numFmtId="49" fontId="35" fillId="0" borderId="20" xfId="53" quotePrefix="1" applyNumberFormat="1" applyFont="1" applyBorder="1" applyAlignment="1">
      <alignment wrapText="1"/>
    </xf>
    <xf numFmtId="0" fontId="35" fillId="0" borderId="20" xfId="53" quotePrefix="1" applyFont="1" applyBorder="1" applyAlignment="1">
      <alignment wrapText="1"/>
    </xf>
    <xf numFmtId="0" fontId="38" fillId="0" borderId="20" xfId="53" applyFont="1" applyBorder="1" applyAlignment="1">
      <alignment wrapText="1"/>
    </xf>
    <xf numFmtId="3" fontId="38" fillId="0" borderId="29" xfId="53" applyNumberFormat="1" applyFont="1" applyBorder="1" applyAlignment="1">
      <alignment wrapText="1"/>
    </xf>
    <xf numFmtId="3" fontId="38" fillId="0" borderId="10" xfId="53" applyNumberFormat="1" applyFont="1" applyBorder="1" applyAlignment="1">
      <alignment wrapText="1"/>
    </xf>
    <xf numFmtId="3" fontId="38" fillId="0" borderId="19" xfId="53" applyNumberFormat="1" applyFont="1" applyBorder="1" applyAlignment="1">
      <alignment wrapText="1"/>
    </xf>
    <xf numFmtId="3" fontId="36" fillId="0" borderId="29" xfId="53" applyNumberFormat="1" applyFont="1" applyBorder="1" applyAlignment="1">
      <alignment wrapText="1"/>
    </xf>
    <xf numFmtId="3" fontId="36" fillId="0" borderId="10" xfId="53" applyNumberFormat="1" applyFont="1" applyBorder="1" applyAlignment="1">
      <alignment wrapText="1"/>
    </xf>
    <xf numFmtId="3" fontId="36" fillId="0" borderId="19" xfId="53" applyNumberFormat="1" applyFont="1" applyBorder="1" applyAlignment="1">
      <alignment wrapText="1"/>
    </xf>
    <xf numFmtId="0" fontId="38" fillId="0" borderId="18" xfId="53" applyFont="1" applyBorder="1"/>
    <xf numFmtId="0" fontId="29" fillId="0" borderId="13" xfId="53" applyFont="1" applyBorder="1" applyAlignment="1">
      <alignment horizontal="right"/>
    </xf>
    <xf numFmtId="49" fontId="10" fillId="0" borderId="0" xfId="0" applyNumberFormat="1" applyFont="1"/>
    <xf numFmtId="0" fontId="10" fillId="0" borderId="0" xfId="0" applyFont="1"/>
    <xf numFmtId="0" fontId="38" fillId="0" borderId="18" xfId="53" applyFont="1" applyBorder="1" applyAlignment="1">
      <alignment wrapText="1"/>
    </xf>
    <xf numFmtId="0" fontId="38" fillId="0" borderId="33" xfId="53" applyFont="1" applyBorder="1" applyAlignment="1">
      <alignment wrapText="1"/>
    </xf>
    <xf numFmtId="3" fontId="38" fillId="0" borderId="10" xfId="53" applyNumberFormat="1" applyFont="1" applyBorder="1"/>
    <xf numFmtId="0" fontId="35" fillId="0" borderId="33" xfId="53" applyFont="1" applyBorder="1" applyAlignment="1">
      <alignment horizontal="right" wrapText="1"/>
    </xf>
    <xf numFmtId="16" fontId="35" fillId="0" borderId="20" xfId="53" applyNumberFormat="1" applyFont="1" applyBorder="1" applyAlignment="1">
      <alignment wrapText="1"/>
    </xf>
    <xf numFmtId="0" fontId="10" fillId="0" borderId="0" xfId="0" applyFont="1" applyAlignment="1">
      <alignment horizontal="left" wrapText="1"/>
    </xf>
    <xf numFmtId="3" fontId="35" fillId="0" borderId="33" xfId="53" applyNumberFormat="1" applyFont="1" applyBorder="1" applyAlignment="1">
      <alignment wrapText="1"/>
    </xf>
    <xf numFmtId="0" fontId="10" fillId="0" borderId="0" xfId="0" applyFont="1" applyAlignment="1">
      <alignment wrapText="1"/>
    </xf>
    <xf numFmtId="3" fontId="35" fillId="0" borderId="0" xfId="53" applyNumberFormat="1" applyFont="1" applyBorder="1" applyAlignment="1">
      <alignment horizontal="left" wrapText="1"/>
    </xf>
    <xf numFmtId="3" fontId="36" fillId="0" borderId="33" xfId="53" applyNumberFormat="1" applyFont="1" applyBorder="1"/>
    <xf numFmtId="3" fontId="36" fillId="0" borderId="33" xfId="53" applyNumberFormat="1" applyFont="1" applyBorder="1" applyAlignment="1">
      <alignment wrapText="1"/>
    </xf>
    <xf numFmtId="0" fontId="30" fillId="0" borderId="13" xfId="53" applyFont="1" applyBorder="1"/>
    <xf numFmtId="3" fontId="35" fillId="0" borderId="33" xfId="53" applyNumberFormat="1" applyFont="1" applyBorder="1"/>
    <xf numFmtId="0" fontId="35" fillId="0" borderId="29" xfId="53" applyFont="1" applyBorder="1" applyAlignment="1">
      <alignment wrapText="1"/>
    </xf>
    <xf numFmtId="3" fontId="38" fillId="0" borderId="33" xfId="53" applyNumberFormat="1" applyFont="1" applyBorder="1" applyAlignment="1">
      <alignment wrapText="1"/>
    </xf>
    <xf numFmtId="0" fontId="38" fillId="0" borderId="33" xfId="53" applyFont="1" applyBorder="1" applyAlignment="1">
      <alignment horizontal="right"/>
    </xf>
    <xf numFmtId="0" fontId="31" fillId="0" borderId="18" xfId="53" applyFont="1" applyBorder="1"/>
    <xf numFmtId="0" fontId="37" fillId="0" borderId="32" xfId="53" applyFont="1" applyBorder="1" applyAlignment="1">
      <alignment horizontal="right"/>
    </xf>
    <xf numFmtId="0" fontId="29" fillId="0" borderId="18" xfId="53" applyFont="1" applyBorder="1"/>
    <xf numFmtId="0" fontId="35" fillId="0" borderId="19" xfId="53" applyFont="1" applyBorder="1"/>
    <xf numFmtId="3" fontId="29" fillId="0" borderId="29" xfId="53" applyNumberFormat="1" applyFont="1" applyBorder="1"/>
    <xf numFmtId="3" fontId="29" fillId="0" borderId="10" xfId="53" applyNumberFormat="1" applyFont="1" applyBorder="1"/>
    <xf numFmtId="3" fontId="29" fillId="0" borderId="33" xfId="53" applyNumberFormat="1" applyFont="1" applyBorder="1"/>
    <xf numFmtId="3" fontId="37" fillId="0" borderId="33" xfId="53" applyNumberFormat="1" applyFont="1" applyBorder="1" applyAlignment="1">
      <alignment wrapText="1"/>
    </xf>
    <xf numFmtId="3" fontId="37" fillId="0" borderId="33" xfId="53" applyNumberFormat="1" applyFont="1" applyBorder="1"/>
    <xf numFmtId="0" fontId="10" fillId="0" borderId="32" xfId="51" applyBorder="1"/>
    <xf numFmtId="0" fontId="10" fillId="0" borderId="33" xfId="51" applyBorder="1"/>
    <xf numFmtId="3" fontId="37" fillId="0" borderId="29" xfId="51" applyNumberFormat="1" applyFont="1" applyBorder="1"/>
    <xf numFmtId="3" fontId="37" fillId="0" borderId="10" xfId="51" applyNumberFormat="1" applyFont="1" applyBorder="1"/>
    <xf numFmtId="3" fontId="37" fillId="0" borderId="33" xfId="51" applyNumberFormat="1" applyFont="1" applyBorder="1"/>
    <xf numFmtId="0" fontId="37" fillId="0" borderId="19" xfId="53" applyFont="1" applyBorder="1" applyAlignment="1">
      <alignment horizontal="right"/>
    </xf>
    <xf numFmtId="0" fontId="35" fillId="0" borderId="19" xfId="53" applyFont="1" applyBorder="1" applyAlignment="1">
      <alignment horizontal="right" vertical="center"/>
    </xf>
    <xf numFmtId="0" fontId="35" fillId="0" borderId="20" xfId="53" applyFont="1" applyBorder="1" applyAlignment="1">
      <alignment vertical="top" wrapText="1"/>
    </xf>
    <xf numFmtId="3" fontId="35" fillId="0" borderId="29" xfId="53" applyNumberFormat="1" applyFont="1" applyBorder="1" applyAlignment="1">
      <alignment vertical="top" wrapText="1"/>
    </xf>
    <xf numFmtId="3" fontId="35" fillId="0" borderId="10" xfId="53" applyNumberFormat="1" applyFont="1" applyBorder="1" applyAlignment="1">
      <alignment vertical="top" wrapText="1"/>
    </xf>
    <xf numFmtId="3" fontId="35" fillId="0" borderId="33" xfId="53" applyNumberFormat="1" applyFont="1" applyBorder="1" applyAlignment="1">
      <alignment vertical="top" wrapText="1"/>
    </xf>
    <xf numFmtId="0" fontId="35" fillId="0" borderId="19" xfId="53" applyFont="1" applyBorder="1" applyAlignment="1">
      <alignment horizontal="right"/>
    </xf>
    <xf numFmtId="0" fontId="36" fillId="0" borderId="19" xfId="53" applyFont="1" applyBorder="1" applyAlignment="1">
      <alignment horizontal="right"/>
    </xf>
    <xf numFmtId="0" fontId="36" fillId="0" borderId="24" xfId="53" applyFont="1" applyBorder="1"/>
    <xf numFmtId="49" fontId="10" fillId="0" borderId="0" xfId="0" applyNumberFormat="1" applyFont="1" applyAlignment="1">
      <alignment wrapText="1"/>
    </xf>
    <xf numFmtId="0" fontId="10" fillId="0" borderId="0" xfId="0" applyFont="1" applyAlignment="1">
      <alignment horizontal="left"/>
    </xf>
    <xf numFmtId="0" fontId="38" fillId="0" borderId="19" xfId="53" applyFont="1" applyBorder="1" applyAlignment="1">
      <alignment horizontal="right"/>
    </xf>
    <xf numFmtId="0" fontId="38" fillId="0" borderId="20" xfId="53" applyFont="1" applyBorder="1" applyAlignment="1">
      <alignment vertical="top" wrapText="1"/>
    </xf>
    <xf numFmtId="3" fontId="38" fillId="0" borderId="29" xfId="53" applyNumberFormat="1" applyFont="1" applyBorder="1"/>
    <xf numFmtId="3" fontId="38" fillId="0" borderId="33" xfId="53" applyNumberFormat="1" applyFont="1" applyBorder="1"/>
    <xf numFmtId="0" fontId="55" fillId="0" borderId="0" xfId="0" applyFont="1"/>
    <xf numFmtId="0" fontId="37" fillId="0" borderId="22" xfId="53" applyFont="1" applyBorder="1"/>
    <xf numFmtId="3" fontId="37" fillId="0" borderId="31" xfId="53" applyNumberFormat="1" applyFont="1" applyBorder="1"/>
    <xf numFmtId="3" fontId="37" fillId="0" borderId="38" xfId="53" applyNumberFormat="1" applyFont="1" applyBorder="1"/>
    <xf numFmtId="3" fontId="37" fillId="0" borderId="23" xfId="53" applyNumberFormat="1" applyFont="1" applyBorder="1"/>
    <xf numFmtId="0" fontId="29" fillId="0" borderId="41" xfId="53" applyFont="1" applyBorder="1" applyAlignment="1">
      <alignment horizontal="right"/>
    </xf>
    <xf numFmtId="0" fontId="35" fillId="0" borderId="41" xfId="53" applyFont="1" applyBorder="1"/>
    <xf numFmtId="0" fontId="29" fillId="0" borderId="13" xfId="53" applyFont="1" applyBorder="1"/>
    <xf numFmtId="0" fontId="29" fillId="0" borderId="10" xfId="53" applyFont="1" applyBorder="1" applyAlignment="1">
      <alignment horizontal="right"/>
    </xf>
    <xf numFmtId="0" fontId="35" fillId="0" borderId="10" xfId="53" applyFont="1" applyBorder="1"/>
    <xf numFmtId="3" fontId="37" fillId="0" borderId="14" xfId="53" applyNumberFormat="1" applyFont="1" applyBorder="1" applyAlignment="1">
      <alignment horizontal="center"/>
    </xf>
    <xf numFmtId="3" fontId="37" fillId="0" borderId="0" xfId="53" applyNumberFormat="1" applyFont="1" applyBorder="1" applyAlignment="1">
      <alignment horizontal="center"/>
    </xf>
    <xf numFmtId="3" fontId="37" fillId="0" borderId="15" xfId="53" applyNumberFormat="1" applyFont="1" applyBorder="1" applyAlignment="1">
      <alignment horizontal="center"/>
    </xf>
    <xf numFmtId="3" fontId="37" fillId="0" borderId="16" xfId="53" applyNumberFormat="1" applyFont="1" applyBorder="1" applyAlignment="1">
      <alignment horizontal="center"/>
    </xf>
    <xf numFmtId="1" fontId="37" fillId="0" borderId="26" xfId="53" applyNumberFormat="1" applyFont="1" applyBorder="1" applyAlignment="1">
      <alignment horizontal="center" vertical="center"/>
    </xf>
    <xf numFmtId="0" fontId="37" fillId="0" borderId="21" xfId="53" applyFont="1" applyBorder="1" applyAlignment="1">
      <alignment horizontal="center" vertical="center"/>
    </xf>
    <xf numFmtId="0" fontId="35" fillId="0" borderId="23" xfId="53" applyFont="1" applyBorder="1" applyAlignment="1">
      <alignment horizontal="center" vertical="center"/>
    </xf>
    <xf numFmtId="0" fontId="37" fillId="0" borderId="31" xfId="53" applyFont="1" applyBorder="1" applyAlignment="1">
      <alignment horizontal="center" vertical="center"/>
    </xf>
    <xf numFmtId="3" fontId="35" fillId="0" borderId="35" xfId="53" applyNumberFormat="1" applyFont="1" applyBorder="1" applyAlignment="1">
      <alignment horizontal="right"/>
    </xf>
    <xf numFmtId="0" fontId="35" fillId="0" borderId="36" xfId="53" applyFont="1" applyBorder="1" applyAlignment="1">
      <alignment horizontal="center" wrapText="1"/>
    </xf>
    <xf numFmtId="0" fontId="37" fillId="0" borderId="24" xfId="53" applyFont="1" applyBorder="1" applyAlignment="1">
      <alignment horizontal="center"/>
    </xf>
    <xf numFmtId="0" fontId="37" fillId="0" borderId="25" xfId="53" applyFont="1" applyBorder="1" applyAlignment="1">
      <alignment horizontal="center"/>
    </xf>
    <xf numFmtId="0" fontId="37" fillId="0" borderId="26" xfId="53" applyFont="1" applyBorder="1"/>
    <xf numFmtId="3" fontId="37" fillId="0" borderId="40" xfId="53" applyNumberFormat="1" applyFont="1" applyBorder="1"/>
    <xf numFmtId="3" fontId="37" fillId="0" borderId="12" xfId="53" applyNumberFormat="1" applyFont="1" applyBorder="1"/>
    <xf numFmtId="3" fontId="37" fillId="0" borderId="43" xfId="53" applyNumberFormat="1" applyFont="1" applyBorder="1"/>
    <xf numFmtId="0" fontId="37" fillId="0" borderId="18" xfId="53" applyFont="1" applyBorder="1" applyAlignment="1">
      <alignment horizontal="center"/>
    </xf>
    <xf numFmtId="0" fontId="37" fillId="0" borderId="19" xfId="53" applyFont="1" applyBorder="1" applyAlignment="1">
      <alignment horizontal="center"/>
    </xf>
    <xf numFmtId="0" fontId="37" fillId="0" borderId="33" xfId="53" applyFont="1" applyBorder="1" applyAlignment="1">
      <alignment horizontal="center"/>
    </xf>
    <xf numFmtId="0" fontId="35" fillId="0" borderId="32" xfId="53" applyFont="1" applyBorder="1" applyAlignment="1">
      <alignment horizontal="center"/>
    </xf>
    <xf numFmtId="0" fontId="35" fillId="0" borderId="29" xfId="53" applyFont="1" applyBorder="1"/>
    <xf numFmtId="0" fontId="35" fillId="0" borderId="18" xfId="53" applyFont="1" applyBorder="1" applyAlignment="1">
      <alignment horizontal="center"/>
    </xf>
    <xf numFmtId="0" fontId="36" fillId="0" borderId="18" xfId="53" applyFont="1" applyBorder="1" applyAlignment="1">
      <alignment horizontal="center"/>
    </xf>
    <xf numFmtId="0" fontId="36" fillId="0" borderId="33" xfId="53" applyFont="1" applyBorder="1" applyAlignment="1">
      <alignment horizontal="center"/>
    </xf>
    <xf numFmtId="0" fontId="36" fillId="0" borderId="29" xfId="53" applyFont="1" applyBorder="1"/>
    <xf numFmtId="3" fontId="37" fillId="0" borderId="29" xfId="53" applyNumberFormat="1" applyFont="1" applyBorder="1" applyAlignment="1">
      <alignment horizontal="right"/>
    </xf>
    <xf numFmtId="3" fontId="37" fillId="0" borderId="10" xfId="53" applyNumberFormat="1" applyFont="1" applyBorder="1" applyAlignment="1">
      <alignment horizontal="right"/>
    </xf>
    <xf numFmtId="3" fontId="37" fillId="0" borderId="33" xfId="53" applyNumberFormat="1" applyFont="1" applyBorder="1" applyAlignment="1">
      <alignment horizontal="right"/>
    </xf>
    <xf numFmtId="0" fontId="34" fillId="0" borderId="0" xfId="0" applyFont="1"/>
    <xf numFmtId="0" fontId="35" fillId="0" borderId="32" xfId="53" applyFont="1" applyBorder="1"/>
    <xf numFmtId="0" fontId="38" fillId="0" borderId="29" xfId="53" applyFont="1" applyBorder="1"/>
    <xf numFmtId="0" fontId="35" fillId="0" borderId="13" xfId="53" applyFont="1" applyBorder="1"/>
    <xf numFmtId="0" fontId="35" fillId="0" borderId="18" xfId="53" applyFont="1" applyBorder="1" applyAlignment="1">
      <alignment horizontal="center" wrapText="1"/>
    </xf>
    <xf numFmtId="16" fontId="35" fillId="0" borderId="29" xfId="53" applyNumberFormat="1" applyFont="1" applyBorder="1" applyAlignment="1">
      <alignment wrapText="1"/>
    </xf>
    <xf numFmtId="0" fontId="38" fillId="0" borderId="33" xfId="53" applyFont="1" applyBorder="1" applyAlignment="1">
      <alignment horizontal="center"/>
    </xf>
    <xf numFmtId="3" fontId="45" fillId="0" borderId="10" xfId="53" applyNumberFormat="1" applyFont="1" applyBorder="1"/>
    <xf numFmtId="3" fontId="45" fillId="0" borderId="33" xfId="53" applyNumberFormat="1" applyFont="1" applyBorder="1"/>
    <xf numFmtId="16" fontId="35" fillId="0" borderId="29" xfId="53" applyNumberFormat="1" applyFont="1" applyBorder="1"/>
    <xf numFmtId="0" fontId="53" fillId="0" borderId="18" xfId="53" applyFont="1" applyBorder="1" applyAlignment="1">
      <alignment horizontal="center"/>
    </xf>
    <xf numFmtId="0" fontId="53" fillId="0" borderId="33" xfId="53" applyFont="1" applyBorder="1" applyAlignment="1">
      <alignment horizontal="center"/>
    </xf>
    <xf numFmtId="0" fontId="48" fillId="0" borderId="0" xfId="0" applyFont="1"/>
    <xf numFmtId="0" fontId="53" fillId="0" borderId="18" xfId="53" applyFont="1" applyBorder="1"/>
    <xf numFmtId="0" fontId="53" fillId="0" borderId="32" xfId="53" applyFont="1" applyBorder="1"/>
    <xf numFmtId="0" fontId="35" fillId="0" borderId="33" xfId="53" applyFont="1" applyBorder="1" applyAlignment="1">
      <alignment horizontal="center" wrapText="1"/>
    </xf>
    <xf numFmtId="0" fontId="39" fillId="0" borderId="33" xfId="53" applyFont="1" applyBorder="1"/>
    <xf numFmtId="0" fontId="39" fillId="0" borderId="29" xfId="53" applyFont="1" applyBorder="1"/>
    <xf numFmtId="0" fontId="35" fillId="0" borderId="33" xfId="53" applyFont="1" applyBorder="1"/>
    <xf numFmtId="0" fontId="35" fillId="0" borderId="37" xfId="53" applyFont="1" applyBorder="1"/>
    <xf numFmtId="0" fontId="37" fillId="0" borderId="31" xfId="53" applyFont="1" applyBorder="1"/>
    <xf numFmtId="3" fontId="37" fillId="0" borderId="37" xfId="53" applyNumberFormat="1" applyFont="1" applyBorder="1"/>
    <xf numFmtId="0" fontId="35" fillId="0" borderId="42" xfId="53" applyFont="1" applyBorder="1"/>
    <xf numFmtId="3" fontId="35" fillId="0" borderId="0" xfId="53" applyNumberFormat="1" applyFont="1" applyBorder="1"/>
    <xf numFmtId="3" fontId="56" fillId="0" borderId="0" xfId="0" applyNumberFormat="1" applyFont="1"/>
    <xf numFmtId="3" fontId="0" fillId="0" borderId="0" xfId="0" applyNumberFormat="1"/>
    <xf numFmtId="1" fontId="37" fillId="0" borderId="39" xfId="53" applyNumberFormat="1" applyFont="1" applyBorder="1" applyAlignment="1">
      <alignment horizontal="center" wrapText="1"/>
    </xf>
    <xf numFmtId="0" fontId="10" fillId="0" borderId="39" xfId="51" applyBorder="1" applyAlignment="1">
      <alignment horizontal="center" wrapText="1"/>
    </xf>
    <xf numFmtId="0" fontId="37" fillId="0" borderId="0" xfId="53" applyFont="1" applyBorder="1" applyAlignment="1">
      <alignment horizontal="center"/>
    </xf>
    <xf numFmtId="0" fontId="50" fillId="0" borderId="0" xfId="53" applyFont="1" applyBorder="1" applyAlignment="1">
      <alignment horizontal="center" wrapText="1"/>
    </xf>
    <xf numFmtId="0" fontId="32" fillId="0" borderId="34" xfId="53" applyFont="1" applyBorder="1" applyAlignment="1">
      <alignment horizontal="center" vertical="center" wrapText="1"/>
    </xf>
    <xf numFmtId="0" fontId="32" fillId="0" borderId="13" xfId="53" applyFont="1" applyBorder="1" applyAlignment="1">
      <alignment horizontal="center" vertical="center" wrapText="1"/>
    </xf>
    <xf numFmtId="0" fontId="52" fillId="0" borderId="34" xfId="53" applyFont="1" applyBorder="1" applyAlignment="1">
      <alignment horizontal="center" vertical="center" wrapText="1"/>
    </xf>
    <xf numFmtId="0" fontId="52" fillId="0" borderId="32" xfId="53" applyFont="1" applyBorder="1" applyAlignment="1">
      <alignment horizontal="center" vertical="center" wrapText="1"/>
    </xf>
    <xf numFmtId="0" fontId="42" fillId="0" borderId="0" xfId="59" applyFont="1" applyAlignment="1">
      <alignment horizontal="center" wrapText="1"/>
    </xf>
    <xf numFmtId="0" fontId="42" fillId="0" borderId="0" xfId="59" applyFont="1" applyAlignment="1">
      <alignment horizontal="center" vertical="center" wrapText="1"/>
    </xf>
  </cellXfs>
  <cellStyles count="76">
    <cellStyle name="20% - 1. jelölőszín" xfId="1" builtinId="30" customBuiltin="1"/>
    <cellStyle name="20% - 1. jelölőszín 2" xfId="2" xr:uid="{00000000-0005-0000-0000-000001000000}"/>
    <cellStyle name="20% - 2. jelölőszín" xfId="3" builtinId="34" customBuiltin="1"/>
    <cellStyle name="20% - 2. jelölőszín 2" xfId="4" xr:uid="{00000000-0005-0000-0000-000003000000}"/>
    <cellStyle name="20% - 3. jelölőszín" xfId="5" builtinId="38" customBuiltin="1"/>
    <cellStyle name="20% - 3. jelölőszín 2" xfId="6" xr:uid="{00000000-0005-0000-0000-000005000000}"/>
    <cellStyle name="20% - 4. jelölőszín" xfId="7" builtinId="42" customBuiltin="1"/>
    <cellStyle name="20% - 4. jelölőszín 2" xfId="8" xr:uid="{00000000-0005-0000-0000-000007000000}"/>
    <cellStyle name="20% - 5. jelölőszín" xfId="9" builtinId="46" customBuiltin="1"/>
    <cellStyle name="20% - 5. jelölőszín 2" xfId="10" xr:uid="{00000000-0005-0000-0000-000009000000}"/>
    <cellStyle name="20% - 6. jelölőszín" xfId="11" builtinId="50" customBuiltin="1"/>
    <cellStyle name="20% - 6. jelölőszín 2" xfId="12" xr:uid="{00000000-0005-0000-0000-00000B000000}"/>
    <cellStyle name="40% - 1. jelölőszín" xfId="13" builtinId="31" customBuiltin="1"/>
    <cellStyle name="40% - 1. jelölőszín 2" xfId="14" xr:uid="{00000000-0005-0000-0000-00000D000000}"/>
    <cellStyle name="40% - 2. jelölőszín" xfId="15" builtinId="35" customBuiltin="1"/>
    <cellStyle name="40% - 2. jelölőszín 2" xfId="16" xr:uid="{00000000-0005-0000-0000-00000F000000}"/>
    <cellStyle name="40% - 3. jelölőszín" xfId="17" builtinId="39" customBuiltin="1"/>
    <cellStyle name="40% - 3. jelölőszín 2" xfId="18" xr:uid="{00000000-0005-0000-0000-000011000000}"/>
    <cellStyle name="40% - 4. jelölőszín" xfId="19" builtinId="43" customBuiltin="1"/>
    <cellStyle name="40% - 4. jelölőszín 2" xfId="20" xr:uid="{00000000-0005-0000-0000-000013000000}"/>
    <cellStyle name="40% - 5. jelölőszín" xfId="21" builtinId="47" customBuiltin="1"/>
    <cellStyle name="40% - 5. jelölőszín 2" xfId="22" xr:uid="{00000000-0005-0000-0000-000015000000}"/>
    <cellStyle name="40% - 6. jelölőszín" xfId="23" builtinId="51" customBuiltin="1"/>
    <cellStyle name="40% - 6. jelölőszín 2" xfId="24" xr:uid="{00000000-0005-0000-0000-000017000000}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Bevitel" xfId="31" builtinId="20" customBuiltin="1"/>
    <cellStyle name="Cím" xfId="32" builtinId="15" customBuiltin="1"/>
    <cellStyle name="Címsor 1" xfId="33" builtinId="16" customBuiltin="1"/>
    <cellStyle name="Címsor 2" xfId="34" builtinId="17" customBuiltin="1"/>
    <cellStyle name="Címsor 3" xfId="35" builtinId="18" customBuiltin="1"/>
    <cellStyle name="Címsor 4" xfId="36" builtinId="19" customBuiltin="1"/>
    <cellStyle name="Ellenőrzőcella" xfId="37" builtinId="23" customBuiltin="1"/>
    <cellStyle name="Ezres 2" xfId="63" xr:uid="{DBEA88C1-A741-4FA8-BA78-29E5B1D27846}"/>
    <cellStyle name="Ezres 2 2" xfId="68" xr:uid="{FC5E8906-CF2A-4774-8B03-5105B75B0654}"/>
    <cellStyle name="Ezres 2 2 2" xfId="69" xr:uid="{CABF0C46-85E9-49BF-B1BC-6AD6E989D17C}"/>
    <cellStyle name="Ezres 2 2 2 2" xfId="73" xr:uid="{2CEDAB14-A9CC-47E2-A808-9D56124308B2}"/>
    <cellStyle name="Figyelmeztetés" xfId="38" builtinId="11" customBuiltin="1"/>
    <cellStyle name="Hivatkozás 2" xfId="66" xr:uid="{6AABA3DC-1978-4578-8EFA-35F0EFB8793C}"/>
    <cellStyle name="Hivatkozott cella" xfId="39" builtinId="24" customBuiltin="1"/>
    <cellStyle name="Jegyzet" xfId="40" builtinId="10" customBuiltin="1"/>
    <cellStyle name="Jelölőszín 1" xfId="41" builtinId="29" customBuiltin="1"/>
    <cellStyle name="Jelölőszín 2" xfId="42" builtinId="33" customBuiltin="1"/>
    <cellStyle name="Jelölőszín 3" xfId="43" builtinId="37" customBuiltin="1"/>
    <cellStyle name="Jelölőszín 4" xfId="44" builtinId="41" customBuiltin="1"/>
    <cellStyle name="Jelölőszín 5" xfId="45" builtinId="45" customBuiltin="1"/>
    <cellStyle name="Jelölőszín 6" xfId="46" builtinId="49" customBuiltin="1"/>
    <cellStyle name="Jó" xfId="47" builtinId="26" customBuiltin="1"/>
    <cellStyle name="Kimenet" xfId="48" builtinId="21" customBuiltin="1"/>
    <cellStyle name="Magyarázó szöveg" xfId="49" builtinId="53" customBuiltin="1"/>
    <cellStyle name="Normál" xfId="0" builtinId="0"/>
    <cellStyle name="Normál 2" xfId="50" xr:uid="{00000000-0005-0000-0000-000033000000}"/>
    <cellStyle name="Normál 2 2" xfId="51" xr:uid="{00000000-0005-0000-0000-000034000000}"/>
    <cellStyle name="Normál 3" xfId="52" xr:uid="{00000000-0005-0000-0000-000035000000}"/>
    <cellStyle name="Normál 4" xfId="61" xr:uid="{00000000-0005-0000-0000-000036000000}"/>
    <cellStyle name="Normál 4 2" xfId="64" xr:uid="{EC972123-2987-46FC-8607-96D9209D7C41}"/>
    <cellStyle name="Normál 4 3" xfId="67" xr:uid="{2BA35C5F-D19C-40F0-9315-E7C4787DBC5D}"/>
    <cellStyle name="Normál 4 3 2" xfId="71" xr:uid="{E0EC5A7C-1E2D-4F14-87EF-4FF679FFB089}"/>
    <cellStyle name="Normál 4 3 2 2" xfId="72" xr:uid="{58FEA248-E8AF-4BAF-A732-94EAF140A7D6}"/>
    <cellStyle name="Normál 5" xfId="70" xr:uid="{625E5C49-D454-4715-A821-FBEC2854A02F}"/>
    <cellStyle name="Normál 5 2" xfId="74" xr:uid="{9C5E15C1-5070-463B-AF57-42DB56C27E65}"/>
    <cellStyle name="Normál_2005. 4. számú melléklet" xfId="59" xr:uid="{00000000-0005-0000-0000-000037000000}"/>
    <cellStyle name="Normál_2009. ktv.rendelet" xfId="53" xr:uid="{00000000-0005-0000-0000-00003B000000}"/>
    <cellStyle name="Normal_KTRSZJ" xfId="54" xr:uid="{00000000-0005-0000-0000-000040000000}"/>
    <cellStyle name="Összesen" xfId="55" builtinId="25" customBuiltin="1"/>
    <cellStyle name="Pénznem" xfId="75" builtinId="4"/>
    <cellStyle name="Pénznem 2" xfId="62" xr:uid="{00000000-0005-0000-0000-000043000000}"/>
    <cellStyle name="Pénznem 3" xfId="65" xr:uid="{064FD446-604F-4AE4-BFA8-C40527429D16}"/>
    <cellStyle name="Rossz" xfId="56" builtinId="27" customBuiltin="1"/>
    <cellStyle name="Semleges" xfId="57" builtinId="28" customBuiltin="1"/>
    <cellStyle name="Számítás" xfId="58" builtinId="22" customBuiltin="1"/>
    <cellStyle name="Százalék 2" xfId="60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BE8AA-5B7C-4ACE-92A1-EAA79713FB2C}">
  <sheetPr>
    <pageSetUpPr fitToPage="1"/>
  </sheetPr>
  <dimension ref="A1:V253"/>
  <sheetViews>
    <sheetView tabSelected="1" view="pageBreakPreview" topLeftCell="D1" zoomScaleNormal="100" zoomScaleSheetLayoutView="100" workbookViewId="0">
      <selection activeCell="U86" sqref="U86"/>
    </sheetView>
  </sheetViews>
  <sheetFormatPr defaultColWidth="8.88671875" defaultRowHeight="16.8" x14ac:dyDescent="0.3"/>
  <cols>
    <col min="1" max="1" width="5.44140625" style="173" customWidth="1"/>
    <col min="2" max="2" width="7.33203125" style="174" customWidth="1"/>
    <col min="3" max="3" width="64.5546875" style="175" customWidth="1"/>
    <col min="4" max="5" width="10.6640625" style="53" bestFit="1" customWidth="1"/>
    <col min="6" max="6" width="12" style="53" bestFit="1" customWidth="1"/>
    <col min="7" max="7" width="7.44140625" style="53" bestFit="1" customWidth="1"/>
    <col min="8" max="9" width="10.6640625" style="53" bestFit="1" customWidth="1"/>
    <col min="10" max="11" width="7.44140625" style="53" customWidth="1"/>
    <col min="12" max="13" width="10.6640625" bestFit="1" customWidth="1"/>
    <col min="16" max="16" width="11.33203125" bestFit="1" customWidth="1"/>
    <col min="17" max="17" width="11.44140625" customWidth="1"/>
    <col min="20" max="20" width="11.33203125" customWidth="1"/>
    <col min="21" max="21" width="16.33203125" bestFit="1" customWidth="1"/>
    <col min="22" max="22" width="16" customWidth="1"/>
  </cols>
  <sheetData>
    <row r="1" spans="1:19" x14ac:dyDescent="0.3">
      <c r="A1" s="51"/>
      <c r="B1" s="52"/>
      <c r="C1" s="53"/>
      <c r="G1" s="4"/>
      <c r="H1" s="4"/>
      <c r="I1" s="4"/>
      <c r="J1" s="4"/>
      <c r="K1" s="4"/>
      <c r="S1" s="4" t="s">
        <v>302</v>
      </c>
    </row>
    <row r="2" spans="1:19" x14ac:dyDescent="0.3">
      <c r="A2" s="51"/>
      <c r="B2" s="52"/>
      <c r="C2" s="53"/>
      <c r="S2" s="33" t="s">
        <v>301</v>
      </c>
    </row>
    <row r="3" spans="1:19" x14ac:dyDescent="0.3">
      <c r="A3" s="51"/>
      <c r="B3" s="53"/>
      <c r="C3" s="53"/>
    </row>
    <row r="4" spans="1:19" ht="16.5" customHeight="1" x14ac:dyDescent="0.25">
      <c r="A4" s="232" t="s">
        <v>249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</row>
    <row r="5" spans="1:19" ht="14.4" thickBot="1" x14ac:dyDescent="0.3">
      <c r="A5" s="55"/>
      <c r="B5" s="55"/>
      <c r="C5" s="55"/>
      <c r="D5" s="54"/>
      <c r="E5" s="54"/>
      <c r="F5" s="54"/>
      <c r="G5" s="54"/>
      <c r="H5" s="54"/>
      <c r="I5" s="54"/>
      <c r="J5" s="54"/>
      <c r="K5" s="54"/>
    </row>
    <row r="6" spans="1:19" ht="14.4" thickBot="1" x14ac:dyDescent="0.3">
      <c r="A6" s="56"/>
      <c r="B6" s="57"/>
      <c r="C6" s="58"/>
      <c r="D6" s="230" t="s">
        <v>146</v>
      </c>
      <c r="E6" s="231"/>
      <c r="F6" s="231"/>
      <c r="G6" s="231"/>
      <c r="H6" s="230" t="s">
        <v>342</v>
      </c>
      <c r="I6" s="231"/>
      <c r="J6" s="231"/>
      <c r="K6" s="231"/>
      <c r="L6" s="230" t="s">
        <v>300</v>
      </c>
      <c r="M6" s="231"/>
      <c r="N6" s="231"/>
      <c r="O6" s="231"/>
      <c r="P6" s="230" t="s">
        <v>343</v>
      </c>
      <c r="Q6" s="231"/>
      <c r="R6" s="231"/>
      <c r="S6" s="231"/>
    </row>
    <row r="7" spans="1:19" ht="42" thickBot="1" x14ac:dyDescent="0.3">
      <c r="A7" s="59"/>
      <c r="B7" s="60"/>
      <c r="C7" s="61"/>
      <c r="D7" s="62" t="s">
        <v>21</v>
      </c>
      <c r="E7" s="63" t="s">
        <v>37</v>
      </c>
      <c r="F7" s="64" t="s">
        <v>38</v>
      </c>
      <c r="G7" s="65" t="s">
        <v>140</v>
      </c>
      <c r="H7" s="62" t="s">
        <v>21</v>
      </c>
      <c r="I7" s="63" t="s">
        <v>37</v>
      </c>
      <c r="J7" s="64" t="s">
        <v>38</v>
      </c>
      <c r="K7" s="65" t="s">
        <v>140</v>
      </c>
      <c r="L7" s="62" t="s">
        <v>21</v>
      </c>
      <c r="M7" s="63" t="s">
        <v>37</v>
      </c>
      <c r="N7" s="64" t="s">
        <v>38</v>
      </c>
      <c r="O7" s="65" t="s">
        <v>140</v>
      </c>
      <c r="P7" s="62" t="s">
        <v>21</v>
      </c>
      <c r="Q7" s="63" t="s">
        <v>37</v>
      </c>
      <c r="R7" s="64" t="s">
        <v>38</v>
      </c>
      <c r="S7" s="65" t="s">
        <v>140</v>
      </c>
    </row>
    <row r="8" spans="1:19" ht="13.8" x14ac:dyDescent="0.25">
      <c r="A8" s="66" t="s">
        <v>3</v>
      </c>
      <c r="B8" s="67" t="s">
        <v>4</v>
      </c>
      <c r="C8" s="68" t="s">
        <v>5</v>
      </c>
      <c r="D8" s="66"/>
      <c r="E8" s="69"/>
      <c r="F8" s="69"/>
      <c r="G8" s="70"/>
      <c r="H8" s="66"/>
      <c r="I8" s="69"/>
      <c r="J8" s="69"/>
      <c r="K8" s="70"/>
      <c r="L8" s="66"/>
      <c r="M8" s="69"/>
      <c r="N8" s="69"/>
      <c r="O8" s="70"/>
      <c r="P8" s="66"/>
      <c r="Q8" s="69"/>
      <c r="R8" s="69"/>
      <c r="S8" s="70"/>
    </row>
    <row r="9" spans="1:19" ht="13.8" x14ac:dyDescent="0.25">
      <c r="A9" s="71"/>
      <c r="B9" s="72"/>
      <c r="C9" s="73"/>
      <c r="D9" s="74"/>
      <c r="E9" s="75"/>
      <c r="F9" s="75"/>
      <c r="G9" s="76"/>
      <c r="H9" s="74"/>
      <c r="I9" s="75"/>
      <c r="J9" s="75"/>
      <c r="K9" s="76"/>
      <c r="L9" s="74"/>
      <c r="M9" s="75"/>
      <c r="N9" s="75"/>
      <c r="O9" s="76"/>
      <c r="P9" s="74"/>
      <c r="Q9" s="75"/>
      <c r="R9" s="75"/>
      <c r="S9" s="76"/>
    </row>
    <row r="10" spans="1:19" ht="13.8" x14ac:dyDescent="0.25">
      <c r="A10" s="77">
        <v>101</v>
      </c>
      <c r="B10" s="72"/>
      <c r="C10" s="78" t="s">
        <v>170</v>
      </c>
      <c r="D10" s="79"/>
      <c r="E10" s="80"/>
      <c r="F10" s="80"/>
      <c r="G10" s="81"/>
      <c r="H10" s="79"/>
      <c r="I10" s="80"/>
      <c r="J10" s="80"/>
      <c r="K10" s="81"/>
      <c r="L10" s="79"/>
      <c r="M10" s="80"/>
      <c r="N10" s="80"/>
      <c r="O10" s="81"/>
      <c r="P10" s="79"/>
      <c r="Q10" s="80"/>
      <c r="R10" s="80"/>
      <c r="S10" s="81"/>
    </row>
    <row r="11" spans="1:19" ht="13.8" x14ac:dyDescent="0.25">
      <c r="A11" s="77"/>
      <c r="B11" s="72" t="s">
        <v>6</v>
      </c>
      <c r="C11" s="73" t="s">
        <v>76</v>
      </c>
      <c r="D11" s="82">
        <v>13000</v>
      </c>
      <c r="E11" s="75">
        <v>13000</v>
      </c>
      <c r="F11" s="75">
        <v>0</v>
      </c>
      <c r="G11" s="76">
        <v>0</v>
      </c>
      <c r="H11" s="82">
        <v>17903</v>
      </c>
      <c r="I11" s="75">
        <v>17903</v>
      </c>
      <c r="J11" s="75">
        <v>0</v>
      </c>
      <c r="K11" s="76">
        <v>0</v>
      </c>
      <c r="L11" s="82"/>
      <c r="M11" s="75"/>
      <c r="N11" s="75"/>
      <c r="O11" s="76"/>
      <c r="P11" s="82">
        <f>H11+L11</f>
        <v>17903</v>
      </c>
      <c r="Q11" s="75">
        <f t="shared" ref="Q11:S11" si="0">I11+M11</f>
        <v>17903</v>
      </c>
      <c r="R11" s="75">
        <f t="shared" si="0"/>
        <v>0</v>
      </c>
      <c r="S11" s="76">
        <f t="shared" si="0"/>
        <v>0</v>
      </c>
    </row>
    <row r="12" spans="1:19" ht="13.8" x14ac:dyDescent="0.25">
      <c r="A12" s="77"/>
      <c r="B12" s="72" t="s">
        <v>13</v>
      </c>
      <c r="C12" s="83" t="s">
        <v>111</v>
      </c>
      <c r="D12" s="82"/>
      <c r="E12" s="75"/>
      <c r="F12" s="75"/>
      <c r="G12" s="76"/>
      <c r="H12" s="82"/>
      <c r="I12" s="75"/>
      <c r="J12" s="75"/>
      <c r="K12" s="76"/>
      <c r="L12" s="82"/>
      <c r="M12" s="75"/>
      <c r="N12" s="75"/>
      <c r="O12" s="76"/>
      <c r="P12" s="82"/>
      <c r="Q12" s="75"/>
      <c r="R12" s="75"/>
      <c r="S12" s="76"/>
    </row>
    <row r="13" spans="1:19" ht="13.8" x14ac:dyDescent="0.25">
      <c r="A13" s="71"/>
      <c r="B13" s="72"/>
      <c r="C13" s="84" t="s">
        <v>8</v>
      </c>
      <c r="D13" s="79">
        <f>D11</f>
        <v>13000</v>
      </c>
      <c r="E13" s="80">
        <f t="shared" ref="E13:G13" si="1">E11</f>
        <v>13000</v>
      </c>
      <c r="F13" s="80">
        <f t="shared" si="1"/>
        <v>0</v>
      </c>
      <c r="G13" s="81">
        <f t="shared" si="1"/>
        <v>0</v>
      </c>
      <c r="H13" s="79">
        <v>17903</v>
      </c>
      <c r="I13" s="80">
        <v>17903</v>
      </c>
      <c r="J13" s="80">
        <v>0</v>
      </c>
      <c r="K13" s="81">
        <v>0</v>
      </c>
      <c r="L13" s="79">
        <f>L11</f>
        <v>0</v>
      </c>
      <c r="M13" s="80">
        <f t="shared" ref="M13:O13" si="2">M11</f>
        <v>0</v>
      </c>
      <c r="N13" s="80">
        <f t="shared" si="2"/>
        <v>0</v>
      </c>
      <c r="O13" s="81">
        <f t="shared" si="2"/>
        <v>0</v>
      </c>
      <c r="P13" s="79">
        <f t="shared" ref="P13:P77" si="3">H13+L13</f>
        <v>17903</v>
      </c>
      <c r="Q13" s="80">
        <f t="shared" ref="Q13:Q77" si="4">I13+M13</f>
        <v>17903</v>
      </c>
      <c r="R13" s="80">
        <f t="shared" ref="R13:R77" si="5">J13+N13</f>
        <v>0</v>
      </c>
      <c r="S13" s="81">
        <f t="shared" ref="S13:S77" si="6">K13+O13</f>
        <v>0</v>
      </c>
    </row>
    <row r="14" spans="1:19" ht="13.8" x14ac:dyDescent="0.25">
      <c r="A14" s="71"/>
      <c r="B14" s="72"/>
      <c r="C14" s="84"/>
      <c r="D14" s="79"/>
      <c r="E14" s="80"/>
      <c r="F14" s="80"/>
      <c r="G14" s="81"/>
      <c r="H14" s="82"/>
      <c r="I14" s="75"/>
      <c r="J14" s="75"/>
      <c r="K14" s="76"/>
      <c r="L14" s="79"/>
      <c r="M14" s="80"/>
      <c r="N14" s="80"/>
      <c r="O14" s="81"/>
      <c r="P14" s="82"/>
      <c r="Q14" s="75"/>
      <c r="R14" s="75"/>
      <c r="S14" s="76"/>
    </row>
    <row r="15" spans="1:19" ht="13.8" x14ac:dyDescent="0.25">
      <c r="A15" s="71"/>
      <c r="B15" s="85"/>
      <c r="C15" s="73" t="s">
        <v>2</v>
      </c>
      <c r="D15" s="82"/>
      <c r="E15" s="75"/>
      <c r="F15" s="75"/>
      <c r="G15" s="76"/>
      <c r="H15" s="82"/>
      <c r="I15" s="75"/>
      <c r="J15" s="75"/>
      <c r="K15" s="76"/>
      <c r="L15" s="82"/>
      <c r="M15" s="75"/>
      <c r="N15" s="75"/>
      <c r="O15" s="76"/>
      <c r="P15" s="82"/>
      <c r="Q15" s="75"/>
      <c r="R15" s="75"/>
      <c r="S15" s="76"/>
    </row>
    <row r="16" spans="1:19" ht="13.8" x14ac:dyDescent="0.25">
      <c r="A16" s="77">
        <v>102</v>
      </c>
      <c r="B16" s="72"/>
      <c r="C16" s="86" t="s">
        <v>118</v>
      </c>
      <c r="D16" s="79"/>
      <c r="E16" s="80"/>
      <c r="F16" s="80"/>
      <c r="G16" s="81"/>
      <c r="H16" s="82"/>
      <c r="I16" s="75"/>
      <c r="J16" s="75"/>
      <c r="K16" s="76"/>
      <c r="L16" s="79"/>
      <c r="M16" s="80"/>
      <c r="N16" s="80"/>
      <c r="O16" s="81"/>
      <c r="P16" s="82"/>
      <c r="Q16" s="75"/>
      <c r="R16" s="75"/>
      <c r="S16" s="76"/>
    </row>
    <row r="17" spans="1:19" ht="13.8" x14ac:dyDescent="0.25">
      <c r="A17" s="71"/>
      <c r="B17" s="72" t="s">
        <v>6</v>
      </c>
      <c r="C17" s="73" t="s">
        <v>76</v>
      </c>
      <c r="D17" s="82">
        <v>31000</v>
      </c>
      <c r="E17" s="75">
        <v>31000</v>
      </c>
      <c r="F17" s="75">
        <v>0</v>
      </c>
      <c r="G17" s="76">
        <v>0</v>
      </c>
      <c r="H17" s="82">
        <v>31000</v>
      </c>
      <c r="I17" s="75">
        <v>31000</v>
      </c>
      <c r="J17" s="75">
        <v>0</v>
      </c>
      <c r="K17" s="76">
        <v>0</v>
      </c>
      <c r="L17" s="82"/>
      <c r="M17" s="75"/>
      <c r="N17" s="75"/>
      <c r="O17" s="76"/>
      <c r="P17" s="82">
        <f t="shared" si="3"/>
        <v>31000</v>
      </c>
      <c r="Q17" s="75">
        <f t="shared" si="4"/>
        <v>31000</v>
      </c>
      <c r="R17" s="75">
        <f t="shared" si="5"/>
        <v>0</v>
      </c>
      <c r="S17" s="76">
        <f t="shared" si="6"/>
        <v>0</v>
      </c>
    </row>
    <row r="18" spans="1:19" ht="13.8" x14ac:dyDescent="0.25">
      <c r="A18" s="71"/>
      <c r="B18" s="72" t="s">
        <v>13</v>
      </c>
      <c r="C18" s="83" t="s">
        <v>111</v>
      </c>
      <c r="D18" s="82"/>
      <c r="E18" s="75"/>
      <c r="F18" s="75"/>
      <c r="G18" s="76"/>
      <c r="H18" s="82">
        <v>0</v>
      </c>
      <c r="I18" s="75">
        <v>0</v>
      </c>
      <c r="J18" s="75">
        <v>0</v>
      </c>
      <c r="K18" s="76">
        <v>0</v>
      </c>
      <c r="L18" s="82"/>
      <c r="M18" s="75"/>
      <c r="N18" s="75"/>
      <c r="O18" s="76"/>
      <c r="P18" s="82">
        <f t="shared" si="3"/>
        <v>0</v>
      </c>
      <c r="Q18" s="75">
        <f t="shared" si="4"/>
        <v>0</v>
      </c>
      <c r="R18" s="75">
        <f t="shared" si="5"/>
        <v>0</v>
      </c>
      <c r="S18" s="76">
        <f t="shared" si="6"/>
        <v>0</v>
      </c>
    </row>
    <row r="19" spans="1:19" ht="13.8" x14ac:dyDescent="0.25">
      <c r="A19" s="71"/>
      <c r="B19" s="72"/>
      <c r="C19" s="83" t="s">
        <v>246</v>
      </c>
      <c r="D19" s="82"/>
      <c r="E19" s="75"/>
      <c r="F19" s="75"/>
      <c r="G19" s="76"/>
      <c r="H19" s="82">
        <v>0</v>
      </c>
      <c r="I19" s="75">
        <v>0</v>
      </c>
      <c r="J19" s="75">
        <v>0</v>
      </c>
      <c r="K19" s="76">
        <v>0</v>
      </c>
      <c r="L19" s="82"/>
      <c r="M19" s="75"/>
      <c r="N19" s="75"/>
      <c r="O19" s="76"/>
      <c r="P19" s="82">
        <f t="shared" si="3"/>
        <v>0</v>
      </c>
      <c r="Q19" s="75">
        <f t="shared" si="4"/>
        <v>0</v>
      </c>
      <c r="R19" s="75">
        <f t="shared" si="5"/>
        <v>0</v>
      </c>
      <c r="S19" s="76">
        <f t="shared" si="6"/>
        <v>0</v>
      </c>
    </row>
    <row r="20" spans="1:19" ht="13.8" x14ac:dyDescent="0.25">
      <c r="A20" s="71"/>
      <c r="B20" s="72"/>
      <c r="C20" s="83" t="s">
        <v>247</v>
      </c>
      <c r="D20" s="82"/>
      <c r="E20" s="75"/>
      <c r="F20" s="75"/>
      <c r="G20" s="76"/>
      <c r="H20" s="82">
        <v>0</v>
      </c>
      <c r="I20" s="75">
        <v>0</v>
      </c>
      <c r="J20" s="75">
        <v>0</v>
      </c>
      <c r="K20" s="76">
        <v>0</v>
      </c>
      <c r="L20" s="82"/>
      <c r="M20" s="75"/>
      <c r="N20" s="75"/>
      <c r="O20" s="76"/>
      <c r="P20" s="82">
        <f t="shared" si="3"/>
        <v>0</v>
      </c>
      <c r="Q20" s="75">
        <f t="shared" si="4"/>
        <v>0</v>
      </c>
      <c r="R20" s="75">
        <f t="shared" si="5"/>
        <v>0</v>
      </c>
      <c r="S20" s="76">
        <f t="shared" si="6"/>
        <v>0</v>
      </c>
    </row>
    <row r="21" spans="1:19" ht="13.8" x14ac:dyDescent="0.25">
      <c r="A21" s="71"/>
      <c r="B21" s="87"/>
      <c r="C21" s="88" t="s">
        <v>248</v>
      </c>
      <c r="D21" s="89"/>
      <c r="E21" s="90"/>
      <c r="F21" s="90"/>
      <c r="G21" s="91"/>
      <c r="H21" s="89">
        <v>0</v>
      </c>
      <c r="I21" s="90">
        <v>0</v>
      </c>
      <c r="J21" s="90">
        <v>0</v>
      </c>
      <c r="K21" s="91">
        <v>0</v>
      </c>
      <c r="L21" s="89"/>
      <c r="M21" s="90"/>
      <c r="N21" s="90"/>
      <c r="O21" s="91"/>
      <c r="P21" s="89">
        <f t="shared" si="3"/>
        <v>0</v>
      </c>
      <c r="Q21" s="90">
        <f t="shared" si="4"/>
        <v>0</v>
      </c>
      <c r="R21" s="90">
        <f t="shared" si="5"/>
        <v>0</v>
      </c>
      <c r="S21" s="91">
        <f t="shared" si="6"/>
        <v>0</v>
      </c>
    </row>
    <row r="22" spans="1:19" ht="13.8" x14ac:dyDescent="0.25">
      <c r="A22" s="71"/>
      <c r="B22" s="72"/>
      <c r="C22" s="73"/>
      <c r="D22" s="82"/>
      <c r="E22" s="75"/>
      <c r="F22" s="75"/>
      <c r="G22" s="76"/>
      <c r="H22" s="82"/>
      <c r="I22" s="75"/>
      <c r="J22" s="75"/>
      <c r="K22" s="76"/>
      <c r="L22" s="82"/>
      <c r="M22" s="75"/>
      <c r="N22" s="75"/>
      <c r="O22" s="76"/>
      <c r="P22" s="82"/>
      <c r="Q22" s="75"/>
      <c r="R22" s="75"/>
      <c r="S22" s="76"/>
    </row>
    <row r="23" spans="1:19" ht="13.8" x14ac:dyDescent="0.25">
      <c r="A23" s="71"/>
      <c r="B23" s="72"/>
      <c r="C23" s="84" t="s">
        <v>26</v>
      </c>
      <c r="D23" s="79">
        <f t="shared" ref="D23:G23" si="7">D17</f>
        <v>31000</v>
      </c>
      <c r="E23" s="80">
        <f t="shared" si="7"/>
        <v>31000</v>
      </c>
      <c r="F23" s="80">
        <f t="shared" si="7"/>
        <v>0</v>
      </c>
      <c r="G23" s="81">
        <f t="shared" si="7"/>
        <v>0</v>
      </c>
      <c r="H23" s="79">
        <v>31000</v>
      </c>
      <c r="I23" s="80">
        <v>31000</v>
      </c>
      <c r="J23" s="80">
        <v>0</v>
      </c>
      <c r="K23" s="81">
        <v>0</v>
      </c>
      <c r="L23" s="79">
        <f t="shared" ref="L23:O23" si="8">L17</f>
        <v>0</v>
      </c>
      <c r="M23" s="80">
        <f t="shared" si="8"/>
        <v>0</v>
      </c>
      <c r="N23" s="80">
        <f t="shared" si="8"/>
        <v>0</v>
      </c>
      <c r="O23" s="81">
        <f t="shared" si="8"/>
        <v>0</v>
      </c>
      <c r="P23" s="79">
        <f t="shared" si="3"/>
        <v>31000</v>
      </c>
      <c r="Q23" s="80">
        <f t="shared" si="4"/>
        <v>31000</v>
      </c>
      <c r="R23" s="80">
        <f t="shared" si="5"/>
        <v>0</v>
      </c>
      <c r="S23" s="81">
        <f t="shared" si="6"/>
        <v>0</v>
      </c>
    </row>
    <row r="24" spans="1:19" ht="13.8" x14ac:dyDescent="0.25">
      <c r="A24" s="71"/>
      <c r="B24" s="72"/>
      <c r="C24" s="73"/>
      <c r="D24" s="82"/>
      <c r="E24" s="75"/>
      <c r="F24" s="75"/>
      <c r="G24" s="76"/>
      <c r="H24" s="82"/>
      <c r="I24" s="75"/>
      <c r="J24" s="75"/>
      <c r="K24" s="76"/>
      <c r="L24" s="82"/>
      <c r="M24" s="75"/>
      <c r="N24" s="75"/>
      <c r="O24" s="76"/>
      <c r="P24" s="82"/>
      <c r="Q24" s="75"/>
      <c r="R24" s="75"/>
      <c r="S24" s="76"/>
    </row>
    <row r="25" spans="1:19" ht="13.8" x14ac:dyDescent="0.25">
      <c r="A25" s="92">
        <v>103</v>
      </c>
      <c r="B25" s="93"/>
      <c r="C25" s="84" t="s">
        <v>39</v>
      </c>
      <c r="D25" s="79"/>
      <c r="E25" s="80"/>
      <c r="F25" s="80"/>
      <c r="G25" s="81"/>
      <c r="H25" s="82"/>
      <c r="I25" s="75"/>
      <c r="J25" s="75"/>
      <c r="K25" s="76"/>
      <c r="L25" s="79"/>
      <c r="M25" s="80"/>
      <c r="N25" s="80"/>
      <c r="O25" s="81"/>
      <c r="P25" s="82"/>
      <c r="Q25" s="75"/>
      <c r="R25" s="75"/>
      <c r="S25" s="76"/>
    </row>
    <row r="26" spans="1:19" ht="13.8" x14ac:dyDescent="0.25">
      <c r="A26" s="77"/>
      <c r="B26" s="72" t="s">
        <v>6</v>
      </c>
      <c r="C26" s="73" t="s">
        <v>76</v>
      </c>
      <c r="D26" s="82"/>
      <c r="E26" s="75"/>
      <c r="F26" s="75"/>
      <c r="G26" s="76"/>
      <c r="H26" s="82"/>
      <c r="I26" s="75"/>
      <c r="J26" s="75"/>
      <c r="K26" s="76"/>
      <c r="L26" s="82"/>
      <c r="M26" s="75"/>
      <c r="N26" s="75"/>
      <c r="O26" s="76"/>
      <c r="P26" s="82"/>
      <c r="Q26" s="75"/>
      <c r="R26" s="75"/>
      <c r="S26" s="76"/>
    </row>
    <row r="27" spans="1:19" ht="13.8" x14ac:dyDescent="0.25">
      <c r="A27" s="77"/>
      <c r="B27" s="72"/>
      <c r="C27" s="73" t="s">
        <v>77</v>
      </c>
      <c r="D27" s="82">
        <v>7000</v>
      </c>
      <c r="E27" s="75">
        <v>7000</v>
      </c>
      <c r="F27" s="75">
        <v>0</v>
      </c>
      <c r="G27" s="76">
        <v>0</v>
      </c>
      <c r="H27" s="82">
        <v>7000</v>
      </c>
      <c r="I27" s="75">
        <v>7000</v>
      </c>
      <c r="J27" s="75">
        <v>0</v>
      </c>
      <c r="K27" s="76">
        <v>0</v>
      </c>
      <c r="L27" s="82"/>
      <c r="M27" s="75"/>
      <c r="N27" s="75"/>
      <c r="O27" s="76"/>
      <c r="P27" s="82">
        <f t="shared" si="3"/>
        <v>7000</v>
      </c>
      <c r="Q27" s="75">
        <f t="shared" si="4"/>
        <v>7000</v>
      </c>
      <c r="R27" s="75">
        <f t="shared" si="5"/>
        <v>0</v>
      </c>
      <c r="S27" s="76">
        <f t="shared" si="6"/>
        <v>0</v>
      </c>
    </row>
    <row r="28" spans="1:19" ht="13.8" x14ac:dyDescent="0.25">
      <c r="A28" s="77"/>
      <c r="B28" s="72"/>
      <c r="C28" s="73" t="s">
        <v>78</v>
      </c>
      <c r="D28" s="82">
        <v>0</v>
      </c>
      <c r="E28" s="75">
        <v>0</v>
      </c>
      <c r="F28" s="75">
        <v>0</v>
      </c>
      <c r="G28" s="76">
        <v>0</v>
      </c>
      <c r="H28" s="82">
        <v>0</v>
      </c>
      <c r="I28" s="75">
        <v>0</v>
      </c>
      <c r="J28" s="75">
        <v>0</v>
      </c>
      <c r="K28" s="76">
        <v>0</v>
      </c>
      <c r="L28" s="82"/>
      <c r="M28" s="75"/>
      <c r="N28" s="75"/>
      <c r="O28" s="76"/>
      <c r="P28" s="82">
        <f t="shared" si="3"/>
        <v>0</v>
      </c>
      <c r="Q28" s="75">
        <f t="shared" si="4"/>
        <v>0</v>
      </c>
      <c r="R28" s="75">
        <f t="shared" si="5"/>
        <v>0</v>
      </c>
      <c r="S28" s="76">
        <f t="shared" si="6"/>
        <v>0</v>
      </c>
    </row>
    <row r="29" spans="1:19" ht="13.8" x14ac:dyDescent="0.25">
      <c r="A29" s="94"/>
      <c r="B29" s="87"/>
      <c r="C29" s="95" t="s">
        <v>22</v>
      </c>
      <c r="D29" s="89">
        <f t="shared" ref="D29:G29" si="9">SUM(D27:D28)</f>
        <v>7000</v>
      </c>
      <c r="E29" s="90">
        <f t="shared" si="9"/>
        <v>7000</v>
      </c>
      <c r="F29" s="90">
        <f t="shared" si="9"/>
        <v>0</v>
      </c>
      <c r="G29" s="91">
        <f t="shared" si="9"/>
        <v>0</v>
      </c>
      <c r="H29" s="89">
        <v>7000</v>
      </c>
      <c r="I29" s="90">
        <v>7000</v>
      </c>
      <c r="J29" s="90">
        <v>0</v>
      </c>
      <c r="K29" s="91">
        <v>0</v>
      </c>
      <c r="L29" s="89">
        <f t="shared" ref="L29:O29" si="10">SUM(L27:L28)</f>
        <v>0</v>
      </c>
      <c r="M29" s="90">
        <f t="shared" si="10"/>
        <v>0</v>
      </c>
      <c r="N29" s="90">
        <f t="shared" si="10"/>
        <v>0</v>
      </c>
      <c r="O29" s="91">
        <f t="shared" si="10"/>
        <v>0</v>
      </c>
      <c r="P29" s="89">
        <f t="shared" si="3"/>
        <v>7000</v>
      </c>
      <c r="Q29" s="90">
        <f t="shared" si="4"/>
        <v>7000</v>
      </c>
      <c r="R29" s="90">
        <f t="shared" si="5"/>
        <v>0</v>
      </c>
      <c r="S29" s="91">
        <f t="shared" si="6"/>
        <v>0</v>
      </c>
    </row>
    <row r="30" spans="1:19" ht="13.8" x14ac:dyDescent="0.25">
      <c r="A30" s="94"/>
      <c r="B30" s="72" t="s">
        <v>13</v>
      </c>
      <c r="C30" s="83" t="s">
        <v>111</v>
      </c>
      <c r="D30" s="89"/>
      <c r="E30" s="90"/>
      <c r="F30" s="90"/>
      <c r="G30" s="91"/>
      <c r="H30" s="89">
        <v>0</v>
      </c>
      <c r="I30" s="90">
        <v>0</v>
      </c>
      <c r="J30" s="90">
        <v>0</v>
      </c>
      <c r="K30" s="91">
        <v>0</v>
      </c>
      <c r="L30" s="89"/>
      <c r="M30" s="90"/>
      <c r="N30" s="90"/>
      <c r="O30" s="91"/>
      <c r="P30" s="89">
        <f t="shared" si="3"/>
        <v>0</v>
      </c>
      <c r="Q30" s="90">
        <f t="shared" si="4"/>
        <v>0</v>
      </c>
      <c r="R30" s="90">
        <f t="shared" si="5"/>
        <v>0</v>
      </c>
      <c r="S30" s="91">
        <f t="shared" si="6"/>
        <v>0</v>
      </c>
    </row>
    <row r="31" spans="1:19" ht="13.8" x14ac:dyDescent="0.25">
      <c r="A31" s="94"/>
      <c r="B31" s="72"/>
      <c r="C31" s="83" t="s">
        <v>245</v>
      </c>
      <c r="D31" s="82"/>
      <c r="E31" s="75"/>
      <c r="F31" s="75"/>
      <c r="G31" s="76"/>
      <c r="H31" s="82">
        <v>1889</v>
      </c>
      <c r="I31" s="75">
        <v>1889</v>
      </c>
      <c r="J31" s="75">
        <v>0</v>
      </c>
      <c r="K31" s="76">
        <v>0</v>
      </c>
      <c r="L31" s="82"/>
      <c r="M31" s="75"/>
      <c r="N31" s="75"/>
      <c r="O31" s="76"/>
      <c r="P31" s="82">
        <f t="shared" si="3"/>
        <v>1889</v>
      </c>
      <c r="Q31" s="75">
        <f t="shared" si="4"/>
        <v>1889</v>
      </c>
      <c r="R31" s="75">
        <f t="shared" si="5"/>
        <v>0</v>
      </c>
      <c r="S31" s="76">
        <f t="shared" si="6"/>
        <v>0</v>
      </c>
    </row>
    <row r="32" spans="1:19" ht="13.8" x14ac:dyDescent="0.25">
      <c r="A32" s="94"/>
      <c r="B32" s="72"/>
      <c r="C32" s="88" t="s">
        <v>248</v>
      </c>
      <c r="D32" s="89"/>
      <c r="E32" s="90"/>
      <c r="F32" s="90"/>
      <c r="G32" s="91"/>
      <c r="H32" s="89"/>
      <c r="I32" s="90"/>
      <c r="J32" s="90"/>
      <c r="K32" s="91"/>
      <c r="L32" s="89">
        <f>SUM(L31)</f>
        <v>0</v>
      </c>
      <c r="M32" s="90">
        <f t="shared" ref="M32:O32" si="11">SUM(M31)</f>
        <v>0</v>
      </c>
      <c r="N32" s="90">
        <f t="shared" si="11"/>
        <v>0</v>
      </c>
      <c r="O32" s="91">
        <f t="shared" si="11"/>
        <v>0</v>
      </c>
      <c r="P32" s="89">
        <f t="shared" si="3"/>
        <v>0</v>
      </c>
      <c r="Q32" s="90">
        <f t="shared" si="4"/>
        <v>0</v>
      </c>
      <c r="R32" s="90">
        <f t="shared" si="5"/>
        <v>0</v>
      </c>
      <c r="S32" s="91">
        <f t="shared" si="6"/>
        <v>0</v>
      </c>
    </row>
    <row r="33" spans="1:22" ht="13.8" x14ac:dyDescent="0.25">
      <c r="A33" s="77"/>
      <c r="B33" s="72"/>
      <c r="C33" s="84" t="s">
        <v>152</v>
      </c>
      <c r="D33" s="79">
        <f t="shared" ref="D33:G33" si="12">D29</f>
        <v>7000</v>
      </c>
      <c r="E33" s="80">
        <f t="shared" si="12"/>
        <v>7000</v>
      </c>
      <c r="F33" s="80">
        <f t="shared" si="12"/>
        <v>0</v>
      </c>
      <c r="G33" s="81">
        <f t="shared" si="12"/>
        <v>0</v>
      </c>
      <c r="H33" s="79">
        <v>8889</v>
      </c>
      <c r="I33" s="80">
        <v>8889</v>
      </c>
      <c r="J33" s="80">
        <v>0</v>
      </c>
      <c r="K33" s="81">
        <v>0</v>
      </c>
      <c r="L33" s="79">
        <f>L29+L32</f>
        <v>0</v>
      </c>
      <c r="M33" s="80">
        <f t="shared" ref="M33:O33" si="13">M29+M32</f>
        <v>0</v>
      </c>
      <c r="N33" s="80">
        <f t="shared" si="13"/>
        <v>0</v>
      </c>
      <c r="O33" s="81">
        <f t="shared" si="13"/>
        <v>0</v>
      </c>
      <c r="P33" s="79">
        <f t="shared" si="3"/>
        <v>8889</v>
      </c>
      <c r="Q33" s="80">
        <f t="shared" si="4"/>
        <v>8889</v>
      </c>
      <c r="R33" s="80">
        <f t="shared" si="5"/>
        <v>0</v>
      </c>
      <c r="S33" s="81">
        <f t="shared" si="6"/>
        <v>0</v>
      </c>
    </row>
    <row r="34" spans="1:22" ht="13.8" x14ac:dyDescent="0.25">
      <c r="A34" s="77"/>
      <c r="B34" s="72"/>
      <c r="C34" s="84"/>
      <c r="D34" s="79"/>
      <c r="E34" s="80"/>
      <c r="F34" s="80"/>
      <c r="G34" s="81"/>
      <c r="H34" s="82"/>
      <c r="I34" s="75"/>
      <c r="J34" s="75"/>
      <c r="K34" s="76"/>
      <c r="L34" s="79"/>
      <c r="M34" s="80"/>
      <c r="N34" s="80"/>
      <c r="O34" s="81"/>
      <c r="P34" s="82"/>
      <c r="Q34" s="75"/>
      <c r="R34" s="75"/>
      <c r="S34" s="76"/>
    </row>
    <row r="35" spans="1:22" ht="13.8" x14ac:dyDescent="0.25">
      <c r="A35" s="77"/>
      <c r="B35" s="72"/>
      <c r="C35" s="84" t="s">
        <v>153</v>
      </c>
      <c r="D35" s="79">
        <f t="shared" ref="D35:G35" si="14">D13+D23+D33</f>
        <v>51000</v>
      </c>
      <c r="E35" s="80">
        <f t="shared" si="14"/>
        <v>51000</v>
      </c>
      <c r="F35" s="80">
        <f t="shared" si="14"/>
        <v>0</v>
      </c>
      <c r="G35" s="81">
        <f t="shared" si="14"/>
        <v>0</v>
      </c>
      <c r="H35" s="79">
        <v>57792</v>
      </c>
      <c r="I35" s="80">
        <v>57792</v>
      </c>
      <c r="J35" s="80">
        <v>0</v>
      </c>
      <c r="K35" s="81">
        <v>0</v>
      </c>
      <c r="L35" s="79">
        <f t="shared" ref="L35:O35" si="15">L13+L23+L33</f>
        <v>0</v>
      </c>
      <c r="M35" s="80">
        <f t="shared" si="15"/>
        <v>0</v>
      </c>
      <c r="N35" s="80">
        <f t="shared" si="15"/>
        <v>0</v>
      </c>
      <c r="O35" s="81">
        <f t="shared" si="15"/>
        <v>0</v>
      </c>
      <c r="P35" s="79">
        <f t="shared" si="3"/>
        <v>57792</v>
      </c>
      <c r="Q35" s="80">
        <f t="shared" si="4"/>
        <v>57792</v>
      </c>
      <c r="R35" s="80">
        <f t="shared" si="5"/>
        <v>0</v>
      </c>
      <c r="S35" s="81">
        <f t="shared" si="6"/>
        <v>0</v>
      </c>
    </row>
    <row r="36" spans="1:22" ht="13.8" x14ac:dyDescent="0.25">
      <c r="A36" s="77"/>
      <c r="B36" s="72"/>
      <c r="C36" s="84"/>
      <c r="D36" s="79"/>
      <c r="E36" s="80"/>
      <c r="F36" s="80"/>
      <c r="G36" s="81"/>
      <c r="H36" s="82"/>
      <c r="I36" s="75"/>
      <c r="J36" s="75"/>
      <c r="K36" s="76"/>
      <c r="L36" s="79"/>
      <c r="M36" s="80"/>
      <c r="N36" s="80"/>
      <c r="O36" s="81"/>
      <c r="P36" s="82"/>
      <c r="Q36" s="75"/>
      <c r="R36" s="75"/>
      <c r="S36" s="76"/>
    </row>
    <row r="37" spans="1:22" ht="13.8" x14ac:dyDescent="0.25">
      <c r="A37" s="71"/>
      <c r="B37" s="72"/>
      <c r="C37" s="73"/>
      <c r="D37" s="82"/>
      <c r="E37" s="75"/>
      <c r="F37" s="75"/>
      <c r="G37" s="76"/>
      <c r="H37" s="82"/>
      <c r="I37" s="75"/>
      <c r="J37" s="75"/>
      <c r="K37" s="76"/>
      <c r="L37" s="82"/>
      <c r="M37" s="75"/>
      <c r="N37" s="75"/>
      <c r="O37" s="76"/>
      <c r="P37" s="82"/>
      <c r="Q37" s="75"/>
      <c r="R37" s="75"/>
      <c r="S37" s="76"/>
    </row>
    <row r="38" spans="1:22" ht="13.8" x14ac:dyDescent="0.25">
      <c r="A38" s="77">
        <v>104</v>
      </c>
      <c r="B38" s="85"/>
      <c r="C38" s="78" t="s">
        <v>27</v>
      </c>
      <c r="D38" s="96"/>
      <c r="E38" s="97"/>
      <c r="F38" s="97"/>
      <c r="G38" s="98"/>
      <c r="H38" s="99"/>
      <c r="I38" s="100"/>
      <c r="J38" s="100"/>
      <c r="K38" s="101"/>
      <c r="L38" s="96"/>
      <c r="M38" s="97"/>
      <c r="N38" s="97"/>
      <c r="O38" s="98"/>
      <c r="P38" s="99"/>
      <c r="Q38" s="100"/>
      <c r="R38" s="100"/>
      <c r="S38" s="101"/>
    </row>
    <row r="39" spans="1:22" ht="13.8" x14ac:dyDescent="0.25">
      <c r="A39" s="71"/>
      <c r="B39" s="72" t="s">
        <v>6</v>
      </c>
      <c r="C39" s="73" t="s">
        <v>76</v>
      </c>
      <c r="D39" s="99"/>
      <c r="E39" s="100"/>
      <c r="F39" s="100"/>
      <c r="G39" s="101"/>
      <c r="H39" s="99"/>
      <c r="I39" s="100"/>
      <c r="J39" s="100"/>
      <c r="K39" s="101"/>
      <c r="L39" s="99"/>
      <c r="M39" s="100"/>
      <c r="N39" s="100"/>
      <c r="O39" s="101"/>
      <c r="P39" s="99"/>
      <c r="Q39" s="100"/>
      <c r="R39" s="100"/>
      <c r="S39" s="101"/>
      <c r="T39" s="102"/>
      <c r="U39" s="102"/>
      <c r="V39" s="103"/>
    </row>
    <row r="40" spans="1:22" ht="27.6" x14ac:dyDescent="0.25">
      <c r="A40" s="71"/>
      <c r="B40" s="72"/>
      <c r="C40" s="83" t="s">
        <v>167</v>
      </c>
      <c r="D40" s="99">
        <v>31000</v>
      </c>
      <c r="E40" s="100">
        <v>31000</v>
      </c>
      <c r="F40" s="100">
        <v>0</v>
      </c>
      <c r="G40" s="101">
        <v>0</v>
      </c>
      <c r="H40" s="99">
        <v>31000</v>
      </c>
      <c r="I40" s="100">
        <v>31000</v>
      </c>
      <c r="J40" s="100">
        <v>0</v>
      </c>
      <c r="K40" s="101">
        <v>0</v>
      </c>
      <c r="L40" s="99"/>
      <c r="M40" s="100"/>
      <c r="N40" s="100"/>
      <c r="O40" s="101"/>
      <c r="P40" s="99">
        <f t="shared" si="3"/>
        <v>31000</v>
      </c>
      <c r="Q40" s="100">
        <f t="shared" si="4"/>
        <v>31000</v>
      </c>
      <c r="R40" s="100">
        <f t="shared" si="5"/>
        <v>0</v>
      </c>
      <c r="S40" s="101">
        <f t="shared" si="6"/>
        <v>0</v>
      </c>
      <c r="T40" s="104"/>
      <c r="U40" s="48"/>
    </row>
    <row r="41" spans="1:22" ht="13.8" x14ac:dyDescent="0.25">
      <c r="A41" s="105"/>
      <c r="B41" s="106"/>
      <c r="C41" s="83" t="s">
        <v>168</v>
      </c>
      <c r="D41" s="99">
        <v>16000</v>
      </c>
      <c r="E41" s="100">
        <v>16000</v>
      </c>
      <c r="F41" s="100">
        <v>0</v>
      </c>
      <c r="G41" s="101">
        <v>0</v>
      </c>
      <c r="H41" s="99">
        <v>16000</v>
      </c>
      <c r="I41" s="100">
        <v>16000</v>
      </c>
      <c r="J41" s="100">
        <v>0</v>
      </c>
      <c r="K41" s="101">
        <v>0</v>
      </c>
      <c r="L41" s="99"/>
      <c r="M41" s="100"/>
      <c r="N41" s="100"/>
      <c r="O41" s="101"/>
      <c r="P41" s="99">
        <f t="shared" si="3"/>
        <v>16000</v>
      </c>
      <c r="Q41" s="100">
        <f t="shared" si="4"/>
        <v>16000</v>
      </c>
      <c r="R41" s="100">
        <f t="shared" si="5"/>
        <v>0</v>
      </c>
      <c r="S41" s="101">
        <f t="shared" si="6"/>
        <v>0</v>
      </c>
      <c r="T41" s="107"/>
      <c r="U41" s="48"/>
    </row>
    <row r="42" spans="1:22" ht="13.8" x14ac:dyDescent="0.25">
      <c r="A42" s="71"/>
      <c r="B42" s="87"/>
      <c r="C42" s="83" t="s">
        <v>127</v>
      </c>
      <c r="D42" s="99">
        <v>68000</v>
      </c>
      <c r="E42" s="100">
        <v>68000</v>
      </c>
      <c r="F42" s="100">
        <v>0</v>
      </c>
      <c r="G42" s="101">
        <v>0</v>
      </c>
      <c r="H42" s="99">
        <v>68000</v>
      </c>
      <c r="I42" s="100">
        <v>68000</v>
      </c>
      <c r="J42" s="100">
        <v>0</v>
      </c>
      <c r="K42" s="101">
        <v>0</v>
      </c>
      <c r="L42" s="99"/>
      <c r="M42" s="100"/>
      <c r="N42" s="100"/>
      <c r="O42" s="101"/>
      <c r="P42" s="99">
        <f t="shared" si="3"/>
        <v>68000</v>
      </c>
      <c r="Q42" s="100">
        <f t="shared" si="4"/>
        <v>68000</v>
      </c>
      <c r="R42" s="100">
        <f t="shared" si="5"/>
        <v>0</v>
      </c>
      <c r="S42" s="101">
        <f t="shared" si="6"/>
        <v>0</v>
      </c>
      <c r="T42" s="107"/>
      <c r="U42" s="48"/>
    </row>
    <row r="43" spans="1:22" ht="13.8" x14ac:dyDescent="0.25">
      <c r="A43" s="71"/>
      <c r="B43" s="87"/>
      <c r="C43" s="108" t="s">
        <v>128</v>
      </c>
      <c r="D43" s="99">
        <v>11000</v>
      </c>
      <c r="E43" s="100">
        <v>11000</v>
      </c>
      <c r="F43" s="100">
        <v>0</v>
      </c>
      <c r="G43" s="101">
        <v>0</v>
      </c>
      <c r="H43" s="99">
        <v>11000</v>
      </c>
      <c r="I43" s="100">
        <v>11000</v>
      </c>
      <c r="J43" s="100">
        <v>0</v>
      </c>
      <c r="K43" s="101">
        <v>0</v>
      </c>
      <c r="L43" s="99"/>
      <c r="M43" s="100"/>
      <c r="N43" s="100"/>
      <c r="O43" s="101"/>
      <c r="P43" s="99">
        <f t="shared" si="3"/>
        <v>11000</v>
      </c>
      <c r="Q43" s="100">
        <f t="shared" si="4"/>
        <v>11000</v>
      </c>
      <c r="R43" s="100">
        <f t="shared" si="5"/>
        <v>0</v>
      </c>
      <c r="S43" s="101">
        <f t="shared" si="6"/>
        <v>0</v>
      </c>
      <c r="T43" s="107"/>
      <c r="U43" s="48"/>
    </row>
    <row r="44" spans="1:22" ht="13.8" x14ac:dyDescent="0.25">
      <c r="A44" s="71"/>
      <c r="B44" s="87"/>
      <c r="C44" s="109" t="s">
        <v>129</v>
      </c>
      <c r="D44" s="99">
        <v>4500</v>
      </c>
      <c r="E44" s="100">
        <v>4500</v>
      </c>
      <c r="F44" s="100">
        <v>0</v>
      </c>
      <c r="G44" s="101">
        <v>0</v>
      </c>
      <c r="H44" s="99">
        <v>4500</v>
      </c>
      <c r="I44" s="100">
        <v>4500</v>
      </c>
      <c r="J44" s="100">
        <v>0</v>
      </c>
      <c r="K44" s="101">
        <v>0</v>
      </c>
      <c r="L44" s="99"/>
      <c r="M44" s="100"/>
      <c r="N44" s="100"/>
      <c r="O44" s="101"/>
      <c r="P44" s="99">
        <f t="shared" si="3"/>
        <v>4500</v>
      </c>
      <c r="Q44" s="100">
        <f t="shared" si="4"/>
        <v>4500</v>
      </c>
      <c r="R44" s="100">
        <f t="shared" si="5"/>
        <v>0</v>
      </c>
      <c r="S44" s="101">
        <f t="shared" si="6"/>
        <v>0</v>
      </c>
      <c r="T44" s="107"/>
      <c r="U44" s="48"/>
    </row>
    <row r="45" spans="1:22" ht="13.8" x14ac:dyDescent="0.25">
      <c r="A45" s="71"/>
      <c r="B45" s="87"/>
      <c r="C45" s="109" t="s">
        <v>130</v>
      </c>
      <c r="D45" s="99">
        <v>29592</v>
      </c>
      <c r="E45" s="100">
        <v>29592</v>
      </c>
      <c r="F45" s="100">
        <v>0</v>
      </c>
      <c r="G45" s="101">
        <v>0</v>
      </c>
      <c r="H45" s="99">
        <v>29592</v>
      </c>
      <c r="I45" s="100">
        <v>29592</v>
      </c>
      <c r="J45" s="100">
        <v>0</v>
      </c>
      <c r="K45" s="101">
        <v>0</v>
      </c>
      <c r="L45" s="99"/>
      <c r="M45" s="100"/>
      <c r="N45" s="100"/>
      <c r="O45" s="101"/>
      <c r="P45" s="99">
        <f t="shared" si="3"/>
        <v>29592</v>
      </c>
      <c r="Q45" s="100">
        <f t="shared" si="4"/>
        <v>29592</v>
      </c>
      <c r="R45" s="100">
        <f t="shared" si="5"/>
        <v>0</v>
      </c>
      <c r="S45" s="101">
        <f t="shared" si="6"/>
        <v>0</v>
      </c>
      <c r="T45" s="107"/>
      <c r="U45" s="48"/>
    </row>
    <row r="46" spans="1:22" ht="13.8" x14ac:dyDescent="0.25">
      <c r="A46" s="71"/>
      <c r="B46" s="87"/>
      <c r="C46" s="109" t="s">
        <v>131</v>
      </c>
      <c r="D46" s="99">
        <v>12500</v>
      </c>
      <c r="E46" s="100">
        <v>0</v>
      </c>
      <c r="F46" s="100">
        <v>12500</v>
      </c>
      <c r="G46" s="101">
        <v>0</v>
      </c>
      <c r="H46" s="99">
        <v>12500</v>
      </c>
      <c r="I46" s="100">
        <v>0</v>
      </c>
      <c r="J46" s="100">
        <v>12500</v>
      </c>
      <c r="K46" s="101">
        <v>0</v>
      </c>
      <c r="L46" s="99"/>
      <c r="M46" s="100"/>
      <c r="N46" s="100"/>
      <c r="O46" s="101"/>
      <c r="P46" s="99">
        <f t="shared" si="3"/>
        <v>12500</v>
      </c>
      <c r="Q46" s="100">
        <f t="shared" si="4"/>
        <v>0</v>
      </c>
      <c r="R46" s="100">
        <f t="shared" si="5"/>
        <v>12500</v>
      </c>
      <c r="S46" s="101">
        <f t="shared" si="6"/>
        <v>0</v>
      </c>
      <c r="T46" s="107"/>
      <c r="U46" s="48"/>
    </row>
    <row r="47" spans="1:22" ht="13.8" x14ac:dyDescent="0.25">
      <c r="A47" s="105"/>
      <c r="B47" s="106"/>
      <c r="C47" s="83" t="s">
        <v>132</v>
      </c>
      <c r="D47" s="99">
        <v>1500</v>
      </c>
      <c r="E47" s="100">
        <v>0</v>
      </c>
      <c r="F47" s="100">
        <v>1500</v>
      </c>
      <c r="G47" s="101">
        <v>0</v>
      </c>
      <c r="H47" s="99">
        <v>1500</v>
      </c>
      <c r="I47" s="100">
        <v>0</v>
      </c>
      <c r="J47" s="100">
        <v>1500</v>
      </c>
      <c r="K47" s="101">
        <v>0</v>
      </c>
      <c r="L47" s="99"/>
      <c r="M47" s="100"/>
      <c r="N47" s="100"/>
      <c r="O47" s="101"/>
      <c r="P47" s="99">
        <f t="shared" si="3"/>
        <v>1500</v>
      </c>
      <c r="Q47" s="100">
        <f t="shared" si="4"/>
        <v>0</v>
      </c>
      <c r="R47" s="100">
        <f t="shared" si="5"/>
        <v>1500</v>
      </c>
      <c r="S47" s="101">
        <f t="shared" si="6"/>
        <v>0</v>
      </c>
      <c r="T47" s="107"/>
      <c r="U47" s="48"/>
    </row>
    <row r="48" spans="1:22" ht="13.8" x14ac:dyDescent="0.25">
      <c r="A48" s="105"/>
      <c r="B48" s="106"/>
      <c r="C48" s="83" t="s">
        <v>136</v>
      </c>
      <c r="D48" s="99">
        <v>5000</v>
      </c>
      <c r="E48" s="100">
        <v>0</v>
      </c>
      <c r="F48" s="100">
        <v>5000</v>
      </c>
      <c r="G48" s="101">
        <v>0</v>
      </c>
      <c r="H48" s="99">
        <v>5000</v>
      </c>
      <c r="I48" s="100">
        <v>0</v>
      </c>
      <c r="J48" s="100">
        <v>5000</v>
      </c>
      <c r="K48" s="101">
        <v>0</v>
      </c>
      <c r="L48" s="99"/>
      <c r="M48" s="100"/>
      <c r="N48" s="100"/>
      <c r="O48" s="101"/>
      <c r="P48" s="99">
        <f t="shared" si="3"/>
        <v>5000</v>
      </c>
      <c r="Q48" s="100">
        <f t="shared" si="4"/>
        <v>0</v>
      </c>
      <c r="R48" s="100">
        <f t="shared" si="5"/>
        <v>5000</v>
      </c>
      <c r="S48" s="101">
        <f t="shared" si="6"/>
        <v>0</v>
      </c>
      <c r="T48" s="107"/>
      <c r="U48" s="48"/>
    </row>
    <row r="49" spans="1:21" ht="13.8" x14ac:dyDescent="0.25">
      <c r="A49" s="105"/>
      <c r="B49" s="106"/>
      <c r="C49" s="83" t="s">
        <v>169</v>
      </c>
      <c r="D49" s="99">
        <v>74757</v>
      </c>
      <c r="E49" s="100">
        <f>D49</f>
        <v>74757</v>
      </c>
      <c r="F49" s="100">
        <v>0</v>
      </c>
      <c r="G49" s="101">
        <v>0</v>
      </c>
      <c r="H49" s="99">
        <v>77407</v>
      </c>
      <c r="I49" s="100">
        <v>77407</v>
      </c>
      <c r="J49" s="100">
        <v>0</v>
      </c>
      <c r="K49" s="101">
        <v>0</v>
      </c>
      <c r="L49" s="99"/>
      <c r="M49" s="100"/>
      <c r="N49" s="100"/>
      <c r="O49" s="101"/>
      <c r="P49" s="99">
        <f t="shared" si="3"/>
        <v>77407</v>
      </c>
      <c r="Q49" s="100">
        <f t="shared" si="4"/>
        <v>77407</v>
      </c>
      <c r="R49" s="100">
        <f t="shared" si="5"/>
        <v>0</v>
      </c>
      <c r="S49" s="101">
        <f t="shared" si="6"/>
        <v>0</v>
      </c>
      <c r="T49" s="104"/>
      <c r="U49" s="48"/>
    </row>
    <row r="50" spans="1:21" ht="13.8" x14ac:dyDescent="0.25">
      <c r="A50" s="105"/>
      <c r="B50" s="106"/>
      <c r="C50" s="83" t="s">
        <v>174</v>
      </c>
      <c r="D50" s="99">
        <v>47100</v>
      </c>
      <c r="E50" s="100">
        <v>47100</v>
      </c>
      <c r="F50" s="100"/>
      <c r="G50" s="101"/>
      <c r="H50" s="99">
        <v>47100</v>
      </c>
      <c r="I50" s="100">
        <v>47100</v>
      </c>
      <c r="J50" s="100">
        <v>0</v>
      </c>
      <c r="K50" s="101">
        <v>0</v>
      </c>
      <c r="L50" s="99"/>
      <c r="M50" s="100"/>
      <c r="N50" s="100"/>
      <c r="O50" s="101"/>
      <c r="P50" s="99">
        <f t="shared" si="3"/>
        <v>47100</v>
      </c>
      <c r="Q50" s="100">
        <f t="shared" si="4"/>
        <v>47100</v>
      </c>
      <c r="R50" s="100">
        <f t="shared" si="5"/>
        <v>0</v>
      </c>
      <c r="S50" s="101">
        <f t="shared" si="6"/>
        <v>0</v>
      </c>
      <c r="T50" s="107"/>
      <c r="U50" s="48"/>
    </row>
    <row r="51" spans="1:21" ht="13.8" x14ac:dyDescent="0.25">
      <c r="A51" s="105"/>
      <c r="B51" s="106"/>
      <c r="C51" s="83" t="s">
        <v>225</v>
      </c>
      <c r="D51" s="99">
        <v>20000</v>
      </c>
      <c r="E51" s="100">
        <v>20000</v>
      </c>
      <c r="F51" s="100"/>
      <c r="G51" s="101"/>
      <c r="H51" s="99">
        <v>20000</v>
      </c>
      <c r="I51" s="100">
        <v>20000</v>
      </c>
      <c r="J51" s="100">
        <v>0</v>
      </c>
      <c r="K51" s="101">
        <v>0</v>
      </c>
      <c r="L51" s="99"/>
      <c r="M51" s="100"/>
      <c r="N51" s="100"/>
      <c r="O51" s="101"/>
      <c r="P51" s="99">
        <f t="shared" si="3"/>
        <v>20000</v>
      </c>
      <c r="Q51" s="100">
        <f t="shared" si="4"/>
        <v>20000</v>
      </c>
      <c r="R51" s="100">
        <f t="shared" si="5"/>
        <v>0</v>
      </c>
      <c r="S51" s="101">
        <f t="shared" si="6"/>
        <v>0</v>
      </c>
      <c r="T51" s="107"/>
      <c r="U51" s="48"/>
    </row>
    <row r="52" spans="1:21" ht="13.8" x14ac:dyDescent="0.25">
      <c r="A52" s="105"/>
      <c r="B52" s="106"/>
      <c r="C52" s="83" t="s">
        <v>226</v>
      </c>
      <c r="D52" s="99">
        <v>3375</v>
      </c>
      <c r="E52" s="100">
        <f>D52</f>
        <v>3375</v>
      </c>
      <c r="F52" s="100">
        <v>0</v>
      </c>
      <c r="G52" s="101">
        <v>0</v>
      </c>
      <c r="H52" s="99">
        <v>3375</v>
      </c>
      <c r="I52" s="100">
        <v>3375</v>
      </c>
      <c r="J52" s="100">
        <v>0</v>
      </c>
      <c r="K52" s="101">
        <v>0</v>
      </c>
      <c r="L52" s="99"/>
      <c r="M52" s="100"/>
      <c r="N52" s="100"/>
      <c r="O52" s="101"/>
      <c r="P52" s="99">
        <f t="shared" si="3"/>
        <v>3375</v>
      </c>
      <c r="Q52" s="100">
        <f t="shared" si="4"/>
        <v>3375</v>
      </c>
      <c r="R52" s="100">
        <f t="shared" si="5"/>
        <v>0</v>
      </c>
      <c r="S52" s="101">
        <f t="shared" si="6"/>
        <v>0</v>
      </c>
      <c r="T52" s="107"/>
      <c r="U52" s="48"/>
    </row>
    <row r="53" spans="1:21" ht="13.8" x14ac:dyDescent="0.25">
      <c r="A53" s="105"/>
      <c r="B53" s="106"/>
      <c r="C53" s="73" t="s">
        <v>352</v>
      </c>
      <c r="D53" s="99"/>
      <c r="E53" s="100"/>
      <c r="F53" s="100"/>
      <c r="G53" s="101"/>
      <c r="H53" s="99"/>
      <c r="I53" s="100"/>
      <c r="J53" s="100"/>
      <c r="K53" s="101"/>
      <c r="L53" s="99">
        <v>15907</v>
      </c>
      <c r="M53" s="100">
        <f>L53</f>
        <v>15907</v>
      </c>
      <c r="N53" s="100">
        <v>0</v>
      </c>
      <c r="O53" s="101">
        <v>0</v>
      </c>
      <c r="P53" s="99">
        <f t="shared" ref="P53" si="16">H53+L53</f>
        <v>15907</v>
      </c>
      <c r="Q53" s="100">
        <f t="shared" ref="Q53" si="17">I53+M53</f>
        <v>15907</v>
      </c>
      <c r="R53" s="100">
        <f t="shared" ref="R53" si="18">J53+N53</f>
        <v>0</v>
      </c>
      <c r="S53" s="101">
        <f t="shared" ref="S53" si="19">K53+O53</f>
        <v>0</v>
      </c>
      <c r="T53" s="107"/>
      <c r="U53" s="48"/>
    </row>
    <row r="54" spans="1:21" ht="13.8" x14ac:dyDescent="0.25">
      <c r="A54" s="71"/>
      <c r="B54" s="87"/>
      <c r="C54" s="109"/>
      <c r="D54" s="99"/>
      <c r="E54" s="100"/>
      <c r="F54" s="100"/>
      <c r="G54" s="101"/>
      <c r="H54" s="99"/>
      <c r="I54" s="100"/>
      <c r="J54" s="100"/>
      <c r="K54" s="101"/>
      <c r="L54" s="99"/>
      <c r="M54" s="100"/>
      <c r="N54" s="100"/>
      <c r="O54" s="101"/>
      <c r="P54" s="99"/>
      <c r="Q54" s="100"/>
      <c r="R54" s="100"/>
      <c r="S54" s="101"/>
      <c r="U54" s="48"/>
    </row>
    <row r="55" spans="1:21" ht="14.4" x14ac:dyDescent="0.3">
      <c r="A55" s="71"/>
      <c r="B55" s="72"/>
      <c r="C55" s="110" t="s">
        <v>30</v>
      </c>
      <c r="D55" s="111">
        <f t="shared" ref="D55:G55" si="20">SUM(D40:D54)</f>
        <v>324324</v>
      </c>
      <c r="E55" s="112">
        <f t="shared" si="20"/>
        <v>305324</v>
      </c>
      <c r="F55" s="112">
        <f t="shared" si="20"/>
        <v>19000</v>
      </c>
      <c r="G55" s="113">
        <f t="shared" si="20"/>
        <v>0</v>
      </c>
      <c r="H55" s="111">
        <v>326974</v>
      </c>
      <c r="I55" s="112">
        <v>307974</v>
      </c>
      <c r="J55" s="112">
        <v>19000</v>
      </c>
      <c r="K55" s="113">
        <v>0</v>
      </c>
      <c r="L55" s="111">
        <f t="shared" ref="L55:O55" si="21">SUM(L40:L54)</f>
        <v>15907</v>
      </c>
      <c r="M55" s="112">
        <f t="shared" si="21"/>
        <v>15907</v>
      </c>
      <c r="N55" s="112">
        <f t="shared" si="21"/>
        <v>0</v>
      </c>
      <c r="O55" s="113">
        <f t="shared" si="21"/>
        <v>0</v>
      </c>
      <c r="P55" s="111">
        <f t="shared" si="3"/>
        <v>342881</v>
      </c>
      <c r="Q55" s="112">
        <f t="shared" si="4"/>
        <v>323881</v>
      </c>
      <c r="R55" s="112">
        <f t="shared" si="5"/>
        <v>19000</v>
      </c>
      <c r="S55" s="113">
        <f t="shared" si="6"/>
        <v>0</v>
      </c>
      <c r="U55" s="48"/>
    </row>
    <row r="56" spans="1:21" ht="13.8" x14ac:dyDescent="0.25">
      <c r="A56" s="71"/>
      <c r="B56" s="72"/>
      <c r="C56" s="83"/>
      <c r="D56" s="99"/>
      <c r="E56" s="100"/>
      <c r="F56" s="100"/>
      <c r="G56" s="101"/>
      <c r="H56" s="99"/>
      <c r="I56" s="100"/>
      <c r="J56" s="100"/>
      <c r="K56" s="101"/>
      <c r="L56" s="99"/>
      <c r="M56" s="100"/>
      <c r="N56" s="100"/>
      <c r="O56" s="101"/>
      <c r="P56" s="99"/>
      <c r="Q56" s="100"/>
      <c r="R56" s="100"/>
      <c r="S56" s="101"/>
      <c r="U56" s="48"/>
    </row>
    <row r="57" spans="1:21" ht="13.8" x14ac:dyDescent="0.25">
      <c r="A57" s="71"/>
      <c r="B57" s="72" t="s">
        <v>10</v>
      </c>
      <c r="C57" s="83" t="s">
        <v>51</v>
      </c>
      <c r="D57" s="99"/>
      <c r="E57" s="100"/>
      <c r="F57" s="100"/>
      <c r="G57" s="101"/>
      <c r="H57" s="99"/>
      <c r="I57" s="100"/>
      <c r="J57" s="100"/>
      <c r="K57" s="101"/>
      <c r="L57" s="99"/>
      <c r="M57" s="100"/>
      <c r="N57" s="100"/>
      <c r="O57" s="101"/>
      <c r="P57" s="99"/>
      <c r="Q57" s="100"/>
      <c r="R57" s="100"/>
      <c r="S57" s="101"/>
      <c r="U57" s="48"/>
    </row>
    <row r="58" spans="1:21" ht="13.8" x14ac:dyDescent="0.25">
      <c r="A58" s="71"/>
      <c r="B58" s="72"/>
      <c r="C58" s="83" t="s">
        <v>53</v>
      </c>
      <c r="D58" s="99"/>
      <c r="E58" s="100"/>
      <c r="F58" s="100"/>
      <c r="G58" s="101"/>
      <c r="H58" s="99"/>
      <c r="I58" s="100"/>
      <c r="J58" s="100"/>
      <c r="K58" s="101"/>
      <c r="L58" s="99"/>
      <c r="M58" s="100"/>
      <c r="N58" s="100"/>
      <c r="O58" s="101"/>
      <c r="P58" s="99"/>
      <c r="Q58" s="100"/>
      <c r="R58" s="100"/>
      <c r="S58" s="101"/>
      <c r="U58" s="48"/>
    </row>
    <row r="59" spans="1:21" ht="13.8" x14ac:dyDescent="0.25">
      <c r="A59" s="71"/>
      <c r="B59" s="72"/>
      <c r="C59" s="83" t="s">
        <v>60</v>
      </c>
      <c r="D59" s="99">
        <v>69000</v>
      </c>
      <c r="E59" s="100">
        <v>69000</v>
      </c>
      <c r="F59" s="100">
        <v>0</v>
      </c>
      <c r="G59" s="101">
        <v>0</v>
      </c>
      <c r="H59" s="99">
        <v>69000</v>
      </c>
      <c r="I59" s="100">
        <v>69000</v>
      </c>
      <c r="J59" s="100">
        <v>0</v>
      </c>
      <c r="K59" s="101">
        <v>0</v>
      </c>
      <c r="L59" s="99"/>
      <c r="M59" s="100"/>
      <c r="N59" s="100"/>
      <c r="O59" s="101"/>
      <c r="P59" s="99">
        <f t="shared" si="3"/>
        <v>69000</v>
      </c>
      <c r="Q59" s="100">
        <f t="shared" si="4"/>
        <v>69000</v>
      </c>
      <c r="R59" s="100">
        <f t="shared" si="5"/>
        <v>0</v>
      </c>
      <c r="S59" s="101">
        <f t="shared" si="6"/>
        <v>0</v>
      </c>
      <c r="U59" s="48"/>
    </row>
    <row r="60" spans="1:21" ht="13.8" x14ac:dyDescent="0.25">
      <c r="A60" s="71"/>
      <c r="B60" s="72"/>
      <c r="C60" s="83" t="s">
        <v>58</v>
      </c>
      <c r="D60" s="99">
        <v>134000</v>
      </c>
      <c r="E60" s="100">
        <v>134000</v>
      </c>
      <c r="F60" s="100">
        <v>0</v>
      </c>
      <c r="G60" s="101">
        <v>0</v>
      </c>
      <c r="H60" s="99">
        <v>134000</v>
      </c>
      <c r="I60" s="100">
        <v>134000</v>
      </c>
      <c r="J60" s="100">
        <v>0</v>
      </c>
      <c r="K60" s="101">
        <v>0</v>
      </c>
      <c r="L60" s="99"/>
      <c r="M60" s="100"/>
      <c r="N60" s="100"/>
      <c r="O60" s="101"/>
      <c r="P60" s="99">
        <f t="shared" si="3"/>
        <v>134000</v>
      </c>
      <c r="Q60" s="100">
        <f t="shared" si="4"/>
        <v>134000</v>
      </c>
      <c r="R60" s="100">
        <f t="shared" si="5"/>
        <v>0</v>
      </c>
      <c r="S60" s="101">
        <f t="shared" si="6"/>
        <v>0</v>
      </c>
      <c r="U60" s="48"/>
    </row>
    <row r="61" spans="1:21" ht="13.8" x14ac:dyDescent="0.25">
      <c r="A61" s="105"/>
      <c r="B61" s="106"/>
      <c r="C61" s="83" t="s">
        <v>59</v>
      </c>
      <c r="D61" s="99">
        <v>12000</v>
      </c>
      <c r="E61" s="100">
        <v>12000</v>
      </c>
      <c r="F61" s="100">
        <v>0</v>
      </c>
      <c r="G61" s="101">
        <v>0</v>
      </c>
      <c r="H61" s="99">
        <v>12000</v>
      </c>
      <c r="I61" s="100">
        <v>12000</v>
      </c>
      <c r="J61" s="100">
        <v>0</v>
      </c>
      <c r="K61" s="101">
        <v>0</v>
      </c>
      <c r="L61" s="99"/>
      <c r="M61" s="100"/>
      <c r="N61" s="100"/>
      <c r="O61" s="101"/>
      <c r="P61" s="99">
        <f t="shared" si="3"/>
        <v>12000</v>
      </c>
      <c r="Q61" s="100">
        <f t="shared" si="4"/>
        <v>12000</v>
      </c>
      <c r="R61" s="100">
        <f t="shared" si="5"/>
        <v>0</v>
      </c>
      <c r="S61" s="101">
        <f t="shared" si="6"/>
        <v>0</v>
      </c>
      <c r="U61" s="48"/>
    </row>
    <row r="62" spans="1:21" ht="13.8" x14ac:dyDescent="0.25">
      <c r="A62" s="105"/>
      <c r="B62" s="106"/>
      <c r="C62" s="83" t="s">
        <v>61</v>
      </c>
      <c r="D62" s="99">
        <v>1016000</v>
      </c>
      <c r="E62" s="100">
        <f>D62</f>
        <v>1016000</v>
      </c>
      <c r="F62" s="100">
        <v>0</v>
      </c>
      <c r="G62" s="101">
        <v>0</v>
      </c>
      <c r="H62" s="99">
        <v>1016000</v>
      </c>
      <c r="I62" s="100">
        <v>1016000</v>
      </c>
      <c r="J62" s="100">
        <v>0</v>
      </c>
      <c r="K62" s="101">
        <v>0</v>
      </c>
      <c r="L62" s="99"/>
      <c r="M62" s="100"/>
      <c r="N62" s="100"/>
      <c r="O62" s="101"/>
      <c r="P62" s="99">
        <f t="shared" si="3"/>
        <v>1016000</v>
      </c>
      <c r="Q62" s="100">
        <f t="shared" si="4"/>
        <v>1016000</v>
      </c>
      <c r="R62" s="100">
        <f t="shared" si="5"/>
        <v>0</v>
      </c>
      <c r="S62" s="101">
        <f t="shared" si="6"/>
        <v>0</v>
      </c>
      <c r="U62" s="48"/>
    </row>
    <row r="63" spans="1:21" ht="14.4" x14ac:dyDescent="0.3">
      <c r="A63" s="71"/>
      <c r="B63" s="72"/>
      <c r="C63" s="88" t="s">
        <v>22</v>
      </c>
      <c r="D63" s="111">
        <f t="shared" ref="D63:G63" si="22">SUM(D59:D62)</f>
        <v>1231000</v>
      </c>
      <c r="E63" s="112">
        <f t="shared" si="22"/>
        <v>1231000</v>
      </c>
      <c r="F63" s="112">
        <f t="shared" si="22"/>
        <v>0</v>
      </c>
      <c r="G63" s="113">
        <f t="shared" si="22"/>
        <v>0</v>
      </c>
      <c r="H63" s="111">
        <v>1231000</v>
      </c>
      <c r="I63" s="112">
        <v>1231000</v>
      </c>
      <c r="J63" s="112">
        <v>0</v>
      </c>
      <c r="K63" s="113">
        <v>0</v>
      </c>
      <c r="L63" s="111">
        <f t="shared" ref="L63:O63" si="23">SUM(L59:L62)</f>
        <v>0</v>
      </c>
      <c r="M63" s="112">
        <f t="shared" si="23"/>
        <v>0</v>
      </c>
      <c r="N63" s="112">
        <f t="shared" si="23"/>
        <v>0</v>
      </c>
      <c r="O63" s="113">
        <f t="shared" si="23"/>
        <v>0</v>
      </c>
      <c r="P63" s="111">
        <f t="shared" si="3"/>
        <v>1231000</v>
      </c>
      <c r="Q63" s="112">
        <f t="shared" si="4"/>
        <v>1231000</v>
      </c>
      <c r="R63" s="112">
        <f t="shared" si="5"/>
        <v>0</v>
      </c>
      <c r="S63" s="113">
        <f t="shared" si="6"/>
        <v>0</v>
      </c>
      <c r="U63" s="48"/>
    </row>
    <row r="64" spans="1:21" ht="13.8" x14ac:dyDescent="0.25">
      <c r="A64" s="71"/>
      <c r="B64" s="72"/>
      <c r="C64" s="88"/>
      <c r="D64" s="114"/>
      <c r="E64" s="115"/>
      <c r="F64" s="115"/>
      <c r="G64" s="116"/>
      <c r="H64" s="99"/>
      <c r="I64" s="100"/>
      <c r="J64" s="100"/>
      <c r="K64" s="101"/>
      <c r="L64" s="114"/>
      <c r="M64" s="115"/>
      <c r="N64" s="115"/>
      <c r="O64" s="116"/>
      <c r="P64" s="99"/>
      <c r="Q64" s="100"/>
      <c r="R64" s="100"/>
      <c r="S64" s="101"/>
      <c r="U64" s="48"/>
    </row>
    <row r="65" spans="1:22" ht="13.8" x14ac:dyDescent="0.25">
      <c r="A65" s="94"/>
      <c r="B65" s="87"/>
      <c r="C65" s="83" t="s">
        <v>133</v>
      </c>
      <c r="D65" s="99"/>
      <c r="E65" s="100"/>
      <c r="F65" s="100"/>
      <c r="G65" s="101"/>
      <c r="H65" s="99"/>
      <c r="I65" s="100"/>
      <c r="J65" s="100"/>
      <c r="K65" s="101"/>
      <c r="L65" s="99"/>
      <c r="M65" s="100"/>
      <c r="N65" s="100"/>
      <c r="O65" s="101"/>
      <c r="P65" s="99"/>
      <c r="Q65" s="100"/>
      <c r="R65" s="100"/>
      <c r="S65" s="101"/>
      <c r="U65" s="48"/>
    </row>
    <row r="66" spans="1:22" ht="13.8" x14ac:dyDescent="0.25">
      <c r="A66" s="105"/>
      <c r="B66" s="106"/>
      <c r="C66" s="83" t="s">
        <v>134</v>
      </c>
      <c r="D66" s="99">
        <v>11000</v>
      </c>
      <c r="E66" s="100">
        <v>11000</v>
      </c>
      <c r="F66" s="100">
        <v>0</v>
      </c>
      <c r="G66" s="101">
        <v>0</v>
      </c>
      <c r="H66" s="99">
        <v>11000</v>
      </c>
      <c r="I66" s="100">
        <v>11000</v>
      </c>
      <c r="J66" s="100">
        <v>0</v>
      </c>
      <c r="K66" s="101">
        <v>0</v>
      </c>
      <c r="L66" s="99"/>
      <c r="M66" s="100"/>
      <c r="N66" s="100"/>
      <c r="O66" s="101"/>
      <c r="P66" s="99">
        <f t="shared" si="3"/>
        <v>11000</v>
      </c>
      <c r="Q66" s="100">
        <f t="shared" si="4"/>
        <v>11000</v>
      </c>
      <c r="R66" s="100">
        <f t="shared" si="5"/>
        <v>0</v>
      </c>
      <c r="S66" s="101">
        <f t="shared" si="6"/>
        <v>0</v>
      </c>
      <c r="T66" s="107"/>
      <c r="U66" s="48"/>
    </row>
    <row r="67" spans="1:22" ht="13.8" x14ac:dyDescent="0.25">
      <c r="A67" s="94"/>
      <c r="B67" s="87"/>
      <c r="C67" s="109" t="s">
        <v>135</v>
      </c>
      <c r="D67" s="99">
        <v>6000</v>
      </c>
      <c r="E67" s="100">
        <v>6000</v>
      </c>
      <c r="F67" s="100">
        <v>0</v>
      </c>
      <c r="G67" s="101">
        <v>0</v>
      </c>
      <c r="H67" s="99">
        <v>6000</v>
      </c>
      <c r="I67" s="100">
        <v>6000</v>
      </c>
      <c r="J67" s="100">
        <v>0</v>
      </c>
      <c r="K67" s="101">
        <v>0</v>
      </c>
      <c r="L67" s="99"/>
      <c r="M67" s="100"/>
      <c r="N67" s="100"/>
      <c r="O67" s="101"/>
      <c r="P67" s="99">
        <f t="shared" si="3"/>
        <v>6000</v>
      </c>
      <c r="Q67" s="100">
        <f t="shared" si="4"/>
        <v>6000</v>
      </c>
      <c r="R67" s="100">
        <f t="shared" si="5"/>
        <v>0</v>
      </c>
      <c r="S67" s="101">
        <f t="shared" si="6"/>
        <v>0</v>
      </c>
      <c r="T67" s="107"/>
      <c r="U67" s="48"/>
    </row>
    <row r="68" spans="1:22" ht="14.4" x14ac:dyDescent="0.3">
      <c r="A68" s="117"/>
      <c r="B68" s="87"/>
      <c r="C68" s="88" t="s">
        <v>22</v>
      </c>
      <c r="D68" s="114">
        <f t="shared" ref="D68:G68" si="24">SUM(D66:D67)</f>
        <v>17000</v>
      </c>
      <c r="E68" s="115">
        <f t="shared" si="24"/>
        <v>17000</v>
      </c>
      <c r="F68" s="115">
        <f t="shared" si="24"/>
        <v>0</v>
      </c>
      <c r="G68" s="116">
        <f t="shared" si="24"/>
        <v>0</v>
      </c>
      <c r="H68" s="114">
        <v>17000</v>
      </c>
      <c r="I68" s="115">
        <v>17000</v>
      </c>
      <c r="J68" s="115">
        <v>0</v>
      </c>
      <c r="K68" s="116">
        <v>0</v>
      </c>
      <c r="L68" s="114">
        <f t="shared" ref="L68:O68" si="25">SUM(L66:L67)</f>
        <v>0</v>
      </c>
      <c r="M68" s="115">
        <f t="shared" si="25"/>
        <v>0</v>
      </c>
      <c r="N68" s="115">
        <f t="shared" si="25"/>
        <v>0</v>
      </c>
      <c r="O68" s="116">
        <f t="shared" si="25"/>
        <v>0</v>
      </c>
      <c r="P68" s="114">
        <f t="shared" si="3"/>
        <v>17000</v>
      </c>
      <c r="Q68" s="115">
        <f t="shared" si="4"/>
        <v>17000</v>
      </c>
      <c r="R68" s="115">
        <f t="shared" si="5"/>
        <v>0</v>
      </c>
      <c r="S68" s="116">
        <f t="shared" si="6"/>
        <v>0</v>
      </c>
      <c r="U68" s="48"/>
    </row>
    <row r="69" spans="1:22" ht="14.4" x14ac:dyDescent="0.3">
      <c r="A69" s="117"/>
      <c r="B69" s="87"/>
      <c r="C69" s="88"/>
      <c r="D69" s="114"/>
      <c r="E69" s="115"/>
      <c r="F69" s="115"/>
      <c r="G69" s="116"/>
      <c r="H69" s="99"/>
      <c r="I69" s="100"/>
      <c r="J69" s="100"/>
      <c r="K69" s="101"/>
      <c r="L69" s="114"/>
      <c r="M69" s="115"/>
      <c r="N69" s="115"/>
      <c r="O69" s="116"/>
      <c r="P69" s="99"/>
      <c r="Q69" s="100"/>
      <c r="R69" s="100"/>
      <c r="S69" s="101"/>
      <c r="U69" s="48"/>
    </row>
    <row r="70" spans="1:22" ht="14.4" x14ac:dyDescent="0.3">
      <c r="A70" s="71"/>
      <c r="B70" s="72"/>
      <c r="C70" s="110" t="s">
        <v>31</v>
      </c>
      <c r="D70" s="111">
        <f>D63+D68</f>
        <v>1248000</v>
      </c>
      <c r="E70" s="112">
        <f t="shared" ref="E70:G70" si="26">E63+E68</f>
        <v>1248000</v>
      </c>
      <c r="F70" s="112">
        <f t="shared" si="26"/>
        <v>0</v>
      </c>
      <c r="G70" s="113">
        <f t="shared" si="26"/>
        <v>0</v>
      </c>
      <c r="H70" s="111">
        <v>1248000</v>
      </c>
      <c r="I70" s="112">
        <v>1248000</v>
      </c>
      <c r="J70" s="112">
        <v>0</v>
      </c>
      <c r="K70" s="113">
        <v>0</v>
      </c>
      <c r="L70" s="111">
        <f>L63+L68</f>
        <v>0</v>
      </c>
      <c r="M70" s="112">
        <f t="shared" ref="M70:O70" si="27">M63+M68</f>
        <v>0</v>
      </c>
      <c r="N70" s="112">
        <f t="shared" si="27"/>
        <v>0</v>
      </c>
      <c r="O70" s="113">
        <f t="shared" si="27"/>
        <v>0</v>
      </c>
      <c r="P70" s="111">
        <f t="shared" si="3"/>
        <v>1248000</v>
      </c>
      <c r="Q70" s="112">
        <f t="shared" si="4"/>
        <v>1248000</v>
      </c>
      <c r="R70" s="112">
        <f t="shared" si="5"/>
        <v>0</v>
      </c>
      <c r="S70" s="113">
        <f t="shared" si="6"/>
        <v>0</v>
      </c>
      <c r="U70" s="48"/>
    </row>
    <row r="71" spans="1:22" x14ac:dyDescent="0.3">
      <c r="A71" s="71"/>
      <c r="B71" s="118"/>
      <c r="C71" s="83"/>
      <c r="D71" s="99"/>
      <c r="E71" s="100"/>
      <c r="F71" s="100"/>
      <c r="G71" s="101"/>
      <c r="H71" s="99"/>
      <c r="I71" s="100"/>
      <c r="J71" s="100"/>
      <c r="K71" s="101"/>
      <c r="L71" s="99"/>
      <c r="M71" s="100"/>
      <c r="N71" s="100"/>
      <c r="O71" s="101"/>
      <c r="P71" s="99"/>
      <c r="Q71" s="100"/>
      <c r="R71" s="100"/>
      <c r="S71" s="101"/>
      <c r="U71" s="48"/>
    </row>
    <row r="72" spans="1:22" ht="13.8" x14ac:dyDescent="0.25">
      <c r="A72" s="71"/>
      <c r="B72" s="72" t="s">
        <v>11</v>
      </c>
      <c r="C72" s="83" t="s">
        <v>24</v>
      </c>
      <c r="D72" s="99"/>
      <c r="E72" s="100"/>
      <c r="F72" s="100"/>
      <c r="G72" s="101"/>
      <c r="H72" s="99"/>
      <c r="I72" s="100"/>
      <c r="J72" s="100"/>
      <c r="K72" s="101"/>
      <c r="L72" s="99"/>
      <c r="M72" s="100"/>
      <c r="N72" s="100"/>
      <c r="O72" s="101"/>
      <c r="P72" s="99"/>
      <c r="Q72" s="100"/>
      <c r="R72" s="100"/>
      <c r="S72" s="101"/>
      <c r="U72" s="48"/>
    </row>
    <row r="73" spans="1:22" ht="27.6" x14ac:dyDescent="0.25">
      <c r="A73" s="71"/>
      <c r="B73" s="72"/>
      <c r="C73" s="83" t="s">
        <v>29</v>
      </c>
      <c r="D73" s="82"/>
      <c r="E73" s="75"/>
      <c r="F73" s="75"/>
      <c r="G73" s="76"/>
      <c r="H73" s="82"/>
      <c r="I73" s="75"/>
      <c r="J73" s="75"/>
      <c r="K73" s="76"/>
      <c r="L73" s="82"/>
      <c r="M73" s="75"/>
      <c r="N73" s="75"/>
      <c r="O73" s="76"/>
      <c r="P73" s="82"/>
      <c r="Q73" s="75"/>
      <c r="R73" s="75"/>
      <c r="S73" s="76"/>
      <c r="U73" s="48"/>
    </row>
    <row r="74" spans="1:22" ht="13.8" x14ac:dyDescent="0.25">
      <c r="A74" s="71"/>
      <c r="B74" s="72"/>
      <c r="C74" s="83" t="s">
        <v>109</v>
      </c>
      <c r="D74" s="82">
        <v>527642</v>
      </c>
      <c r="E74" s="75">
        <f>D74</f>
        <v>527642</v>
      </c>
      <c r="F74" s="75">
        <v>0</v>
      </c>
      <c r="G74" s="76">
        <v>0</v>
      </c>
      <c r="H74" s="82">
        <v>578025</v>
      </c>
      <c r="I74" s="75">
        <v>578025</v>
      </c>
      <c r="J74" s="75">
        <v>0</v>
      </c>
      <c r="K74" s="76">
        <v>0</v>
      </c>
      <c r="L74" s="82">
        <v>36446</v>
      </c>
      <c r="M74" s="75">
        <f>L74</f>
        <v>36446</v>
      </c>
      <c r="N74" s="75">
        <v>0</v>
      </c>
      <c r="O74" s="76">
        <v>0</v>
      </c>
      <c r="P74" s="82">
        <f t="shared" si="3"/>
        <v>614471</v>
      </c>
      <c r="Q74" s="75">
        <f t="shared" si="4"/>
        <v>614471</v>
      </c>
      <c r="R74" s="75">
        <f t="shared" si="5"/>
        <v>0</v>
      </c>
      <c r="S74" s="76">
        <f t="shared" si="6"/>
        <v>0</v>
      </c>
      <c r="U74" s="48"/>
      <c r="V74" s="48"/>
    </row>
    <row r="75" spans="1:22" ht="13.8" x14ac:dyDescent="0.25">
      <c r="A75" s="105"/>
      <c r="B75" s="106"/>
      <c r="C75" s="83" t="s">
        <v>110</v>
      </c>
      <c r="D75" s="82">
        <v>542977</v>
      </c>
      <c r="E75" s="75">
        <f>D75</f>
        <v>542977</v>
      </c>
      <c r="F75" s="100">
        <v>0</v>
      </c>
      <c r="G75" s="101">
        <v>0</v>
      </c>
      <c r="H75" s="82">
        <v>538124</v>
      </c>
      <c r="I75" s="75">
        <v>538124</v>
      </c>
      <c r="J75" s="100">
        <v>0</v>
      </c>
      <c r="K75" s="101">
        <v>0</v>
      </c>
      <c r="L75" s="82">
        <v>2943</v>
      </c>
      <c r="M75" s="75">
        <f>L75</f>
        <v>2943</v>
      </c>
      <c r="N75" s="100">
        <v>0</v>
      </c>
      <c r="O75" s="101">
        <v>0</v>
      </c>
      <c r="P75" s="82">
        <f t="shared" si="3"/>
        <v>541067</v>
      </c>
      <c r="Q75" s="75">
        <f t="shared" si="4"/>
        <v>541067</v>
      </c>
      <c r="R75" s="100">
        <f t="shared" si="5"/>
        <v>0</v>
      </c>
      <c r="S75" s="101">
        <f t="shared" si="6"/>
        <v>0</v>
      </c>
      <c r="U75" s="48"/>
      <c r="V75" s="48"/>
    </row>
    <row r="76" spans="1:22" ht="13.8" x14ac:dyDescent="0.25">
      <c r="A76" s="105"/>
      <c r="B76" s="106"/>
      <c r="C76" s="83" t="s">
        <v>176</v>
      </c>
      <c r="D76" s="82">
        <v>0</v>
      </c>
      <c r="E76" s="75">
        <v>0</v>
      </c>
      <c r="F76" s="100">
        <v>0</v>
      </c>
      <c r="G76" s="101">
        <v>0</v>
      </c>
      <c r="H76" s="82">
        <v>11842</v>
      </c>
      <c r="I76" s="75">
        <v>11842</v>
      </c>
      <c r="J76" s="100">
        <v>0</v>
      </c>
      <c r="K76" s="101">
        <v>0</v>
      </c>
      <c r="L76" s="82">
        <v>6119</v>
      </c>
      <c r="M76" s="75">
        <f>L76</f>
        <v>6119</v>
      </c>
      <c r="N76" s="100">
        <v>0</v>
      </c>
      <c r="O76" s="101">
        <v>0</v>
      </c>
      <c r="P76" s="82">
        <f t="shared" si="3"/>
        <v>17961</v>
      </c>
      <c r="Q76" s="75">
        <f t="shared" si="4"/>
        <v>17961</v>
      </c>
      <c r="R76" s="100">
        <f t="shared" si="5"/>
        <v>0</v>
      </c>
      <c r="S76" s="101">
        <f t="shared" si="6"/>
        <v>0</v>
      </c>
      <c r="U76" s="48"/>
      <c r="V76" s="48"/>
    </row>
    <row r="77" spans="1:22" ht="13.8" x14ac:dyDescent="0.25">
      <c r="A77" s="105"/>
      <c r="B77" s="106"/>
      <c r="C77" s="83" t="s">
        <v>149</v>
      </c>
      <c r="D77" s="82">
        <v>652267</v>
      </c>
      <c r="E77" s="75">
        <f>D77</f>
        <v>652267</v>
      </c>
      <c r="F77" s="75">
        <v>0</v>
      </c>
      <c r="G77" s="101">
        <v>0</v>
      </c>
      <c r="H77" s="82">
        <v>661190</v>
      </c>
      <c r="I77" s="75">
        <v>661190</v>
      </c>
      <c r="J77" s="75">
        <v>0</v>
      </c>
      <c r="K77" s="101">
        <v>0</v>
      </c>
      <c r="L77" s="82"/>
      <c r="M77" s="75"/>
      <c r="N77" s="75"/>
      <c r="O77" s="101"/>
      <c r="P77" s="82">
        <f t="shared" si="3"/>
        <v>661190</v>
      </c>
      <c r="Q77" s="75">
        <f t="shared" si="4"/>
        <v>661190</v>
      </c>
      <c r="R77" s="75">
        <f t="shared" si="5"/>
        <v>0</v>
      </c>
      <c r="S77" s="101">
        <f t="shared" si="6"/>
        <v>0</v>
      </c>
      <c r="U77" s="48"/>
      <c r="V77" s="48"/>
    </row>
    <row r="78" spans="1:22" ht="13.8" x14ac:dyDescent="0.25">
      <c r="A78" s="105"/>
      <c r="B78" s="106"/>
      <c r="C78" s="83" t="s">
        <v>172</v>
      </c>
      <c r="D78" s="82">
        <v>0</v>
      </c>
      <c r="E78" s="75">
        <v>0</v>
      </c>
      <c r="F78" s="75">
        <v>0</v>
      </c>
      <c r="G78" s="101">
        <v>0</v>
      </c>
      <c r="H78" s="82">
        <v>33828</v>
      </c>
      <c r="I78" s="75">
        <v>33828</v>
      </c>
      <c r="J78" s="75">
        <v>0</v>
      </c>
      <c r="K78" s="101">
        <v>0</v>
      </c>
      <c r="L78" s="82">
        <v>27542</v>
      </c>
      <c r="M78" s="75">
        <f>L78</f>
        <v>27542</v>
      </c>
      <c r="N78" s="75">
        <v>0</v>
      </c>
      <c r="O78" s="101">
        <v>0</v>
      </c>
      <c r="P78" s="82">
        <f t="shared" ref="P78:P142" si="28">H78+L78</f>
        <v>61370</v>
      </c>
      <c r="Q78" s="75">
        <f t="shared" ref="Q78:Q142" si="29">I78+M78</f>
        <v>61370</v>
      </c>
      <c r="R78" s="75">
        <f t="shared" ref="R78:R142" si="30">J78+N78</f>
        <v>0</v>
      </c>
      <c r="S78" s="101">
        <f t="shared" ref="S78:S142" si="31">K78+O78</f>
        <v>0</v>
      </c>
      <c r="U78" s="48"/>
      <c r="V78" s="48"/>
    </row>
    <row r="79" spans="1:22" ht="13.8" x14ac:dyDescent="0.25">
      <c r="A79" s="105"/>
      <c r="B79" s="106"/>
      <c r="C79" s="83" t="s">
        <v>173</v>
      </c>
      <c r="D79" s="82">
        <v>0</v>
      </c>
      <c r="E79" s="75">
        <v>0</v>
      </c>
      <c r="F79" s="75">
        <v>0</v>
      </c>
      <c r="G79" s="101">
        <v>0</v>
      </c>
      <c r="H79" s="82">
        <v>4463</v>
      </c>
      <c r="I79" s="75">
        <v>4463</v>
      </c>
      <c r="J79" s="75">
        <v>0</v>
      </c>
      <c r="K79" s="101">
        <v>0</v>
      </c>
      <c r="L79" s="82">
        <v>3665</v>
      </c>
      <c r="M79" s="75">
        <f>L79</f>
        <v>3665</v>
      </c>
      <c r="N79" s="75">
        <v>0</v>
      </c>
      <c r="O79" s="101">
        <v>0</v>
      </c>
      <c r="P79" s="82">
        <f t="shared" si="28"/>
        <v>8128</v>
      </c>
      <c r="Q79" s="75">
        <f t="shared" si="29"/>
        <v>8128</v>
      </c>
      <c r="R79" s="75">
        <f t="shared" si="30"/>
        <v>0</v>
      </c>
      <c r="S79" s="101">
        <f t="shared" si="31"/>
        <v>0</v>
      </c>
      <c r="U79" s="48"/>
      <c r="V79" s="48"/>
    </row>
    <row r="80" spans="1:22" ht="13.8" x14ac:dyDescent="0.25">
      <c r="A80" s="105"/>
      <c r="B80" s="106"/>
      <c r="C80" s="83" t="s">
        <v>150</v>
      </c>
      <c r="D80" s="82">
        <v>243173</v>
      </c>
      <c r="E80" s="75">
        <f>D80</f>
        <v>243173</v>
      </c>
      <c r="F80" s="75">
        <v>0</v>
      </c>
      <c r="G80" s="101">
        <v>0</v>
      </c>
      <c r="H80" s="82">
        <v>244209</v>
      </c>
      <c r="I80" s="75">
        <v>244209</v>
      </c>
      <c r="J80" s="75">
        <v>0</v>
      </c>
      <c r="K80" s="101">
        <v>0</v>
      </c>
      <c r="L80" s="82">
        <v>6547</v>
      </c>
      <c r="M80" s="75">
        <f>L80</f>
        <v>6547</v>
      </c>
      <c r="N80" s="75">
        <v>0</v>
      </c>
      <c r="O80" s="101"/>
      <c r="P80" s="82">
        <f t="shared" si="28"/>
        <v>250756</v>
      </c>
      <c r="Q80" s="75">
        <f t="shared" si="29"/>
        <v>250756</v>
      </c>
      <c r="R80" s="75">
        <f t="shared" si="30"/>
        <v>0</v>
      </c>
      <c r="S80" s="101">
        <f t="shared" si="31"/>
        <v>0</v>
      </c>
      <c r="U80" s="48"/>
      <c r="V80" s="48"/>
    </row>
    <row r="81" spans="1:21" ht="13.8" x14ac:dyDescent="0.25">
      <c r="A81" s="105"/>
      <c r="B81" s="106"/>
      <c r="C81" s="83" t="s">
        <v>151</v>
      </c>
      <c r="D81" s="82">
        <v>39017</v>
      </c>
      <c r="E81" s="75">
        <v>39017</v>
      </c>
      <c r="F81" s="100">
        <v>0</v>
      </c>
      <c r="G81" s="101">
        <v>0</v>
      </c>
      <c r="H81" s="82">
        <v>61647</v>
      </c>
      <c r="I81" s="75">
        <v>61647</v>
      </c>
      <c r="J81" s="100">
        <v>0</v>
      </c>
      <c r="K81" s="101">
        <v>0</v>
      </c>
      <c r="L81" s="82"/>
      <c r="M81" s="75"/>
      <c r="N81" s="100"/>
      <c r="O81" s="101"/>
      <c r="P81" s="82">
        <f t="shared" si="28"/>
        <v>61647</v>
      </c>
      <c r="Q81" s="75">
        <f t="shared" si="29"/>
        <v>61647</v>
      </c>
      <c r="R81" s="100">
        <f t="shared" si="30"/>
        <v>0</v>
      </c>
      <c r="S81" s="101">
        <f t="shared" si="31"/>
        <v>0</v>
      </c>
      <c r="U81" s="48"/>
    </row>
    <row r="82" spans="1:21" ht="13.8" x14ac:dyDescent="0.25">
      <c r="A82" s="105"/>
      <c r="B82" s="106"/>
      <c r="C82" s="83"/>
      <c r="D82" s="99"/>
      <c r="E82" s="100"/>
      <c r="F82" s="100"/>
      <c r="G82" s="101"/>
      <c r="H82" s="99"/>
      <c r="I82" s="100"/>
      <c r="J82" s="100"/>
      <c r="K82" s="101"/>
      <c r="L82" s="99"/>
      <c r="M82" s="100"/>
      <c r="N82" s="100"/>
      <c r="O82" s="101"/>
      <c r="P82" s="99"/>
      <c r="Q82" s="100"/>
      <c r="R82" s="100"/>
      <c r="S82" s="101"/>
      <c r="U82" s="48"/>
    </row>
    <row r="83" spans="1:21" ht="13.8" x14ac:dyDescent="0.25">
      <c r="A83" s="71"/>
      <c r="B83" s="72"/>
      <c r="C83" s="88" t="s">
        <v>22</v>
      </c>
      <c r="D83" s="89">
        <f t="shared" ref="D83:O83" si="32">SUM(D74:D82)</f>
        <v>2005076</v>
      </c>
      <c r="E83" s="90">
        <f t="shared" si="32"/>
        <v>2005076</v>
      </c>
      <c r="F83" s="90">
        <f t="shared" si="32"/>
        <v>0</v>
      </c>
      <c r="G83" s="91">
        <f t="shared" si="32"/>
        <v>0</v>
      </c>
      <c r="H83" s="89">
        <v>2133328</v>
      </c>
      <c r="I83" s="90">
        <v>2133328</v>
      </c>
      <c r="J83" s="90">
        <v>0</v>
      </c>
      <c r="K83" s="91">
        <v>0</v>
      </c>
      <c r="L83" s="89">
        <f t="shared" si="32"/>
        <v>83262</v>
      </c>
      <c r="M83" s="90">
        <f t="shared" si="32"/>
        <v>83262</v>
      </c>
      <c r="N83" s="90">
        <f t="shared" si="32"/>
        <v>0</v>
      </c>
      <c r="O83" s="91">
        <f t="shared" si="32"/>
        <v>0</v>
      </c>
      <c r="P83" s="89">
        <f t="shared" si="28"/>
        <v>2216590</v>
      </c>
      <c r="Q83" s="90">
        <f t="shared" si="29"/>
        <v>2216590</v>
      </c>
      <c r="R83" s="90">
        <f t="shared" si="30"/>
        <v>0</v>
      </c>
      <c r="S83" s="91">
        <f t="shared" si="31"/>
        <v>0</v>
      </c>
      <c r="U83" s="48"/>
    </row>
    <row r="84" spans="1:21" ht="13.8" x14ac:dyDescent="0.25">
      <c r="A84" s="71"/>
      <c r="B84" s="72"/>
      <c r="C84" s="88"/>
      <c r="D84" s="89"/>
      <c r="E84" s="90"/>
      <c r="F84" s="90"/>
      <c r="G84" s="91"/>
      <c r="H84" s="82"/>
      <c r="I84" s="75"/>
      <c r="J84" s="75"/>
      <c r="K84" s="76"/>
      <c r="L84" s="89"/>
      <c r="M84" s="90"/>
      <c r="N84" s="90"/>
      <c r="O84" s="91"/>
      <c r="P84" s="82"/>
      <c r="Q84" s="75"/>
      <c r="R84" s="75"/>
      <c r="S84" s="76"/>
      <c r="U84" s="48"/>
    </row>
    <row r="85" spans="1:21" ht="13.8" x14ac:dyDescent="0.25">
      <c r="A85" s="71"/>
      <c r="B85" s="72"/>
      <c r="C85" s="73" t="s">
        <v>242</v>
      </c>
      <c r="D85" s="89"/>
      <c r="E85" s="90"/>
      <c r="F85" s="90"/>
      <c r="G85" s="91"/>
      <c r="H85" s="82"/>
      <c r="I85" s="75"/>
      <c r="J85" s="75"/>
      <c r="K85" s="76"/>
      <c r="L85" s="89"/>
      <c r="M85" s="90"/>
      <c r="N85" s="90"/>
      <c r="O85" s="91"/>
      <c r="P85" s="82"/>
      <c r="Q85" s="75"/>
      <c r="R85" s="75"/>
      <c r="S85" s="76"/>
      <c r="U85" s="48"/>
    </row>
    <row r="86" spans="1:21" ht="27.6" x14ac:dyDescent="0.25">
      <c r="A86" s="71"/>
      <c r="B86" s="72"/>
      <c r="C86" s="83" t="s">
        <v>243</v>
      </c>
      <c r="D86" s="82">
        <v>0</v>
      </c>
      <c r="E86" s="75">
        <v>0</v>
      </c>
      <c r="F86" s="75">
        <v>0</v>
      </c>
      <c r="G86" s="76">
        <v>0</v>
      </c>
      <c r="H86" s="82">
        <v>3020</v>
      </c>
      <c r="I86" s="75">
        <v>3020</v>
      </c>
      <c r="J86" s="75">
        <v>0</v>
      </c>
      <c r="K86" s="76">
        <v>0</v>
      </c>
      <c r="L86" s="82">
        <v>1840</v>
      </c>
      <c r="M86" s="75">
        <f>L86</f>
        <v>1840</v>
      </c>
      <c r="N86" s="75">
        <v>0</v>
      </c>
      <c r="O86" s="76">
        <v>0</v>
      </c>
      <c r="P86" s="82">
        <f t="shared" si="28"/>
        <v>4860</v>
      </c>
      <c r="Q86" s="75">
        <f t="shared" si="29"/>
        <v>4860</v>
      </c>
      <c r="R86" s="75">
        <f t="shared" si="30"/>
        <v>0</v>
      </c>
      <c r="S86" s="76">
        <f t="shared" si="31"/>
        <v>0</v>
      </c>
      <c r="U86" s="48"/>
    </row>
    <row r="87" spans="1:21" ht="13.8" x14ac:dyDescent="0.25">
      <c r="A87" s="71"/>
      <c r="B87" s="72"/>
      <c r="C87" s="83" t="s">
        <v>347</v>
      </c>
      <c r="D87" s="82"/>
      <c r="E87" s="75"/>
      <c r="F87" s="75"/>
      <c r="G87" s="76"/>
      <c r="H87" s="82"/>
      <c r="I87" s="75"/>
      <c r="J87" s="75"/>
      <c r="K87" s="76"/>
      <c r="L87" s="82">
        <v>96205</v>
      </c>
      <c r="M87" s="75">
        <f>L87</f>
        <v>96205</v>
      </c>
      <c r="N87" s="75">
        <v>0</v>
      </c>
      <c r="O87" s="76">
        <v>0</v>
      </c>
      <c r="P87" s="82">
        <f t="shared" ref="P87" si="33">H87+L87</f>
        <v>96205</v>
      </c>
      <c r="Q87" s="75">
        <f t="shared" ref="Q87" si="34">I87+M87</f>
        <v>96205</v>
      </c>
      <c r="R87" s="75">
        <f t="shared" ref="R87" si="35">J87+N87</f>
        <v>0</v>
      </c>
      <c r="S87" s="76">
        <f t="shared" ref="S87" si="36">K87+O87</f>
        <v>0</v>
      </c>
      <c r="T87" s="119"/>
      <c r="U87" s="48"/>
    </row>
    <row r="88" spans="1:21" ht="13.8" x14ac:dyDescent="0.25">
      <c r="A88" s="71"/>
      <c r="B88" s="72"/>
      <c r="C88" s="83"/>
      <c r="D88" s="89"/>
      <c r="E88" s="90"/>
      <c r="F88" s="90"/>
      <c r="G88" s="91"/>
      <c r="H88" s="89"/>
      <c r="I88" s="90"/>
      <c r="J88" s="90"/>
      <c r="K88" s="91"/>
      <c r="L88" s="89"/>
      <c r="M88" s="90"/>
      <c r="N88" s="90"/>
      <c r="O88" s="91"/>
      <c r="P88" s="89">
        <f t="shared" si="28"/>
        <v>0</v>
      </c>
      <c r="Q88" s="90">
        <f t="shared" si="29"/>
        <v>0</v>
      </c>
      <c r="R88" s="90">
        <f t="shared" si="30"/>
        <v>0</v>
      </c>
      <c r="S88" s="91">
        <f t="shared" si="31"/>
        <v>0</v>
      </c>
      <c r="U88" s="48"/>
    </row>
    <row r="89" spans="1:21" ht="13.8" x14ac:dyDescent="0.25">
      <c r="A89" s="71"/>
      <c r="B89" s="72"/>
      <c r="C89" s="88" t="s">
        <v>22</v>
      </c>
      <c r="D89" s="89">
        <f t="shared" ref="D89:O89" si="37">SUM(D86:D88)</f>
        <v>0</v>
      </c>
      <c r="E89" s="90">
        <f t="shared" si="37"/>
        <v>0</v>
      </c>
      <c r="F89" s="90">
        <f t="shared" si="37"/>
        <v>0</v>
      </c>
      <c r="G89" s="91">
        <f t="shared" si="37"/>
        <v>0</v>
      </c>
      <c r="H89" s="89">
        <v>3020</v>
      </c>
      <c r="I89" s="90">
        <v>3020</v>
      </c>
      <c r="J89" s="90">
        <v>0</v>
      </c>
      <c r="K89" s="91">
        <v>0</v>
      </c>
      <c r="L89" s="89">
        <f t="shared" si="37"/>
        <v>98045</v>
      </c>
      <c r="M89" s="90">
        <f t="shared" si="37"/>
        <v>98045</v>
      </c>
      <c r="N89" s="90">
        <f t="shared" si="37"/>
        <v>0</v>
      </c>
      <c r="O89" s="91">
        <f t="shared" si="37"/>
        <v>0</v>
      </c>
      <c r="P89" s="89">
        <f t="shared" si="28"/>
        <v>101065</v>
      </c>
      <c r="Q89" s="90">
        <f t="shared" si="29"/>
        <v>101065</v>
      </c>
      <c r="R89" s="90">
        <f t="shared" si="30"/>
        <v>0</v>
      </c>
      <c r="S89" s="91">
        <f t="shared" si="31"/>
        <v>0</v>
      </c>
      <c r="U89" s="48"/>
    </row>
    <row r="90" spans="1:21" ht="13.8" x14ac:dyDescent="0.25">
      <c r="A90" s="71"/>
      <c r="B90" s="72"/>
      <c r="C90" s="88"/>
      <c r="D90" s="89"/>
      <c r="E90" s="90"/>
      <c r="F90" s="90"/>
      <c r="G90" s="91"/>
      <c r="H90" s="89"/>
      <c r="I90" s="90"/>
      <c r="J90" s="90"/>
      <c r="K90" s="91"/>
      <c r="L90" s="89"/>
      <c r="M90" s="90"/>
      <c r="N90" s="90"/>
      <c r="O90" s="91"/>
      <c r="P90" s="89"/>
      <c r="Q90" s="90"/>
      <c r="R90" s="90"/>
      <c r="S90" s="91"/>
      <c r="U90" s="48"/>
    </row>
    <row r="91" spans="1:21" ht="13.8" x14ac:dyDescent="0.25">
      <c r="A91" s="71"/>
      <c r="B91" s="72"/>
      <c r="C91" s="83" t="s">
        <v>244</v>
      </c>
      <c r="D91" s="89"/>
      <c r="E91" s="90"/>
      <c r="F91" s="90"/>
      <c r="G91" s="91"/>
      <c r="H91" s="89"/>
      <c r="I91" s="90"/>
      <c r="J91" s="90"/>
      <c r="K91" s="91"/>
      <c r="L91" s="89"/>
      <c r="M91" s="90"/>
      <c r="N91" s="90"/>
      <c r="O91" s="91"/>
      <c r="P91" s="89"/>
      <c r="Q91" s="90"/>
      <c r="R91" s="90"/>
      <c r="S91" s="91"/>
      <c r="U91" s="48"/>
    </row>
    <row r="92" spans="1:21" ht="13.8" x14ac:dyDescent="0.25">
      <c r="A92" s="71"/>
      <c r="B92" s="72"/>
      <c r="C92" s="83" t="s">
        <v>292</v>
      </c>
      <c r="D92" s="82">
        <v>0</v>
      </c>
      <c r="E92" s="75">
        <v>0</v>
      </c>
      <c r="F92" s="75">
        <v>0</v>
      </c>
      <c r="G92" s="76">
        <v>0</v>
      </c>
      <c r="H92" s="82">
        <v>16430</v>
      </c>
      <c r="I92" s="75">
        <v>16430</v>
      </c>
      <c r="J92" s="75">
        <v>0</v>
      </c>
      <c r="K92" s="76">
        <v>0</v>
      </c>
      <c r="L92" s="82"/>
      <c r="M92" s="75"/>
      <c r="N92" s="75"/>
      <c r="O92" s="76"/>
      <c r="P92" s="82">
        <f t="shared" si="28"/>
        <v>16430</v>
      </c>
      <c r="Q92" s="75">
        <f t="shared" si="29"/>
        <v>16430</v>
      </c>
      <c r="R92" s="75">
        <f t="shared" si="30"/>
        <v>0</v>
      </c>
      <c r="S92" s="76">
        <f t="shared" si="31"/>
        <v>0</v>
      </c>
      <c r="T92" s="120"/>
      <c r="U92" s="48"/>
    </row>
    <row r="93" spans="1:21" ht="13.8" x14ac:dyDescent="0.25">
      <c r="A93" s="71"/>
      <c r="B93" s="72"/>
      <c r="C93" s="88"/>
      <c r="D93" s="89"/>
      <c r="E93" s="90"/>
      <c r="F93" s="90"/>
      <c r="G93" s="91"/>
      <c r="H93" s="89"/>
      <c r="I93" s="90"/>
      <c r="J93" s="90"/>
      <c r="K93" s="91"/>
      <c r="L93" s="89"/>
      <c r="M93" s="90"/>
      <c r="N93" s="90"/>
      <c r="O93" s="91"/>
      <c r="P93" s="89"/>
      <c r="Q93" s="90"/>
      <c r="R93" s="90"/>
      <c r="S93" s="91"/>
      <c r="U93" s="48"/>
    </row>
    <row r="94" spans="1:21" ht="13.8" x14ac:dyDescent="0.25">
      <c r="A94" s="71"/>
      <c r="B94" s="72"/>
      <c r="C94" s="88" t="s">
        <v>22</v>
      </c>
      <c r="D94" s="89">
        <f>SUM(D92:D93)</f>
        <v>0</v>
      </c>
      <c r="E94" s="90">
        <f t="shared" ref="E94:G94" si="38">SUM(E92:E93)</f>
        <v>0</v>
      </c>
      <c r="F94" s="90">
        <f t="shared" si="38"/>
        <v>0</v>
      </c>
      <c r="G94" s="91">
        <f t="shared" si="38"/>
        <v>0</v>
      </c>
      <c r="H94" s="89">
        <v>16430</v>
      </c>
      <c r="I94" s="90">
        <v>16430</v>
      </c>
      <c r="J94" s="90">
        <v>0</v>
      </c>
      <c r="K94" s="91">
        <v>0</v>
      </c>
      <c r="L94" s="89">
        <f>SUM(L92:L93)</f>
        <v>0</v>
      </c>
      <c r="M94" s="90">
        <f t="shared" ref="M94:O94" si="39">SUM(M92:M93)</f>
        <v>0</v>
      </c>
      <c r="N94" s="90">
        <f t="shared" si="39"/>
        <v>0</v>
      </c>
      <c r="O94" s="91">
        <f t="shared" si="39"/>
        <v>0</v>
      </c>
      <c r="P94" s="89">
        <f t="shared" si="28"/>
        <v>16430</v>
      </c>
      <c r="Q94" s="90">
        <f t="shared" si="29"/>
        <v>16430</v>
      </c>
      <c r="R94" s="90">
        <f t="shared" si="30"/>
        <v>0</v>
      </c>
      <c r="S94" s="91">
        <f t="shared" si="31"/>
        <v>0</v>
      </c>
      <c r="U94" s="48"/>
    </row>
    <row r="95" spans="1:21" ht="13.8" x14ac:dyDescent="0.25">
      <c r="A95" s="71"/>
      <c r="B95" s="72"/>
      <c r="C95" s="83"/>
      <c r="D95" s="82"/>
      <c r="E95" s="75"/>
      <c r="F95" s="75"/>
      <c r="G95" s="76"/>
      <c r="H95" s="82"/>
      <c r="I95" s="75"/>
      <c r="J95" s="75"/>
      <c r="K95" s="76"/>
      <c r="L95" s="82"/>
      <c r="M95" s="75"/>
      <c r="N95" s="75"/>
      <c r="O95" s="76"/>
      <c r="P95" s="82"/>
      <c r="Q95" s="75"/>
      <c r="R95" s="75"/>
      <c r="S95" s="76"/>
      <c r="U95" s="48"/>
    </row>
    <row r="96" spans="1:21" ht="14.4" x14ac:dyDescent="0.3">
      <c r="A96" s="71"/>
      <c r="B96" s="72"/>
      <c r="C96" s="110" t="s">
        <v>32</v>
      </c>
      <c r="D96" s="111">
        <f t="shared" ref="D96:G96" si="40">D83</f>
        <v>2005076</v>
      </c>
      <c r="E96" s="112">
        <f t="shared" si="40"/>
        <v>2005076</v>
      </c>
      <c r="F96" s="112">
        <f t="shared" si="40"/>
        <v>0</v>
      </c>
      <c r="G96" s="113">
        <f t="shared" si="40"/>
        <v>0</v>
      </c>
      <c r="H96" s="111">
        <v>2152778</v>
      </c>
      <c r="I96" s="112">
        <v>2152778</v>
      </c>
      <c r="J96" s="112">
        <v>0</v>
      </c>
      <c r="K96" s="113">
        <v>0</v>
      </c>
      <c r="L96" s="111">
        <f>L83+L89+L94</f>
        <v>181307</v>
      </c>
      <c r="M96" s="112">
        <f t="shared" ref="M96:O96" si="41">M83+M89+M94</f>
        <v>181307</v>
      </c>
      <c r="N96" s="112">
        <f t="shared" si="41"/>
        <v>0</v>
      </c>
      <c r="O96" s="113">
        <f t="shared" si="41"/>
        <v>0</v>
      </c>
      <c r="P96" s="111">
        <f t="shared" si="28"/>
        <v>2334085</v>
      </c>
      <c r="Q96" s="112">
        <f t="shared" si="29"/>
        <v>2334085</v>
      </c>
      <c r="R96" s="112">
        <f t="shared" si="30"/>
        <v>0</v>
      </c>
      <c r="S96" s="113">
        <f t="shared" si="31"/>
        <v>0</v>
      </c>
      <c r="U96" s="48"/>
    </row>
    <row r="97" spans="1:22" ht="13.8" x14ac:dyDescent="0.25">
      <c r="A97" s="71"/>
      <c r="B97" s="72"/>
      <c r="C97" s="83"/>
      <c r="D97" s="99"/>
      <c r="E97" s="100"/>
      <c r="F97" s="100"/>
      <c r="G97" s="101"/>
      <c r="H97" s="99"/>
      <c r="I97" s="100"/>
      <c r="J97" s="100"/>
      <c r="K97" s="101"/>
      <c r="L97" s="99"/>
      <c r="M97" s="100"/>
      <c r="N97" s="100"/>
      <c r="O97" s="101"/>
      <c r="P97" s="99"/>
      <c r="Q97" s="100"/>
      <c r="R97" s="100"/>
      <c r="S97" s="101"/>
      <c r="U97" s="48"/>
    </row>
    <row r="98" spans="1:22" ht="13.8" x14ac:dyDescent="0.25">
      <c r="A98" s="71"/>
      <c r="B98" s="72" t="s">
        <v>7</v>
      </c>
      <c r="C98" s="83" t="s">
        <v>57</v>
      </c>
      <c r="D98" s="99"/>
      <c r="E98" s="100"/>
      <c r="F98" s="100"/>
      <c r="G98" s="101"/>
      <c r="H98" s="99"/>
      <c r="I98" s="100"/>
      <c r="J98" s="100"/>
      <c r="K98" s="101"/>
      <c r="L98" s="99"/>
      <c r="M98" s="100"/>
      <c r="N98" s="100"/>
      <c r="O98" s="101"/>
      <c r="P98" s="99"/>
      <c r="Q98" s="100"/>
      <c r="R98" s="100"/>
      <c r="S98" s="101"/>
      <c r="U98" s="48"/>
    </row>
    <row r="99" spans="1:22" ht="13.8" x14ac:dyDescent="0.25">
      <c r="A99" s="71"/>
      <c r="B99" s="72"/>
      <c r="C99" s="83" t="s">
        <v>12</v>
      </c>
      <c r="D99" s="99"/>
      <c r="E99" s="100"/>
      <c r="F99" s="100"/>
      <c r="G99" s="101"/>
      <c r="H99" s="99"/>
      <c r="I99" s="100"/>
      <c r="J99" s="100"/>
      <c r="K99" s="101"/>
      <c r="L99" s="99"/>
      <c r="M99" s="100"/>
      <c r="N99" s="100"/>
      <c r="O99" s="101"/>
      <c r="P99" s="99"/>
      <c r="Q99" s="100"/>
      <c r="R99" s="100"/>
      <c r="S99" s="101"/>
      <c r="U99" s="48"/>
    </row>
    <row r="100" spans="1:22" ht="13.8" x14ac:dyDescent="0.25">
      <c r="A100" s="105"/>
      <c r="B100" s="106"/>
      <c r="C100" s="83" t="s">
        <v>104</v>
      </c>
      <c r="D100" s="75">
        <v>388640</v>
      </c>
      <c r="E100" s="75">
        <v>388640</v>
      </c>
      <c r="F100" s="100">
        <v>0</v>
      </c>
      <c r="G100" s="101">
        <v>0</v>
      </c>
      <c r="H100" s="75">
        <v>408640</v>
      </c>
      <c r="I100" s="75">
        <v>408640</v>
      </c>
      <c r="J100" s="100">
        <v>0</v>
      </c>
      <c r="K100" s="101">
        <v>0</v>
      </c>
      <c r="L100" s="75"/>
      <c r="M100" s="75"/>
      <c r="N100" s="100"/>
      <c r="O100" s="101"/>
      <c r="P100" s="75">
        <f t="shared" si="28"/>
        <v>408640</v>
      </c>
      <c r="Q100" s="75">
        <f t="shared" si="29"/>
        <v>408640</v>
      </c>
      <c r="R100" s="100">
        <f t="shared" si="30"/>
        <v>0</v>
      </c>
      <c r="S100" s="101">
        <f t="shared" si="31"/>
        <v>0</v>
      </c>
      <c r="T100" s="107"/>
      <c r="U100" s="48"/>
    </row>
    <row r="101" spans="1:22" ht="13.8" x14ac:dyDescent="0.25">
      <c r="A101" s="105"/>
      <c r="B101" s="106"/>
      <c r="C101" s="83" t="s">
        <v>79</v>
      </c>
      <c r="D101" s="75"/>
      <c r="E101" s="75"/>
      <c r="F101" s="100"/>
      <c r="G101" s="101"/>
      <c r="H101" s="75"/>
      <c r="I101" s="75"/>
      <c r="J101" s="100"/>
      <c r="K101" s="101"/>
      <c r="L101" s="75"/>
      <c r="M101" s="75"/>
      <c r="N101" s="100"/>
      <c r="O101" s="101"/>
      <c r="P101" s="75"/>
      <c r="Q101" s="75"/>
      <c r="R101" s="100"/>
      <c r="S101" s="101"/>
      <c r="U101" s="48"/>
    </row>
    <row r="102" spans="1:22" ht="13.8" x14ac:dyDescent="0.25">
      <c r="A102" s="105"/>
      <c r="B102" s="106"/>
      <c r="C102" s="83" t="s">
        <v>80</v>
      </c>
      <c r="D102" s="75"/>
      <c r="E102" s="75"/>
      <c r="F102" s="100"/>
      <c r="G102" s="101"/>
      <c r="H102" s="75"/>
      <c r="I102" s="75"/>
      <c r="J102" s="100"/>
      <c r="K102" s="101"/>
      <c r="L102" s="75"/>
      <c r="M102" s="75"/>
      <c r="N102" s="100"/>
      <c r="O102" s="101"/>
      <c r="P102" s="75"/>
      <c r="Q102" s="75"/>
      <c r="R102" s="100"/>
      <c r="S102" s="101"/>
      <c r="U102" s="48"/>
    </row>
    <row r="103" spans="1:22" ht="13.8" x14ac:dyDescent="0.25">
      <c r="A103" s="105"/>
      <c r="B103" s="106"/>
      <c r="C103" s="83" t="s">
        <v>81</v>
      </c>
      <c r="D103" s="75">
        <v>24538</v>
      </c>
      <c r="E103" s="75">
        <f>D103</f>
        <v>24538</v>
      </c>
      <c r="F103" s="100">
        <v>0</v>
      </c>
      <c r="G103" s="101">
        <v>0</v>
      </c>
      <c r="H103" s="75">
        <v>24538</v>
      </c>
      <c r="I103" s="75">
        <v>24538</v>
      </c>
      <c r="J103" s="100">
        <v>0</v>
      </c>
      <c r="K103" s="101">
        <v>0</v>
      </c>
      <c r="L103" s="75"/>
      <c r="M103" s="75"/>
      <c r="N103" s="100"/>
      <c r="O103" s="101"/>
      <c r="P103" s="75">
        <f t="shared" si="28"/>
        <v>24538</v>
      </c>
      <c r="Q103" s="75">
        <f t="shared" si="29"/>
        <v>24538</v>
      </c>
      <c r="R103" s="100">
        <f t="shared" si="30"/>
        <v>0</v>
      </c>
      <c r="S103" s="101">
        <f t="shared" si="31"/>
        <v>0</v>
      </c>
      <c r="T103" s="107"/>
      <c r="U103" s="48"/>
    </row>
    <row r="104" spans="1:22" ht="13.8" x14ac:dyDescent="0.25">
      <c r="A104" s="105"/>
      <c r="B104" s="106"/>
      <c r="C104" s="83" t="s">
        <v>82</v>
      </c>
      <c r="D104" s="75">
        <v>52123</v>
      </c>
      <c r="E104" s="75">
        <f>D104</f>
        <v>52123</v>
      </c>
      <c r="F104" s="100">
        <v>0</v>
      </c>
      <c r="G104" s="101">
        <v>0</v>
      </c>
      <c r="H104" s="75">
        <v>52123</v>
      </c>
      <c r="I104" s="75">
        <v>52123</v>
      </c>
      <c r="J104" s="100">
        <v>0</v>
      </c>
      <c r="K104" s="101">
        <v>0</v>
      </c>
      <c r="L104" s="75"/>
      <c r="M104" s="75"/>
      <c r="N104" s="100"/>
      <c r="O104" s="101"/>
      <c r="P104" s="75">
        <f t="shared" si="28"/>
        <v>52123</v>
      </c>
      <c r="Q104" s="75">
        <f t="shared" si="29"/>
        <v>52123</v>
      </c>
      <c r="R104" s="100">
        <f t="shared" si="30"/>
        <v>0</v>
      </c>
      <c r="S104" s="101">
        <f t="shared" si="31"/>
        <v>0</v>
      </c>
      <c r="T104" s="107"/>
      <c r="U104" s="48"/>
    </row>
    <row r="105" spans="1:22" ht="13.8" x14ac:dyDescent="0.25">
      <c r="A105" s="105"/>
      <c r="B105" s="106"/>
      <c r="C105" s="83"/>
      <c r="D105" s="75"/>
      <c r="E105" s="75"/>
      <c r="F105" s="100"/>
      <c r="G105" s="101"/>
      <c r="H105" s="75"/>
      <c r="I105" s="75"/>
      <c r="J105" s="100"/>
      <c r="K105" s="101"/>
      <c r="L105" s="75"/>
      <c r="M105" s="75"/>
      <c r="N105" s="100"/>
      <c r="O105" s="101"/>
      <c r="P105" s="75"/>
      <c r="Q105" s="75"/>
      <c r="R105" s="100"/>
      <c r="S105" s="101"/>
      <c r="U105" s="48"/>
    </row>
    <row r="106" spans="1:22" ht="14.4" x14ac:dyDescent="0.3">
      <c r="A106" s="121"/>
      <c r="B106" s="122"/>
      <c r="C106" s="110" t="s">
        <v>33</v>
      </c>
      <c r="D106" s="123">
        <f>SUM(D100:D105)</f>
        <v>465301</v>
      </c>
      <c r="E106" s="123">
        <f t="shared" ref="E106:G106" si="42">SUM(E100:E105)</f>
        <v>465301</v>
      </c>
      <c r="F106" s="112">
        <f t="shared" si="42"/>
        <v>0</v>
      </c>
      <c r="G106" s="113">
        <f t="shared" si="42"/>
        <v>0</v>
      </c>
      <c r="H106" s="123">
        <v>485301</v>
      </c>
      <c r="I106" s="123">
        <v>485301</v>
      </c>
      <c r="J106" s="112">
        <v>0</v>
      </c>
      <c r="K106" s="113">
        <v>0</v>
      </c>
      <c r="L106" s="123">
        <f>SUM(L100:L105)</f>
        <v>0</v>
      </c>
      <c r="M106" s="123">
        <f t="shared" ref="M106:O106" si="43">SUM(M100:M105)</f>
        <v>0</v>
      </c>
      <c r="N106" s="112">
        <f t="shared" si="43"/>
        <v>0</v>
      </c>
      <c r="O106" s="113">
        <f t="shared" si="43"/>
        <v>0</v>
      </c>
      <c r="P106" s="123">
        <f t="shared" si="28"/>
        <v>485301</v>
      </c>
      <c r="Q106" s="123">
        <f t="shared" si="29"/>
        <v>485301</v>
      </c>
      <c r="R106" s="112">
        <f t="shared" si="30"/>
        <v>0</v>
      </c>
      <c r="S106" s="113">
        <f t="shared" si="31"/>
        <v>0</v>
      </c>
      <c r="U106" s="48"/>
    </row>
    <row r="107" spans="1:22" ht="13.8" x14ac:dyDescent="0.25">
      <c r="A107" s="105"/>
      <c r="B107" s="106"/>
      <c r="C107" s="83"/>
      <c r="D107" s="99"/>
      <c r="E107" s="100"/>
      <c r="F107" s="100"/>
      <c r="G107" s="101"/>
      <c r="H107" s="99"/>
      <c r="I107" s="100"/>
      <c r="J107" s="100"/>
      <c r="K107" s="101"/>
      <c r="L107" s="99"/>
      <c r="M107" s="100"/>
      <c r="N107" s="100"/>
      <c r="O107" s="101"/>
      <c r="P107" s="99"/>
      <c r="Q107" s="100"/>
      <c r="R107" s="100"/>
      <c r="S107" s="101"/>
      <c r="U107" s="48"/>
    </row>
    <row r="108" spans="1:22" ht="13.8" x14ac:dyDescent="0.25">
      <c r="A108" s="105"/>
      <c r="B108" s="124" t="s">
        <v>13</v>
      </c>
      <c r="C108" s="83" t="s">
        <v>111</v>
      </c>
      <c r="D108" s="99"/>
      <c r="E108" s="100"/>
      <c r="F108" s="100"/>
      <c r="G108" s="101"/>
      <c r="H108" s="99"/>
      <c r="I108" s="100"/>
      <c r="J108" s="100"/>
      <c r="K108" s="101"/>
      <c r="L108" s="99"/>
      <c r="M108" s="100"/>
      <c r="N108" s="100"/>
      <c r="O108" s="101"/>
      <c r="P108" s="99"/>
      <c r="Q108" s="100"/>
      <c r="R108" s="100"/>
      <c r="S108" s="101"/>
      <c r="U108" s="48"/>
    </row>
    <row r="109" spans="1:22" ht="13.8" x14ac:dyDescent="0.25">
      <c r="A109" s="105"/>
      <c r="B109" s="106"/>
      <c r="C109" s="83" t="s">
        <v>112</v>
      </c>
      <c r="D109" s="99"/>
      <c r="E109" s="100"/>
      <c r="F109" s="100"/>
      <c r="G109" s="101"/>
      <c r="H109" s="99"/>
      <c r="I109" s="100"/>
      <c r="J109" s="100"/>
      <c r="K109" s="101"/>
      <c r="L109" s="99"/>
      <c r="M109" s="100"/>
      <c r="N109" s="100"/>
      <c r="O109" s="101"/>
      <c r="P109" s="99"/>
      <c r="Q109" s="100"/>
      <c r="R109" s="100"/>
      <c r="S109" s="101"/>
      <c r="U109" s="48"/>
    </row>
    <row r="110" spans="1:22" ht="13.8" x14ac:dyDescent="0.25">
      <c r="A110" s="105"/>
      <c r="B110" s="106"/>
      <c r="C110" s="83" t="s">
        <v>201</v>
      </c>
      <c r="D110" s="75">
        <v>7621</v>
      </c>
      <c r="E110" s="75">
        <f>D110</f>
        <v>7621</v>
      </c>
      <c r="F110" s="100">
        <v>0</v>
      </c>
      <c r="G110" s="101">
        <v>0</v>
      </c>
      <c r="H110" s="75">
        <v>26899</v>
      </c>
      <c r="I110" s="75">
        <v>26899</v>
      </c>
      <c r="J110" s="100">
        <v>0</v>
      </c>
      <c r="K110" s="101">
        <v>0</v>
      </c>
      <c r="L110" s="75"/>
      <c r="M110" s="75"/>
      <c r="N110" s="100"/>
      <c r="O110" s="101"/>
      <c r="P110" s="75">
        <f t="shared" si="28"/>
        <v>26899</v>
      </c>
      <c r="Q110" s="75">
        <f t="shared" si="29"/>
        <v>26899</v>
      </c>
      <c r="R110" s="100">
        <f t="shared" si="30"/>
        <v>0</v>
      </c>
      <c r="S110" s="101">
        <f t="shared" si="31"/>
        <v>0</v>
      </c>
      <c r="T110" s="107"/>
      <c r="U110" s="48"/>
      <c r="V110" s="120"/>
    </row>
    <row r="111" spans="1:22" ht="14.4" x14ac:dyDescent="0.3">
      <c r="A111" s="117"/>
      <c r="B111" s="72"/>
      <c r="C111" s="83" t="s">
        <v>202</v>
      </c>
      <c r="D111" s="99">
        <v>405</v>
      </c>
      <c r="E111" s="100">
        <v>405</v>
      </c>
      <c r="F111" s="100">
        <v>0</v>
      </c>
      <c r="G111" s="101">
        <v>0</v>
      </c>
      <c r="H111" s="99">
        <v>405</v>
      </c>
      <c r="I111" s="100">
        <v>405</v>
      </c>
      <c r="J111" s="100">
        <v>0</v>
      </c>
      <c r="K111" s="101">
        <v>0</v>
      </c>
      <c r="L111" s="99"/>
      <c r="M111" s="100"/>
      <c r="N111" s="100"/>
      <c r="O111" s="101"/>
      <c r="P111" s="99">
        <f t="shared" si="28"/>
        <v>405</v>
      </c>
      <c r="Q111" s="100">
        <f t="shared" si="29"/>
        <v>405</v>
      </c>
      <c r="R111" s="100">
        <f t="shared" si="30"/>
        <v>0</v>
      </c>
      <c r="S111" s="101">
        <f t="shared" si="31"/>
        <v>0</v>
      </c>
      <c r="T111" s="107"/>
      <c r="U111" s="48"/>
    </row>
    <row r="112" spans="1:22" ht="14.4" x14ac:dyDescent="0.3">
      <c r="A112" s="117"/>
      <c r="B112" s="72"/>
      <c r="C112" s="83" t="s">
        <v>203</v>
      </c>
      <c r="D112" s="99"/>
      <c r="E112" s="100"/>
      <c r="F112" s="100"/>
      <c r="G112" s="101"/>
      <c r="H112" s="99">
        <v>0</v>
      </c>
      <c r="I112" s="100">
        <v>0</v>
      </c>
      <c r="J112" s="100">
        <v>0</v>
      </c>
      <c r="K112" s="101">
        <v>0</v>
      </c>
      <c r="L112" s="99"/>
      <c r="M112" s="100"/>
      <c r="N112" s="100"/>
      <c r="O112" s="101"/>
      <c r="P112" s="99">
        <f t="shared" si="28"/>
        <v>0</v>
      </c>
      <c r="Q112" s="100">
        <f t="shared" si="29"/>
        <v>0</v>
      </c>
      <c r="R112" s="100">
        <f t="shared" si="30"/>
        <v>0</v>
      </c>
      <c r="S112" s="101">
        <f t="shared" si="31"/>
        <v>0</v>
      </c>
      <c r="T112" s="107"/>
      <c r="U112" s="48"/>
    </row>
    <row r="113" spans="1:22" ht="14.4" x14ac:dyDescent="0.3">
      <c r="A113" s="117"/>
      <c r="B113" s="72"/>
      <c r="C113" s="83" t="s">
        <v>204</v>
      </c>
      <c r="D113" s="99">
        <v>15655</v>
      </c>
      <c r="E113" s="100">
        <v>15655</v>
      </c>
      <c r="F113" s="100">
        <v>0</v>
      </c>
      <c r="G113" s="101">
        <v>0</v>
      </c>
      <c r="H113" s="99">
        <v>15655</v>
      </c>
      <c r="I113" s="100">
        <v>15655</v>
      </c>
      <c r="J113" s="100">
        <v>0</v>
      </c>
      <c r="K113" s="101">
        <v>0</v>
      </c>
      <c r="L113" s="99">
        <v>1322</v>
      </c>
      <c r="M113" s="100">
        <f>L113</f>
        <v>1322</v>
      </c>
      <c r="N113" s="100">
        <v>0</v>
      </c>
      <c r="O113" s="101">
        <v>0</v>
      </c>
      <c r="P113" s="99">
        <f t="shared" si="28"/>
        <v>16977</v>
      </c>
      <c r="Q113" s="100">
        <f t="shared" si="29"/>
        <v>16977</v>
      </c>
      <c r="R113" s="100">
        <f t="shared" si="30"/>
        <v>0</v>
      </c>
      <c r="S113" s="101">
        <f t="shared" si="31"/>
        <v>0</v>
      </c>
      <c r="T113" s="107"/>
      <c r="U113" s="49"/>
      <c r="V113" s="120"/>
    </row>
    <row r="114" spans="1:22" ht="14.4" x14ac:dyDescent="0.3">
      <c r="A114" s="117"/>
      <c r="B114" s="72"/>
      <c r="C114" s="83" t="s">
        <v>205</v>
      </c>
      <c r="D114" s="99">
        <v>3105</v>
      </c>
      <c r="E114" s="100">
        <v>3105</v>
      </c>
      <c r="F114" s="100">
        <v>0</v>
      </c>
      <c r="G114" s="101">
        <v>0</v>
      </c>
      <c r="H114" s="99">
        <v>3105</v>
      </c>
      <c r="I114" s="100">
        <v>3105</v>
      </c>
      <c r="J114" s="100">
        <v>0</v>
      </c>
      <c r="K114" s="101">
        <v>0</v>
      </c>
      <c r="L114" s="99">
        <v>636</v>
      </c>
      <c r="M114" s="100">
        <f>L114</f>
        <v>636</v>
      </c>
      <c r="N114" s="100">
        <v>0</v>
      </c>
      <c r="O114" s="101">
        <v>0</v>
      </c>
      <c r="P114" s="99">
        <f t="shared" si="28"/>
        <v>3741</v>
      </c>
      <c r="Q114" s="100">
        <f t="shared" si="29"/>
        <v>3741</v>
      </c>
      <c r="R114" s="100">
        <f t="shared" si="30"/>
        <v>0</v>
      </c>
      <c r="S114" s="101">
        <f t="shared" si="31"/>
        <v>0</v>
      </c>
      <c r="T114" s="107"/>
      <c r="U114" s="48"/>
    </row>
    <row r="115" spans="1:22" ht="14.4" x14ac:dyDescent="0.3">
      <c r="A115" s="117"/>
      <c r="B115" s="72"/>
      <c r="C115" s="73" t="s">
        <v>206</v>
      </c>
      <c r="D115" s="99">
        <v>2464</v>
      </c>
      <c r="E115" s="100">
        <v>2464</v>
      </c>
      <c r="F115" s="100">
        <v>0</v>
      </c>
      <c r="G115" s="101">
        <v>0</v>
      </c>
      <c r="H115" s="99">
        <v>2464</v>
      </c>
      <c r="I115" s="100">
        <v>2464</v>
      </c>
      <c r="J115" s="100">
        <v>0</v>
      </c>
      <c r="K115" s="101">
        <v>0</v>
      </c>
      <c r="L115" s="99">
        <v>210</v>
      </c>
      <c r="M115" s="100">
        <f>L115</f>
        <v>210</v>
      </c>
      <c r="N115" s="100">
        <v>0</v>
      </c>
      <c r="O115" s="101">
        <v>0</v>
      </c>
      <c r="P115" s="99">
        <f t="shared" si="28"/>
        <v>2674</v>
      </c>
      <c r="Q115" s="100">
        <f t="shared" si="29"/>
        <v>2674</v>
      </c>
      <c r="R115" s="100">
        <f t="shared" si="30"/>
        <v>0</v>
      </c>
      <c r="S115" s="101">
        <f t="shared" si="31"/>
        <v>0</v>
      </c>
      <c r="T115" s="107"/>
      <c r="U115" s="48"/>
    </row>
    <row r="116" spans="1:22" ht="28.2" x14ac:dyDescent="0.3">
      <c r="A116" s="117"/>
      <c r="B116" s="72"/>
      <c r="C116" s="83" t="s">
        <v>207</v>
      </c>
      <c r="D116" s="99">
        <v>386</v>
      </c>
      <c r="E116" s="100">
        <v>386</v>
      </c>
      <c r="F116" s="100">
        <v>0</v>
      </c>
      <c r="G116" s="101">
        <v>0</v>
      </c>
      <c r="H116" s="99">
        <v>386</v>
      </c>
      <c r="I116" s="100">
        <v>386</v>
      </c>
      <c r="J116" s="100">
        <v>0</v>
      </c>
      <c r="K116" s="101">
        <v>0</v>
      </c>
      <c r="L116" s="99">
        <v>938</v>
      </c>
      <c r="M116" s="100">
        <v>938</v>
      </c>
      <c r="N116" s="100">
        <v>0</v>
      </c>
      <c r="O116" s="101">
        <v>0</v>
      </c>
      <c r="P116" s="99">
        <f t="shared" si="28"/>
        <v>1324</v>
      </c>
      <c r="Q116" s="100">
        <f t="shared" si="29"/>
        <v>1324</v>
      </c>
      <c r="R116" s="100">
        <f t="shared" si="30"/>
        <v>0</v>
      </c>
      <c r="S116" s="101">
        <f t="shared" si="31"/>
        <v>0</v>
      </c>
      <c r="U116" s="48"/>
      <c r="V116" s="48"/>
    </row>
    <row r="117" spans="1:22" ht="14.4" x14ac:dyDescent="0.3">
      <c r="A117" s="117"/>
      <c r="B117" s="72"/>
      <c r="C117" s="73" t="s">
        <v>208</v>
      </c>
      <c r="D117" s="99">
        <v>2978</v>
      </c>
      <c r="E117" s="100">
        <v>2978</v>
      </c>
      <c r="F117" s="100">
        <v>0</v>
      </c>
      <c r="G117" s="101">
        <v>0</v>
      </c>
      <c r="H117" s="99">
        <v>2978</v>
      </c>
      <c r="I117" s="100">
        <v>2978</v>
      </c>
      <c r="J117" s="100">
        <v>0</v>
      </c>
      <c r="K117" s="101">
        <v>0</v>
      </c>
      <c r="L117" s="99"/>
      <c r="M117" s="100"/>
      <c r="N117" s="100"/>
      <c r="O117" s="101"/>
      <c r="P117" s="99">
        <f t="shared" si="28"/>
        <v>2978</v>
      </c>
      <c r="Q117" s="100">
        <f t="shared" si="29"/>
        <v>2978</v>
      </c>
      <c r="R117" s="100">
        <f t="shared" si="30"/>
        <v>0</v>
      </c>
      <c r="S117" s="101">
        <f t="shared" si="31"/>
        <v>0</v>
      </c>
      <c r="U117" s="50"/>
      <c r="V117" s="48"/>
    </row>
    <row r="118" spans="1:22" ht="14.4" x14ac:dyDescent="0.3">
      <c r="A118" s="117"/>
      <c r="B118" s="72"/>
      <c r="C118" s="73" t="s">
        <v>255</v>
      </c>
      <c r="D118" s="99">
        <v>4769</v>
      </c>
      <c r="E118" s="100">
        <f>D118</f>
        <v>4769</v>
      </c>
      <c r="F118" s="100">
        <v>0</v>
      </c>
      <c r="G118" s="101">
        <v>0</v>
      </c>
      <c r="H118" s="99">
        <v>4769</v>
      </c>
      <c r="I118" s="100">
        <v>4769</v>
      </c>
      <c r="J118" s="100">
        <v>0</v>
      </c>
      <c r="K118" s="101">
        <v>0</v>
      </c>
      <c r="L118" s="99"/>
      <c r="M118" s="100"/>
      <c r="N118" s="100"/>
      <c r="O118" s="101"/>
      <c r="P118" s="99">
        <f t="shared" si="28"/>
        <v>4769</v>
      </c>
      <c r="Q118" s="100">
        <f t="shared" si="29"/>
        <v>4769</v>
      </c>
      <c r="R118" s="100">
        <f t="shared" si="30"/>
        <v>0</v>
      </c>
      <c r="S118" s="101">
        <f t="shared" si="31"/>
        <v>0</v>
      </c>
      <c r="U118" s="49"/>
    </row>
    <row r="119" spans="1:22" ht="14.4" x14ac:dyDescent="0.3">
      <c r="A119" s="117"/>
      <c r="B119" s="72"/>
      <c r="C119" s="73" t="s">
        <v>256</v>
      </c>
      <c r="D119" s="99">
        <v>2731</v>
      </c>
      <c r="E119" s="100">
        <f>D119</f>
        <v>2731</v>
      </c>
      <c r="F119" s="100">
        <v>0</v>
      </c>
      <c r="G119" s="101">
        <v>0</v>
      </c>
      <c r="H119" s="99">
        <v>2731</v>
      </c>
      <c r="I119" s="100">
        <v>2731</v>
      </c>
      <c r="J119" s="100">
        <v>0</v>
      </c>
      <c r="K119" s="101">
        <v>0</v>
      </c>
      <c r="L119" s="99"/>
      <c r="M119" s="100"/>
      <c r="N119" s="100"/>
      <c r="O119" s="101"/>
      <c r="P119" s="99">
        <f t="shared" si="28"/>
        <v>2731</v>
      </c>
      <c r="Q119" s="100">
        <f t="shared" si="29"/>
        <v>2731</v>
      </c>
      <c r="R119" s="100">
        <f t="shared" si="30"/>
        <v>0</v>
      </c>
      <c r="S119" s="101">
        <f t="shared" si="31"/>
        <v>0</v>
      </c>
      <c r="U119" s="48"/>
    </row>
    <row r="120" spans="1:22" ht="14.4" x14ac:dyDescent="0.3">
      <c r="A120" s="117"/>
      <c r="B120" s="72"/>
      <c r="C120" s="125" t="s">
        <v>238</v>
      </c>
      <c r="D120" s="99">
        <v>1278</v>
      </c>
      <c r="E120" s="100">
        <v>0</v>
      </c>
      <c r="F120" s="100">
        <v>1278</v>
      </c>
      <c r="G120" s="101">
        <v>0</v>
      </c>
      <c r="H120" s="99">
        <v>1278</v>
      </c>
      <c r="I120" s="100">
        <v>0</v>
      </c>
      <c r="J120" s="100">
        <v>1278</v>
      </c>
      <c r="K120" s="101">
        <v>0</v>
      </c>
      <c r="L120" s="99"/>
      <c r="M120" s="100"/>
      <c r="N120" s="100"/>
      <c r="O120" s="101"/>
      <c r="P120" s="99">
        <f t="shared" si="28"/>
        <v>1278</v>
      </c>
      <c r="Q120" s="100">
        <f t="shared" si="29"/>
        <v>0</v>
      </c>
      <c r="R120" s="100">
        <f t="shared" si="30"/>
        <v>1278</v>
      </c>
      <c r="S120" s="101">
        <f t="shared" si="31"/>
        <v>0</v>
      </c>
      <c r="T120" s="126"/>
      <c r="U120" s="48"/>
    </row>
    <row r="121" spans="1:22" ht="14.4" x14ac:dyDescent="0.3">
      <c r="A121" s="117"/>
      <c r="B121" s="72"/>
      <c r="C121" s="83" t="s">
        <v>209</v>
      </c>
      <c r="D121" s="99">
        <v>7204</v>
      </c>
      <c r="E121" s="100">
        <v>0</v>
      </c>
      <c r="F121" s="100">
        <v>7204</v>
      </c>
      <c r="G121" s="101">
        <v>0</v>
      </c>
      <c r="H121" s="99">
        <v>7204</v>
      </c>
      <c r="I121" s="100">
        <v>0</v>
      </c>
      <c r="J121" s="100">
        <v>7204</v>
      </c>
      <c r="K121" s="101">
        <v>0</v>
      </c>
      <c r="L121" s="99"/>
      <c r="M121" s="100"/>
      <c r="N121" s="100"/>
      <c r="O121" s="101"/>
      <c r="P121" s="99">
        <f t="shared" si="28"/>
        <v>7204</v>
      </c>
      <c r="Q121" s="100">
        <f t="shared" si="29"/>
        <v>0</v>
      </c>
      <c r="R121" s="100">
        <f t="shared" si="30"/>
        <v>7204</v>
      </c>
      <c r="S121" s="101">
        <f t="shared" si="31"/>
        <v>0</v>
      </c>
      <c r="T121" s="107"/>
      <c r="U121" s="48"/>
    </row>
    <row r="122" spans="1:22" ht="13.8" x14ac:dyDescent="0.25">
      <c r="A122" s="105"/>
      <c r="B122" s="106"/>
      <c r="C122" s="83" t="s">
        <v>210</v>
      </c>
      <c r="D122" s="99">
        <v>500</v>
      </c>
      <c r="E122" s="100">
        <v>0</v>
      </c>
      <c r="F122" s="100">
        <v>0</v>
      </c>
      <c r="G122" s="101">
        <v>500</v>
      </c>
      <c r="H122" s="99">
        <v>500</v>
      </c>
      <c r="I122" s="100">
        <v>0</v>
      </c>
      <c r="J122" s="100">
        <v>0</v>
      </c>
      <c r="K122" s="101">
        <v>500</v>
      </c>
      <c r="L122" s="99">
        <v>60</v>
      </c>
      <c r="M122" s="100">
        <v>0</v>
      </c>
      <c r="N122" s="100">
        <v>0</v>
      </c>
      <c r="O122" s="101">
        <v>60</v>
      </c>
      <c r="P122" s="99">
        <f t="shared" si="28"/>
        <v>560</v>
      </c>
      <c r="Q122" s="100">
        <f t="shared" si="29"/>
        <v>0</v>
      </c>
      <c r="R122" s="100">
        <f t="shared" si="30"/>
        <v>0</v>
      </c>
      <c r="S122" s="101">
        <f t="shared" si="31"/>
        <v>560</v>
      </c>
      <c r="T122" s="107"/>
      <c r="U122" s="48"/>
    </row>
    <row r="123" spans="1:22" ht="14.4" x14ac:dyDescent="0.3">
      <c r="A123" s="117"/>
      <c r="B123" s="72"/>
      <c r="C123" s="125" t="s">
        <v>293</v>
      </c>
      <c r="D123" s="99">
        <v>6000</v>
      </c>
      <c r="E123" s="100">
        <v>6000</v>
      </c>
      <c r="F123" s="100">
        <v>0</v>
      </c>
      <c r="G123" s="127">
        <v>0</v>
      </c>
      <c r="H123" s="99">
        <v>6000</v>
      </c>
      <c r="I123" s="100">
        <v>6000</v>
      </c>
      <c r="J123" s="100">
        <v>0</v>
      </c>
      <c r="K123" s="127">
        <v>0</v>
      </c>
      <c r="L123" s="99"/>
      <c r="M123" s="100"/>
      <c r="N123" s="100"/>
      <c r="O123" s="127"/>
      <c r="P123" s="99">
        <f t="shared" si="28"/>
        <v>6000</v>
      </c>
      <c r="Q123" s="100">
        <f t="shared" si="29"/>
        <v>6000</v>
      </c>
      <c r="R123" s="100">
        <f t="shared" si="30"/>
        <v>0</v>
      </c>
      <c r="S123" s="127">
        <f t="shared" si="31"/>
        <v>0</v>
      </c>
      <c r="U123" s="48"/>
    </row>
    <row r="124" spans="1:22" ht="14.4" x14ac:dyDescent="0.3">
      <c r="A124" s="117"/>
      <c r="B124" s="72"/>
      <c r="C124" s="125" t="s">
        <v>294</v>
      </c>
      <c r="D124" s="99">
        <v>6523</v>
      </c>
      <c r="E124" s="100">
        <v>6523</v>
      </c>
      <c r="F124" s="100">
        <v>0</v>
      </c>
      <c r="G124" s="127">
        <v>0</v>
      </c>
      <c r="H124" s="99">
        <v>6523</v>
      </c>
      <c r="I124" s="100">
        <v>6523</v>
      </c>
      <c r="J124" s="100">
        <v>0</v>
      </c>
      <c r="K124" s="127">
        <v>0</v>
      </c>
      <c r="L124" s="99"/>
      <c r="M124" s="100"/>
      <c r="N124" s="100"/>
      <c r="O124" s="127"/>
      <c r="P124" s="99">
        <f t="shared" si="28"/>
        <v>6523</v>
      </c>
      <c r="Q124" s="100">
        <f t="shared" si="29"/>
        <v>6523</v>
      </c>
      <c r="R124" s="100">
        <f t="shared" si="30"/>
        <v>0</v>
      </c>
      <c r="S124" s="127">
        <f t="shared" si="31"/>
        <v>0</v>
      </c>
      <c r="T124" s="128"/>
      <c r="U124" s="48"/>
    </row>
    <row r="125" spans="1:22" ht="14.4" x14ac:dyDescent="0.3">
      <c r="A125" s="117"/>
      <c r="B125" s="72"/>
      <c r="C125" s="125" t="s">
        <v>320</v>
      </c>
      <c r="D125" s="99">
        <v>3601</v>
      </c>
      <c r="E125" s="100">
        <v>3601</v>
      </c>
      <c r="F125" s="100">
        <v>0</v>
      </c>
      <c r="G125" s="127">
        <v>0</v>
      </c>
      <c r="H125" s="99">
        <v>3601</v>
      </c>
      <c r="I125" s="100">
        <v>3601</v>
      </c>
      <c r="J125" s="100">
        <v>0</v>
      </c>
      <c r="K125" s="127">
        <v>0</v>
      </c>
      <c r="L125" s="99"/>
      <c r="M125" s="100"/>
      <c r="N125" s="100"/>
      <c r="O125" s="127"/>
      <c r="P125" s="99">
        <f t="shared" si="28"/>
        <v>3601</v>
      </c>
      <c r="Q125" s="100">
        <f t="shared" si="29"/>
        <v>3601</v>
      </c>
      <c r="R125" s="100">
        <f t="shared" si="30"/>
        <v>0</v>
      </c>
      <c r="S125" s="127">
        <f t="shared" si="31"/>
        <v>0</v>
      </c>
      <c r="U125" s="48"/>
    </row>
    <row r="126" spans="1:22" ht="28.2" x14ac:dyDescent="0.3">
      <c r="A126" s="117"/>
      <c r="B126" s="72"/>
      <c r="C126" s="83" t="s">
        <v>295</v>
      </c>
      <c r="D126" s="99">
        <v>43181</v>
      </c>
      <c r="E126" s="100">
        <v>43181</v>
      </c>
      <c r="F126" s="100">
        <v>0</v>
      </c>
      <c r="G126" s="127">
        <v>0</v>
      </c>
      <c r="H126" s="99">
        <v>0</v>
      </c>
      <c r="I126" s="100">
        <v>0</v>
      </c>
      <c r="J126" s="100">
        <v>0</v>
      </c>
      <c r="K126" s="127">
        <v>0</v>
      </c>
      <c r="L126" s="99"/>
      <c r="M126" s="100"/>
      <c r="N126" s="100"/>
      <c r="O126" s="127"/>
      <c r="P126" s="99">
        <f t="shared" si="28"/>
        <v>0</v>
      </c>
      <c r="Q126" s="100">
        <f t="shared" si="29"/>
        <v>0</v>
      </c>
      <c r="R126" s="100">
        <f t="shared" si="30"/>
        <v>0</v>
      </c>
      <c r="S126" s="127">
        <f t="shared" si="31"/>
        <v>0</v>
      </c>
      <c r="T126" s="129"/>
      <c r="U126" s="48"/>
    </row>
    <row r="127" spans="1:22" ht="28.2" x14ac:dyDescent="0.3">
      <c r="A127" s="117"/>
      <c r="B127" s="72"/>
      <c r="C127" s="83" t="s">
        <v>296</v>
      </c>
      <c r="D127" s="99">
        <v>5148</v>
      </c>
      <c r="E127" s="100">
        <v>5148</v>
      </c>
      <c r="F127" s="100">
        <v>0</v>
      </c>
      <c r="G127" s="127">
        <v>0</v>
      </c>
      <c r="H127" s="99">
        <v>5148</v>
      </c>
      <c r="I127" s="100">
        <v>5148</v>
      </c>
      <c r="J127" s="100">
        <v>0</v>
      </c>
      <c r="K127" s="127">
        <v>0</v>
      </c>
      <c r="L127" s="99">
        <v>-5148</v>
      </c>
      <c r="M127" s="100">
        <v>-5148</v>
      </c>
      <c r="N127" s="100">
        <v>0</v>
      </c>
      <c r="O127" s="127">
        <v>0</v>
      </c>
      <c r="P127" s="99">
        <f t="shared" si="28"/>
        <v>0</v>
      </c>
      <c r="Q127" s="100">
        <f t="shared" si="29"/>
        <v>0</v>
      </c>
      <c r="R127" s="100">
        <f t="shared" si="30"/>
        <v>0</v>
      </c>
      <c r="S127" s="127">
        <f t="shared" si="31"/>
        <v>0</v>
      </c>
      <c r="T127" s="129"/>
      <c r="U127" s="48"/>
    </row>
    <row r="128" spans="1:22" ht="14.4" x14ac:dyDescent="0.3">
      <c r="A128" s="117"/>
      <c r="B128" s="72"/>
      <c r="C128" s="83" t="s">
        <v>323</v>
      </c>
      <c r="D128" s="99"/>
      <c r="E128" s="100"/>
      <c r="F128" s="100"/>
      <c r="G128" s="127"/>
      <c r="H128" s="99">
        <v>5000</v>
      </c>
      <c r="I128" s="100">
        <v>5000</v>
      </c>
      <c r="J128" s="100">
        <v>0</v>
      </c>
      <c r="K128" s="127">
        <v>0</v>
      </c>
      <c r="L128" s="99"/>
      <c r="M128" s="100"/>
      <c r="N128" s="100"/>
      <c r="O128" s="127"/>
      <c r="P128" s="99">
        <f t="shared" si="28"/>
        <v>5000</v>
      </c>
      <c r="Q128" s="100">
        <f t="shared" si="29"/>
        <v>5000</v>
      </c>
      <c r="R128" s="100">
        <f t="shared" si="30"/>
        <v>0</v>
      </c>
      <c r="S128" s="127">
        <f t="shared" si="31"/>
        <v>0</v>
      </c>
      <c r="T128" s="129"/>
      <c r="U128" s="48"/>
      <c r="V128" s="120"/>
    </row>
    <row r="129" spans="1:22" ht="28.2" x14ac:dyDescent="0.3">
      <c r="A129" s="117"/>
      <c r="B129" s="72"/>
      <c r="C129" s="83" t="s">
        <v>353</v>
      </c>
      <c r="D129" s="99"/>
      <c r="E129" s="100"/>
      <c r="F129" s="100"/>
      <c r="G129" s="127"/>
      <c r="H129" s="99"/>
      <c r="I129" s="100"/>
      <c r="J129" s="100"/>
      <c r="K129" s="127"/>
      <c r="L129" s="99">
        <v>21705</v>
      </c>
      <c r="M129" s="100">
        <f>L129</f>
        <v>21705</v>
      </c>
      <c r="N129" s="100">
        <v>0</v>
      </c>
      <c r="O129" s="127">
        <v>0</v>
      </c>
      <c r="P129" s="99">
        <f t="shared" ref="P129" si="44">H129+L129</f>
        <v>21705</v>
      </c>
      <c r="Q129" s="100">
        <f t="shared" ref="Q129" si="45">I129+M129</f>
        <v>21705</v>
      </c>
      <c r="R129" s="100">
        <f t="shared" ref="R129" si="46">J129+N129</f>
        <v>0</v>
      </c>
      <c r="S129" s="127">
        <f t="shared" ref="S129" si="47">K129+O129</f>
        <v>0</v>
      </c>
      <c r="T129" s="129"/>
      <c r="U129" s="48"/>
      <c r="V129" s="120"/>
    </row>
    <row r="130" spans="1:22" ht="14.4" x14ac:dyDescent="0.3">
      <c r="A130" s="117"/>
      <c r="B130" s="72"/>
      <c r="C130" s="83"/>
      <c r="D130" s="99"/>
      <c r="E130" s="100"/>
      <c r="F130" s="100"/>
      <c r="G130" s="127"/>
      <c r="H130" s="99"/>
      <c r="I130" s="100"/>
      <c r="J130" s="100"/>
      <c r="K130" s="127"/>
      <c r="L130" s="99"/>
      <c r="M130" s="100"/>
      <c r="N130" s="100"/>
      <c r="O130" s="127"/>
      <c r="P130" s="99"/>
      <c r="Q130" s="100"/>
      <c r="R130" s="100"/>
      <c r="S130" s="127"/>
      <c r="U130" s="48"/>
    </row>
    <row r="131" spans="1:22" ht="14.4" x14ac:dyDescent="0.3">
      <c r="A131" s="117"/>
      <c r="B131" s="72"/>
      <c r="C131" s="88" t="s">
        <v>22</v>
      </c>
      <c r="D131" s="89">
        <f>SUM(D110:D130)</f>
        <v>113549</v>
      </c>
      <c r="E131" s="90">
        <f>SUM(E110:E130)</f>
        <v>104567</v>
      </c>
      <c r="F131" s="90">
        <f>SUM(F110:F130)</f>
        <v>8482</v>
      </c>
      <c r="G131" s="130">
        <f>SUM(G110:G130)</f>
        <v>500</v>
      </c>
      <c r="H131" s="89">
        <v>94646</v>
      </c>
      <c r="I131" s="90">
        <v>85664</v>
      </c>
      <c r="J131" s="90">
        <v>8482</v>
      </c>
      <c r="K131" s="130">
        <v>500</v>
      </c>
      <c r="L131" s="89">
        <f>SUM(L110:L130)</f>
        <v>19723</v>
      </c>
      <c r="M131" s="90">
        <f>SUM(M110:M130)</f>
        <v>19663</v>
      </c>
      <c r="N131" s="90">
        <f>SUM(N110:N130)</f>
        <v>0</v>
      </c>
      <c r="O131" s="130">
        <f>SUM(O110:O130)</f>
        <v>60</v>
      </c>
      <c r="P131" s="89">
        <f t="shared" si="28"/>
        <v>114369</v>
      </c>
      <c r="Q131" s="90">
        <f t="shared" si="29"/>
        <v>105327</v>
      </c>
      <c r="R131" s="90">
        <f t="shared" si="30"/>
        <v>8482</v>
      </c>
      <c r="S131" s="130">
        <f t="shared" si="31"/>
        <v>560</v>
      </c>
      <c r="U131" s="48"/>
    </row>
    <row r="132" spans="1:22" ht="14.4" x14ac:dyDescent="0.3">
      <c r="A132" s="117"/>
      <c r="B132" s="87"/>
      <c r="C132" s="88"/>
      <c r="D132" s="114"/>
      <c r="E132" s="115"/>
      <c r="F132" s="115"/>
      <c r="G132" s="131"/>
      <c r="H132" s="114"/>
      <c r="I132" s="115"/>
      <c r="J132" s="115"/>
      <c r="K132" s="131"/>
      <c r="L132" s="114"/>
      <c r="M132" s="115"/>
      <c r="N132" s="115"/>
      <c r="O132" s="131"/>
      <c r="P132" s="114"/>
      <c r="Q132" s="115"/>
      <c r="R132" s="115"/>
      <c r="S132" s="131"/>
      <c r="U132" s="48"/>
    </row>
    <row r="133" spans="1:22" x14ac:dyDescent="0.3">
      <c r="A133" s="117"/>
      <c r="B133" s="132"/>
      <c r="C133" s="83" t="s">
        <v>113</v>
      </c>
      <c r="D133" s="99"/>
      <c r="E133" s="100"/>
      <c r="F133" s="100"/>
      <c r="G133" s="127"/>
      <c r="H133" s="99"/>
      <c r="I133" s="100"/>
      <c r="J133" s="100"/>
      <c r="K133" s="127"/>
      <c r="L133" s="99"/>
      <c r="M133" s="100"/>
      <c r="N133" s="100"/>
      <c r="O133" s="127"/>
      <c r="P133" s="99"/>
      <c r="Q133" s="100"/>
      <c r="R133" s="100"/>
      <c r="S133" s="127"/>
      <c r="U133" s="48"/>
    </row>
    <row r="134" spans="1:22" ht="13.8" x14ac:dyDescent="0.25">
      <c r="A134" s="71"/>
      <c r="B134" s="87"/>
      <c r="C134" s="83" t="s">
        <v>271</v>
      </c>
      <c r="D134" s="82">
        <v>11000</v>
      </c>
      <c r="E134" s="75">
        <v>11000</v>
      </c>
      <c r="F134" s="75">
        <v>0</v>
      </c>
      <c r="G134" s="133">
        <v>0</v>
      </c>
      <c r="H134" s="82">
        <v>11000</v>
      </c>
      <c r="I134" s="75">
        <v>11000</v>
      </c>
      <c r="J134" s="75">
        <v>0</v>
      </c>
      <c r="K134" s="133">
        <v>0</v>
      </c>
      <c r="L134" s="82"/>
      <c r="M134" s="75"/>
      <c r="N134" s="75"/>
      <c r="O134" s="133"/>
      <c r="P134" s="82">
        <f t="shared" si="28"/>
        <v>11000</v>
      </c>
      <c r="Q134" s="75">
        <f t="shared" si="29"/>
        <v>11000</v>
      </c>
      <c r="R134" s="75">
        <f t="shared" si="30"/>
        <v>0</v>
      </c>
      <c r="S134" s="133">
        <f t="shared" si="31"/>
        <v>0</v>
      </c>
      <c r="U134" s="48"/>
    </row>
    <row r="135" spans="1:22" ht="27.6" x14ac:dyDescent="0.25">
      <c r="A135" s="71"/>
      <c r="B135" s="87"/>
      <c r="C135" s="134" t="s">
        <v>272</v>
      </c>
      <c r="D135" s="82">
        <v>784646</v>
      </c>
      <c r="E135" s="75">
        <f>D135</f>
        <v>784646</v>
      </c>
      <c r="F135" s="75">
        <v>0</v>
      </c>
      <c r="G135" s="133">
        <v>0</v>
      </c>
      <c r="H135" s="82">
        <v>784646</v>
      </c>
      <c r="I135" s="75">
        <v>784646</v>
      </c>
      <c r="J135" s="75">
        <v>0</v>
      </c>
      <c r="K135" s="133">
        <v>0</v>
      </c>
      <c r="L135" s="82"/>
      <c r="M135" s="75"/>
      <c r="N135" s="75"/>
      <c r="O135" s="133"/>
      <c r="P135" s="82">
        <f t="shared" si="28"/>
        <v>784646</v>
      </c>
      <c r="Q135" s="75">
        <f t="shared" si="29"/>
        <v>784646</v>
      </c>
      <c r="R135" s="75">
        <f t="shared" si="30"/>
        <v>0</v>
      </c>
      <c r="S135" s="133">
        <f t="shared" si="31"/>
        <v>0</v>
      </c>
      <c r="T135" s="120"/>
      <c r="U135" s="48"/>
    </row>
    <row r="136" spans="1:22" ht="27.6" x14ac:dyDescent="0.25">
      <c r="A136" s="71"/>
      <c r="B136" s="87"/>
      <c r="C136" s="134" t="s">
        <v>273</v>
      </c>
      <c r="D136" s="82">
        <v>398516</v>
      </c>
      <c r="E136" s="75">
        <v>398516</v>
      </c>
      <c r="F136" s="75"/>
      <c r="G136" s="133"/>
      <c r="H136" s="82">
        <v>398516</v>
      </c>
      <c r="I136" s="75">
        <v>398516</v>
      </c>
      <c r="J136" s="75">
        <v>0</v>
      </c>
      <c r="K136" s="133">
        <v>0</v>
      </c>
      <c r="L136" s="82"/>
      <c r="M136" s="75"/>
      <c r="N136" s="75"/>
      <c r="O136" s="133"/>
      <c r="P136" s="82">
        <f t="shared" si="28"/>
        <v>398516</v>
      </c>
      <c r="Q136" s="75">
        <f t="shared" si="29"/>
        <v>398516</v>
      </c>
      <c r="R136" s="75">
        <f t="shared" si="30"/>
        <v>0</v>
      </c>
      <c r="S136" s="133">
        <f t="shared" si="31"/>
        <v>0</v>
      </c>
      <c r="T136" s="120"/>
      <c r="U136" s="48"/>
    </row>
    <row r="137" spans="1:22" ht="27.6" x14ac:dyDescent="0.25">
      <c r="A137" s="71"/>
      <c r="B137" s="87"/>
      <c r="C137" s="134" t="s">
        <v>348</v>
      </c>
      <c r="D137" s="82"/>
      <c r="E137" s="75"/>
      <c r="F137" s="75"/>
      <c r="G137" s="133"/>
      <c r="H137" s="82"/>
      <c r="I137" s="75"/>
      <c r="J137" s="75"/>
      <c r="K137" s="133"/>
      <c r="L137" s="82">
        <v>5314</v>
      </c>
      <c r="M137" s="75">
        <f>L137</f>
        <v>5314</v>
      </c>
      <c r="N137" s="75">
        <v>0</v>
      </c>
      <c r="O137" s="133">
        <v>0</v>
      </c>
      <c r="P137" s="82">
        <f t="shared" ref="P137" si="48">H137+L137</f>
        <v>5314</v>
      </c>
      <c r="Q137" s="75">
        <f t="shared" ref="Q137" si="49">I137+M137</f>
        <v>5314</v>
      </c>
      <c r="R137" s="75">
        <f t="shared" ref="R137" si="50">J137+N137</f>
        <v>0</v>
      </c>
      <c r="S137" s="133">
        <f t="shared" ref="S137" si="51">K137+O137</f>
        <v>0</v>
      </c>
      <c r="T137" s="120"/>
      <c r="U137" s="48"/>
    </row>
    <row r="138" spans="1:22" ht="27.6" x14ac:dyDescent="0.25">
      <c r="A138" s="71"/>
      <c r="B138" s="87"/>
      <c r="C138" s="134" t="s">
        <v>350</v>
      </c>
      <c r="D138" s="82"/>
      <c r="E138" s="75"/>
      <c r="F138" s="75"/>
      <c r="G138" s="133"/>
      <c r="H138" s="82"/>
      <c r="I138" s="75"/>
      <c r="J138" s="75"/>
      <c r="K138" s="133"/>
      <c r="L138" s="82">
        <v>9914</v>
      </c>
      <c r="M138" s="75">
        <f>L138</f>
        <v>9914</v>
      </c>
      <c r="N138" s="75">
        <v>0</v>
      </c>
      <c r="O138" s="133">
        <v>0</v>
      </c>
      <c r="P138" s="82">
        <f t="shared" ref="P138" si="52">H138+L138</f>
        <v>9914</v>
      </c>
      <c r="Q138" s="75">
        <f t="shared" ref="Q138" si="53">I138+M138</f>
        <v>9914</v>
      </c>
      <c r="R138" s="75">
        <f t="shared" ref="R138" si="54">J138+N138</f>
        <v>0</v>
      </c>
      <c r="S138" s="133">
        <f t="shared" ref="S138" si="55">K138+O138</f>
        <v>0</v>
      </c>
      <c r="T138" s="120"/>
      <c r="U138" s="48"/>
    </row>
    <row r="139" spans="1:22" ht="13.8" x14ac:dyDescent="0.25">
      <c r="A139" s="71"/>
      <c r="B139" s="87"/>
      <c r="C139" s="83"/>
      <c r="D139" s="82"/>
      <c r="E139" s="75"/>
      <c r="F139" s="75"/>
      <c r="G139" s="133"/>
      <c r="H139" s="82"/>
      <c r="I139" s="75"/>
      <c r="J139" s="75"/>
      <c r="K139" s="133"/>
      <c r="L139" s="82"/>
      <c r="M139" s="75"/>
      <c r="N139" s="75"/>
      <c r="O139" s="133"/>
      <c r="P139" s="82"/>
      <c r="Q139" s="75"/>
      <c r="R139" s="75"/>
      <c r="S139" s="133"/>
      <c r="U139" s="48"/>
    </row>
    <row r="140" spans="1:22" ht="13.8" x14ac:dyDescent="0.25">
      <c r="A140" s="71"/>
      <c r="B140" s="87"/>
      <c r="C140" s="88" t="s">
        <v>22</v>
      </c>
      <c r="D140" s="114">
        <f t="shared" ref="D140:O140" si="56">SUM(D134:D139)</f>
        <v>1194162</v>
      </c>
      <c r="E140" s="115">
        <f t="shared" si="56"/>
        <v>1194162</v>
      </c>
      <c r="F140" s="115">
        <f t="shared" si="56"/>
        <v>0</v>
      </c>
      <c r="G140" s="131">
        <f t="shared" si="56"/>
        <v>0</v>
      </c>
      <c r="H140" s="114">
        <v>1194162</v>
      </c>
      <c r="I140" s="115">
        <v>1194162</v>
      </c>
      <c r="J140" s="115">
        <v>0</v>
      </c>
      <c r="K140" s="131">
        <v>0</v>
      </c>
      <c r="L140" s="114">
        <f t="shared" si="56"/>
        <v>15228</v>
      </c>
      <c r="M140" s="115">
        <f t="shared" si="56"/>
        <v>15228</v>
      </c>
      <c r="N140" s="115">
        <f t="shared" si="56"/>
        <v>0</v>
      </c>
      <c r="O140" s="131">
        <f t="shared" si="56"/>
        <v>0</v>
      </c>
      <c r="P140" s="114">
        <f t="shared" si="28"/>
        <v>1209390</v>
      </c>
      <c r="Q140" s="115">
        <f t="shared" si="29"/>
        <v>1209390</v>
      </c>
      <c r="R140" s="115">
        <f t="shared" si="30"/>
        <v>0</v>
      </c>
      <c r="S140" s="131">
        <f t="shared" si="31"/>
        <v>0</v>
      </c>
      <c r="U140" s="48"/>
    </row>
    <row r="141" spans="1:22" ht="13.8" x14ac:dyDescent="0.25">
      <c r="A141" s="71"/>
      <c r="B141" s="87"/>
      <c r="C141" s="88"/>
      <c r="D141" s="114"/>
      <c r="E141" s="115"/>
      <c r="F141" s="115"/>
      <c r="G141" s="131"/>
      <c r="H141" s="114"/>
      <c r="I141" s="115"/>
      <c r="J141" s="115"/>
      <c r="K141" s="131"/>
      <c r="L141" s="114"/>
      <c r="M141" s="115"/>
      <c r="N141" s="115"/>
      <c r="O141" s="131"/>
      <c r="P141" s="114"/>
      <c r="Q141" s="115"/>
      <c r="R141" s="115"/>
      <c r="S141" s="131"/>
      <c r="U141" s="48"/>
    </row>
    <row r="142" spans="1:22" ht="14.4" x14ac:dyDescent="0.3">
      <c r="A142" s="117"/>
      <c r="B142" s="87"/>
      <c r="C142" s="110" t="s">
        <v>48</v>
      </c>
      <c r="D142" s="111">
        <f t="shared" ref="D142:O142" si="57">D131+D140</f>
        <v>1307711</v>
      </c>
      <c r="E142" s="112">
        <f t="shared" si="57"/>
        <v>1298729</v>
      </c>
      <c r="F142" s="112">
        <f t="shared" si="57"/>
        <v>8482</v>
      </c>
      <c r="G142" s="135">
        <f t="shared" si="57"/>
        <v>500</v>
      </c>
      <c r="H142" s="111">
        <v>1288808</v>
      </c>
      <c r="I142" s="112">
        <v>1279826</v>
      </c>
      <c r="J142" s="112">
        <v>8482</v>
      </c>
      <c r="K142" s="135">
        <v>500</v>
      </c>
      <c r="L142" s="111">
        <f t="shared" si="57"/>
        <v>34951</v>
      </c>
      <c r="M142" s="112">
        <f t="shared" si="57"/>
        <v>34891</v>
      </c>
      <c r="N142" s="112">
        <f t="shared" si="57"/>
        <v>0</v>
      </c>
      <c r="O142" s="135">
        <f t="shared" si="57"/>
        <v>60</v>
      </c>
      <c r="P142" s="111">
        <f t="shared" si="28"/>
        <v>1323759</v>
      </c>
      <c r="Q142" s="112">
        <f t="shared" si="29"/>
        <v>1314717</v>
      </c>
      <c r="R142" s="112">
        <f t="shared" si="30"/>
        <v>8482</v>
      </c>
      <c r="S142" s="135">
        <f t="shared" si="31"/>
        <v>560</v>
      </c>
      <c r="U142" s="48"/>
    </row>
    <row r="143" spans="1:22" ht="14.4" x14ac:dyDescent="0.3">
      <c r="A143" s="117"/>
      <c r="B143" s="87"/>
      <c r="C143" s="110"/>
      <c r="D143" s="111"/>
      <c r="E143" s="112"/>
      <c r="F143" s="112"/>
      <c r="G143" s="135"/>
      <c r="H143" s="99"/>
      <c r="I143" s="100"/>
      <c r="J143" s="100"/>
      <c r="K143" s="127"/>
      <c r="L143" s="111"/>
      <c r="M143" s="112"/>
      <c r="N143" s="112"/>
      <c r="O143" s="135"/>
      <c r="P143" s="99"/>
      <c r="Q143" s="100"/>
      <c r="R143" s="100"/>
      <c r="S143" s="127"/>
      <c r="U143" s="48"/>
    </row>
    <row r="144" spans="1:22" ht="14.4" x14ac:dyDescent="0.3">
      <c r="A144" s="117"/>
      <c r="B144" s="72" t="s">
        <v>16</v>
      </c>
      <c r="C144" s="83" t="s">
        <v>50</v>
      </c>
      <c r="D144" s="99"/>
      <c r="E144" s="100"/>
      <c r="F144" s="100"/>
      <c r="G144" s="127"/>
      <c r="H144" s="99"/>
      <c r="I144" s="100"/>
      <c r="J144" s="100"/>
      <c r="K144" s="127"/>
      <c r="L144" s="99"/>
      <c r="M144" s="100"/>
      <c r="N144" s="100"/>
      <c r="O144" s="127"/>
      <c r="P144" s="99"/>
      <c r="Q144" s="100"/>
      <c r="R144" s="100"/>
      <c r="S144" s="127"/>
      <c r="U144" s="48"/>
    </row>
    <row r="145" spans="1:21" ht="14.4" x14ac:dyDescent="0.3">
      <c r="A145" s="117"/>
      <c r="B145" s="136"/>
      <c r="C145" s="83" t="s">
        <v>62</v>
      </c>
      <c r="D145" s="99"/>
      <c r="E145" s="100"/>
      <c r="F145" s="100"/>
      <c r="G145" s="127"/>
      <c r="H145" s="99"/>
      <c r="I145" s="100"/>
      <c r="J145" s="100"/>
      <c r="K145" s="127"/>
      <c r="L145" s="99"/>
      <c r="M145" s="100"/>
      <c r="N145" s="100"/>
      <c r="O145" s="127"/>
      <c r="P145" s="99"/>
      <c r="Q145" s="100"/>
      <c r="R145" s="100"/>
      <c r="S145" s="127"/>
      <c r="U145" s="48"/>
    </row>
    <row r="146" spans="1:21" ht="14.4" x14ac:dyDescent="0.3">
      <c r="A146" s="117"/>
      <c r="B146" s="136"/>
      <c r="C146" s="125" t="s">
        <v>141</v>
      </c>
      <c r="D146" s="99">
        <v>3700</v>
      </c>
      <c r="E146" s="100">
        <v>3700</v>
      </c>
      <c r="F146" s="100">
        <v>0</v>
      </c>
      <c r="G146" s="127">
        <v>0</v>
      </c>
      <c r="H146" s="99">
        <v>3700</v>
      </c>
      <c r="I146" s="100">
        <v>3700</v>
      </c>
      <c r="J146" s="100">
        <v>0</v>
      </c>
      <c r="K146" s="127">
        <v>0</v>
      </c>
      <c r="L146" s="99"/>
      <c r="M146" s="100"/>
      <c r="N146" s="100"/>
      <c r="O146" s="127"/>
      <c r="P146" s="99">
        <f t="shared" ref="P146:P195" si="58">H146+L146</f>
        <v>3700</v>
      </c>
      <c r="Q146" s="100">
        <f t="shared" ref="Q146:Q195" si="59">I146+M146</f>
        <v>3700</v>
      </c>
      <c r="R146" s="100">
        <f t="shared" ref="R146:R195" si="60">J146+N146</f>
        <v>0</v>
      </c>
      <c r="S146" s="127">
        <f t="shared" ref="S146:S195" si="61">K146+O146</f>
        <v>0</v>
      </c>
      <c r="T146" s="107"/>
      <c r="U146" s="48"/>
    </row>
    <row r="147" spans="1:21" s="120" customFormat="1" ht="28.2" x14ac:dyDescent="0.3">
      <c r="A147" s="117"/>
      <c r="B147" s="136"/>
      <c r="C147" s="125" t="s">
        <v>297</v>
      </c>
      <c r="D147" s="99">
        <v>25000</v>
      </c>
      <c r="E147" s="100">
        <v>25000</v>
      </c>
      <c r="F147" s="100"/>
      <c r="G147" s="127"/>
      <c r="H147" s="99">
        <v>0</v>
      </c>
      <c r="I147" s="100">
        <v>0</v>
      </c>
      <c r="J147" s="100">
        <v>0</v>
      </c>
      <c r="K147" s="127">
        <v>0</v>
      </c>
      <c r="L147" s="99"/>
      <c r="M147" s="100"/>
      <c r="N147" s="100"/>
      <c r="O147" s="127"/>
      <c r="P147" s="99">
        <f t="shared" si="58"/>
        <v>0</v>
      </c>
      <c r="Q147" s="100">
        <f t="shared" si="59"/>
        <v>0</v>
      </c>
      <c r="R147" s="100">
        <f t="shared" si="60"/>
        <v>0</v>
      </c>
      <c r="S147" s="127">
        <f t="shared" si="61"/>
        <v>0</v>
      </c>
      <c r="U147" s="48"/>
    </row>
    <row r="148" spans="1:21" s="120" customFormat="1" ht="28.2" x14ac:dyDescent="0.3">
      <c r="A148" s="117"/>
      <c r="B148" s="136"/>
      <c r="C148" s="125" t="s">
        <v>325</v>
      </c>
      <c r="D148" s="99"/>
      <c r="E148" s="100"/>
      <c r="F148" s="100"/>
      <c r="G148" s="127"/>
      <c r="H148" s="99">
        <v>27386</v>
      </c>
      <c r="I148" s="100">
        <v>27386</v>
      </c>
      <c r="J148" s="100">
        <v>0</v>
      </c>
      <c r="K148" s="127">
        <v>0</v>
      </c>
      <c r="L148" s="99"/>
      <c r="M148" s="100"/>
      <c r="N148" s="100"/>
      <c r="O148" s="127"/>
      <c r="P148" s="99">
        <f t="shared" si="58"/>
        <v>27386</v>
      </c>
      <c r="Q148" s="100">
        <f t="shared" si="59"/>
        <v>27386</v>
      </c>
      <c r="R148" s="100">
        <f t="shared" si="60"/>
        <v>0</v>
      </c>
      <c r="S148" s="127">
        <f t="shared" si="61"/>
        <v>0</v>
      </c>
      <c r="T148" s="119"/>
      <c r="U148" s="48"/>
    </row>
    <row r="149" spans="1:21" s="120" customFormat="1" ht="14.4" x14ac:dyDescent="0.3">
      <c r="A149" s="117"/>
      <c r="B149" s="136"/>
      <c r="C149" s="83" t="s">
        <v>349</v>
      </c>
      <c r="D149" s="99"/>
      <c r="E149" s="100"/>
      <c r="F149" s="100"/>
      <c r="G149" s="127"/>
      <c r="H149" s="99"/>
      <c r="I149" s="100"/>
      <c r="J149" s="100"/>
      <c r="K149" s="127"/>
      <c r="L149" s="99">
        <v>2000</v>
      </c>
      <c r="M149" s="100">
        <f>L149</f>
        <v>2000</v>
      </c>
      <c r="N149" s="100">
        <v>0</v>
      </c>
      <c r="O149" s="127">
        <v>0</v>
      </c>
      <c r="P149" s="99">
        <f t="shared" si="58"/>
        <v>2000</v>
      </c>
      <c r="Q149" s="100">
        <f t="shared" si="59"/>
        <v>2000</v>
      </c>
      <c r="R149" s="100">
        <f t="shared" si="60"/>
        <v>0</v>
      </c>
      <c r="S149" s="127">
        <f t="shared" si="61"/>
        <v>0</v>
      </c>
      <c r="U149" s="48"/>
    </row>
    <row r="150" spans="1:21" s="120" customFormat="1" ht="14.4" x14ac:dyDescent="0.3">
      <c r="A150" s="117"/>
      <c r="B150" s="136"/>
      <c r="C150" s="83" t="s">
        <v>351</v>
      </c>
      <c r="D150" s="99"/>
      <c r="E150" s="100"/>
      <c r="F150" s="100"/>
      <c r="G150" s="127"/>
      <c r="H150" s="99"/>
      <c r="I150" s="100"/>
      <c r="J150" s="100"/>
      <c r="K150" s="127"/>
      <c r="L150" s="99">
        <v>515</v>
      </c>
      <c r="M150" s="100">
        <v>515</v>
      </c>
      <c r="N150" s="100">
        <v>0</v>
      </c>
      <c r="O150" s="127">
        <v>0</v>
      </c>
      <c r="P150" s="99">
        <f t="shared" ref="P150" si="62">H150+L150</f>
        <v>515</v>
      </c>
      <c r="Q150" s="100">
        <f t="shared" ref="Q150" si="63">I150+M150</f>
        <v>515</v>
      </c>
      <c r="R150" s="100">
        <f t="shared" ref="R150" si="64">J150+N150</f>
        <v>0</v>
      </c>
      <c r="S150" s="127">
        <f t="shared" ref="S150" si="65">K150+O150</f>
        <v>0</v>
      </c>
      <c r="T150" s="119"/>
      <c r="U150" s="48"/>
    </row>
    <row r="151" spans="1:21" ht="14.4" x14ac:dyDescent="0.3">
      <c r="A151" s="117"/>
      <c r="B151" s="136"/>
      <c r="C151" s="83"/>
      <c r="D151" s="82"/>
      <c r="E151" s="75"/>
      <c r="F151" s="100"/>
      <c r="G151" s="127"/>
      <c r="H151" s="82"/>
      <c r="I151" s="75"/>
      <c r="J151" s="100"/>
      <c r="K151" s="127"/>
      <c r="L151" s="82"/>
      <c r="M151" s="75"/>
      <c r="N151" s="100"/>
      <c r="O151" s="127"/>
      <c r="P151" s="82"/>
      <c r="Q151" s="75"/>
      <c r="R151" s="100"/>
      <c r="S151" s="127"/>
      <c r="U151" s="48"/>
    </row>
    <row r="152" spans="1:21" x14ac:dyDescent="0.3">
      <c r="A152" s="137"/>
      <c r="B152" s="87"/>
      <c r="C152" s="88" t="s">
        <v>22</v>
      </c>
      <c r="D152" s="114">
        <f t="shared" ref="D152:G152" si="66">SUM(D146:D151)</f>
        <v>28700</v>
      </c>
      <c r="E152" s="115">
        <f t="shared" si="66"/>
        <v>28700</v>
      </c>
      <c r="F152" s="115">
        <f t="shared" si="66"/>
        <v>0</v>
      </c>
      <c r="G152" s="131">
        <f t="shared" si="66"/>
        <v>0</v>
      </c>
      <c r="H152" s="114">
        <v>31086</v>
      </c>
      <c r="I152" s="115">
        <v>31086</v>
      </c>
      <c r="J152" s="115">
        <v>0</v>
      </c>
      <c r="K152" s="131">
        <v>0</v>
      </c>
      <c r="L152" s="114">
        <f t="shared" ref="L152:O152" si="67">SUM(L146:L151)</f>
        <v>2515</v>
      </c>
      <c r="M152" s="115">
        <f t="shared" si="67"/>
        <v>2515</v>
      </c>
      <c r="N152" s="115">
        <f t="shared" si="67"/>
        <v>0</v>
      </c>
      <c r="O152" s="131">
        <f t="shared" si="67"/>
        <v>0</v>
      </c>
      <c r="P152" s="114">
        <f t="shared" si="58"/>
        <v>33601</v>
      </c>
      <c r="Q152" s="115">
        <f t="shared" si="59"/>
        <v>33601</v>
      </c>
      <c r="R152" s="115">
        <f t="shared" si="60"/>
        <v>0</v>
      </c>
      <c r="S152" s="131">
        <f t="shared" si="61"/>
        <v>0</v>
      </c>
      <c r="U152" s="48"/>
    </row>
    <row r="153" spans="1:21" ht="13.8" x14ac:dyDescent="0.25">
      <c r="A153" s="77"/>
      <c r="B153" s="72"/>
      <c r="C153" s="83"/>
      <c r="D153" s="99"/>
      <c r="E153" s="100"/>
      <c r="F153" s="100"/>
      <c r="G153" s="127"/>
      <c r="H153" s="99"/>
      <c r="I153" s="100"/>
      <c r="J153" s="100"/>
      <c r="K153" s="127"/>
      <c r="L153" s="99"/>
      <c r="M153" s="100"/>
      <c r="N153" s="100"/>
      <c r="O153" s="127"/>
      <c r="P153" s="99"/>
      <c r="Q153" s="100"/>
      <c r="R153" s="100"/>
      <c r="S153" s="127"/>
      <c r="U153" s="48"/>
    </row>
    <row r="154" spans="1:21" ht="13.8" x14ac:dyDescent="0.25">
      <c r="A154" s="77"/>
      <c r="B154" s="72"/>
      <c r="C154" s="83" t="s">
        <v>63</v>
      </c>
      <c r="D154" s="99"/>
      <c r="E154" s="100"/>
      <c r="F154" s="100"/>
      <c r="G154" s="127"/>
      <c r="H154" s="99"/>
      <c r="I154" s="100"/>
      <c r="J154" s="100"/>
      <c r="K154" s="127"/>
      <c r="L154" s="99"/>
      <c r="M154" s="100"/>
      <c r="N154" s="100"/>
      <c r="O154" s="127"/>
      <c r="P154" s="99"/>
      <c r="Q154" s="100"/>
      <c r="R154" s="100"/>
      <c r="S154" s="127"/>
      <c r="U154" s="48"/>
    </row>
    <row r="155" spans="1:21" ht="13.8" x14ac:dyDescent="0.25">
      <c r="A155" s="77"/>
      <c r="B155" s="72"/>
      <c r="C155" s="83" t="s">
        <v>138</v>
      </c>
      <c r="D155" s="99">
        <v>400</v>
      </c>
      <c r="E155" s="100">
        <v>400</v>
      </c>
      <c r="F155" s="100">
        <v>0</v>
      </c>
      <c r="G155" s="127">
        <v>0</v>
      </c>
      <c r="H155" s="99">
        <v>400</v>
      </c>
      <c r="I155" s="100">
        <v>400</v>
      </c>
      <c r="J155" s="100">
        <v>0</v>
      </c>
      <c r="K155" s="127">
        <v>0</v>
      </c>
      <c r="L155" s="99"/>
      <c r="M155" s="100"/>
      <c r="N155" s="100"/>
      <c r="O155" s="127"/>
      <c r="P155" s="99">
        <f t="shared" si="58"/>
        <v>400</v>
      </c>
      <c r="Q155" s="100">
        <f t="shared" si="59"/>
        <v>400</v>
      </c>
      <c r="R155" s="100">
        <f t="shared" si="60"/>
        <v>0</v>
      </c>
      <c r="S155" s="127">
        <f t="shared" si="61"/>
        <v>0</v>
      </c>
      <c r="U155" s="48"/>
    </row>
    <row r="156" spans="1:21" ht="14.4" x14ac:dyDescent="0.3">
      <c r="A156" s="71"/>
      <c r="B156" s="136"/>
      <c r="C156" s="83"/>
      <c r="D156" s="99"/>
      <c r="E156" s="100"/>
      <c r="F156" s="100"/>
      <c r="G156" s="127"/>
      <c r="H156" s="99"/>
      <c r="I156" s="100"/>
      <c r="J156" s="100"/>
      <c r="K156" s="127"/>
      <c r="L156" s="99"/>
      <c r="M156" s="100"/>
      <c r="N156" s="100"/>
      <c r="O156" s="127"/>
      <c r="P156" s="99"/>
      <c r="Q156" s="100"/>
      <c r="R156" s="100"/>
      <c r="S156" s="127"/>
      <c r="U156" s="48"/>
    </row>
    <row r="157" spans="1:21" ht="13.8" x14ac:dyDescent="0.25">
      <c r="A157" s="71"/>
      <c r="B157" s="85"/>
      <c r="C157" s="88" t="s">
        <v>22</v>
      </c>
      <c r="D157" s="114">
        <f t="shared" ref="D157:G157" si="68">SUM(D155:D156)</f>
        <v>400</v>
      </c>
      <c r="E157" s="115">
        <f t="shared" si="68"/>
        <v>400</v>
      </c>
      <c r="F157" s="115">
        <f t="shared" si="68"/>
        <v>0</v>
      </c>
      <c r="G157" s="131">
        <f t="shared" si="68"/>
        <v>0</v>
      </c>
      <c r="H157" s="114">
        <v>400</v>
      </c>
      <c r="I157" s="115">
        <v>400</v>
      </c>
      <c r="J157" s="115">
        <v>0</v>
      </c>
      <c r="K157" s="131">
        <v>0</v>
      </c>
      <c r="L157" s="114">
        <f t="shared" ref="L157:O157" si="69">SUM(L155:L156)</f>
        <v>0</v>
      </c>
      <c r="M157" s="115">
        <f t="shared" si="69"/>
        <v>0</v>
      </c>
      <c r="N157" s="115">
        <f t="shared" si="69"/>
        <v>0</v>
      </c>
      <c r="O157" s="131">
        <f t="shared" si="69"/>
        <v>0</v>
      </c>
      <c r="P157" s="114">
        <f t="shared" si="58"/>
        <v>400</v>
      </c>
      <c r="Q157" s="115">
        <f t="shared" si="59"/>
        <v>400</v>
      </c>
      <c r="R157" s="115">
        <f t="shared" si="60"/>
        <v>0</v>
      </c>
      <c r="S157" s="131">
        <f t="shared" si="61"/>
        <v>0</v>
      </c>
      <c r="U157" s="48"/>
    </row>
    <row r="158" spans="1:21" ht="13.8" x14ac:dyDescent="0.25">
      <c r="A158" s="71"/>
      <c r="B158" s="85"/>
      <c r="C158" s="88"/>
      <c r="D158" s="114"/>
      <c r="E158" s="115"/>
      <c r="F158" s="115"/>
      <c r="G158" s="131"/>
      <c r="H158" s="114"/>
      <c r="I158" s="115"/>
      <c r="J158" s="115"/>
      <c r="K158" s="131"/>
      <c r="L158" s="114"/>
      <c r="M158" s="115"/>
      <c r="N158" s="115"/>
      <c r="O158" s="131"/>
      <c r="P158" s="114"/>
      <c r="Q158" s="115"/>
      <c r="R158" s="115"/>
      <c r="S158" s="131"/>
      <c r="U158" s="48"/>
    </row>
    <row r="159" spans="1:21" ht="14.4" x14ac:dyDescent="0.3">
      <c r="A159" s="71"/>
      <c r="B159" s="85"/>
      <c r="C159" s="110" t="s">
        <v>54</v>
      </c>
      <c r="D159" s="111">
        <f t="shared" ref="D159:G159" si="70">D152+D157</f>
        <v>29100</v>
      </c>
      <c r="E159" s="112">
        <f t="shared" si="70"/>
        <v>29100</v>
      </c>
      <c r="F159" s="112">
        <f t="shared" si="70"/>
        <v>0</v>
      </c>
      <c r="G159" s="135">
        <f t="shared" si="70"/>
        <v>0</v>
      </c>
      <c r="H159" s="111">
        <v>31486</v>
      </c>
      <c r="I159" s="112">
        <v>31486</v>
      </c>
      <c r="J159" s="112">
        <v>0</v>
      </c>
      <c r="K159" s="135">
        <v>0</v>
      </c>
      <c r="L159" s="111">
        <f t="shared" ref="L159:O159" si="71">L152+L157</f>
        <v>2515</v>
      </c>
      <c r="M159" s="112">
        <f t="shared" si="71"/>
        <v>2515</v>
      </c>
      <c r="N159" s="112">
        <f t="shared" si="71"/>
        <v>0</v>
      </c>
      <c r="O159" s="135">
        <f t="shared" si="71"/>
        <v>0</v>
      </c>
      <c r="P159" s="111">
        <f t="shared" si="58"/>
        <v>34001</v>
      </c>
      <c r="Q159" s="112">
        <f t="shared" si="59"/>
        <v>34001</v>
      </c>
      <c r="R159" s="112">
        <f t="shared" si="60"/>
        <v>0</v>
      </c>
      <c r="S159" s="135">
        <f t="shared" si="61"/>
        <v>0</v>
      </c>
      <c r="U159" s="48"/>
    </row>
    <row r="160" spans="1:21" ht="13.8" x14ac:dyDescent="0.25">
      <c r="A160" s="71"/>
      <c r="B160" s="85"/>
      <c r="C160" s="88"/>
      <c r="D160" s="114"/>
      <c r="E160" s="115"/>
      <c r="F160" s="115"/>
      <c r="G160" s="131"/>
      <c r="H160" s="114"/>
      <c r="I160" s="115"/>
      <c r="J160" s="115"/>
      <c r="K160" s="131"/>
      <c r="L160" s="114"/>
      <c r="M160" s="115"/>
      <c r="N160" s="115"/>
      <c r="O160" s="131"/>
      <c r="P160" s="114"/>
      <c r="Q160" s="115"/>
      <c r="R160" s="115"/>
      <c r="S160" s="131"/>
      <c r="U160" s="48"/>
    </row>
    <row r="161" spans="1:21" ht="13.8" x14ac:dyDescent="0.25">
      <c r="A161" s="71"/>
      <c r="B161" s="72" t="s">
        <v>18</v>
      </c>
      <c r="C161" s="83" t="s">
        <v>1</v>
      </c>
      <c r="D161" s="99"/>
      <c r="E161" s="100"/>
      <c r="F161" s="100"/>
      <c r="G161" s="127"/>
      <c r="H161" s="99"/>
      <c r="I161" s="100"/>
      <c r="J161" s="100"/>
      <c r="K161" s="127"/>
      <c r="L161" s="99"/>
      <c r="M161" s="100"/>
      <c r="N161" s="100"/>
      <c r="O161" s="127"/>
      <c r="P161" s="99"/>
      <c r="Q161" s="100"/>
      <c r="R161" s="100"/>
      <c r="S161" s="127"/>
      <c r="U161" s="48"/>
    </row>
    <row r="162" spans="1:21" ht="13.8" x14ac:dyDescent="0.25">
      <c r="A162" s="71"/>
      <c r="B162" s="85"/>
      <c r="C162" s="83" t="s">
        <v>52</v>
      </c>
      <c r="D162" s="99"/>
      <c r="E162" s="100"/>
      <c r="F162" s="100"/>
      <c r="G162" s="127"/>
      <c r="H162" s="99"/>
      <c r="I162" s="100"/>
      <c r="J162" s="100"/>
      <c r="K162" s="127"/>
      <c r="L162" s="99"/>
      <c r="M162" s="100"/>
      <c r="N162" s="100"/>
      <c r="O162" s="127"/>
      <c r="P162" s="99"/>
      <c r="Q162" s="100"/>
      <c r="R162" s="100"/>
      <c r="S162" s="127"/>
      <c r="U162" s="48"/>
    </row>
    <row r="163" spans="1:21" ht="13.8" x14ac:dyDescent="0.25">
      <c r="A163" s="71"/>
      <c r="B163" s="85"/>
      <c r="C163" s="83" t="s">
        <v>83</v>
      </c>
      <c r="D163" s="99">
        <v>300</v>
      </c>
      <c r="E163" s="100">
        <v>300</v>
      </c>
      <c r="F163" s="100">
        <v>0</v>
      </c>
      <c r="G163" s="127">
        <v>0</v>
      </c>
      <c r="H163" s="99">
        <v>300</v>
      </c>
      <c r="I163" s="100">
        <v>300</v>
      </c>
      <c r="J163" s="100">
        <v>0</v>
      </c>
      <c r="K163" s="127">
        <v>0</v>
      </c>
      <c r="L163" s="99"/>
      <c r="M163" s="100"/>
      <c r="N163" s="100"/>
      <c r="O163" s="127"/>
      <c r="P163" s="99">
        <f t="shared" si="58"/>
        <v>300</v>
      </c>
      <c r="Q163" s="100">
        <f t="shared" si="59"/>
        <v>300</v>
      </c>
      <c r="R163" s="100">
        <f t="shared" si="60"/>
        <v>0</v>
      </c>
      <c r="S163" s="127">
        <f t="shared" si="61"/>
        <v>0</v>
      </c>
      <c r="T163" s="107"/>
      <c r="U163" s="48"/>
    </row>
    <row r="164" spans="1:21" ht="13.8" x14ac:dyDescent="0.25">
      <c r="A164" s="71"/>
      <c r="B164" s="138"/>
      <c r="C164" s="83"/>
      <c r="D164" s="99"/>
      <c r="E164" s="100"/>
      <c r="F164" s="100"/>
      <c r="G164" s="127"/>
      <c r="H164" s="99"/>
      <c r="I164" s="100"/>
      <c r="J164" s="100"/>
      <c r="K164" s="127"/>
      <c r="L164" s="99"/>
      <c r="M164" s="100"/>
      <c r="N164" s="100"/>
      <c r="O164" s="127"/>
      <c r="P164" s="99"/>
      <c r="Q164" s="100"/>
      <c r="R164" s="100"/>
      <c r="S164" s="127"/>
      <c r="U164" s="48"/>
    </row>
    <row r="165" spans="1:21" ht="13.8" x14ac:dyDescent="0.25">
      <c r="A165" s="71"/>
      <c r="B165" s="138"/>
      <c r="C165" s="88" t="s">
        <v>22</v>
      </c>
      <c r="D165" s="114">
        <f>SUM(D163:D164)</f>
        <v>300</v>
      </c>
      <c r="E165" s="115">
        <f>SUM(E163:E164)</f>
        <v>300</v>
      </c>
      <c r="F165" s="115">
        <f>SUM(F163:F163)</f>
        <v>0</v>
      </c>
      <c r="G165" s="131">
        <f>SUM(G163:G163)</f>
        <v>0</v>
      </c>
      <c r="H165" s="114">
        <v>300</v>
      </c>
      <c r="I165" s="115">
        <v>300</v>
      </c>
      <c r="J165" s="115">
        <v>0</v>
      </c>
      <c r="K165" s="131">
        <v>0</v>
      </c>
      <c r="L165" s="114">
        <f>SUM(L163:L164)</f>
        <v>0</v>
      </c>
      <c r="M165" s="115">
        <f>SUM(M163:M164)</f>
        <v>0</v>
      </c>
      <c r="N165" s="115">
        <f>SUM(N163:N163)</f>
        <v>0</v>
      </c>
      <c r="O165" s="131">
        <f>SUM(O163:O163)</f>
        <v>0</v>
      </c>
      <c r="P165" s="114">
        <f t="shared" si="58"/>
        <v>300</v>
      </c>
      <c r="Q165" s="115">
        <f t="shared" si="59"/>
        <v>300</v>
      </c>
      <c r="R165" s="115">
        <f t="shared" si="60"/>
        <v>0</v>
      </c>
      <c r="S165" s="131">
        <f t="shared" si="61"/>
        <v>0</v>
      </c>
      <c r="U165" s="48"/>
    </row>
    <row r="166" spans="1:21" x14ac:dyDescent="0.3">
      <c r="A166" s="139"/>
      <c r="B166" s="118"/>
      <c r="C166" s="140"/>
      <c r="D166" s="141"/>
      <c r="E166" s="142"/>
      <c r="F166" s="142"/>
      <c r="G166" s="143"/>
      <c r="H166" s="99"/>
      <c r="I166" s="100"/>
      <c r="J166" s="100"/>
      <c r="K166" s="127"/>
      <c r="L166" s="141"/>
      <c r="M166" s="142"/>
      <c r="N166" s="142"/>
      <c r="O166" s="143"/>
      <c r="P166" s="99"/>
      <c r="Q166" s="100"/>
      <c r="R166" s="100"/>
      <c r="S166" s="127"/>
      <c r="U166" s="48"/>
    </row>
    <row r="167" spans="1:21" ht="13.8" x14ac:dyDescent="0.25">
      <c r="A167" s="71"/>
      <c r="B167" s="85"/>
      <c r="C167" s="83" t="s">
        <v>64</v>
      </c>
      <c r="D167" s="99"/>
      <c r="E167" s="100"/>
      <c r="F167" s="100"/>
      <c r="G167" s="127"/>
      <c r="H167" s="99"/>
      <c r="I167" s="100"/>
      <c r="J167" s="100"/>
      <c r="K167" s="127"/>
      <c r="L167" s="99"/>
      <c r="M167" s="100"/>
      <c r="N167" s="100"/>
      <c r="O167" s="127"/>
      <c r="P167" s="99"/>
      <c r="Q167" s="100"/>
      <c r="R167" s="100"/>
      <c r="S167" s="127"/>
      <c r="U167" s="48"/>
    </row>
    <row r="168" spans="1:21" ht="13.8" x14ac:dyDescent="0.25">
      <c r="A168" s="71"/>
      <c r="B168" s="85"/>
      <c r="C168" s="83" t="s">
        <v>211</v>
      </c>
      <c r="D168" s="99">
        <v>20000</v>
      </c>
      <c r="E168" s="100">
        <v>20000</v>
      </c>
      <c r="F168" s="100">
        <v>0</v>
      </c>
      <c r="G168" s="127">
        <v>0</v>
      </c>
      <c r="H168" s="99">
        <v>20000</v>
      </c>
      <c r="I168" s="100">
        <v>20000</v>
      </c>
      <c r="J168" s="100">
        <v>0</v>
      </c>
      <c r="K168" s="127">
        <v>0</v>
      </c>
      <c r="L168" s="99"/>
      <c r="M168" s="100"/>
      <c r="N168" s="100"/>
      <c r="O168" s="127"/>
      <c r="P168" s="99">
        <f t="shared" si="58"/>
        <v>20000</v>
      </c>
      <c r="Q168" s="100">
        <f t="shared" si="59"/>
        <v>20000</v>
      </c>
      <c r="R168" s="100">
        <f t="shared" si="60"/>
        <v>0</v>
      </c>
      <c r="S168" s="127">
        <f t="shared" si="61"/>
        <v>0</v>
      </c>
      <c r="T168" s="107"/>
      <c r="U168" s="48"/>
    </row>
    <row r="169" spans="1:21" ht="13.8" x14ac:dyDescent="0.25">
      <c r="A169" s="71"/>
      <c r="B169" s="85"/>
      <c r="C169" s="83" t="s">
        <v>253</v>
      </c>
      <c r="D169" s="99">
        <v>20000</v>
      </c>
      <c r="E169" s="100">
        <v>20000</v>
      </c>
      <c r="F169" s="100">
        <v>0</v>
      </c>
      <c r="G169" s="127">
        <v>0</v>
      </c>
      <c r="H169" s="99">
        <v>20000</v>
      </c>
      <c r="I169" s="100">
        <v>20000</v>
      </c>
      <c r="J169" s="100">
        <v>0</v>
      </c>
      <c r="K169" s="127">
        <v>0</v>
      </c>
      <c r="L169" s="99"/>
      <c r="M169" s="100"/>
      <c r="N169" s="100"/>
      <c r="O169" s="127"/>
      <c r="P169" s="99">
        <f t="shared" si="58"/>
        <v>20000</v>
      </c>
      <c r="Q169" s="100">
        <f t="shared" si="59"/>
        <v>20000</v>
      </c>
      <c r="R169" s="100">
        <f t="shared" si="60"/>
        <v>0</v>
      </c>
      <c r="S169" s="127">
        <f t="shared" si="61"/>
        <v>0</v>
      </c>
      <c r="T169" s="120"/>
      <c r="U169" s="48"/>
    </row>
    <row r="170" spans="1:21" ht="13.8" x14ac:dyDescent="0.25">
      <c r="A170" s="71"/>
      <c r="B170" s="85"/>
      <c r="C170" s="83" t="s">
        <v>266</v>
      </c>
      <c r="D170" s="99">
        <v>20000</v>
      </c>
      <c r="E170" s="100">
        <v>20000</v>
      </c>
      <c r="F170" s="100"/>
      <c r="G170" s="127"/>
      <c r="H170" s="99">
        <v>20000</v>
      </c>
      <c r="I170" s="100">
        <v>20000</v>
      </c>
      <c r="J170" s="100">
        <v>0</v>
      </c>
      <c r="K170" s="127">
        <v>0</v>
      </c>
      <c r="L170" s="99"/>
      <c r="M170" s="100"/>
      <c r="N170" s="100"/>
      <c r="O170" s="127"/>
      <c r="P170" s="99">
        <f t="shared" si="58"/>
        <v>20000</v>
      </c>
      <c r="Q170" s="100">
        <f t="shared" si="59"/>
        <v>20000</v>
      </c>
      <c r="R170" s="100">
        <f t="shared" si="60"/>
        <v>0</v>
      </c>
      <c r="S170" s="127">
        <f t="shared" si="61"/>
        <v>0</v>
      </c>
      <c r="T170" s="107"/>
      <c r="U170" s="48"/>
    </row>
    <row r="171" spans="1:21" ht="13.8" x14ac:dyDescent="0.25">
      <c r="A171" s="71"/>
      <c r="B171" s="85"/>
      <c r="C171" s="88" t="s">
        <v>22</v>
      </c>
      <c r="D171" s="114">
        <f>SUM(D168:D170)</f>
        <v>60000</v>
      </c>
      <c r="E171" s="115">
        <f>SUM(E168:E170)</f>
        <v>60000</v>
      </c>
      <c r="F171" s="115">
        <f t="shared" ref="F171:G171" si="72">SUM(F168:F169)</f>
        <v>0</v>
      </c>
      <c r="G171" s="131">
        <f t="shared" si="72"/>
        <v>0</v>
      </c>
      <c r="H171" s="114">
        <v>60000</v>
      </c>
      <c r="I171" s="115">
        <v>60000</v>
      </c>
      <c r="J171" s="115">
        <v>0</v>
      </c>
      <c r="K171" s="131">
        <v>0</v>
      </c>
      <c r="L171" s="114">
        <f>SUM(L168:L170)</f>
        <v>0</v>
      </c>
      <c r="M171" s="115">
        <f>SUM(M168:M170)</f>
        <v>0</v>
      </c>
      <c r="N171" s="115">
        <f t="shared" ref="N171:O171" si="73">SUM(N168:N169)</f>
        <v>0</v>
      </c>
      <c r="O171" s="131">
        <f t="shared" si="73"/>
        <v>0</v>
      </c>
      <c r="P171" s="114">
        <f t="shared" si="58"/>
        <v>60000</v>
      </c>
      <c r="Q171" s="115">
        <f t="shared" si="59"/>
        <v>60000</v>
      </c>
      <c r="R171" s="115">
        <f t="shared" si="60"/>
        <v>0</v>
      </c>
      <c r="S171" s="131">
        <f t="shared" si="61"/>
        <v>0</v>
      </c>
      <c r="U171" s="48"/>
    </row>
    <row r="172" spans="1:21" ht="13.8" x14ac:dyDescent="0.25">
      <c r="A172" s="71"/>
      <c r="B172" s="85"/>
      <c r="C172" s="88"/>
      <c r="D172" s="114"/>
      <c r="E172" s="115"/>
      <c r="F172" s="115"/>
      <c r="G172" s="131"/>
      <c r="H172" s="114"/>
      <c r="I172" s="115"/>
      <c r="J172" s="115"/>
      <c r="K172" s="131"/>
      <c r="L172" s="114"/>
      <c r="M172" s="115"/>
      <c r="N172" s="115"/>
      <c r="O172" s="131"/>
      <c r="P172" s="114"/>
      <c r="Q172" s="115"/>
      <c r="R172" s="115"/>
      <c r="S172" s="131"/>
      <c r="U172" s="48"/>
    </row>
    <row r="173" spans="1:21" ht="14.4" x14ac:dyDescent="0.3">
      <c r="A173" s="71"/>
      <c r="B173" s="85"/>
      <c r="C173" s="110" t="s">
        <v>35</v>
      </c>
      <c r="D173" s="111">
        <f t="shared" ref="D173:G173" si="74">D171+D165</f>
        <v>60300</v>
      </c>
      <c r="E173" s="112">
        <f t="shared" si="74"/>
        <v>60300</v>
      </c>
      <c r="F173" s="112">
        <f t="shared" si="74"/>
        <v>0</v>
      </c>
      <c r="G173" s="135">
        <f t="shared" si="74"/>
        <v>0</v>
      </c>
      <c r="H173" s="111">
        <v>60300</v>
      </c>
      <c r="I173" s="112">
        <v>60300</v>
      </c>
      <c r="J173" s="112">
        <v>0</v>
      </c>
      <c r="K173" s="135">
        <v>0</v>
      </c>
      <c r="L173" s="111">
        <f t="shared" ref="L173:O173" si="75">L171+L165</f>
        <v>0</v>
      </c>
      <c r="M173" s="112">
        <f t="shared" si="75"/>
        <v>0</v>
      </c>
      <c r="N173" s="112">
        <f t="shared" si="75"/>
        <v>0</v>
      </c>
      <c r="O173" s="135">
        <f t="shared" si="75"/>
        <v>0</v>
      </c>
      <c r="P173" s="111">
        <f t="shared" si="58"/>
        <v>60300</v>
      </c>
      <c r="Q173" s="112">
        <f t="shared" si="59"/>
        <v>60300</v>
      </c>
      <c r="R173" s="112">
        <f t="shared" si="60"/>
        <v>0</v>
      </c>
      <c r="S173" s="135">
        <f t="shared" si="61"/>
        <v>0</v>
      </c>
      <c r="U173" s="48"/>
    </row>
    <row r="174" spans="1:21" ht="13.8" x14ac:dyDescent="0.25">
      <c r="A174" s="71"/>
      <c r="B174" s="85"/>
      <c r="C174" s="83"/>
      <c r="D174" s="99"/>
      <c r="E174" s="100"/>
      <c r="F174" s="100"/>
      <c r="G174" s="127"/>
      <c r="H174" s="99"/>
      <c r="I174" s="100"/>
      <c r="J174" s="100"/>
      <c r="K174" s="127"/>
      <c r="L174" s="99"/>
      <c r="M174" s="100"/>
      <c r="N174" s="100"/>
      <c r="O174" s="127"/>
      <c r="P174" s="99"/>
      <c r="Q174" s="100"/>
      <c r="R174" s="100"/>
      <c r="S174" s="127"/>
      <c r="U174" s="48"/>
    </row>
    <row r="175" spans="1:21" ht="13.8" x14ac:dyDescent="0.25">
      <c r="A175" s="71"/>
      <c r="B175" s="85"/>
      <c r="C175" s="78" t="s">
        <v>9</v>
      </c>
      <c r="D175" s="96">
        <f>D55+D70+D96+D106+D142+D159+D173</f>
        <v>5439812</v>
      </c>
      <c r="E175" s="97">
        <f>E55+E70+E96+E106+E142+E159+E173</f>
        <v>5411830</v>
      </c>
      <c r="F175" s="97">
        <f>F55+F70+F96+F106+F142+F159+F173</f>
        <v>27482</v>
      </c>
      <c r="G175" s="144">
        <f>G55+G70+G96+G106+G142+G159+G173</f>
        <v>500</v>
      </c>
      <c r="H175" s="96">
        <v>5593647</v>
      </c>
      <c r="I175" s="97">
        <v>5565665</v>
      </c>
      <c r="J175" s="97">
        <v>27482</v>
      </c>
      <c r="K175" s="144">
        <v>500</v>
      </c>
      <c r="L175" s="96">
        <f>L55+L70+L96+L106+L142+L159+L173</f>
        <v>234680</v>
      </c>
      <c r="M175" s="97">
        <f>M55+M70+M96+M106+M142+M159+M173</f>
        <v>234620</v>
      </c>
      <c r="N175" s="97">
        <f>N55+N70+N96+N106+N142+N159+N173</f>
        <v>0</v>
      </c>
      <c r="O175" s="144">
        <f>O55+O70+O96+O106+O142+O159+O173</f>
        <v>60</v>
      </c>
      <c r="P175" s="96">
        <f t="shared" si="58"/>
        <v>5828327</v>
      </c>
      <c r="Q175" s="97">
        <f t="shared" si="59"/>
        <v>5800285</v>
      </c>
      <c r="R175" s="97">
        <f t="shared" si="60"/>
        <v>27482</v>
      </c>
      <c r="S175" s="144">
        <f t="shared" si="61"/>
        <v>560</v>
      </c>
      <c r="U175" s="48"/>
    </row>
    <row r="176" spans="1:21" ht="13.8" x14ac:dyDescent="0.25">
      <c r="A176" s="71"/>
      <c r="B176" s="85"/>
      <c r="C176" s="84"/>
      <c r="D176" s="79"/>
      <c r="E176" s="80"/>
      <c r="F176" s="80"/>
      <c r="G176" s="145"/>
      <c r="H176" s="82"/>
      <c r="I176" s="75"/>
      <c r="J176" s="75"/>
      <c r="K176" s="133"/>
      <c r="L176" s="79"/>
      <c r="M176" s="80"/>
      <c r="N176" s="80"/>
      <c r="O176" s="145"/>
      <c r="P176" s="82"/>
      <c r="Q176" s="75"/>
      <c r="R176" s="75"/>
      <c r="S176" s="133"/>
      <c r="U176" s="48"/>
    </row>
    <row r="177" spans="1:22" ht="13.8" x14ac:dyDescent="0.25">
      <c r="A177" s="71"/>
      <c r="B177" s="85"/>
      <c r="C177" s="84"/>
      <c r="D177" s="79"/>
      <c r="E177" s="80"/>
      <c r="F177" s="80"/>
      <c r="G177" s="145"/>
      <c r="H177" s="82"/>
      <c r="I177" s="75"/>
      <c r="J177" s="75"/>
      <c r="K177" s="133"/>
      <c r="L177" s="79"/>
      <c r="M177" s="80"/>
      <c r="N177" s="80"/>
      <c r="O177" s="145"/>
      <c r="P177" s="82"/>
      <c r="Q177" s="75"/>
      <c r="R177" s="75"/>
      <c r="S177" s="133"/>
      <c r="U177" s="48"/>
    </row>
    <row r="178" spans="1:22" ht="13.8" x14ac:dyDescent="0.25">
      <c r="A178" s="86" t="s">
        <v>14</v>
      </c>
      <c r="B178" s="146"/>
      <c r="C178" s="147"/>
      <c r="D178" s="148">
        <f>D35+D175</f>
        <v>5490812</v>
      </c>
      <c r="E178" s="149">
        <f>E35+E175</f>
        <v>5462830</v>
      </c>
      <c r="F178" s="149">
        <f>F35+F175</f>
        <v>27482</v>
      </c>
      <c r="G178" s="150">
        <f>G35+G175</f>
        <v>500</v>
      </c>
      <c r="H178" s="148">
        <v>5651439</v>
      </c>
      <c r="I178" s="149">
        <v>5623457</v>
      </c>
      <c r="J178" s="149">
        <v>27482</v>
      </c>
      <c r="K178" s="150">
        <v>500</v>
      </c>
      <c r="L178" s="148">
        <f>L35+L175</f>
        <v>234680</v>
      </c>
      <c r="M178" s="149">
        <f>M35+M175</f>
        <v>234620</v>
      </c>
      <c r="N178" s="149">
        <f>N35+N175</f>
        <v>0</v>
      </c>
      <c r="O178" s="150">
        <f>O35+O175</f>
        <v>60</v>
      </c>
      <c r="P178" s="148">
        <f t="shared" si="58"/>
        <v>5886119</v>
      </c>
      <c r="Q178" s="149">
        <f t="shared" si="59"/>
        <v>5858077</v>
      </c>
      <c r="R178" s="149">
        <f t="shared" si="60"/>
        <v>27482</v>
      </c>
      <c r="S178" s="150">
        <f t="shared" si="61"/>
        <v>560</v>
      </c>
      <c r="U178" s="48"/>
    </row>
    <row r="179" spans="1:22" ht="13.8" x14ac:dyDescent="0.25">
      <c r="A179" s="71"/>
      <c r="B179" s="151"/>
      <c r="C179" s="84"/>
      <c r="D179" s="79"/>
      <c r="E179" s="80"/>
      <c r="F179" s="80"/>
      <c r="G179" s="145"/>
      <c r="H179" s="82"/>
      <c r="I179" s="75"/>
      <c r="J179" s="75"/>
      <c r="K179" s="133"/>
      <c r="L179" s="79"/>
      <c r="M179" s="80"/>
      <c r="N179" s="80"/>
      <c r="O179" s="145"/>
      <c r="P179" s="82"/>
      <c r="Q179" s="75"/>
      <c r="R179" s="75"/>
      <c r="S179" s="133"/>
      <c r="U179" s="48"/>
    </row>
    <row r="180" spans="1:22" ht="13.8" x14ac:dyDescent="0.25">
      <c r="A180" s="71"/>
      <c r="B180" s="152" t="s">
        <v>25</v>
      </c>
      <c r="C180" s="153" t="s">
        <v>239</v>
      </c>
      <c r="D180" s="154"/>
      <c r="E180" s="155"/>
      <c r="F180" s="155"/>
      <c r="G180" s="156"/>
      <c r="H180" s="154"/>
      <c r="I180" s="155"/>
      <c r="J180" s="155"/>
      <c r="K180" s="156"/>
      <c r="L180" s="154"/>
      <c r="M180" s="155"/>
      <c r="N180" s="155"/>
      <c r="O180" s="156"/>
      <c r="P180" s="154"/>
      <c r="Q180" s="155"/>
      <c r="R180" s="155"/>
      <c r="S180" s="156"/>
      <c r="U180" s="48"/>
    </row>
    <row r="181" spans="1:22" ht="13.8" x14ac:dyDescent="0.25">
      <c r="A181" s="71"/>
      <c r="B181" s="157"/>
      <c r="C181" s="73" t="s">
        <v>187</v>
      </c>
      <c r="D181" s="82"/>
      <c r="E181" s="75"/>
      <c r="F181" s="75"/>
      <c r="G181" s="133"/>
      <c r="H181" s="82"/>
      <c r="I181" s="75"/>
      <c r="J181" s="75"/>
      <c r="K181" s="133"/>
      <c r="L181" s="82"/>
      <c r="M181" s="75"/>
      <c r="N181" s="75"/>
      <c r="O181" s="133"/>
      <c r="P181" s="82"/>
      <c r="Q181" s="75"/>
      <c r="R181" s="75"/>
      <c r="S181" s="133"/>
      <c r="U181" s="48"/>
    </row>
    <row r="182" spans="1:22" ht="13.8" x14ac:dyDescent="0.25">
      <c r="A182" s="94"/>
      <c r="B182" s="158"/>
      <c r="C182" s="73" t="s">
        <v>166</v>
      </c>
      <c r="D182" s="82"/>
      <c r="E182" s="75"/>
      <c r="F182" s="75"/>
      <c r="G182" s="133"/>
      <c r="H182" s="82">
        <v>508</v>
      </c>
      <c r="I182" s="75">
        <v>508</v>
      </c>
      <c r="J182" s="75">
        <v>0</v>
      </c>
      <c r="K182" s="133">
        <v>0</v>
      </c>
      <c r="L182" s="82"/>
      <c r="M182" s="75"/>
      <c r="N182" s="75"/>
      <c r="O182" s="133"/>
      <c r="P182" s="82">
        <f t="shared" si="58"/>
        <v>508</v>
      </c>
      <c r="Q182" s="75">
        <f t="shared" si="59"/>
        <v>508</v>
      </c>
      <c r="R182" s="75">
        <f t="shared" si="60"/>
        <v>0</v>
      </c>
      <c r="S182" s="133">
        <f t="shared" si="61"/>
        <v>0</v>
      </c>
      <c r="U182" s="48"/>
    </row>
    <row r="183" spans="1:22" ht="13.8" x14ac:dyDescent="0.25">
      <c r="A183" s="159"/>
      <c r="B183" s="158"/>
      <c r="C183" s="73" t="s">
        <v>164</v>
      </c>
      <c r="D183" s="82"/>
      <c r="E183" s="75"/>
      <c r="F183" s="75"/>
      <c r="G183" s="133"/>
      <c r="H183" s="82">
        <v>2104</v>
      </c>
      <c r="I183" s="75">
        <v>2104</v>
      </c>
      <c r="J183" s="75">
        <v>0</v>
      </c>
      <c r="K183" s="133">
        <v>0</v>
      </c>
      <c r="L183" s="82"/>
      <c r="M183" s="75"/>
      <c r="N183" s="75"/>
      <c r="O183" s="133"/>
      <c r="P183" s="82">
        <f t="shared" si="58"/>
        <v>2104</v>
      </c>
      <c r="Q183" s="75">
        <f t="shared" si="59"/>
        <v>2104</v>
      </c>
      <c r="R183" s="75">
        <f t="shared" si="60"/>
        <v>0</v>
      </c>
      <c r="S183" s="133">
        <f t="shared" si="61"/>
        <v>0</v>
      </c>
      <c r="U183" s="48"/>
    </row>
    <row r="184" spans="1:22" ht="13.8" x14ac:dyDescent="0.25">
      <c r="A184" s="94"/>
      <c r="B184" s="158"/>
      <c r="C184" s="73" t="s">
        <v>165</v>
      </c>
      <c r="D184" s="82"/>
      <c r="E184" s="75"/>
      <c r="F184" s="75"/>
      <c r="G184" s="133"/>
      <c r="H184" s="82">
        <v>0</v>
      </c>
      <c r="I184" s="75">
        <v>0</v>
      </c>
      <c r="J184" s="75">
        <v>0</v>
      </c>
      <c r="K184" s="133">
        <v>0</v>
      </c>
      <c r="L184" s="82"/>
      <c r="M184" s="75"/>
      <c r="N184" s="75"/>
      <c r="O184" s="133"/>
      <c r="P184" s="82">
        <f t="shared" si="58"/>
        <v>0</v>
      </c>
      <c r="Q184" s="75">
        <f t="shared" si="59"/>
        <v>0</v>
      </c>
      <c r="R184" s="75">
        <f t="shared" si="60"/>
        <v>0</v>
      </c>
      <c r="S184" s="133">
        <f t="shared" si="61"/>
        <v>0</v>
      </c>
      <c r="U184" s="48"/>
    </row>
    <row r="185" spans="1:22" ht="13.8" x14ac:dyDescent="0.25">
      <c r="A185" s="71"/>
      <c r="B185" s="157"/>
      <c r="C185" s="73" t="s">
        <v>171</v>
      </c>
      <c r="D185" s="82">
        <v>107443</v>
      </c>
      <c r="E185" s="75">
        <v>107443</v>
      </c>
      <c r="F185" s="75">
        <v>0</v>
      </c>
      <c r="G185" s="133">
        <v>0</v>
      </c>
      <c r="H185" s="82">
        <v>107443</v>
      </c>
      <c r="I185" s="75">
        <v>107443</v>
      </c>
      <c r="J185" s="75">
        <v>0</v>
      </c>
      <c r="K185" s="133">
        <v>0</v>
      </c>
      <c r="L185" s="82"/>
      <c r="M185" s="75"/>
      <c r="N185" s="75"/>
      <c r="O185" s="133"/>
      <c r="P185" s="82">
        <f t="shared" si="58"/>
        <v>107443</v>
      </c>
      <c r="Q185" s="75">
        <f t="shared" si="59"/>
        <v>107443</v>
      </c>
      <c r="R185" s="75">
        <f t="shared" si="60"/>
        <v>0</v>
      </c>
      <c r="S185" s="133">
        <f t="shared" si="61"/>
        <v>0</v>
      </c>
      <c r="T185" s="107"/>
      <c r="U185" s="48"/>
    </row>
    <row r="186" spans="1:22" ht="13.8" x14ac:dyDescent="0.25">
      <c r="A186" s="94"/>
      <c r="B186" s="158"/>
      <c r="C186" s="95" t="s">
        <v>20</v>
      </c>
      <c r="D186" s="89">
        <f t="shared" ref="D186:G186" si="76">SUM(D182:D185)</f>
        <v>107443</v>
      </c>
      <c r="E186" s="90">
        <f t="shared" si="76"/>
        <v>107443</v>
      </c>
      <c r="F186" s="90">
        <f t="shared" si="76"/>
        <v>0</v>
      </c>
      <c r="G186" s="130">
        <f t="shared" si="76"/>
        <v>0</v>
      </c>
      <c r="H186" s="89">
        <v>110055</v>
      </c>
      <c r="I186" s="90">
        <v>110055</v>
      </c>
      <c r="J186" s="90">
        <v>0</v>
      </c>
      <c r="K186" s="130">
        <v>0</v>
      </c>
      <c r="L186" s="89">
        <f t="shared" ref="L186:O186" si="77">SUM(L182:L185)</f>
        <v>0</v>
      </c>
      <c r="M186" s="90">
        <f t="shared" si="77"/>
        <v>0</v>
      </c>
      <c r="N186" s="90">
        <f t="shared" si="77"/>
        <v>0</v>
      </c>
      <c r="O186" s="130">
        <f t="shared" si="77"/>
        <v>0</v>
      </c>
      <c r="P186" s="89">
        <f t="shared" si="58"/>
        <v>110055</v>
      </c>
      <c r="Q186" s="90">
        <f t="shared" si="59"/>
        <v>110055</v>
      </c>
      <c r="R186" s="90">
        <f t="shared" si="60"/>
        <v>0</v>
      </c>
      <c r="S186" s="130">
        <f t="shared" si="61"/>
        <v>0</v>
      </c>
      <c r="U186" s="48"/>
    </row>
    <row r="187" spans="1:22" ht="13.8" x14ac:dyDescent="0.25">
      <c r="A187" s="94"/>
      <c r="B187" s="158"/>
      <c r="C187" s="95"/>
      <c r="D187" s="89"/>
      <c r="E187" s="90"/>
      <c r="F187" s="90"/>
      <c r="G187" s="130"/>
      <c r="H187" s="89"/>
      <c r="I187" s="90"/>
      <c r="J187" s="90"/>
      <c r="K187" s="130"/>
      <c r="L187" s="89"/>
      <c r="M187" s="90"/>
      <c r="N187" s="90"/>
      <c r="O187" s="130"/>
      <c r="P187" s="89"/>
      <c r="Q187" s="90"/>
      <c r="R187" s="90"/>
      <c r="S187" s="130"/>
      <c r="U187" s="48"/>
    </row>
    <row r="188" spans="1:22" s="120" customFormat="1" ht="13.8" x14ac:dyDescent="0.25">
      <c r="A188" s="71"/>
      <c r="B188" s="157"/>
      <c r="C188" s="73" t="s">
        <v>305</v>
      </c>
      <c r="D188" s="82">
        <v>0</v>
      </c>
      <c r="E188" s="75">
        <v>0</v>
      </c>
      <c r="F188" s="75">
        <v>0</v>
      </c>
      <c r="G188" s="133">
        <v>0</v>
      </c>
      <c r="H188" s="82">
        <v>0</v>
      </c>
      <c r="I188" s="75">
        <v>0</v>
      </c>
      <c r="J188" s="75">
        <v>0</v>
      </c>
      <c r="K188" s="133">
        <v>0</v>
      </c>
      <c r="L188" s="82">
        <v>2198</v>
      </c>
      <c r="M188" s="75">
        <f>L188</f>
        <v>2198</v>
      </c>
      <c r="N188" s="75">
        <v>0</v>
      </c>
      <c r="O188" s="133">
        <v>0</v>
      </c>
      <c r="P188" s="82">
        <f t="shared" si="58"/>
        <v>2198</v>
      </c>
      <c r="Q188" s="75">
        <f t="shared" si="59"/>
        <v>2198</v>
      </c>
      <c r="R188" s="75">
        <f t="shared" si="60"/>
        <v>0</v>
      </c>
      <c r="S188" s="133">
        <f t="shared" si="61"/>
        <v>0</v>
      </c>
      <c r="T188" s="160"/>
      <c r="U188" s="48"/>
    </row>
    <row r="189" spans="1:22" s="120" customFormat="1" ht="13.8" x14ac:dyDescent="0.25">
      <c r="A189" s="71"/>
      <c r="B189" s="157"/>
      <c r="C189" s="73"/>
      <c r="D189" s="82"/>
      <c r="E189" s="75"/>
      <c r="F189" s="75"/>
      <c r="G189" s="133"/>
      <c r="H189" s="82"/>
      <c r="I189" s="75"/>
      <c r="J189" s="75"/>
      <c r="K189" s="133"/>
      <c r="L189" s="82"/>
      <c r="M189" s="75"/>
      <c r="N189" s="75"/>
      <c r="O189" s="133"/>
      <c r="P189" s="82"/>
      <c r="Q189" s="75"/>
      <c r="R189" s="75"/>
      <c r="S189" s="133"/>
      <c r="U189" s="48"/>
    </row>
    <row r="190" spans="1:22" s="120" customFormat="1" ht="13.8" x14ac:dyDescent="0.25">
      <c r="A190" s="71"/>
      <c r="B190" s="157"/>
      <c r="C190" s="73" t="s">
        <v>303</v>
      </c>
      <c r="D190" s="82"/>
      <c r="E190" s="75"/>
      <c r="F190" s="75"/>
      <c r="G190" s="133"/>
      <c r="H190" s="82"/>
      <c r="I190" s="75"/>
      <c r="J190" s="75"/>
      <c r="K190" s="133"/>
      <c r="L190" s="82"/>
      <c r="M190" s="75"/>
      <c r="N190" s="75"/>
      <c r="O190" s="133"/>
      <c r="P190" s="82"/>
      <c r="Q190" s="75"/>
      <c r="R190" s="75"/>
      <c r="S190" s="133"/>
      <c r="U190" s="48"/>
    </row>
    <row r="191" spans="1:22" s="120" customFormat="1" ht="13.8" x14ac:dyDescent="0.25">
      <c r="A191" s="71"/>
      <c r="B191" s="157"/>
      <c r="C191" s="83" t="s">
        <v>304</v>
      </c>
      <c r="D191" s="82"/>
      <c r="E191" s="75"/>
      <c r="F191" s="75"/>
      <c r="G191" s="133"/>
      <c r="H191" s="82">
        <v>413622</v>
      </c>
      <c r="I191" s="75">
        <v>413622</v>
      </c>
      <c r="J191" s="75">
        <v>0</v>
      </c>
      <c r="K191" s="133">
        <v>0</v>
      </c>
      <c r="L191" s="82">
        <f>'2. mell. 1. pont (2)'!L234</f>
        <v>386929</v>
      </c>
      <c r="M191" s="75">
        <f>L191</f>
        <v>386929</v>
      </c>
      <c r="N191" s="75">
        <v>0</v>
      </c>
      <c r="O191" s="133">
        <v>0</v>
      </c>
      <c r="P191" s="82">
        <f t="shared" si="58"/>
        <v>800551</v>
      </c>
      <c r="Q191" s="75">
        <f t="shared" si="59"/>
        <v>800551</v>
      </c>
      <c r="R191" s="75">
        <f t="shared" si="60"/>
        <v>0</v>
      </c>
      <c r="S191" s="133">
        <f t="shared" si="61"/>
        <v>0</v>
      </c>
      <c r="T191" s="161"/>
      <c r="U191" s="48"/>
      <c r="V191" s="48"/>
    </row>
    <row r="192" spans="1:22" s="120" customFormat="1" ht="13.8" x14ac:dyDescent="0.25">
      <c r="A192" s="71"/>
      <c r="B192" s="157"/>
      <c r="C192" s="73"/>
      <c r="D192" s="82"/>
      <c r="E192" s="75"/>
      <c r="F192" s="75"/>
      <c r="G192" s="133"/>
      <c r="H192" s="82"/>
      <c r="I192" s="75"/>
      <c r="J192" s="75"/>
      <c r="K192" s="133"/>
      <c r="L192" s="82"/>
      <c r="M192" s="75"/>
      <c r="N192" s="75"/>
      <c r="O192" s="133"/>
      <c r="P192" s="82">
        <f t="shared" si="58"/>
        <v>0</v>
      </c>
      <c r="Q192" s="75">
        <f t="shared" si="59"/>
        <v>0</v>
      </c>
      <c r="R192" s="75">
        <f t="shared" si="60"/>
        <v>0</v>
      </c>
      <c r="S192" s="133">
        <f t="shared" si="61"/>
        <v>0</v>
      </c>
      <c r="U192" s="48"/>
    </row>
    <row r="193" spans="1:21" s="166" customFormat="1" ht="14.4" x14ac:dyDescent="0.3">
      <c r="A193" s="117"/>
      <c r="B193" s="162"/>
      <c r="C193" s="163" t="s">
        <v>306</v>
      </c>
      <c r="D193" s="164">
        <f>D186+D188+D191</f>
        <v>107443</v>
      </c>
      <c r="E193" s="123">
        <f t="shared" ref="E193:O193" si="78">E186+E188+E191</f>
        <v>107443</v>
      </c>
      <c r="F193" s="123">
        <f t="shared" si="78"/>
        <v>0</v>
      </c>
      <c r="G193" s="165">
        <f t="shared" si="78"/>
        <v>0</v>
      </c>
      <c r="H193" s="164">
        <v>523677</v>
      </c>
      <c r="I193" s="123">
        <v>523677</v>
      </c>
      <c r="J193" s="123">
        <v>0</v>
      </c>
      <c r="K193" s="165">
        <v>0</v>
      </c>
      <c r="L193" s="164">
        <f t="shared" si="78"/>
        <v>389127</v>
      </c>
      <c r="M193" s="123">
        <f t="shared" si="78"/>
        <v>389127</v>
      </c>
      <c r="N193" s="123">
        <f t="shared" si="78"/>
        <v>0</v>
      </c>
      <c r="O193" s="165">
        <f t="shared" si="78"/>
        <v>0</v>
      </c>
      <c r="P193" s="164">
        <f t="shared" si="58"/>
        <v>912804</v>
      </c>
      <c r="Q193" s="123">
        <f t="shared" si="59"/>
        <v>912804</v>
      </c>
      <c r="R193" s="123">
        <f t="shared" si="60"/>
        <v>0</v>
      </c>
      <c r="S193" s="165">
        <f t="shared" si="61"/>
        <v>0</v>
      </c>
      <c r="U193" s="48"/>
    </row>
    <row r="194" spans="1:21" ht="13.8" x14ac:dyDescent="0.25">
      <c r="A194" s="71"/>
      <c r="B194" s="157"/>
      <c r="C194" s="73"/>
      <c r="D194" s="82"/>
      <c r="E194" s="75"/>
      <c r="F194" s="75"/>
      <c r="G194" s="133"/>
      <c r="H194" s="82"/>
      <c r="I194" s="75"/>
      <c r="J194" s="75"/>
      <c r="K194" s="133"/>
      <c r="L194" s="82"/>
      <c r="M194" s="75"/>
      <c r="N194" s="75"/>
      <c r="O194" s="133"/>
      <c r="P194" s="82"/>
      <c r="Q194" s="75"/>
      <c r="R194" s="75"/>
      <c r="S194" s="133"/>
      <c r="U194" s="48"/>
    </row>
    <row r="195" spans="1:21" ht="14.4" thickBot="1" x14ac:dyDescent="0.3">
      <c r="A195" s="59"/>
      <c r="B195" s="60"/>
      <c r="C195" s="167" t="s">
        <v>14</v>
      </c>
      <c r="D195" s="168">
        <f>D178+D186</f>
        <v>5598255</v>
      </c>
      <c r="E195" s="169">
        <f t="shared" ref="E195:G195" si="79">E178+E186</f>
        <v>5570273</v>
      </c>
      <c r="F195" s="169">
        <f t="shared" si="79"/>
        <v>27482</v>
      </c>
      <c r="G195" s="170">
        <f t="shared" si="79"/>
        <v>500</v>
      </c>
      <c r="H195" s="168">
        <v>6175116</v>
      </c>
      <c r="I195" s="169">
        <v>6147134</v>
      </c>
      <c r="J195" s="169">
        <v>27482</v>
      </c>
      <c r="K195" s="170">
        <v>500</v>
      </c>
      <c r="L195" s="168">
        <f>L178+L193</f>
        <v>623807</v>
      </c>
      <c r="M195" s="169">
        <f t="shared" ref="M195:O195" si="80">M178+M193</f>
        <v>623747</v>
      </c>
      <c r="N195" s="169">
        <f t="shared" si="80"/>
        <v>0</v>
      </c>
      <c r="O195" s="170">
        <f t="shared" si="80"/>
        <v>60</v>
      </c>
      <c r="P195" s="168">
        <f t="shared" si="58"/>
        <v>6798923</v>
      </c>
      <c r="Q195" s="169">
        <f t="shared" si="59"/>
        <v>6770881</v>
      </c>
      <c r="R195" s="169">
        <f t="shared" si="60"/>
        <v>27482</v>
      </c>
      <c r="S195" s="170">
        <f t="shared" si="61"/>
        <v>560</v>
      </c>
      <c r="U195" s="48"/>
    </row>
    <row r="196" spans="1:21" x14ac:dyDescent="0.3">
      <c r="A196" s="51"/>
      <c r="B196" s="171"/>
      <c r="C196" s="172"/>
      <c r="D196" s="172"/>
      <c r="E196" s="172"/>
      <c r="F196" s="172"/>
      <c r="G196" s="172"/>
    </row>
    <row r="197" spans="1:21" x14ac:dyDescent="0.3">
      <c r="A197" s="51"/>
      <c r="B197" s="52"/>
      <c r="C197" s="53"/>
    </row>
    <row r="198" spans="1:21" x14ac:dyDescent="0.3">
      <c r="A198" s="51"/>
      <c r="B198" s="52"/>
      <c r="C198" s="53"/>
      <c r="U198" s="48"/>
    </row>
    <row r="199" spans="1:21" x14ac:dyDescent="0.3">
      <c r="A199" s="51"/>
      <c r="B199" s="52"/>
      <c r="C199" s="53"/>
      <c r="U199" s="48"/>
    </row>
    <row r="200" spans="1:21" x14ac:dyDescent="0.3">
      <c r="A200" s="51"/>
      <c r="B200" s="52"/>
      <c r="C200" s="53"/>
    </row>
    <row r="201" spans="1:21" x14ac:dyDescent="0.3">
      <c r="A201" s="51"/>
      <c r="B201" s="52"/>
      <c r="C201" s="53"/>
    </row>
    <row r="202" spans="1:21" x14ac:dyDescent="0.3">
      <c r="A202" s="51"/>
      <c r="B202" s="52"/>
      <c r="C202" s="53"/>
    </row>
    <row r="203" spans="1:21" x14ac:dyDescent="0.3">
      <c r="A203" s="51"/>
      <c r="B203" s="52"/>
      <c r="C203" s="53"/>
    </row>
    <row r="204" spans="1:21" x14ac:dyDescent="0.3">
      <c r="A204" s="51"/>
      <c r="B204" s="52"/>
      <c r="C204" s="53"/>
    </row>
    <row r="205" spans="1:21" x14ac:dyDescent="0.3">
      <c r="A205" s="51"/>
      <c r="B205" s="52"/>
      <c r="C205" s="53"/>
    </row>
    <row r="206" spans="1:21" x14ac:dyDescent="0.3">
      <c r="A206" s="51"/>
      <c r="B206" s="52"/>
      <c r="C206" s="53"/>
    </row>
    <row r="207" spans="1:21" x14ac:dyDescent="0.3">
      <c r="A207" s="51"/>
      <c r="B207" s="52"/>
      <c r="C207" s="53"/>
    </row>
    <row r="208" spans="1:21" x14ac:dyDescent="0.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</row>
    <row r="209" spans="1:11" x14ac:dyDescent="0.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</row>
    <row r="210" spans="1:11" x14ac:dyDescent="0.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</row>
    <row r="211" spans="1:11" x14ac:dyDescent="0.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</row>
    <row r="212" spans="1:11" x14ac:dyDescent="0.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</row>
    <row r="213" spans="1:11" x14ac:dyDescent="0.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</row>
    <row r="214" spans="1:11" x14ac:dyDescent="0.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</row>
    <row r="215" spans="1:11" x14ac:dyDescent="0.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</row>
    <row r="216" spans="1:11" x14ac:dyDescent="0.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</row>
    <row r="217" spans="1:11" x14ac:dyDescent="0.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</row>
    <row r="218" spans="1:11" x14ac:dyDescent="0.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</row>
    <row r="219" spans="1:11" x14ac:dyDescent="0.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</row>
    <row r="220" spans="1:11" x14ac:dyDescent="0.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</row>
    <row r="221" spans="1:11" x14ac:dyDescent="0.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</row>
    <row r="222" spans="1:11" x14ac:dyDescent="0.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</row>
    <row r="223" spans="1:11" x14ac:dyDescent="0.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</row>
    <row r="224" spans="1:11" x14ac:dyDescent="0.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</row>
    <row r="225" spans="1:11" x14ac:dyDescent="0.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</row>
    <row r="226" spans="1:11" x14ac:dyDescent="0.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</row>
    <row r="227" spans="1:11" x14ac:dyDescent="0.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</row>
    <row r="228" spans="1:11" x14ac:dyDescent="0.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</row>
    <row r="229" spans="1:11" x14ac:dyDescent="0.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</row>
    <row r="230" spans="1:11" x14ac:dyDescent="0.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</row>
    <row r="231" spans="1:11" x14ac:dyDescent="0.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</row>
    <row r="232" spans="1:11" x14ac:dyDescent="0.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</row>
    <row r="233" spans="1:11" x14ac:dyDescent="0.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</row>
    <row r="234" spans="1:11" x14ac:dyDescent="0.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</row>
    <row r="235" spans="1:11" x14ac:dyDescent="0.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</row>
    <row r="236" spans="1:11" x14ac:dyDescent="0.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</row>
    <row r="237" spans="1:11" x14ac:dyDescent="0.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</row>
    <row r="238" spans="1:11" x14ac:dyDescent="0.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</row>
    <row r="239" spans="1:11" x14ac:dyDescent="0.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</row>
    <row r="240" spans="1:11" x14ac:dyDescent="0.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</row>
    <row r="241" spans="1:11" x14ac:dyDescent="0.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</row>
    <row r="242" spans="1:11" x14ac:dyDescent="0.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</row>
    <row r="243" spans="1:11" x14ac:dyDescent="0.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</row>
    <row r="244" spans="1:11" x14ac:dyDescent="0.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</row>
    <row r="245" spans="1:11" x14ac:dyDescent="0.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</row>
    <row r="246" spans="1:11" x14ac:dyDescent="0.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</row>
    <row r="247" spans="1:11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1:11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1:11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1:11" x14ac:dyDescent="0.3">
      <c r="A250" s="51"/>
      <c r="B250" s="52"/>
      <c r="C250" s="53"/>
    </row>
    <row r="251" spans="1:11" x14ac:dyDescent="0.3">
      <c r="A251" s="51"/>
      <c r="B251" s="52"/>
      <c r="C251" s="53"/>
    </row>
    <row r="252" spans="1:11" x14ac:dyDescent="0.3">
      <c r="A252" s="51"/>
      <c r="B252" s="52"/>
      <c r="C252" s="53"/>
    </row>
    <row r="253" spans="1:11" x14ac:dyDescent="0.3">
      <c r="A253" s="51"/>
      <c r="B253" s="52"/>
      <c r="C253" s="53"/>
    </row>
  </sheetData>
  <mergeCells count="5">
    <mergeCell ref="D6:G6"/>
    <mergeCell ref="L6:O6"/>
    <mergeCell ref="P6:S6"/>
    <mergeCell ref="A4:S4"/>
    <mergeCell ref="H6:K6"/>
  </mergeCells>
  <phoneticPr fontId="46" type="noConversion"/>
  <pageMargins left="0.39370078740157483" right="0.39370078740157483" top="0.39370078740157483" bottom="0.35433070866141736" header="0.51181102362204722" footer="0.51181102362204722"/>
  <pageSetup paperSize="9" scale="3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731F1-3DCC-4AE2-B734-6C9949154C8F}">
  <sheetPr>
    <pageSetUpPr fitToPage="1"/>
  </sheetPr>
  <dimension ref="A1:T295"/>
  <sheetViews>
    <sheetView view="pageBreakPreview" topLeftCell="F170" zoomScaleNormal="100" zoomScaleSheetLayoutView="100" workbookViewId="0">
      <selection activeCell="Y65" sqref="Y65"/>
    </sheetView>
  </sheetViews>
  <sheetFormatPr defaultColWidth="8.88671875" defaultRowHeight="13.8" x14ac:dyDescent="0.25"/>
  <cols>
    <col min="1" max="1" width="5.88671875" style="207" hidden="1" customWidth="1"/>
    <col min="2" max="2" width="7.6640625" style="175" hidden="1" customWidth="1"/>
    <col min="3" max="3" width="65.6640625" style="175" customWidth="1"/>
    <col min="4" max="5" width="10.6640625" style="53" bestFit="1" customWidth="1"/>
    <col min="6" max="6" width="9" style="53" bestFit="1" customWidth="1"/>
    <col min="7" max="7" width="7.88671875" style="53" bestFit="1" customWidth="1"/>
    <col min="8" max="9" width="10.6640625" style="53" bestFit="1" customWidth="1"/>
    <col min="10" max="10" width="9" style="53" bestFit="1" customWidth="1"/>
    <col min="11" max="11" width="7.88671875" style="53" customWidth="1"/>
    <col min="12" max="13" width="10.6640625" bestFit="1" customWidth="1"/>
    <col min="16" max="17" width="10.6640625" bestFit="1" customWidth="1"/>
  </cols>
  <sheetData>
    <row r="1" spans="1:19" x14ac:dyDescent="0.25">
      <c r="A1" s="53"/>
      <c r="B1" s="53"/>
      <c r="C1" s="53"/>
      <c r="G1" s="4"/>
      <c r="H1" s="4"/>
      <c r="I1" s="4"/>
      <c r="J1" s="4"/>
      <c r="K1" s="4"/>
      <c r="S1" s="4" t="s">
        <v>308</v>
      </c>
    </row>
    <row r="2" spans="1:19" x14ac:dyDescent="0.25">
      <c r="A2" s="53"/>
      <c r="B2" s="53"/>
      <c r="C2" s="53"/>
      <c r="S2" s="33" t="s">
        <v>307</v>
      </c>
    </row>
    <row r="3" spans="1:19" ht="16.5" customHeight="1" x14ac:dyDescent="0.25">
      <c r="A3" s="232" t="s">
        <v>267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</row>
    <row r="4" spans="1:19" x14ac:dyDescent="0.25">
      <c r="A4" s="53"/>
      <c r="B4" s="53"/>
      <c r="C4" s="53"/>
    </row>
    <row r="5" spans="1:19" ht="16.5" customHeight="1" x14ac:dyDescent="0.25">
      <c r="A5" s="232" t="s">
        <v>268</v>
      </c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</row>
    <row r="6" spans="1:19" ht="14.4" thickBot="1" x14ac:dyDescent="0.3">
      <c r="A6" s="176"/>
      <c r="B6" s="176"/>
      <c r="C6" s="176"/>
      <c r="D6" s="177"/>
      <c r="E6" s="177"/>
      <c r="F6" s="177"/>
      <c r="G6" s="177"/>
      <c r="H6" s="177"/>
      <c r="I6" s="177"/>
      <c r="J6" s="177"/>
      <c r="K6" s="177"/>
    </row>
    <row r="7" spans="1:19" ht="15" customHeight="1" thickBot="1" x14ac:dyDescent="0.3">
      <c r="A7" s="178"/>
      <c r="B7" s="179"/>
      <c r="C7" s="180"/>
      <c r="D7" s="230" t="s">
        <v>146</v>
      </c>
      <c r="E7" s="231"/>
      <c r="F7" s="231"/>
      <c r="G7" s="231"/>
      <c r="H7" s="230" t="s">
        <v>342</v>
      </c>
      <c r="I7" s="231"/>
      <c r="J7" s="231"/>
      <c r="K7" s="231"/>
      <c r="L7" s="230" t="s">
        <v>300</v>
      </c>
      <c r="M7" s="231"/>
      <c r="N7" s="231"/>
      <c r="O7" s="231"/>
      <c r="P7" s="230" t="s">
        <v>343</v>
      </c>
      <c r="Q7" s="231"/>
      <c r="R7" s="231"/>
      <c r="S7" s="231"/>
    </row>
    <row r="8" spans="1:19" ht="42" thickBot="1" x14ac:dyDescent="0.3">
      <c r="A8" s="181"/>
      <c r="B8" s="182"/>
      <c r="C8" s="183"/>
      <c r="D8" s="184" t="s">
        <v>21</v>
      </c>
      <c r="E8" s="63" t="s">
        <v>37</v>
      </c>
      <c r="F8" s="64" t="s">
        <v>38</v>
      </c>
      <c r="G8" s="185" t="s">
        <v>140</v>
      </c>
      <c r="H8" s="184" t="s">
        <v>21</v>
      </c>
      <c r="I8" s="63" t="s">
        <v>37</v>
      </c>
      <c r="J8" s="64" t="s">
        <v>38</v>
      </c>
      <c r="K8" s="185" t="s">
        <v>140</v>
      </c>
      <c r="L8" s="184" t="s">
        <v>21</v>
      </c>
      <c r="M8" s="63" t="s">
        <v>37</v>
      </c>
      <c r="N8" s="64" t="s">
        <v>38</v>
      </c>
      <c r="O8" s="185" t="s">
        <v>140</v>
      </c>
      <c r="P8" s="184" t="s">
        <v>21</v>
      </c>
      <c r="Q8" s="63" t="s">
        <v>37</v>
      </c>
      <c r="R8" s="64" t="s">
        <v>38</v>
      </c>
      <c r="S8" s="185" t="s">
        <v>140</v>
      </c>
    </row>
    <row r="9" spans="1:19" x14ac:dyDescent="0.25">
      <c r="A9" s="186" t="s">
        <v>3</v>
      </c>
      <c r="B9" s="187" t="s">
        <v>4</v>
      </c>
      <c r="C9" s="188" t="s">
        <v>5</v>
      </c>
      <c r="D9" s="189"/>
      <c r="E9" s="190"/>
      <c r="F9" s="190"/>
      <c r="G9" s="191"/>
      <c r="H9" s="189"/>
      <c r="I9" s="190"/>
      <c r="J9" s="190"/>
      <c r="K9" s="191"/>
      <c r="L9" s="189"/>
      <c r="M9" s="190"/>
      <c r="N9" s="190"/>
      <c r="O9" s="191"/>
      <c r="P9" s="189"/>
      <c r="Q9" s="190"/>
      <c r="R9" s="190"/>
      <c r="S9" s="191"/>
    </row>
    <row r="10" spans="1:19" x14ac:dyDescent="0.25">
      <c r="A10" s="192"/>
      <c r="B10" s="193"/>
      <c r="C10" s="86"/>
      <c r="D10" s="79"/>
      <c r="E10" s="80"/>
      <c r="F10" s="80"/>
      <c r="G10" s="145"/>
      <c r="H10" s="79"/>
      <c r="I10" s="80"/>
      <c r="J10" s="80"/>
      <c r="K10" s="145"/>
      <c r="L10" s="79"/>
      <c r="M10" s="80"/>
      <c r="N10" s="80"/>
      <c r="O10" s="145"/>
      <c r="P10" s="79"/>
      <c r="Q10" s="80"/>
      <c r="R10" s="80"/>
      <c r="S10" s="145"/>
    </row>
    <row r="11" spans="1:19" x14ac:dyDescent="0.25">
      <c r="A11" s="192">
        <v>101</v>
      </c>
      <c r="B11" s="194"/>
      <c r="C11" s="78" t="s">
        <v>170</v>
      </c>
      <c r="D11" s="79"/>
      <c r="E11" s="80"/>
      <c r="F11" s="80"/>
      <c r="G11" s="145"/>
      <c r="H11" s="79"/>
      <c r="I11" s="80"/>
      <c r="J11" s="80"/>
      <c r="K11" s="145"/>
      <c r="L11" s="79"/>
      <c r="M11" s="80"/>
      <c r="N11" s="80"/>
      <c r="O11" s="145"/>
      <c r="P11" s="79"/>
      <c r="Q11" s="80"/>
      <c r="R11" s="80"/>
      <c r="S11" s="145"/>
    </row>
    <row r="12" spans="1:19" x14ac:dyDescent="0.25">
      <c r="A12" s="71"/>
      <c r="B12" s="195" t="s">
        <v>6</v>
      </c>
      <c r="C12" s="196" t="s">
        <v>19</v>
      </c>
      <c r="D12" s="82">
        <f>572118+7515</f>
        <v>579633</v>
      </c>
      <c r="E12" s="75">
        <f>572118+7515</f>
        <v>579633</v>
      </c>
      <c r="F12" s="75">
        <v>0</v>
      </c>
      <c r="G12" s="133">
        <v>0</v>
      </c>
      <c r="H12" s="82">
        <v>590527</v>
      </c>
      <c r="I12" s="75">
        <v>590527</v>
      </c>
      <c r="J12" s="75">
        <v>0</v>
      </c>
      <c r="K12" s="133">
        <v>0</v>
      </c>
      <c r="L12" s="82">
        <v>6983</v>
      </c>
      <c r="M12" s="75">
        <f>L12</f>
        <v>6983</v>
      </c>
      <c r="N12" s="75">
        <v>0</v>
      </c>
      <c r="O12" s="133">
        <v>0</v>
      </c>
      <c r="P12" s="82">
        <f>H12+L12</f>
        <v>597510</v>
      </c>
      <c r="Q12" s="75">
        <f t="shared" ref="Q12:S12" si="0">I12+M12</f>
        <v>597510</v>
      </c>
      <c r="R12" s="75">
        <f t="shared" si="0"/>
        <v>0</v>
      </c>
      <c r="S12" s="133">
        <f t="shared" si="0"/>
        <v>0</v>
      </c>
    </row>
    <row r="13" spans="1:19" x14ac:dyDescent="0.25">
      <c r="A13" s="71"/>
      <c r="B13" s="195" t="s">
        <v>10</v>
      </c>
      <c r="C13" s="196" t="s">
        <v>47</v>
      </c>
      <c r="D13" s="82">
        <f>73534+2104</f>
        <v>75638</v>
      </c>
      <c r="E13" s="75">
        <f>73534+2104</f>
        <v>75638</v>
      </c>
      <c r="F13" s="75">
        <v>0</v>
      </c>
      <c r="G13" s="133">
        <v>0</v>
      </c>
      <c r="H13" s="82">
        <v>77048</v>
      </c>
      <c r="I13" s="75">
        <v>77048</v>
      </c>
      <c r="J13" s="75">
        <v>0</v>
      </c>
      <c r="K13" s="133">
        <v>0</v>
      </c>
      <c r="L13" s="82">
        <v>877</v>
      </c>
      <c r="M13" s="75">
        <f>L13</f>
        <v>877</v>
      </c>
      <c r="N13" s="75">
        <v>0</v>
      </c>
      <c r="O13" s="133">
        <v>0</v>
      </c>
      <c r="P13" s="82">
        <f t="shared" ref="P13:P76" si="1">H13+L13</f>
        <v>77925</v>
      </c>
      <c r="Q13" s="75">
        <f t="shared" ref="Q13:Q76" si="2">I13+M13</f>
        <v>77925</v>
      </c>
      <c r="R13" s="75">
        <f t="shared" ref="R13:R76" si="3">J13+N13</f>
        <v>0</v>
      </c>
      <c r="S13" s="133">
        <f t="shared" ref="S13:S76" si="4">K13+O13</f>
        <v>0</v>
      </c>
    </row>
    <row r="14" spans="1:19" x14ac:dyDescent="0.25">
      <c r="A14" s="71"/>
      <c r="B14" s="195" t="s">
        <v>11</v>
      </c>
      <c r="C14" s="196" t="s">
        <v>23</v>
      </c>
      <c r="D14" s="82">
        <v>64108</v>
      </c>
      <c r="E14" s="75">
        <f>D14</f>
        <v>64108</v>
      </c>
      <c r="F14" s="75">
        <v>0</v>
      </c>
      <c r="G14" s="133">
        <v>0</v>
      </c>
      <c r="H14" s="82">
        <v>64616</v>
      </c>
      <c r="I14" s="75">
        <v>64616</v>
      </c>
      <c r="J14" s="75">
        <v>0</v>
      </c>
      <c r="K14" s="133">
        <v>0</v>
      </c>
      <c r="L14" s="82"/>
      <c r="M14" s="75"/>
      <c r="N14" s="75"/>
      <c r="O14" s="133"/>
      <c r="P14" s="82">
        <f t="shared" si="1"/>
        <v>64616</v>
      </c>
      <c r="Q14" s="75">
        <f t="shared" si="2"/>
        <v>64616</v>
      </c>
      <c r="R14" s="75">
        <f t="shared" si="3"/>
        <v>0</v>
      </c>
      <c r="S14" s="133">
        <f t="shared" si="4"/>
        <v>0</v>
      </c>
    </row>
    <row r="15" spans="1:19" x14ac:dyDescent="0.25">
      <c r="A15" s="197"/>
      <c r="B15" s="93" t="s">
        <v>16</v>
      </c>
      <c r="C15" s="196" t="s">
        <v>42</v>
      </c>
      <c r="D15" s="82"/>
      <c r="E15" s="75"/>
      <c r="F15" s="75"/>
      <c r="G15" s="133"/>
      <c r="H15" s="82"/>
      <c r="I15" s="75"/>
      <c r="J15" s="75"/>
      <c r="K15" s="133"/>
      <c r="L15" s="82"/>
      <c r="M15" s="75"/>
      <c r="N15" s="75"/>
      <c r="O15" s="133"/>
      <c r="P15" s="82"/>
      <c r="Q15" s="75"/>
      <c r="R15" s="75"/>
      <c r="S15" s="133"/>
    </row>
    <row r="16" spans="1:19" x14ac:dyDescent="0.25">
      <c r="A16" s="197"/>
      <c r="B16" s="93"/>
      <c r="C16" s="196" t="s">
        <v>105</v>
      </c>
      <c r="D16" s="82">
        <v>6688</v>
      </c>
      <c r="E16" s="75">
        <v>6688</v>
      </c>
      <c r="F16" s="75">
        <v>0</v>
      </c>
      <c r="G16" s="133">
        <v>0</v>
      </c>
      <c r="H16" s="82">
        <v>6688</v>
      </c>
      <c r="I16" s="75">
        <v>6688</v>
      </c>
      <c r="J16" s="75">
        <v>0</v>
      </c>
      <c r="K16" s="133">
        <v>0</v>
      </c>
      <c r="L16" s="82"/>
      <c r="M16" s="75"/>
      <c r="N16" s="75"/>
      <c r="O16" s="133"/>
      <c r="P16" s="82">
        <f t="shared" si="1"/>
        <v>6688</v>
      </c>
      <c r="Q16" s="75">
        <f t="shared" si="2"/>
        <v>6688</v>
      </c>
      <c r="R16" s="75">
        <f t="shared" si="3"/>
        <v>0</v>
      </c>
      <c r="S16" s="133">
        <f t="shared" si="4"/>
        <v>0</v>
      </c>
    </row>
    <row r="17" spans="1:19" x14ac:dyDescent="0.25">
      <c r="A17" s="198"/>
      <c r="B17" s="199"/>
      <c r="C17" s="200" t="s">
        <v>44</v>
      </c>
      <c r="D17" s="89">
        <v>6688</v>
      </c>
      <c r="E17" s="90">
        <v>6688</v>
      </c>
      <c r="F17" s="90">
        <f t="shared" ref="F17:G17" si="5">SUM(F16:F16)</f>
        <v>0</v>
      </c>
      <c r="G17" s="130">
        <f t="shared" si="5"/>
        <v>0</v>
      </c>
      <c r="H17" s="89">
        <v>6688</v>
      </c>
      <c r="I17" s="90">
        <v>6688</v>
      </c>
      <c r="J17" s="90">
        <v>0</v>
      </c>
      <c r="K17" s="130">
        <v>0</v>
      </c>
      <c r="L17" s="89">
        <f>SUM(L16)</f>
        <v>0</v>
      </c>
      <c r="M17" s="90">
        <f t="shared" ref="M17:O17" si="6">SUM(M16)</f>
        <v>0</v>
      </c>
      <c r="N17" s="90">
        <f t="shared" si="6"/>
        <v>0</v>
      </c>
      <c r="O17" s="130">
        <f t="shared" si="6"/>
        <v>0</v>
      </c>
      <c r="P17" s="89">
        <f t="shared" si="1"/>
        <v>6688</v>
      </c>
      <c r="Q17" s="90">
        <f t="shared" si="2"/>
        <v>6688</v>
      </c>
      <c r="R17" s="90">
        <f t="shared" si="3"/>
        <v>0</v>
      </c>
      <c r="S17" s="130">
        <f t="shared" si="4"/>
        <v>0</v>
      </c>
    </row>
    <row r="18" spans="1:19" x14ac:dyDescent="0.25">
      <c r="A18" s="198"/>
      <c r="B18" s="93" t="s">
        <v>18</v>
      </c>
      <c r="C18" s="196" t="s">
        <v>17</v>
      </c>
      <c r="D18" s="89"/>
      <c r="E18" s="90"/>
      <c r="F18" s="90"/>
      <c r="G18" s="130"/>
      <c r="H18" s="89"/>
      <c r="I18" s="90"/>
      <c r="J18" s="90"/>
      <c r="K18" s="130"/>
      <c r="L18" s="89"/>
      <c r="M18" s="90"/>
      <c r="N18" s="90"/>
      <c r="O18" s="130"/>
      <c r="P18" s="89"/>
      <c r="Q18" s="90"/>
      <c r="R18" s="90"/>
      <c r="S18" s="130"/>
    </row>
    <row r="19" spans="1:19" x14ac:dyDescent="0.25">
      <c r="A19" s="198"/>
      <c r="B19" s="93"/>
      <c r="C19" s="196" t="s">
        <v>198</v>
      </c>
      <c r="D19" s="82">
        <v>500</v>
      </c>
      <c r="E19" s="75">
        <v>500</v>
      </c>
      <c r="F19" s="75">
        <v>0</v>
      </c>
      <c r="G19" s="133">
        <v>0</v>
      </c>
      <c r="H19" s="82">
        <v>500</v>
      </c>
      <c r="I19" s="75">
        <v>500</v>
      </c>
      <c r="J19" s="75">
        <v>0</v>
      </c>
      <c r="K19" s="133">
        <v>0</v>
      </c>
      <c r="L19" s="82"/>
      <c r="M19" s="75"/>
      <c r="N19" s="75"/>
      <c r="O19" s="133"/>
      <c r="P19" s="82">
        <f t="shared" si="1"/>
        <v>500</v>
      </c>
      <c r="Q19" s="75">
        <f t="shared" si="2"/>
        <v>500</v>
      </c>
      <c r="R19" s="75">
        <f t="shared" si="3"/>
        <v>0</v>
      </c>
      <c r="S19" s="133">
        <f t="shared" si="4"/>
        <v>0</v>
      </c>
    </row>
    <row r="20" spans="1:19" x14ac:dyDescent="0.25">
      <c r="A20" s="198"/>
      <c r="B20" s="93"/>
      <c r="C20" s="196" t="s">
        <v>199</v>
      </c>
      <c r="D20" s="82">
        <v>1270</v>
      </c>
      <c r="E20" s="75">
        <v>1270</v>
      </c>
      <c r="F20" s="75">
        <v>0</v>
      </c>
      <c r="G20" s="133">
        <v>0</v>
      </c>
      <c r="H20" s="82">
        <v>1270</v>
      </c>
      <c r="I20" s="75">
        <v>1270</v>
      </c>
      <c r="J20" s="75">
        <v>0</v>
      </c>
      <c r="K20" s="133">
        <v>0</v>
      </c>
      <c r="L20" s="82"/>
      <c r="M20" s="75"/>
      <c r="N20" s="75"/>
      <c r="O20" s="133"/>
      <c r="P20" s="82">
        <f t="shared" si="1"/>
        <v>1270</v>
      </c>
      <c r="Q20" s="75">
        <f t="shared" si="2"/>
        <v>1270</v>
      </c>
      <c r="R20" s="75">
        <f t="shared" si="3"/>
        <v>0</v>
      </c>
      <c r="S20" s="133">
        <f t="shared" si="4"/>
        <v>0</v>
      </c>
    </row>
    <row r="21" spans="1:19" x14ac:dyDescent="0.25">
      <c r="A21" s="198"/>
      <c r="B21" s="93"/>
      <c r="C21" s="196" t="s">
        <v>319</v>
      </c>
      <c r="D21" s="82">
        <v>1350</v>
      </c>
      <c r="E21" s="75">
        <v>1350</v>
      </c>
      <c r="F21" s="75"/>
      <c r="G21" s="133"/>
      <c r="H21" s="82">
        <v>1350</v>
      </c>
      <c r="I21" s="75">
        <v>1350</v>
      </c>
      <c r="J21" s="75">
        <v>0</v>
      </c>
      <c r="K21" s="133">
        <v>0</v>
      </c>
      <c r="L21" s="82"/>
      <c r="M21" s="75"/>
      <c r="N21" s="75"/>
      <c r="O21" s="133"/>
      <c r="P21" s="82">
        <f t="shared" si="1"/>
        <v>1350</v>
      </c>
      <c r="Q21" s="75">
        <f t="shared" si="2"/>
        <v>1350</v>
      </c>
      <c r="R21" s="75">
        <f t="shared" si="3"/>
        <v>0</v>
      </c>
      <c r="S21" s="133">
        <f t="shared" si="4"/>
        <v>0</v>
      </c>
    </row>
    <row r="22" spans="1:19" x14ac:dyDescent="0.25">
      <c r="A22" s="198"/>
      <c r="B22" s="93"/>
      <c r="C22" s="196" t="s">
        <v>355</v>
      </c>
      <c r="D22" s="82"/>
      <c r="E22" s="75"/>
      <c r="F22" s="75"/>
      <c r="G22" s="133"/>
      <c r="H22" s="82"/>
      <c r="I22" s="75"/>
      <c r="J22" s="75"/>
      <c r="K22" s="133"/>
      <c r="L22" s="82">
        <v>4667</v>
      </c>
      <c r="M22" s="75">
        <f>L22</f>
        <v>4667</v>
      </c>
      <c r="N22" s="75">
        <v>0</v>
      </c>
      <c r="O22" s="133">
        <v>0</v>
      </c>
      <c r="P22" s="82">
        <f t="shared" ref="P22" si="7">H22+L22</f>
        <v>4667</v>
      </c>
      <c r="Q22" s="75">
        <f t="shared" ref="Q22" si="8">I22+M22</f>
        <v>4667</v>
      </c>
      <c r="R22" s="75">
        <f t="shared" ref="R22" si="9">J22+N22</f>
        <v>0</v>
      </c>
      <c r="S22" s="133">
        <f t="shared" ref="S22" si="10">K22+O22</f>
        <v>0</v>
      </c>
    </row>
    <row r="23" spans="1:19" x14ac:dyDescent="0.25">
      <c r="A23" s="198"/>
      <c r="B23" s="93"/>
      <c r="C23" s="200" t="s">
        <v>102</v>
      </c>
      <c r="D23" s="89">
        <f>D19+D20+D21</f>
        <v>3120</v>
      </c>
      <c r="E23" s="90">
        <f>E19+E20+E21</f>
        <v>3120</v>
      </c>
      <c r="F23" s="90">
        <f t="shared" ref="F23:G23" si="11">SUM(F19:F21)</f>
        <v>0</v>
      </c>
      <c r="G23" s="130">
        <f t="shared" si="11"/>
        <v>0</v>
      </c>
      <c r="H23" s="89">
        <v>3120</v>
      </c>
      <c r="I23" s="90">
        <v>3120</v>
      </c>
      <c r="J23" s="90">
        <v>0</v>
      </c>
      <c r="K23" s="130">
        <v>0</v>
      </c>
      <c r="L23" s="89">
        <f>L19+L20+L21+L22</f>
        <v>4667</v>
      </c>
      <c r="M23" s="90">
        <f t="shared" ref="M23:O23" si="12">M19+M20+M21+M22</f>
        <v>4667</v>
      </c>
      <c r="N23" s="90">
        <f t="shared" si="12"/>
        <v>0</v>
      </c>
      <c r="O23" s="130">
        <f t="shared" si="12"/>
        <v>0</v>
      </c>
      <c r="P23" s="89">
        <f t="shared" si="1"/>
        <v>7787</v>
      </c>
      <c r="Q23" s="90">
        <f t="shared" si="2"/>
        <v>7787</v>
      </c>
      <c r="R23" s="90">
        <f t="shared" si="3"/>
        <v>0</v>
      </c>
      <c r="S23" s="130">
        <f t="shared" si="4"/>
        <v>0</v>
      </c>
    </row>
    <row r="24" spans="1:19" x14ac:dyDescent="0.25">
      <c r="A24" s="197"/>
      <c r="B24" s="93"/>
      <c r="C24" s="86" t="s">
        <v>8</v>
      </c>
      <c r="D24" s="201">
        <f t="shared" ref="D24:G24" si="13">D12+D13+D14+D17+D23</f>
        <v>729187</v>
      </c>
      <c r="E24" s="202">
        <f t="shared" si="13"/>
        <v>729187</v>
      </c>
      <c r="F24" s="202">
        <f t="shared" si="13"/>
        <v>0</v>
      </c>
      <c r="G24" s="203">
        <f t="shared" si="13"/>
        <v>0</v>
      </c>
      <c r="H24" s="201">
        <v>741999</v>
      </c>
      <c r="I24" s="202">
        <v>741999</v>
      </c>
      <c r="J24" s="202">
        <v>0</v>
      </c>
      <c r="K24" s="203">
        <v>0</v>
      </c>
      <c r="L24" s="201">
        <f t="shared" ref="L24:O24" si="14">L12+L13+L14+L17+L23</f>
        <v>12527</v>
      </c>
      <c r="M24" s="202">
        <f t="shared" si="14"/>
        <v>12527</v>
      </c>
      <c r="N24" s="202">
        <f t="shared" si="14"/>
        <v>0</v>
      </c>
      <c r="O24" s="203">
        <f t="shared" si="14"/>
        <v>0</v>
      </c>
      <c r="P24" s="201">
        <f t="shared" si="1"/>
        <v>754526</v>
      </c>
      <c r="Q24" s="202">
        <f t="shared" si="2"/>
        <v>754526</v>
      </c>
      <c r="R24" s="202">
        <f t="shared" si="3"/>
        <v>0</v>
      </c>
      <c r="S24" s="203">
        <f t="shared" si="4"/>
        <v>0</v>
      </c>
    </row>
    <row r="25" spans="1:19" x14ac:dyDescent="0.25">
      <c r="A25" s="197"/>
      <c r="B25" s="93"/>
      <c r="C25" s="196"/>
      <c r="D25" s="82"/>
      <c r="E25" s="75"/>
      <c r="F25" s="75"/>
      <c r="G25" s="133"/>
      <c r="H25" s="82"/>
      <c r="I25" s="75"/>
      <c r="J25" s="75"/>
      <c r="K25" s="133"/>
      <c r="L25" s="82"/>
      <c r="M25" s="75"/>
      <c r="N25" s="75"/>
      <c r="O25" s="133"/>
      <c r="P25" s="82"/>
      <c r="Q25" s="75"/>
      <c r="R25" s="75"/>
      <c r="S25" s="133"/>
    </row>
    <row r="26" spans="1:19" x14ac:dyDescent="0.25">
      <c r="A26" s="192">
        <v>102</v>
      </c>
      <c r="B26" s="93"/>
      <c r="C26" s="86" t="s">
        <v>118</v>
      </c>
      <c r="D26" s="79"/>
      <c r="E26" s="80"/>
      <c r="F26" s="80"/>
      <c r="G26" s="145"/>
      <c r="H26" s="82"/>
      <c r="I26" s="75"/>
      <c r="J26" s="75"/>
      <c r="K26" s="133"/>
      <c r="L26" s="79"/>
      <c r="M26" s="80"/>
      <c r="N26" s="80"/>
      <c r="O26" s="145"/>
      <c r="P26" s="82"/>
      <c r="Q26" s="75"/>
      <c r="R26" s="75"/>
      <c r="S26" s="133"/>
    </row>
    <row r="27" spans="1:19" x14ac:dyDescent="0.25">
      <c r="A27" s="71"/>
      <c r="B27" s="195" t="s">
        <v>6</v>
      </c>
      <c r="C27" s="196" t="s">
        <v>19</v>
      </c>
      <c r="D27" s="82">
        <f>96133+1710</f>
        <v>97843</v>
      </c>
      <c r="E27" s="75">
        <f>D27</f>
        <v>97843</v>
      </c>
      <c r="F27" s="75">
        <v>0</v>
      </c>
      <c r="G27" s="133">
        <v>0</v>
      </c>
      <c r="H27" s="82">
        <v>97843</v>
      </c>
      <c r="I27" s="75">
        <v>97843</v>
      </c>
      <c r="J27" s="75">
        <v>0</v>
      </c>
      <c r="K27" s="133">
        <v>0</v>
      </c>
      <c r="L27" s="82"/>
      <c r="M27" s="75"/>
      <c r="N27" s="75"/>
      <c r="O27" s="133"/>
      <c r="P27" s="82">
        <f t="shared" si="1"/>
        <v>97843</v>
      </c>
      <c r="Q27" s="75">
        <f t="shared" si="2"/>
        <v>97843</v>
      </c>
      <c r="R27" s="75">
        <f t="shared" si="3"/>
        <v>0</v>
      </c>
      <c r="S27" s="133">
        <f t="shared" si="4"/>
        <v>0</v>
      </c>
    </row>
    <row r="28" spans="1:19" x14ac:dyDescent="0.25">
      <c r="A28" s="71"/>
      <c r="B28" s="195" t="s">
        <v>10</v>
      </c>
      <c r="C28" s="196" t="s">
        <v>47</v>
      </c>
      <c r="D28" s="82">
        <f>12391+479</f>
        <v>12870</v>
      </c>
      <c r="E28" s="75">
        <f>D28</f>
        <v>12870</v>
      </c>
      <c r="F28" s="75">
        <v>0</v>
      </c>
      <c r="G28" s="133">
        <v>0</v>
      </c>
      <c r="H28" s="82">
        <v>12870</v>
      </c>
      <c r="I28" s="75">
        <v>12870</v>
      </c>
      <c r="J28" s="75">
        <v>0</v>
      </c>
      <c r="K28" s="133">
        <v>0</v>
      </c>
      <c r="L28" s="82"/>
      <c r="M28" s="75"/>
      <c r="N28" s="75"/>
      <c r="O28" s="133"/>
      <c r="P28" s="82">
        <f t="shared" si="1"/>
        <v>12870</v>
      </c>
      <c r="Q28" s="75">
        <f t="shared" si="2"/>
        <v>12870</v>
      </c>
      <c r="R28" s="75">
        <f t="shared" si="3"/>
        <v>0</v>
      </c>
      <c r="S28" s="133">
        <f t="shared" si="4"/>
        <v>0</v>
      </c>
    </row>
    <row r="29" spans="1:19" x14ac:dyDescent="0.25">
      <c r="A29" s="197"/>
      <c r="B29" s="93" t="s">
        <v>11</v>
      </c>
      <c r="C29" s="196" t="s">
        <v>23</v>
      </c>
      <c r="D29" s="82">
        <v>80017</v>
      </c>
      <c r="E29" s="75">
        <f>D29</f>
        <v>80017</v>
      </c>
      <c r="F29" s="75">
        <v>0</v>
      </c>
      <c r="G29" s="133">
        <v>0</v>
      </c>
      <c r="H29" s="82">
        <v>80017</v>
      </c>
      <c r="I29" s="75">
        <v>80017</v>
      </c>
      <c r="J29" s="75">
        <v>0</v>
      </c>
      <c r="K29" s="133">
        <v>0</v>
      </c>
      <c r="L29" s="82"/>
      <c r="M29" s="75"/>
      <c r="N29" s="75"/>
      <c r="O29" s="133"/>
      <c r="P29" s="82">
        <f t="shared" si="1"/>
        <v>80017</v>
      </c>
      <c r="Q29" s="75">
        <f t="shared" si="2"/>
        <v>80017</v>
      </c>
      <c r="R29" s="75">
        <f t="shared" si="3"/>
        <v>0</v>
      </c>
      <c r="S29" s="133">
        <f t="shared" si="4"/>
        <v>0</v>
      </c>
    </row>
    <row r="30" spans="1:19" x14ac:dyDescent="0.25">
      <c r="A30" s="197"/>
      <c r="B30" s="93" t="s">
        <v>13</v>
      </c>
      <c r="C30" s="196" t="s">
        <v>41</v>
      </c>
      <c r="D30" s="82"/>
      <c r="E30" s="75"/>
      <c r="F30" s="75"/>
      <c r="G30" s="133"/>
      <c r="H30" s="82"/>
      <c r="I30" s="75"/>
      <c r="J30" s="75"/>
      <c r="K30" s="133"/>
      <c r="L30" s="82"/>
      <c r="M30" s="75"/>
      <c r="N30" s="75"/>
      <c r="O30" s="133"/>
      <c r="P30" s="82"/>
      <c r="Q30" s="75"/>
      <c r="R30" s="75"/>
      <c r="S30" s="133"/>
    </row>
    <row r="31" spans="1:19" x14ac:dyDescent="0.25">
      <c r="A31" s="197"/>
      <c r="B31" s="93"/>
      <c r="C31" s="196" t="s">
        <v>45</v>
      </c>
      <c r="D31" s="82"/>
      <c r="E31" s="75"/>
      <c r="F31" s="75"/>
      <c r="G31" s="133"/>
      <c r="H31" s="82"/>
      <c r="I31" s="75"/>
      <c r="J31" s="75"/>
      <c r="K31" s="133"/>
      <c r="L31" s="82"/>
      <c r="M31" s="75"/>
      <c r="N31" s="75"/>
      <c r="O31" s="133"/>
      <c r="P31" s="82"/>
      <c r="Q31" s="75"/>
      <c r="R31" s="75"/>
      <c r="S31" s="133"/>
    </row>
    <row r="32" spans="1:19" x14ac:dyDescent="0.25">
      <c r="A32" s="197"/>
      <c r="B32" s="199"/>
      <c r="C32" s="200" t="s">
        <v>175</v>
      </c>
      <c r="D32" s="89"/>
      <c r="E32" s="90"/>
      <c r="F32" s="90"/>
      <c r="G32" s="130"/>
      <c r="H32" s="89"/>
      <c r="I32" s="90"/>
      <c r="J32" s="90"/>
      <c r="K32" s="130"/>
      <c r="L32" s="89"/>
      <c r="M32" s="90"/>
      <c r="N32" s="90"/>
      <c r="O32" s="130"/>
      <c r="P32" s="89"/>
      <c r="Q32" s="90"/>
      <c r="R32" s="90"/>
      <c r="S32" s="130"/>
    </row>
    <row r="33" spans="1:19" x14ac:dyDescent="0.25">
      <c r="A33" s="197"/>
      <c r="B33" s="93" t="s">
        <v>16</v>
      </c>
      <c r="C33" s="196" t="s">
        <v>42</v>
      </c>
      <c r="D33" s="82"/>
      <c r="E33" s="75"/>
      <c r="F33" s="75"/>
      <c r="G33" s="133"/>
      <c r="H33" s="82"/>
      <c r="I33" s="75"/>
      <c r="J33" s="75"/>
      <c r="K33" s="133"/>
      <c r="L33" s="82"/>
      <c r="M33" s="75"/>
      <c r="N33" s="75"/>
      <c r="O33" s="133"/>
      <c r="P33" s="82"/>
      <c r="Q33" s="75"/>
      <c r="R33" s="75"/>
      <c r="S33" s="133"/>
    </row>
    <row r="34" spans="1:19" x14ac:dyDescent="0.25">
      <c r="A34" s="197"/>
      <c r="B34" s="93"/>
      <c r="C34" s="134" t="s">
        <v>105</v>
      </c>
      <c r="D34" s="82">
        <v>6200</v>
      </c>
      <c r="E34" s="75">
        <v>6200</v>
      </c>
      <c r="F34" s="75">
        <v>0</v>
      </c>
      <c r="G34" s="133">
        <v>0</v>
      </c>
      <c r="H34" s="82">
        <v>6200</v>
      </c>
      <c r="I34" s="75">
        <v>6200</v>
      </c>
      <c r="J34" s="75">
        <v>0</v>
      </c>
      <c r="K34" s="133">
        <v>0</v>
      </c>
      <c r="L34" s="82"/>
      <c r="M34" s="75"/>
      <c r="N34" s="75"/>
      <c r="O34" s="133"/>
      <c r="P34" s="82">
        <f t="shared" si="1"/>
        <v>6200</v>
      </c>
      <c r="Q34" s="75">
        <f t="shared" si="2"/>
        <v>6200</v>
      </c>
      <c r="R34" s="75">
        <f t="shared" si="3"/>
        <v>0</v>
      </c>
      <c r="S34" s="133">
        <f t="shared" si="4"/>
        <v>0</v>
      </c>
    </row>
    <row r="35" spans="1:19" x14ac:dyDescent="0.25">
      <c r="A35" s="197"/>
      <c r="B35" s="93"/>
      <c r="C35" s="196" t="s">
        <v>298</v>
      </c>
      <c r="D35" s="82">
        <f>810+327</f>
        <v>1137</v>
      </c>
      <c r="E35" s="75">
        <v>1137</v>
      </c>
      <c r="F35" s="75">
        <v>0</v>
      </c>
      <c r="G35" s="133">
        <v>0</v>
      </c>
      <c r="H35" s="82">
        <v>1137</v>
      </c>
      <c r="I35" s="75">
        <v>1137</v>
      </c>
      <c r="J35" s="75">
        <v>0</v>
      </c>
      <c r="K35" s="133">
        <v>0</v>
      </c>
      <c r="L35" s="82"/>
      <c r="M35" s="75"/>
      <c r="N35" s="75"/>
      <c r="O35" s="133"/>
      <c r="P35" s="82">
        <f t="shared" si="1"/>
        <v>1137</v>
      </c>
      <c r="Q35" s="75">
        <f t="shared" si="2"/>
        <v>1137</v>
      </c>
      <c r="R35" s="75">
        <f t="shared" si="3"/>
        <v>0</v>
      </c>
      <c r="S35" s="133">
        <f t="shared" si="4"/>
        <v>0</v>
      </c>
    </row>
    <row r="36" spans="1:19" x14ac:dyDescent="0.25">
      <c r="A36" s="198"/>
      <c r="B36" s="199"/>
      <c r="C36" s="200" t="s">
        <v>44</v>
      </c>
      <c r="D36" s="89">
        <f>D35+D34</f>
        <v>7337</v>
      </c>
      <c r="E36" s="90">
        <f>E35+E34</f>
        <v>7337</v>
      </c>
      <c r="F36" s="90">
        <f t="shared" ref="F36:G36" si="15">SUM(F34:F35)</f>
        <v>0</v>
      </c>
      <c r="G36" s="130">
        <f t="shared" si="15"/>
        <v>0</v>
      </c>
      <c r="H36" s="89">
        <v>7337</v>
      </c>
      <c r="I36" s="90">
        <v>7337</v>
      </c>
      <c r="J36" s="90">
        <v>0</v>
      </c>
      <c r="K36" s="130">
        <v>0</v>
      </c>
      <c r="L36" s="89">
        <f>L35+L34</f>
        <v>0</v>
      </c>
      <c r="M36" s="90">
        <f>M35+M34</f>
        <v>0</v>
      </c>
      <c r="N36" s="90">
        <f t="shared" ref="N36:O36" si="16">SUM(N34:N35)</f>
        <v>0</v>
      </c>
      <c r="O36" s="130">
        <f t="shared" si="16"/>
        <v>0</v>
      </c>
      <c r="P36" s="89">
        <f t="shared" si="1"/>
        <v>7337</v>
      </c>
      <c r="Q36" s="90">
        <f t="shared" si="2"/>
        <v>7337</v>
      </c>
      <c r="R36" s="90">
        <f t="shared" si="3"/>
        <v>0</v>
      </c>
      <c r="S36" s="130">
        <f t="shared" si="4"/>
        <v>0</v>
      </c>
    </row>
    <row r="37" spans="1:19" x14ac:dyDescent="0.25">
      <c r="A37" s="198"/>
      <c r="B37" s="93" t="s">
        <v>18</v>
      </c>
      <c r="C37" s="196" t="s">
        <v>17</v>
      </c>
      <c r="D37" s="89"/>
      <c r="E37" s="90"/>
      <c r="F37" s="90"/>
      <c r="G37" s="130"/>
      <c r="H37" s="89"/>
      <c r="I37" s="90"/>
      <c r="J37" s="90"/>
      <c r="K37" s="130"/>
      <c r="L37" s="89"/>
      <c r="M37" s="90"/>
      <c r="N37" s="90"/>
      <c r="O37" s="130"/>
      <c r="P37" s="89"/>
      <c r="Q37" s="90"/>
      <c r="R37" s="90"/>
      <c r="S37" s="130"/>
    </row>
    <row r="38" spans="1:19" x14ac:dyDescent="0.25">
      <c r="A38" s="198"/>
      <c r="B38" s="93"/>
      <c r="C38" s="196" t="s">
        <v>299</v>
      </c>
      <c r="D38" s="82">
        <v>1500</v>
      </c>
      <c r="E38" s="75">
        <v>1500</v>
      </c>
      <c r="F38" s="75">
        <v>0</v>
      </c>
      <c r="G38" s="133">
        <v>0</v>
      </c>
      <c r="H38" s="82">
        <v>1500</v>
      </c>
      <c r="I38" s="75">
        <v>1500</v>
      </c>
      <c r="J38" s="75">
        <v>0</v>
      </c>
      <c r="K38" s="133">
        <v>0</v>
      </c>
      <c r="L38" s="82"/>
      <c r="M38" s="75"/>
      <c r="N38" s="75"/>
      <c r="O38" s="133"/>
      <c r="P38" s="82">
        <f t="shared" si="1"/>
        <v>1500</v>
      </c>
      <c r="Q38" s="75">
        <f t="shared" si="2"/>
        <v>1500</v>
      </c>
      <c r="R38" s="75">
        <f t="shared" si="3"/>
        <v>0</v>
      </c>
      <c r="S38" s="133">
        <f t="shared" si="4"/>
        <v>0</v>
      </c>
    </row>
    <row r="39" spans="1:19" x14ac:dyDescent="0.25">
      <c r="A39" s="198"/>
      <c r="B39" s="93"/>
      <c r="C39" s="196" t="s">
        <v>263</v>
      </c>
      <c r="D39" s="82">
        <v>1771</v>
      </c>
      <c r="E39" s="75">
        <v>1771</v>
      </c>
      <c r="F39" s="75">
        <v>0</v>
      </c>
      <c r="G39" s="133">
        <v>0</v>
      </c>
      <c r="H39" s="82">
        <v>1771</v>
      </c>
      <c r="I39" s="75">
        <v>1771</v>
      </c>
      <c r="J39" s="75">
        <v>0</v>
      </c>
      <c r="K39" s="133">
        <v>0</v>
      </c>
      <c r="L39" s="82"/>
      <c r="M39" s="75"/>
      <c r="N39" s="75"/>
      <c r="O39" s="133"/>
      <c r="P39" s="82">
        <f t="shared" si="1"/>
        <v>1771</v>
      </c>
      <c r="Q39" s="75">
        <f t="shared" si="2"/>
        <v>1771</v>
      </c>
      <c r="R39" s="75">
        <f t="shared" si="3"/>
        <v>0</v>
      </c>
      <c r="S39" s="133">
        <f t="shared" si="4"/>
        <v>0</v>
      </c>
    </row>
    <row r="40" spans="1:19" x14ac:dyDescent="0.25">
      <c r="A40" s="198"/>
      <c r="B40" s="93"/>
      <c r="C40" s="196" t="s">
        <v>264</v>
      </c>
      <c r="D40" s="82">
        <v>3000</v>
      </c>
      <c r="E40" s="75">
        <v>3000</v>
      </c>
      <c r="F40" s="75"/>
      <c r="G40" s="133"/>
      <c r="H40" s="82">
        <v>3000</v>
      </c>
      <c r="I40" s="75">
        <v>3000</v>
      </c>
      <c r="J40" s="75">
        <v>0</v>
      </c>
      <c r="K40" s="133">
        <v>0</v>
      </c>
      <c r="L40" s="82">
        <v>1360</v>
      </c>
      <c r="M40" s="75">
        <f>L40</f>
        <v>1360</v>
      </c>
      <c r="N40" s="75">
        <v>0</v>
      </c>
      <c r="O40" s="133">
        <v>0</v>
      </c>
      <c r="P40" s="82">
        <f t="shared" si="1"/>
        <v>4360</v>
      </c>
      <c r="Q40" s="75">
        <f t="shared" si="2"/>
        <v>4360</v>
      </c>
      <c r="R40" s="75">
        <f t="shared" si="3"/>
        <v>0</v>
      </c>
      <c r="S40" s="133">
        <f t="shared" si="4"/>
        <v>0</v>
      </c>
    </row>
    <row r="41" spans="1:19" x14ac:dyDescent="0.25">
      <c r="A41" s="198"/>
      <c r="B41" s="93"/>
      <c r="C41" s="200" t="s">
        <v>102</v>
      </c>
      <c r="D41" s="89">
        <f>SUM(D38:D40)</f>
        <v>6271</v>
      </c>
      <c r="E41" s="90">
        <f t="shared" ref="E41:G41" si="17">SUM(E38:E40)</f>
        <v>6271</v>
      </c>
      <c r="F41" s="90">
        <f t="shared" si="17"/>
        <v>0</v>
      </c>
      <c r="G41" s="130">
        <f t="shared" si="17"/>
        <v>0</v>
      </c>
      <c r="H41" s="89">
        <v>6271</v>
      </c>
      <c r="I41" s="90">
        <v>6271</v>
      </c>
      <c r="J41" s="90">
        <v>0</v>
      </c>
      <c r="K41" s="130">
        <v>0</v>
      </c>
      <c r="L41" s="89">
        <f>SUM(L38:L40)</f>
        <v>1360</v>
      </c>
      <c r="M41" s="90">
        <f t="shared" ref="M41:O41" si="18">SUM(M38:M40)</f>
        <v>1360</v>
      </c>
      <c r="N41" s="90">
        <f t="shared" si="18"/>
        <v>0</v>
      </c>
      <c r="O41" s="130">
        <f t="shared" si="18"/>
        <v>0</v>
      </c>
      <c r="P41" s="89">
        <f t="shared" si="1"/>
        <v>7631</v>
      </c>
      <c r="Q41" s="90">
        <f t="shared" si="2"/>
        <v>7631</v>
      </c>
      <c r="R41" s="90">
        <f t="shared" si="3"/>
        <v>0</v>
      </c>
      <c r="S41" s="130">
        <f t="shared" si="4"/>
        <v>0</v>
      </c>
    </row>
    <row r="42" spans="1:19" x14ac:dyDescent="0.25">
      <c r="A42" s="197"/>
      <c r="B42" s="93"/>
      <c r="C42" s="86" t="s">
        <v>154</v>
      </c>
      <c r="D42" s="201">
        <f t="shared" ref="D42:O42" si="19">SUM(D27:D29)+D36+D41</f>
        <v>204338</v>
      </c>
      <c r="E42" s="202">
        <f t="shared" si="19"/>
        <v>204338</v>
      </c>
      <c r="F42" s="202">
        <f t="shared" si="19"/>
        <v>0</v>
      </c>
      <c r="G42" s="203">
        <f t="shared" si="19"/>
        <v>0</v>
      </c>
      <c r="H42" s="201">
        <v>204338</v>
      </c>
      <c r="I42" s="202">
        <v>204338</v>
      </c>
      <c r="J42" s="202">
        <v>0</v>
      </c>
      <c r="K42" s="203">
        <v>0</v>
      </c>
      <c r="L42" s="201">
        <f t="shared" si="19"/>
        <v>1360</v>
      </c>
      <c r="M42" s="202">
        <f t="shared" si="19"/>
        <v>1360</v>
      </c>
      <c r="N42" s="202">
        <f t="shared" si="19"/>
        <v>0</v>
      </c>
      <c r="O42" s="203">
        <f t="shared" si="19"/>
        <v>0</v>
      </c>
      <c r="P42" s="201">
        <f t="shared" si="1"/>
        <v>205698</v>
      </c>
      <c r="Q42" s="202">
        <f t="shared" si="2"/>
        <v>205698</v>
      </c>
      <c r="R42" s="202">
        <f t="shared" si="3"/>
        <v>0</v>
      </c>
      <c r="S42" s="203">
        <f t="shared" si="4"/>
        <v>0</v>
      </c>
    </row>
    <row r="43" spans="1:19" x14ac:dyDescent="0.25">
      <c r="A43" s="197"/>
      <c r="B43" s="93"/>
      <c r="C43" s="86"/>
      <c r="D43" s="79"/>
      <c r="E43" s="80"/>
      <c r="F43" s="80"/>
      <c r="G43" s="145"/>
      <c r="H43" s="82"/>
      <c r="I43" s="75"/>
      <c r="J43" s="75"/>
      <c r="K43" s="133"/>
      <c r="L43" s="79"/>
      <c r="M43" s="80"/>
      <c r="N43" s="80"/>
      <c r="O43" s="145"/>
      <c r="P43" s="82"/>
      <c r="Q43" s="75"/>
      <c r="R43" s="75"/>
      <c r="S43" s="133"/>
    </row>
    <row r="44" spans="1:19" x14ac:dyDescent="0.25">
      <c r="A44" s="192">
        <v>103</v>
      </c>
      <c r="B44" s="93"/>
      <c r="C44" s="86" t="s">
        <v>39</v>
      </c>
      <c r="D44" s="79"/>
      <c r="E44" s="80"/>
      <c r="F44" s="80"/>
      <c r="G44" s="145"/>
      <c r="H44" s="82"/>
      <c r="I44" s="75"/>
      <c r="J44" s="75"/>
      <c r="K44" s="133"/>
      <c r="L44" s="79"/>
      <c r="M44" s="80"/>
      <c r="N44" s="80"/>
      <c r="O44" s="145"/>
      <c r="P44" s="82"/>
      <c r="Q44" s="75"/>
      <c r="R44" s="75"/>
      <c r="S44" s="133"/>
    </row>
    <row r="45" spans="1:19" x14ac:dyDescent="0.25">
      <c r="A45" s="71"/>
      <c r="B45" s="195" t="s">
        <v>6</v>
      </c>
      <c r="C45" s="196" t="s">
        <v>19</v>
      </c>
      <c r="D45" s="82">
        <v>528539</v>
      </c>
      <c r="E45" s="75">
        <f>D45</f>
        <v>528539</v>
      </c>
      <c r="F45" s="75">
        <v>0</v>
      </c>
      <c r="G45" s="133">
        <v>0</v>
      </c>
      <c r="H45" s="82">
        <v>517739</v>
      </c>
      <c r="I45" s="75">
        <v>517739</v>
      </c>
      <c r="J45" s="75">
        <v>0</v>
      </c>
      <c r="K45" s="133">
        <v>0</v>
      </c>
      <c r="L45" s="82">
        <v>26347</v>
      </c>
      <c r="M45" s="75">
        <v>26347</v>
      </c>
      <c r="N45" s="75"/>
      <c r="O45" s="133"/>
      <c r="P45" s="82">
        <f t="shared" si="1"/>
        <v>544086</v>
      </c>
      <c r="Q45" s="75">
        <f t="shared" si="2"/>
        <v>544086</v>
      </c>
      <c r="R45" s="75">
        <f t="shared" si="3"/>
        <v>0</v>
      </c>
      <c r="S45" s="133">
        <f t="shared" si="4"/>
        <v>0</v>
      </c>
    </row>
    <row r="46" spans="1:19" x14ac:dyDescent="0.25">
      <c r="A46" s="71"/>
      <c r="B46" s="195" t="s">
        <v>10</v>
      </c>
      <c r="C46" s="196" t="s">
        <v>47</v>
      </c>
      <c r="D46" s="82">
        <v>74198</v>
      </c>
      <c r="E46" s="75">
        <v>74198</v>
      </c>
      <c r="F46" s="75">
        <v>0</v>
      </c>
      <c r="G46" s="133">
        <v>0</v>
      </c>
      <c r="H46" s="82">
        <v>72798</v>
      </c>
      <c r="I46" s="75">
        <v>72798</v>
      </c>
      <c r="J46" s="75">
        <v>0</v>
      </c>
      <c r="K46" s="133">
        <v>0</v>
      </c>
      <c r="L46" s="82">
        <v>3425</v>
      </c>
      <c r="M46" s="75">
        <v>3425</v>
      </c>
      <c r="N46" s="75"/>
      <c r="O46" s="133"/>
      <c r="P46" s="82">
        <f t="shared" si="1"/>
        <v>76223</v>
      </c>
      <c r="Q46" s="75">
        <f t="shared" si="2"/>
        <v>76223</v>
      </c>
      <c r="R46" s="75">
        <f t="shared" si="3"/>
        <v>0</v>
      </c>
      <c r="S46" s="133">
        <f t="shared" si="4"/>
        <v>0</v>
      </c>
    </row>
    <row r="47" spans="1:19" x14ac:dyDescent="0.25">
      <c r="A47" s="197"/>
      <c r="B47" s="93" t="s">
        <v>11</v>
      </c>
      <c r="C47" s="196" t="s">
        <v>23</v>
      </c>
      <c r="D47" s="82">
        <v>76250</v>
      </c>
      <c r="E47" s="75">
        <v>76250</v>
      </c>
      <c r="F47" s="75">
        <v>0</v>
      </c>
      <c r="G47" s="133">
        <v>0</v>
      </c>
      <c r="H47" s="82">
        <v>72250</v>
      </c>
      <c r="I47" s="75">
        <v>72250</v>
      </c>
      <c r="J47" s="75">
        <v>0</v>
      </c>
      <c r="K47" s="133">
        <v>0</v>
      </c>
      <c r="L47" s="82"/>
      <c r="M47" s="75"/>
      <c r="N47" s="75"/>
      <c r="O47" s="133"/>
      <c r="P47" s="82">
        <f t="shared" si="1"/>
        <v>72250</v>
      </c>
      <c r="Q47" s="75">
        <f t="shared" si="2"/>
        <v>72250</v>
      </c>
      <c r="R47" s="75">
        <f t="shared" si="3"/>
        <v>0</v>
      </c>
      <c r="S47" s="133">
        <f t="shared" si="4"/>
        <v>0</v>
      </c>
    </row>
    <row r="48" spans="1:19" x14ac:dyDescent="0.25">
      <c r="A48" s="197"/>
      <c r="B48" s="93" t="s">
        <v>13</v>
      </c>
      <c r="C48" s="196" t="s">
        <v>41</v>
      </c>
      <c r="D48" s="82"/>
      <c r="E48" s="75"/>
      <c r="F48" s="75"/>
      <c r="G48" s="133"/>
      <c r="H48" s="82"/>
      <c r="I48" s="75"/>
      <c r="J48" s="75"/>
      <c r="K48" s="133"/>
      <c r="L48" s="82"/>
      <c r="M48" s="75"/>
      <c r="N48" s="75"/>
      <c r="O48" s="133"/>
      <c r="P48" s="82"/>
      <c r="Q48" s="75"/>
      <c r="R48" s="75"/>
      <c r="S48" s="133"/>
    </row>
    <row r="49" spans="1:19" x14ac:dyDescent="0.25">
      <c r="A49" s="197"/>
      <c r="B49" s="93"/>
      <c r="C49" s="196" t="s">
        <v>45</v>
      </c>
      <c r="D49" s="82"/>
      <c r="E49" s="75"/>
      <c r="F49" s="75"/>
      <c r="G49" s="133"/>
      <c r="H49" s="82"/>
      <c r="I49" s="75"/>
      <c r="J49" s="75"/>
      <c r="K49" s="133"/>
      <c r="L49" s="82"/>
      <c r="M49" s="75"/>
      <c r="N49" s="75"/>
      <c r="O49" s="133"/>
      <c r="P49" s="82"/>
      <c r="Q49" s="75"/>
      <c r="R49" s="75"/>
      <c r="S49" s="133"/>
    </row>
    <row r="50" spans="1:19" s="204" customFormat="1" x14ac:dyDescent="0.25">
      <c r="A50" s="198"/>
      <c r="B50" s="199"/>
      <c r="C50" s="200" t="s">
        <v>175</v>
      </c>
      <c r="D50" s="89"/>
      <c r="E50" s="90"/>
      <c r="F50" s="90"/>
      <c r="G50" s="130"/>
      <c r="H50" s="89"/>
      <c r="I50" s="90"/>
      <c r="J50" s="90"/>
      <c r="K50" s="130"/>
      <c r="L50" s="89"/>
      <c r="M50" s="90"/>
      <c r="N50" s="90"/>
      <c r="O50" s="130"/>
      <c r="P50" s="89"/>
      <c r="Q50" s="90"/>
      <c r="R50" s="90"/>
      <c r="S50" s="130"/>
    </row>
    <row r="51" spans="1:19" x14ac:dyDescent="0.25">
      <c r="A51" s="197"/>
      <c r="B51" s="93" t="s">
        <v>16</v>
      </c>
      <c r="C51" s="196" t="s">
        <v>42</v>
      </c>
      <c r="D51" s="82"/>
      <c r="E51" s="75"/>
      <c r="F51" s="75"/>
      <c r="G51" s="133"/>
      <c r="H51" s="82"/>
      <c r="I51" s="75"/>
      <c r="J51" s="75"/>
      <c r="K51" s="133"/>
      <c r="L51" s="82"/>
      <c r="M51" s="75"/>
      <c r="N51" s="75"/>
      <c r="O51" s="133"/>
      <c r="P51" s="82"/>
      <c r="Q51" s="75"/>
      <c r="R51" s="75"/>
      <c r="S51" s="133"/>
    </row>
    <row r="52" spans="1:19" x14ac:dyDescent="0.25">
      <c r="A52" s="71"/>
      <c r="B52" s="205"/>
      <c r="C52" s="196" t="s">
        <v>0</v>
      </c>
      <c r="D52" s="82">
        <v>2000</v>
      </c>
      <c r="E52" s="75">
        <v>2000</v>
      </c>
      <c r="F52" s="75">
        <v>0</v>
      </c>
      <c r="G52" s="133">
        <v>0</v>
      </c>
      <c r="H52" s="82">
        <v>1000</v>
      </c>
      <c r="I52" s="75">
        <v>1000</v>
      </c>
      <c r="J52" s="75">
        <v>0</v>
      </c>
      <c r="K52" s="133">
        <v>0</v>
      </c>
      <c r="L52" s="82"/>
      <c r="M52" s="75"/>
      <c r="N52" s="75"/>
      <c r="O52" s="133"/>
      <c r="P52" s="82">
        <f t="shared" si="1"/>
        <v>1000</v>
      </c>
      <c r="Q52" s="75">
        <f t="shared" si="2"/>
        <v>1000</v>
      </c>
      <c r="R52" s="75">
        <f t="shared" si="3"/>
        <v>0</v>
      </c>
      <c r="S52" s="133">
        <f t="shared" si="4"/>
        <v>0</v>
      </c>
    </row>
    <row r="53" spans="1:19" x14ac:dyDescent="0.25">
      <c r="A53" s="197"/>
      <c r="B53" s="93"/>
      <c r="C53" s="196" t="s">
        <v>142</v>
      </c>
      <c r="D53" s="82">
        <v>2000</v>
      </c>
      <c r="E53" s="75">
        <v>2000</v>
      </c>
      <c r="F53" s="75">
        <v>0</v>
      </c>
      <c r="G53" s="133">
        <v>0</v>
      </c>
      <c r="H53" s="82">
        <v>1000</v>
      </c>
      <c r="I53" s="75">
        <v>1000</v>
      </c>
      <c r="J53" s="75">
        <v>0</v>
      </c>
      <c r="K53" s="133">
        <v>0</v>
      </c>
      <c r="L53" s="82"/>
      <c r="M53" s="75"/>
      <c r="N53" s="75"/>
      <c r="O53" s="133"/>
      <c r="P53" s="82">
        <f t="shared" si="1"/>
        <v>1000</v>
      </c>
      <c r="Q53" s="75">
        <f t="shared" si="2"/>
        <v>1000</v>
      </c>
      <c r="R53" s="75">
        <f t="shared" si="3"/>
        <v>0</v>
      </c>
      <c r="S53" s="133">
        <f t="shared" si="4"/>
        <v>0</v>
      </c>
    </row>
    <row r="54" spans="1:19" x14ac:dyDescent="0.25">
      <c r="A54" s="198"/>
      <c r="B54" s="199"/>
      <c r="C54" s="200" t="s">
        <v>44</v>
      </c>
      <c r="D54" s="89">
        <f t="shared" ref="D54:G54" si="20">SUM(D52:D53)</f>
        <v>4000</v>
      </c>
      <c r="E54" s="90">
        <f t="shared" si="20"/>
        <v>4000</v>
      </c>
      <c r="F54" s="90">
        <f t="shared" si="20"/>
        <v>0</v>
      </c>
      <c r="G54" s="130">
        <f t="shared" si="20"/>
        <v>0</v>
      </c>
      <c r="H54" s="89">
        <v>2000</v>
      </c>
      <c r="I54" s="90">
        <v>2000</v>
      </c>
      <c r="J54" s="90">
        <v>0</v>
      </c>
      <c r="K54" s="130">
        <v>0</v>
      </c>
      <c r="L54" s="89">
        <f t="shared" ref="L54:O54" si="21">SUM(L52:L53)</f>
        <v>0</v>
      </c>
      <c r="M54" s="90">
        <f t="shared" si="21"/>
        <v>0</v>
      </c>
      <c r="N54" s="90">
        <f t="shared" si="21"/>
        <v>0</v>
      </c>
      <c r="O54" s="130">
        <f t="shared" si="21"/>
        <v>0</v>
      </c>
      <c r="P54" s="89">
        <f t="shared" si="1"/>
        <v>2000</v>
      </c>
      <c r="Q54" s="90">
        <f t="shared" si="2"/>
        <v>2000</v>
      </c>
      <c r="R54" s="90">
        <f t="shared" si="3"/>
        <v>0</v>
      </c>
      <c r="S54" s="130">
        <f t="shared" si="4"/>
        <v>0</v>
      </c>
    </row>
    <row r="55" spans="1:19" x14ac:dyDescent="0.25">
      <c r="A55" s="197"/>
      <c r="B55" s="93"/>
      <c r="C55" s="86" t="s">
        <v>15</v>
      </c>
      <c r="D55" s="79">
        <f t="shared" ref="D55:G55" si="22">D45+D46+D47+D54</f>
        <v>682987</v>
      </c>
      <c r="E55" s="80">
        <f t="shared" si="22"/>
        <v>682987</v>
      </c>
      <c r="F55" s="80">
        <f t="shared" si="22"/>
        <v>0</v>
      </c>
      <c r="G55" s="145">
        <f t="shared" si="22"/>
        <v>0</v>
      </c>
      <c r="H55" s="79">
        <v>664787</v>
      </c>
      <c r="I55" s="80">
        <v>664787</v>
      </c>
      <c r="J55" s="80">
        <v>0</v>
      </c>
      <c r="K55" s="145">
        <v>0</v>
      </c>
      <c r="L55" s="79">
        <f t="shared" ref="L55:O55" si="23">L45+L46+L47+L54</f>
        <v>29772</v>
      </c>
      <c r="M55" s="80">
        <f t="shared" si="23"/>
        <v>29772</v>
      </c>
      <c r="N55" s="80">
        <f t="shared" si="23"/>
        <v>0</v>
      </c>
      <c r="O55" s="145">
        <f t="shared" si="23"/>
        <v>0</v>
      </c>
      <c r="P55" s="79">
        <f t="shared" si="1"/>
        <v>694559</v>
      </c>
      <c r="Q55" s="80">
        <f t="shared" si="2"/>
        <v>694559</v>
      </c>
      <c r="R55" s="80">
        <f t="shared" si="3"/>
        <v>0</v>
      </c>
      <c r="S55" s="145">
        <f t="shared" si="4"/>
        <v>0</v>
      </c>
    </row>
    <row r="56" spans="1:19" x14ac:dyDescent="0.25">
      <c r="A56" s="197"/>
      <c r="B56" s="93"/>
      <c r="C56" s="86"/>
      <c r="D56" s="79"/>
      <c r="E56" s="80"/>
      <c r="F56" s="80"/>
      <c r="G56" s="145"/>
      <c r="H56" s="82"/>
      <c r="I56" s="75"/>
      <c r="J56" s="75"/>
      <c r="K56" s="133"/>
      <c r="L56" s="79"/>
      <c r="M56" s="80"/>
      <c r="N56" s="80"/>
      <c r="O56" s="145"/>
      <c r="P56" s="82"/>
      <c r="Q56" s="75"/>
      <c r="R56" s="75"/>
      <c r="S56" s="133"/>
    </row>
    <row r="57" spans="1:19" x14ac:dyDescent="0.25">
      <c r="A57" s="197"/>
      <c r="B57" s="93"/>
      <c r="C57" s="86" t="s">
        <v>153</v>
      </c>
      <c r="D57" s="201">
        <f t="shared" ref="D57:G57" si="24">D24+D42+D55</f>
        <v>1616512</v>
      </c>
      <c r="E57" s="202">
        <f t="shared" si="24"/>
        <v>1616512</v>
      </c>
      <c r="F57" s="202">
        <f t="shared" si="24"/>
        <v>0</v>
      </c>
      <c r="G57" s="203">
        <f t="shared" si="24"/>
        <v>0</v>
      </c>
      <c r="H57" s="201">
        <v>1611124</v>
      </c>
      <c r="I57" s="202">
        <v>1611124</v>
      </c>
      <c r="J57" s="202">
        <v>0</v>
      </c>
      <c r="K57" s="203">
        <v>0</v>
      </c>
      <c r="L57" s="201">
        <f t="shared" ref="L57:O57" si="25">L24+L42+L55</f>
        <v>43659</v>
      </c>
      <c r="M57" s="202">
        <f t="shared" si="25"/>
        <v>43659</v>
      </c>
      <c r="N57" s="202">
        <f t="shared" si="25"/>
        <v>0</v>
      </c>
      <c r="O57" s="203">
        <f t="shared" si="25"/>
        <v>0</v>
      </c>
      <c r="P57" s="201">
        <f t="shared" si="1"/>
        <v>1654783</v>
      </c>
      <c r="Q57" s="202">
        <f t="shared" si="2"/>
        <v>1654783</v>
      </c>
      <c r="R57" s="202">
        <f t="shared" si="3"/>
        <v>0</v>
      </c>
      <c r="S57" s="203">
        <f t="shared" si="4"/>
        <v>0</v>
      </c>
    </row>
    <row r="58" spans="1:19" ht="14.4" x14ac:dyDescent="0.3">
      <c r="A58" s="197"/>
      <c r="B58" s="93"/>
      <c r="C58" s="206"/>
      <c r="D58" s="164"/>
      <c r="E58" s="123"/>
      <c r="F58" s="123"/>
      <c r="G58" s="165"/>
      <c r="H58" s="82"/>
      <c r="I58" s="75"/>
      <c r="J58" s="75"/>
      <c r="K58" s="133"/>
      <c r="L58" s="164"/>
      <c r="M58" s="123"/>
      <c r="N58" s="123"/>
      <c r="O58" s="165"/>
      <c r="P58" s="82"/>
      <c r="Q58" s="75"/>
      <c r="R58" s="75"/>
      <c r="S58" s="133"/>
    </row>
    <row r="59" spans="1:19" x14ac:dyDescent="0.25">
      <c r="A59" s="192">
        <v>104</v>
      </c>
      <c r="B59" s="93"/>
      <c r="C59" s="86" t="s">
        <v>27</v>
      </c>
      <c r="D59" s="79"/>
      <c r="E59" s="80"/>
      <c r="F59" s="80"/>
      <c r="G59" s="145"/>
      <c r="H59" s="82"/>
      <c r="I59" s="75"/>
      <c r="J59" s="75"/>
      <c r="K59" s="133"/>
      <c r="L59" s="79"/>
      <c r="M59" s="80"/>
      <c r="N59" s="80"/>
      <c r="O59" s="145"/>
      <c r="P59" s="82"/>
      <c r="Q59" s="75"/>
      <c r="R59" s="75"/>
      <c r="S59" s="133"/>
    </row>
    <row r="60" spans="1:19" ht="14.4" x14ac:dyDescent="0.3">
      <c r="A60" s="197"/>
      <c r="B60" s="93" t="s">
        <v>6</v>
      </c>
      <c r="C60" s="196" t="s">
        <v>19</v>
      </c>
      <c r="D60" s="164"/>
      <c r="E60" s="123"/>
      <c r="F60" s="123"/>
      <c r="G60" s="165"/>
      <c r="H60" s="82"/>
      <c r="I60" s="75"/>
      <c r="J60" s="75"/>
      <c r="K60" s="133"/>
      <c r="L60" s="164"/>
      <c r="M60" s="123"/>
      <c r="N60" s="123"/>
      <c r="O60" s="165"/>
      <c r="P60" s="82"/>
      <c r="Q60" s="75"/>
      <c r="R60" s="75"/>
      <c r="S60" s="133"/>
    </row>
    <row r="61" spans="1:19" x14ac:dyDescent="0.25">
      <c r="A61" s="197"/>
      <c r="B61" s="93"/>
      <c r="C61" s="196" t="s">
        <v>114</v>
      </c>
      <c r="D61" s="82">
        <v>51806</v>
      </c>
      <c r="E61" s="75">
        <v>51806</v>
      </c>
      <c r="F61" s="75">
        <v>0</v>
      </c>
      <c r="G61" s="133">
        <v>0</v>
      </c>
      <c r="H61" s="82">
        <v>51806</v>
      </c>
      <c r="I61" s="75">
        <v>51806</v>
      </c>
      <c r="J61" s="75">
        <v>0</v>
      </c>
      <c r="K61" s="133">
        <v>0</v>
      </c>
      <c r="L61" s="82"/>
      <c r="M61" s="75"/>
      <c r="N61" s="75"/>
      <c r="O61" s="133"/>
      <c r="P61" s="82">
        <f t="shared" si="1"/>
        <v>51806</v>
      </c>
      <c r="Q61" s="75">
        <f t="shared" si="2"/>
        <v>51806</v>
      </c>
      <c r="R61" s="75">
        <f t="shared" si="3"/>
        <v>0</v>
      </c>
      <c r="S61" s="133">
        <f t="shared" si="4"/>
        <v>0</v>
      </c>
    </row>
    <row r="62" spans="1:19" x14ac:dyDescent="0.25">
      <c r="A62" s="197"/>
      <c r="B62" s="93"/>
      <c r="C62" s="134" t="s">
        <v>139</v>
      </c>
      <c r="D62" s="82">
        <v>40884</v>
      </c>
      <c r="E62" s="75">
        <v>40884</v>
      </c>
      <c r="F62" s="75">
        <v>0</v>
      </c>
      <c r="G62" s="133">
        <v>0</v>
      </c>
      <c r="H62" s="82">
        <v>40884</v>
      </c>
      <c r="I62" s="75">
        <v>40884</v>
      </c>
      <c r="J62" s="75">
        <v>0</v>
      </c>
      <c r="K62" s="133">
        <v>0</v>
      </c>
      <c r="L62" s="82"/>
      <c r="M62" s="75"/>
      <c r="N62" s="75"/>
      <c r="O62" s="133"/>
      <c r="P62" s="82">
        <f t="shared" si="1"/>
        <v>40884</v>
      </c>
      <c r="Q62" s="75">
        <f t="shared" si="2"/>
        <v>40884</v>
      </c>
      <c r="R62" s="75">
        <f t="shared" si="3"/>
        <v>0</v>
      </c>
      <c r="S62" s="133">
        <f t="shared" si="4"/>
        <v>0</v>
      </c>
    </row>
    <row r="63" spans="1:19" x14ac:dyDescent="0.25">
      <c r="A63" s="197"/>
      <c r="B63" s="93"/>
      <c r="C63" s="134" t="s">
        <v>115</v>
      </c>
      <c r="D63" s="82">
        <v>16557</v>
      </c>
      <c r="E63" s="75">
        <v>0</v>
      </c>
      <c r="F63" s="75">
        <v>16557</v>
      </c>
      <c r="G63" s="133">
        <v>0</v>
      </c>
      <c r="H63" s="82">
        <v>16557</v>
      </c>
      <c r="I63" s="75">
        <v>0</v>
      </c>
      <c r="J63" s="75">
        <v>16557</v>
      </c>
      <c r="K63" s="133">
        <v>0</v>
      </c>
      <c r="L63" s="82"/>
      <c r="M63" s="75"/>
      <c r="N63" s="75"/>
      <c r="O63" s="133"/>
      <c r="P63" s="82">
        <f t="shared" si="1"/>
        <v>16557</v>
      </c>
      <c r="Q63" s="75">
        <f t="shared" si="2"/>
        <v>0</v>
      </c>
      <c r="R63" s="75">
        <f t="shared" si="3"/>
        <v>16557</v>
      </c>
      <c r="S63" s="133">
        <f t="shared" si="4"/>
        <v>0</v>
      </c>
    </row>
    <row r="64" spans="1:19" x14ac:dyDescent="0.25">
      <c r="A64" s="197"/>
      <c r="B64" s="93"/>
      <c r="C64" s="134" t="s">
        <v>274</v>
      </c>
      <c r="D64" s="82">
        <v>58980</v>
      </c>
      <c r="E64" s="75">
        <v>58980</v>
      </c>
      <c r="F64" s="75">
        <v>0</v>
      </c>
      <c r="G64" s="133">
        <v>0</v>
      </c>
      <c r="H64" s="82">
        <v>48980</v>
      </c>
      <c r="I64" s="75">
        <v>48980</v>
      </c>
      <c r="J64" s="75">
        <v>0</v>
      </c>
      <c r="K64" s="133">
        <v>0</v>
      </c>
      <c r="L64" s="82"/>
      <c r="M64" s="75"/>
      <c r="N64" s="75"/>
      <c r="O64" s="133"/>
      <c r="P64" s="82">
        <f t="shared" si="1"/>
        <v>48980</v>
      </c>
      <c r="Q64" s="75">
        <f t="shared" si="2"/>
        <v>48980</v>
      </c>
      <c r="R64" s="75">
        <f t="shared" si="3"/>
        <v>0</v>
      </c>
      <c r="S64" s="133">
        <f t="shared" si="4"/>
        <v>0</v>
      </c>
    </row>
    <row r="65" spans="1:19" x14ac:dyDescent="0.25">
      <c r="A65" s="197"/>
      <c r="B65" s="93"/>
      <c r="C65" s="134" t="s">
        <v>212</v>
      </c>
      <c r="D65" s="82">
        <v>4380</v>
      </c>
      <c r="E65" s="75">
        <f>D65</f>
        <v>4380</v>
      </c>
      <c r="F65" s="75">
        <v>0</v>
      </c>
      <c r="G65" s="133">
        <v>0</v>
      </c>
      <c r="H65" s="82">
        <v>4380</v>
      </c>
      <c r="I65" s="75">
        <v>4380</v>
      </c>
      <c r="J65" s="75">
        <v>0</v>
      </c>
      <c r="K65" s="133">
        <v>0</v>
      </c>
      <c r="L65" s="82"/>
      <c r="M65" s="75"/>
      <c r="N65" s="75"/>
      <c r="O65" s="133"/>
      <c r="P65" s="82">
        <f t="shared" si="1"/>
        <v>4380</v>
      </c>
      <c r="Q65" s="75">
        <f t="shared" si="2"/>
        <v>4380</v>
      </c>
      <c r="R65" s="75">
        <f t="shared" si="3"/>
        <v>0</v>
      </c>
      <c r="S65" s="133">
        <f t="shared" si="4"/>
        <v>0</v>
      </c>
    </row>
    <row r="66" spans="1:19" x14ac:dyDescent="0.25">
      <c r="A66" s="197"/>
      <c r="B66" s="93"/>
      <c r="C66" s="134" t="s">
        <v>326</v>
      </c>
      <c r="D66" s="82"/>
      <c r="E66" s="75"/>
      <c r="F66" s="75"/>
      <c r="G66" s="133"/>
      <c r="H66" s="82">
        <v>10668</v>
      </c>
      <c r="I66" s="75">
        <v>10668</v>
      </c>
      <c r="J66" s="75">
        <v>0</v>
      </c>
      <c r="K66" s="133">
        <v>0</v>
      </c>
      <c r="L66" s="82"/>
      <c r="M66" s="75"/>
      <c r="N66" s="75"/>
      <c r="O66" s="133"/>
      <c r="P66" s="82">
        <f t="shared" si="1"/>
        <v>10668</v>
      </c>
      <c r="Q66" s="75">
        <f t="shared" si="2"/>
        <v>10668</v>
      </c>
      <c r="R66" s="75">
        <f t="shared" si="3"/>
        <v>0</v>
      </c>
      <c r="S66" s="133">
        <f t="shared" si="4"/>
        <v>0</v>
      </c>
    </row>
    <row r="67" spans="1:19" x14ac:dyDescent="0.25">
      <c r="A67" s="197"/>
      <c r="B67" s="93"/>
      <c r="C67" s="134"/>
      <c r="D67" s="82"/>
      <c r="E67" s="75"/>
      <c r="F67" s="75"/>
      <c r="G67" s="133"/>
      <c r="H67" s="82"/>
      <c r="I67" s="75"/>
      <c r="J67" s="75"/>
      <c r="K67" s="133"/>
      <c r="L67" s="82"/>
      <c r="M67" s="75"/>
      <c r="N67" s="75"/>
      <c r="O67" s="133"/>
      <c r="P67" s="82"/>
      <c r="Q67" s="75"/>
      <c r="R67" s="75"/>
      <c r="S67" s="133"/>
    </row>
    <row r="68" spans="1:19" ht="14.4" x14ac:dyDescent="0.3">
      <c r="A68" s="197"/>
      <c r="B68" s="93"/>
      <c r="C68" s="206" t="s">
        <v>30</v>
      </c>
      <c r="D68" s="164">
        <f t="shared" ref="D68:G68" si="26">SUM(D61:D67)</f>
        <v>172607</v>
      </c>
      <c r="E68" s="123">
        <f t="shared" si="26"/>
        <v>156050</v>
      </c>
      <c r="F68" s="123">
        <f t="shared" si="26"/>
        <v>16557</v>
      </c>
      <c r="G68" s="165">
        <f t="shared" si="26"/>
        <v>0</v>
      </c>
      <c r="H68" s="164">
        <v>173275</v>
      </c>
      <c r="I68" s="123">
        <v>156718</v>
      </c>
      <c r="J68" s="123">
        <v>16557</v>
      </c>
      <c r="K68" s="165">
        <v>0</v>
      </c>
      <c r="L68" s="164">
        <f t="shared" ref="L68:O68" si="27">SUM(L61:L67)</f>
        <v>0</v>
      </c>
      <c r="M68" s="123">
        <f t="shared" si="27"/>
        <v>0</v>
      </c>
      <c r="N68" s="123">
        <f t="shared" si="27"/>
        <v>0</v>
      </c>
      <c r="O68" s="165">
        <f t="shared" si="27"/>
        <v>0</v>
      </c>
      <c r="P68" s="164">
        <f t="shared" si="1"/>
        <v>173275</v>
      </c>
      <c r="Q68" s="123">
        <f t="shared" si="2"/>
        <v>156718</v>
      </c>
      <c r="R68" s="123">
        <f t="shared" si="3"/>
        <v>16557</v>
      </c>
      <c r="S68" s="165">
        <f t="shared" si="4"/>
        <v>0</v>
      </c>
    </row>
    <row r="69" spans="1:19" ht="14.4" x14ac:dyDescent="0.3">
      <c r="A69" s="197"/>
      <c r="B69" s="93"/>
      <c r="C69" s="206"/>
      <c r="D69" s="164"/>
      <c r="E69" s="123"/>
      <c r="F69" s="123"/>
      <c r="G69" s="165"/>
      <c r="H69" s="82"/>
      <c r="I69" s="75"/>
      <c r="J69" s="75"/>
      <c r="K69" s="133"/>
      <c r="L69" s="164"/>
      <c r="M69" s="123"/>
      <c r="N69" s="123"/>
      <c r="O69" s="165"/>
      <c r="P69" s="82"/>
      <c r="Q69" s="75"/>
      <c r="R69" s="75"/>
      <c r="S69" s="133"/>
    </row>
    <row r="70" spans="1:19" ht="14.4" x14ac:dyDescent="0.3">
      <c r="A70" s="197"/>
      <c r="B70" s="93" t="s">
        <v>10</v>
      </c>
      <c r="C70" s="196" t="s">
        <v>47</v>
      </c>
      <c r="D70" s="164"/>
      <c r="E70" s="123"/>
      <c r="F70" s="123"/>
      <c r="G70" s="165"/>
      <c r="H70" s="82"/>
      <c r="I70" s="75"/>
      <c r="J70" s="75"/>
      <c r="K70" s="133"/>
      <c r="L70" s="164"/>
      <c r="M70" s="123"/>
      <c r="N70" s="123"/>
      <c r="O70" s="165"/>
      <c r="P70" s="82"/>
      <c r="Q70" s="75"/>
      <c r="R70" s="75"/>
      <c r="S70" s="133"/>
    </row>
    <row r="71" spans="1:19" x14ac:dyDescent="0.25">
      <c r="A71" s="197"/>
      <c r="B71" s="93"/>
      <c r="C71" s="196" t="s">
        <v>114</v>
      </c>
      <c r="D71" s="82">
        <v>6735</v>
      </c>
      <c r="E71" s="75">
        <v>6735</v>
      </c>
      <c r="F71" s="75">
        <v>0</v>
      </c>
      <c r="G71" s="133">
        <v>0</v>
      </c>
      <c r="H71" s="82">
        <v>6735</v>
      </c>
      <c r="I71" s="75">
        <v>6735</v>
      </c>
      <c r="J71" s="75">
        <v>0</v>
      </c>
      <c r="K71" s="133">
        <v>0</v>
      </c>
      <c r="L71" s="82"/>
      <c r="M71" s="75"/>
      <c r="N71" s="75"/>
      <c r="O71" s="133"/>
      <c r="P71" s="82">
        <f t="shared" si="1"/>
        <v>6735</v>
      </c>
      <c r="Q71" s="75">
        <f t="shared" si="2"/>
        <v>6735</v>
      </c>
      <c r="R71" s="75">
        <f t="shared" si="3"/>
        <v>0</v>
      </c>
      <c r="S71" s="133">
        <f t="shared" si="4"/>
        <v>0</v>
      </c>
    </row>
    <row r="72" spans="1:19" x14ac:dyDescent="0.25">
      <c r="A72" s="197"/>
      <c r="B72" s="93"/>
      <c r="C72" s="134" t="s">
        <v>139</v>
      </c>
      <c r="D72" s="82">
        <v>5315</v>
      </c>
      <c r="E72" s="75">
        <v>5315</v>
      </c>
      <c r="F72" s="75">
        <v>0</v>
      </c>
      <c r="G72" s="133">
        <v>0</v>
      </c>
      <c r="H72" s="82">
        <v>5315</v>
      </c>
      <c r="I72" s="75">
        <v>5315</v>
      </c>
      <c r="J72" s="75">
        <v>0</v>
      </c>
      <c r="K72" s="133">
        <v>0</v>
      </c>
      <c r="L72" s="82"/>
      <c r="M72" s="75"/>
      <c r="N72" s="75"/>
      <c r="O72" s="133"/>
      <c r="P72" s="82">
        <f t="shared" si="1"/>
        <v>5315</v>
      </c>
      <c r="Q72" s="75">
        <f t="shared" si="2"/>
        <v>5315</v>
      </c>
      <c r="R72" s="75">
        <f t="shared" si="3"/>
        <v>0</v>
      </c>
      <c r="S72" s="133">
        <f t="shared" si="4"/>
        <v>0</v>
      </c>
    </row>
    <row r="73" spans="1:19" x14ac:dyDescent="0.25">
      <c r="A73" s="197"/>
      <c r="B73" s="93"/>
      <c r="C73" s="134" t="s">
        <v>115</v>
      </c>
      <c r="D73" s="82">
        <v>2152</v>
      </c>
      <c r="E73" s="75">
        <v>0</v>
      </c>
      <c r="F73" s="75">
        <v>2152</v>
      </c>
      <c r="G73" s="133">
        <v>0</v>
      </c>
      <c r="H73" s="82">
        <v>2152</v>
      </c>
      <c r="I73" s="75">
        <v>0</v>
      </c>
      <c r="J73" s="75">
        <v>2152</v>
      </c>
      <c r="K73" s="133">
        <v>0</v>
      </c>
      <c r="L73" s="82"/>
      <c r="M73" s="75"/>
      <c r="N73" s="75"/>
      <c r="O73" s="133"/>
      <c r="P73" s="82">
        <f t="shared" si="1"/>
        <v>2152</v>
      </c>
      <c r="Q73" s="75">
        <f t="shared" si="2"/>
        <v>0</v>
      </c>
      <c r="R73" s="75">
        <f t="shared" si="3"/>
        <v>2152</v>
      </c>
      <c r="S73" s="133">
        <f t="shared" si="4"/>
        <v>0</v>
      </c>
    </row>
    <row r="74" spans="1:19" x14ac:dyDescent="0.25">
      <c r="A74" s="197"/>
      <c r="B74" s="93"/>
      <c r="C74" s="134" t="s">
        <v>116</v>
      </c>
      <c r="D74" s="82">
        <v>9300</v>
      </c>
      <c r="E74" s="75">
        <v>9300</v>
      </c>
      <c r="F74" s="75">
        <v>0</v>
      </c>
      <c r="G74" s="133">
        <v>0</v>
      </c>
      <c r="H74" s="82">
        <v>9300</v>
      </c>
      <c r="I74" s="75">
        <v>9300</v>
      </c>
      <c r="J74" s="75">
        <v>0</v>
      </c>
      <c r="K74" s="133">
        <v>0</v>
      </c>
      <c r="L74" s="82"/>
      <c r="M74" s="75"/>
      <c r="N74" s="75"/>
      <c r="O74" s="133"/>
      <c r="P74" s="82">
        <f t="shared" si="1"/>
        <v>9300</v>
      </c>
      <c r="Q74" s="75">
        <f t="shared" si="2"/>
        <v>9300</v>
      </c>
      <c r="R74" s="75">
        <f t="shared" si="3"/>
        <v>0</v>
      </c>
      <c r="S74" s="133">
        <f t="shared" si="4"/>
        <v>0</v>
      </c>
    </row>
    <row r="75" spans="1:19" x14ac:dyDescent="0.25">
      <c r="A75" s="197"/>
      <c r="B75" s="93"/>
      <c r="C75" s="134" t="s">
        <v>212</v>
      </c>
      <c r="D75" s="82">
        <v>526</v>
      </c>
      <c r="E75" s="75">
        <f>D75</f>
        <v>526</v>
      </c>
      <c r="F75" s="75">
        <v>0</v>
      </c>
      <c r="G75" s="133">
        <v>0</v>
      </c>
      <c r="H75" s="82">
        <v>526</v>
      </c>
      <c r="I75" s="75">
        <v>526</v>
      </c>
      <c r="J75" s="75">
        <v>0</v>
      </c>
      <c r="K75" s="133">
        <v>0</v>
      </c>
      <c r="L75" s="82"/>
      <c r="M75" s="75"/>
      <c r="N75" s="75"/>
      <c r="O75" s="133"/>
      <c r="P75" s="82">
        <f t="shared" si="1"/>
        <v>526</v>
      </c>
      <c r="Q75" s="75">
        <f t="shared" si="2"/>
        <v>526</v>
      </c>
      <c r="R75" s="75">
        <f t="shared" si="3"/>
        <v>0</v>
      </c>
      <c r="S75" s="133">
        <f t="shared" si="4"/>
        <v>0</v>
      </c>
    </row>
    <row r="76" spans="1:19" x14ac:dyDescent="0.25">
      <c r="A76" s="197"/>
      <c r="B76" s="93"/>
      <c r="C76" s="134" t="s">
        <v>326</v>
      </c>
      <c r="D76" s="82"/>
      <c r="E76" s="75"/>
      <c r="F76" s="75"/>
      <c r="G76" s="133"/>
      <c r="H76" s="82">
        <v>781</v>
      </c>
      <c r="I76" s="75">
        <v>781</v>
      </c>
      <c r="J76" s="75">
        <v>0</v>
      </c>
      <c r="K76" s="133">
        <v>0</v>
      </c>
      <c r="L76" s="82"/>
      <c r="M76" s="75"/>
      <c r="N76" s="75"/>
      <c r="O76" s="133"/>
      <c r="P76" s="82">
        <f t="shared" si="1"/>
        <v>781</v>
      </c>
      <c r="Q76" s="75">
        <f t="shared" si="2"/>
        <v>781</v>
      </c>
      <c r="R76" s="75">
        <f t="shared" si="3"/>
        <v>0</v>
      </c>
      <c r="S76" s="133">
        <f t="shared" si="4"/>
        <v>0</v>
      </c>
    </row>
    <row r="77" spans="1:19" x14ac:dyDescent="0.25">
      <c r="A77" s="197"/>
      <c r="B77" s="93"/>
      <c r="C77" s="134"/>
      <c r="D77" s="82"/>
      <c r="E77" s="75"/>
      <c r="F77" s="75"/>
      <c r="G77" s="133"/>
      <c r="H77" s="82"/>
      <c r="I77" s="75"/>
      <c r="J77" s="75"/>
      <c r="K77" s="133"/>
      <c r="L77" s="82"/>
      <c r="M77" s="75"/>
      <c r="N77" s="75"/>
      <c r="O77" s="133"/>
      <c r="P77" s="82"/>
      <c r="Q77" s="75"/>
      <c r="R77" s="75"/>
      <c r="S77" s="133"/>
    </row>
    <row r="78" spans="1:19" ht="14.4" x14ac:dyDescent="0.3">
      <c r="A78" s="197"/>
      <c r="B78" s="93"/>
      <c r="C78" s="206" t="s">
        <v>31</v>
      </c>
      <c r="D78" s="164">
        <f t="shared" ref="D78:G78" si="28">SUM(D71:D77)</f>
        <v>24028</v>
      </c>
      <c r="E78" s="123">
        <f t="shared" si="28"/>
        <v>21876</v>
      </c>
      <c r="F78" s="123">
        <f t="shared" si="28"/>
        <v>2152</v>
      </c>
      <c r="G78" s="165">
        <f t="shared" si="28"/>
        <v>0</v>
      </c>
      <c r="H78" s="164">
        <v>24809</v>
      </c>
      <c r="I78" s="123">
        <v>22657</v>
      </c>
      <c r="J78" s="123">
        <v>2152</v>
      </c>
      <c r="K78" s="165">
        <v>0</v>
      </c>
      <c r="L78" s="164">
        <f t="shared" ref="L78:O78" si="29">SUM(L71:L77)</f>
        <v>0</v>
      </c>
      <c r="M78" s="123">
        <f t="shared" si="29"/>
        <v>0</v>
      </c>
      <c r="N78" s="123">
        <f t="shared" si="29"/>
        <v>0</v>
      </c>
      <c r="O78" s="165">
        <f t="shared" si="29"/>
        <v>0</v>
      </c>
      <c r="P78" s="164">
        <f t="shared" ref="P78:P141" si="30">H78+L78</f>
        <v>24809</v>
      </c>
      <c r="Q78" s="123">
        <f t="shared" ref="Q78:Q141" si="31">I78+M78</f>
        <v>22657</v>
      </c>
      <c r="R78" s="123">
        <f t="shared" ref="R78:R141" si="32">J78+N78</f>
        <v>2152</v>
      </c>
      <c r="S78" s="165">
        <f t="shared" ref="S78:S141" si="33">K78+O78</f>
        <v>0</v>
      </c>
    </row>
    <row r="79" spans="1:19" ht="14.4" x14ac:dyDescent="0.3">
      <c r="A79" s="197"/>
      <c r="B79" s="93"/>
      <c r="C79" s="206"/>
      <c r="D79" s="164"/>
      <c r="E79" s="123"/>
      <c r="F79" s="123"/>
      <c r="G79" s="165"/>
      <c r="H79" s="82"/>
      <c r="I79" s="75"/>
      <c r="J79" s="75"/>
      <c r="K79" s="133"/>
      <c r="L79" s="164"/>
      <c r="M79" s="123"/>
      <c r="N79" s="123"/>
      <c r="O79" s="165"/>
      <c r="P79" s="82"/>
      <c r="Q79" s="75"/>
      <c r="R79" s="75"/>
      <c r="S79" s="133"/>
    </row>
    <row r="80" spans="1:19" ht="14.4" x14ac:dyDescent="0.3">
      <c r="A80" s="197"/>
      <c r="B80" s="93" t="s">
        <v>11</v>
      </c>
      <c r="C80" s="196" t="s">
        <v>23</v>
      </c>
      <c r="D80" s="164"/>
      <c r="E80" s="123"/>
      <c r="F80" s="123"/>
      <c r="G80" s="165"/>
      <c r="H80" s="82"/>
      <c r="I80" s="75"/>
      <c r="J80" s="75"/>
      <c r="K80" s="133"/>
      <c r="L80" s="164"/>
      <c r="M80" s="123"/>
      <c r="N80" s="123"/>
      <c r="O80" s="165"/>
      <c r="P80" s="82"/>
      <c r="Q80" s="75"/>
      <c r="R80" s="75"/>
      <c r="S80" s="133"/>
    </row>
    <row r="81" spans="1:20" x14ac:dyDescent="0.25">
      <c r="A81" s="197"/>
      <c r="B81" s="207"/>
      <c r="C81" s="196" t="s">
        <v>28</v>
      </c>
      <c r="D81" s="82">
        <v>2000</v>
      </c>
      <c r="E81" s="75">
        <v>0</v>
      </c>
      <c r="F81" s="75">
        <v>2000</v>
      </c>
      <c r="G81" s="133">
        <v>0</v>
      </c>
      <c r="H81" s="82">
        <v>2000</v>
      </c>
      <c r="I81" s="75">
        <v>0</v>
      </c>
      <c r="J81" s="75">
        <v>2000</v>
      </c>
      <c r="K81" s="133">
        <v>0</v>
      </c>
      <c r="L81" s="82"/>
      <c r="M81" s="75"/>
      <c r="N81" s="75"/>
      <c r="O81" s="133"/>
      <c r="P81" s="82">
        <f t="shared" si="30"/>
        <v>2000</v>
      </c>
      <c r="Q81" s="75">
        <f t="shared" si="31"/>
        <v>0</v>
      </c>
      <c r="R81" s="75">
        <f t="shared" si="32"/>
        <v>2000</v>
      </c>
      <c r="S81" s="133">
        <f t="shared" si="33"/>
        <v>0</v>
      </c>
    </row>
    <row r="82" spans="1:20" x14ac:dyDescent="0.25">
      <c r="A82" s="197"/>
      <c r="B82" s="93"/>
      <c r="C82" s="196" t="s">
        <v>71</v>
      </c>
      <c r="D82" s="82">
        <v>5000</v>
      </c>
      <c r="E82" s="75">
        <v>5000</v>
      </c>
      <c r="F82" s="75">
        <v>0</v>
      </c>
      <c r="G82" s="133">
        <v>0</v>
      </c>
      <c r="H82" s="82">
        <v>5000</v>
      </c>
      <c r="I82" s="75">
        <v>5000</v>
      </c>
      <c r="J82" s="75">
        <v>0</v>
      </c>
      <c r="K82" s="133">
        <v>0</v>
      </c>
      <c r="L82" s="82"/>
      <c r="M82" s="75"/>
      <c r="N82" s="75"/>
      <c r="O82" s="133"/>
      <c r="P82" s="82">
        <f t="shared" si="30"/>
        <v>5000</v>
      </c>
      <c r="Q82" s="75">
        <f t="shared" si="31"/>
        <v>5000</v>
      </c>
      <c r="R82" s="75">
        <f t="shared" si="32"/>
        <v>0</v>
      </c>
      <c r="S82" s="133">
        <f t="shared" si="33"/>
        <v>0</v>
      </c>
    </row>
    <row r="83" spans="1:20" x14ac:dyDescent="0.25">
      <c r="A83" s="197"/>
      <c r="B83" s="93"/>
      <c r="C83" s="196" t="s">
        <v>148</v>
      </c>
      <c r="D83" s="82">
        <v>1000</v>
      </c>
      <c r="E83" s="75">
        <v>1000</v>
      </c>
      <c r="F83" s="75">
        <v>0</v>
      </c>
      <c r="G83" s="133">
        <v>0</v>
      </c>
      <c r="H83" s="82">
        <v>500</v>
      </c>
      <c r="I83" s="75">
        <v>500</v>
      </c>
      <c r="J83" s="75">
        <v>0</v>
      </c>
      <c r="K83" s="133">
        <v>0</v>
      </c>
      <c r="L83" s="82">
        <v>300</v>
      </c>
      <c r="M83" s="75">
        <v>300</v>
      </c>
      <c r="N83" s="75"/>
      <c r="O83" s="133"/>
      <c r="P83" s="82">
        <f t="shared" si="30"/>
        <v>800</v>
      </c>
      <c r="Q83" s="75">
        <f t="shared" si="31"/>
        <v>800</v>
      </c>
      <c r="R83" s="75">
        <f t="shared" si="32"/>
        <v>0</v>
      </c>
      <c r="S83" s="133">
        <f t="shared" si="33"/>
        <v>0</v>
      </c>
    </row>
    <row r="84" spans="1:20" x14ac:dyDescent="0.25">
      <c r="A84" s="197"/>
      <c r="B84" s="93"/>
      <c r="C84" s="134" t="s">
        <v>288</v>
      </c>
      <c r="D84" s="82">
        <v>25000</v>
      </c>
      <c r="E84" s="75">
        <v>25000</v>
      </c>
      <c r="F84" s="75">
        <v>0</v>
      </c>
      <c r="G84" s="133">
        <v>0</v>
      </c>
      <c r="H84" s="82">
        <v>20000</v>
      </c>
      <c r="I84" s="75">
        <v>20000</v>
      </c>
      <c r="J84" s="75">
        <v>0</v>
      </c>
      <c r="K84" s="133">
        <v>0</v>
      </c>
      <c r="L84" s="82"/>
      <c r="M84" s="75"/>
      <c r="N84" s="75"/>
      <c r="O84" s="133"/>
      <c r="P84" s="82">
        <f t="shared" si="30"/>
        <v>20000</v>
      </c>
      <c r="Q84" s="75">
        <f t="shared" si="31"/>
        <v>20000</v>
      </c>
      <c r="R84" s="75">
        <f t="shared" si="32"/>
        <v>0</v>
      </c>
      <c r="S84" s="133">
        <f t="shared" si="33"/>
        <v>0</v>
      </c>
    </row>
    <row r="85" spans="1:20" x14ac:dyDescent="0.25">
      <c r="A85" s="197"/>
      <c r="B85" s="93"/>
      <c r="C85" s="196" t="s">
        <v>155</v>
      </c>
      <c r="D85" s="82">
        <v>45000</v>
      </c>
      <c r="E85" s="75">
        <f>D85</f>
        <v>45000</v>
      </c>
      <c r="F85" s="75">
        <v>0</v>
      </c>
      <c r="G85" s="133">
        <v>0</v>
      </c>
      <c r="H85" s="82">
        <v>45000</v>
      </c>
      <c r="I85" s="75">
        <v>45000</v>
      </c>
      <c r="J85" s="75">
        <v>0</v>
      </c>
      <c r="K85" s="133">
        <v>0</v>
      </c>
      <c r="L85" s="82">
        <v>7000</v>
      </c>
      <c r="M85" s="75">
        <v>7000</v>
      </c>
      <c r="N85" s="75">
        <v>0</v>
      </c>
      <c r="O85" s="133">
        <v>0</v>
      </c>
      <c r="P85" s="82">
        <f t="shared" si="30"/>
        <v>52000</v>
      </c>
      <c r="Q85" s="75">
        <f t="shared" si="31"/>
        <v>52000</v>
      </c>
      <c r="R85" s="75">
        <f t="shared" si="32"/>
        <v>0</v>
      </c>
      <c r="S85" s="133">
        <f t="shared" si="33"/>
        <v>0</v>
      </c>
    </row>
    <row r="86" spans="1:20" x14ac:dyDescent="0.25">
      <c r="A86" s="197"/>
      <c r="B86" s="93"/>
      <c r="C86" s="196" t="s">
        <v>156</v>
      </c>
      <c r="D86" s="82">
        <v>2000</v>
      </c>
      <c r="E86" s="75">
        <v>2000</v>
      </c>
      <c r="F86" s="75">
        <v>0</v>
      </c>
      <c r="G86" s="133">
        <v>0</v>
      </c>
      <c r="H86" s="82">
        <v>2000</v>
      </c>
      <c r="I86" s="75">
        <v>2000</v>
      </c>
      <c r="J86" s="75">
        <v>0</v>
      </c>
      <c r="K86" s="133">
        <v>0</v>
      </c>
      <c r="L86" s="82"/>
      <c r="M86" s="75"/>
      <c r="N86" s="75"/>
      <c r="O86" s="133"/>
      <c r="P86" s="82">
        <f t="shared" si="30"/>
        <v>2000</v>
      </c>
      <c r="Q86" s="75">
        <f t="shared" si="31"/>
        <v>2000</v>
      </c>
      <c r="R86" s="75">
        <f t="shared" si="32"/>
        <v>0</v>
      </c>
      <c r="S86" s="133">
        <f t="shared" si="33"/>
        <v>0</v>
      </c>
    </row>
    <row r="87" spans="1:20" x14ac:dyDescent="0.25">
      <c r="A87" s="71"/>
      <c r="B87" s="205"/>
      <c r="C87" s="134" t="s">
        <v>289</v>
      </c>
      <c r="D87" s="82">
        <v>5000</v>
      </c>
      <c r="E87" s="75">
        <v>5000</v>
      </c>
      <c r="F87" s="75">
        <v>0</v>
      </c>
      <c r="G87" s="133">
        <v>0</v>
      </c>
      <c r="H87" s="82">
        <v>5000</v>
      </c>
      <c r="I87" s="75">
        <v>5000</v>
      </c>
      <c r="J87" s="75">
        <v>0</v>
      </c>
      <c r="K87" s="133">
        <v>0</v>
      </c>
      <c r="L87" s="82">
        <v>11500</v>
      </c>
      <c r="M87" s="75">
        <v>11500</v>
      </c>
      <c r="N87" s="75">
        <v>0</v>
      </c>
      <c r="O87" s="133">
        <v>0</v>
      </c>
      <c r="P87" s="82">
        <f t="shared" si="30"/>
        <v>16500</v>
      </c>
      <c r="Q87" s="75">
        <f t="shared" si="31"/>
        <v>16500</v>
      </c>
      <c r="R87" s="75">
        <f t="shared" si="32"/>
        <v>0</v>
      </c>
      <c r="S87" s="133">
        <f t="shared" si="33"/>
        <v>0</v>
      </c>
    </row>
    <row r="88" spans="1:20" x14ac:dyDescent="0.25">
      <c r="A88" s="197"/>
      <c r="B88" s="93"/>
      <c r="C88" s="134" t="s">
        <v>290</v>
      </c>
      <c r="D88" s="82">
        <v>50000</v>
      </c>
      <c r="E88" s="75">
        <v>50000</v>
      </c>
      <c r="F88" s="75">
        <v>0</v>
      </c>
      <c r="G88" s="133">
        <v>0</v>
      </c>
      <c r="H88" s="82">
        <v>50000</v>
      </c>
      <c r="I88" s="75">
        <v>50000</v>
      </c>
      <c r="J88" s="75">
        <v>0</v>
      </c>
      <c r="K88" s="133">
        <v>0</v>
      </c>
      <c r="L88" s="82"/>
      <c r="M88" s="75"/>
      <c r="N88" s="75"/>
      <c r="O88" s="133"/>
      <c r="P88" s="82">
        <f t="shared" si="30"/>
        <v>50000</v>
      </c>
      <c r="Q88" s="75">
        <f t="shared" si="31"/>
        <v>50000</v>
      </c>
      <c r="R88" s="75">
        <f t="shared" si="32"/>
        <v>0</v>
      </c>
      <c r="S88" s="133">
        <f t="shared" si="33"/>
        <v>0</v>
      </c>
    </row>
    <row r="89" spans="1:20" x14ac:dyDescent="0.25">
      <c r="A89" s="197"/>
      <c r="B89" s="93"/>
      <c r="C89" s="196" t="s">
        <v>157</v>
      </c>
      <c r="D89" s="82">
        <v>10000</v>
      </c>
      <c r="E89" s="75">
        <v>10000</v>
      </c>
      <c r="F89" s="75">
        <v>0</v>
      </c>
      <c r="G89" s="133">
        <v>0</v>
      </c>
      <c r="H89" s="82">
        <v>129125</v>
      </c>
      <c r="I89" s="75">
        <v>129125</v>
      </c>
      <c r="J89" s="75">
        <v>0</v>
      </c>
      <c r="K89" s="133">
        <v>0</v>
      </c>
      <c r="L89" s="82"/>
      <c r="M89" s="75"/>
      <c r="N89" s="75"/>
      <c r="O89" s="133"/>
      <c r="P89" s="82">
        <f t="shared" si="30"/>
        <v>129125</v>
      </c>
      <c r="Q89" s="75">
        <f t="shared" si="31"/>
        <v>129125</v>
      </c>
      <c r="R89" s="75">
        <f t="shared" si="32"/>
        <v>0</v>
      </c>
      <c r="S89" s="133">
        <f t="shared" si="33"/>
        <v>0</v>
      </c>
      <c r="T89" s="120"/>
    </row>
    <row r="90" spans="1:20" ht="27.6" x14ac:dyDescent="0.25">
      <c r="A90" s="197"/>
      <c r="B90" s="93"/>
      <c r="C90" s="134" t="s">
        <v>158</v>
      </c>
      <c r="D90" s="82">
        <v>10000</v>
      </c>
      <c r="E90" s="75">
        <v>10000</v>
      </c>
      <c r="F90" s="75">
        <v>0</v>
      </c>
      <c r="G90" s="133">
        <v>0</v>
      </c>
      <c r="H90" s="82">
        <v>5000</v>
      </c>
      <c r="I90" s="75">
        <v>5000</v>
      </c>
      <c r="J90" s="75">
        <v>0</v>
      </c>
      <c r="K90" s="133">
        <v>0</v>
      </c>
      <c r="L90" s="82">
        <v>2750</v>
      </c>
      <c r="M90" s="75">
        <v>2750</v>
      </c>
      <c r="N90" s="75">
        <v>0</v>
      </c>
      <c r="O90" s="133">
        <v>0</v>
      </c>
      <c r="P90" s="82">
        <f t="shared" si="30"/>
        <v>7750</v>
      </c>
      <c r="Q90" s="75">
        <f t="shared" si="31"/>
        <v>7750</v>
      </c>
      <c r="R90" s="75">
        <f t="shared" si="32"/>
        <v>0</v>
      </c>
      <c r="S90" s="133">
        <f t="shared" si="33"/>
        <v>0</v>
      </c>
    </row>
    <row r="91" spans="1:20" x14ac:dyDescent="0.25">
      <c r="A91" s="197"/>
      <c r="B91" s="93"/>
      <c r="C91" s="196" t="s">
        <v>159</v>
      </c>
      <c r="D91" s="82">
        <v>2000</v>
      </c>
      <c r="E91" s="75">
        <v>2000</v>
      </c>
      <c r="F91" s="75">
        <v>0</v>
      </c>
      <c r="G91" s="133">
        <v>0</v>
      </c>
      <c r="H91" s="82">
        <v>2000</v>
      </c>
      <c r="I91" s="75">
        <v>2000</v>
      </c>
      <c r="J91" s="75">
        <v>0</v>
      </c>
      <c r="K91" s="133">
        <v>0</v>
      </c>
      <c r="L91" s="82"/>
      <c r="M91" s="75"/>
      <c r="N91" s="75"/>
      <c r="O91" s="133"/>
      <c r="P91" s="82">
        <f t="shared" si="30"/>
        <v>2000</v>
      </c>
      <c r="Q91" s="75">
        <f t="shared" si="31"/>
        <v>2000</v>
      </c>
      <c r="R91" s="75">
        <f t="shared" si="32"/>
        <v>0</v>
      </c>
      <c r="S91" s="133">
        <f t="shared" si="33"/>
        <v>0</v>
      </c>
    </row>
    <row r="92" spans="1:20" x14ac:dyDescent="0.25">
      <c r="A92" s="197"/>
      <c r="B92" s="93"/>
      <c r="C92" s="196" t="s">
        <v>160</v>
      </c>
      <c r="D92" s="82">
        <v>81700</v>
      </c>
      <c r="E92" s="75">
        <v>81700</v>
      </c>
      <c r="F92" s="75">
        <v>0</v>
      </c>
      <c r="G92" s="133">
        <v>0</v>
      </c>
      <c r="H92" s="82">
        <v>70000</v>
      </c>
      <c r="I92" s="75">
        <v>70000</v>
      </c>
      <c r="J92" s="75">
        <v>0</v>
      </c>
      <c r="K92" s="133">
        <v>0</v>
      </c>
      <c r="L92" s="82">
        <v>81700</v>
      </c>
      <c r="M92" s="75">
        <v>81700</v>
      </c>
      <c r="N92" s="75"/>
      <c r="O92" s="133"/>
      <c r="P92" s="82">
        <f t="shared" si="30"/>
        <v>151700</v>
      </c>
      <c r="Q92" s="75">
        <f t="shared" si="31"/>
        <v>151700</v>
      </c>
      <c r="R92" s="75">
        <f t="shared" si="32"/>
        <v>0</v>
      </c>
      <c r="S92" s="133">
        <f t="shared" si="33"/>
        <v>0</v>
      </c>
    </row>
    <row r="93" spans="1:20" x14ac:dyDescent="0.25">
      <c r="A93" s="197"/>
      <c r="B93" s="93"/>
      <c r="C93" s="196" t="s">
        <v>161</v>
      </c>
      <c r="D93" s="82"/>
      <c r="E93" s="75"/>
      <c r="F93" s="75"/>
      <c r="G93" s="133"/>
      <c r="H93" s="82"/>
      <c r="I93" s="75"/>
      <c r="J93" s="75"/>
      <c r="K93" s="133"/>
      <c r="L93" s="82"/>
      <c r="M93" s="75"/>
      <c r="N93" s="75"/>
      <c r="O93" s="133"/>
      <c r="P93" s="82"/>
      <c r="Q93" s="75"/>
      <c r="R93" s="75"/>
      <c r="S93" s="133"/>
    </row>
    <row r="94" spans="1:20" x14ac:dyDescent="0.25">
      <c r="A94" s="197"/>
      <c r="B94" s="93"/>
      <c r="C94" s="196" t="s">
        <v>162</v>
      </c>
      <c r="D94" s="82">
        <v>500</v>
      </c>
      <c r="E94" s="75">
        <v>500</v>
      </c>
      <c r="F94" s="75">
        <v>0</v>
      </c>
      <c r="G94" s="133">
        <v>0</v>
      </c>
      <c r="H94" s="82">
        <v>500</v>
      </c>
      <c r="I94" s="75">
        <v>500</v>
      </c>
      <c r="J94" s="75">
        <v>0</v>
      </c>
      <c r="K94" s="133">
        <v>0</v>
      </c>
      <c r="L94" s="82">
        <v>1000</v>
      </c>
      <c r="M94" s="75">
        <v>1000</v>
      </c>
      <c r="N94" s="75">
        <v>0</v>
      </c>
      <c r="O94" s="133">
        <v>0</v>
      </c>
      <c r="P94" s="82">
        <f t="shared" si="30"/>
        <v>1500</v>
      </c>
      <c r="Q94" s="75">
        <f t="shared" si="31"/>
        <v>1500</v>
      </c>
      <c r="R94" s="75">
        <f t="shared" si="32"/>
        <v>0</v>
      </c>
      <c r="S94" s="133">
        <f t="shared" si="33"/>
        <v>0</v>
      </c>
    </row>
    <row r="95" spans="1:20" x14ac:dyDescent="0.25">
      <c r="A95" s="197"/>
      <c r="B95" s="93"/>
      <c r="C95" s="196" t="s">
        <v>163</v>
      </c>
      <c r="D95" s="82">
        <v>5500</v>
      </c>
      <c r="E95" s="75">
        <v>5500</v>
      </c>
      <c r="F95" s="75">
        <v>0</v>
      </c>
      <c r="G95" s="133">
        <v>0</v>
      </c>
      <c r="H95" s="82">
        <v>5500</v>
      </c>
      <c r="I95" s="75">
        <v>5500</v>
      </c>
      <c r="J95" s="75">
        <v>0</v>
      </c>
      <c r="K95" s="133">
        <v>0</v>
      </c>
      <c r="L95" s="82"/>
      <c r="M95" s="75"/>
      <c r="N95" s="75"/>
      <c r="O95" s="133"/>
      <c r="P95" s="82">
        <f t="shared" si="30"/>
        <v>5500</v>
      </c>
      <c r="Q95" s="75">
        <f t="shared" si="31"/>
        <v>5500</v>
      </c>
      <c r="R95" s="75">
        <f t="shared" si="32"/>
        <v>0</v>
      </c>
      <c r="S95" s="133">
        <f t="shared" si="33"/>
        <v>0</v>
      </c>
    </row>
    <row r="96" spans="1:20" x14ac:dyDescent="0.25">
      <c r="A96" s="197"/>
      <c r="B96" s="93"/>
      <c r="C96" s="134" t="s">
        <v>213</v>
      </c>
      <c r="D96" s="99">
        <v>60000</v>
      </c>
      <c r="E96" s="100">
        <v>0</v>
      </c>
      <c r="F96" s="100">
        <v>60000</v>
      </c>
      <c r="G96" s="127">
        <v>0</v>
      </c>
      <c r="H96" s="99">
        <v>50000</v>
      </c>
      <c r="I96" s="100">
        <v>0</v>
      </c>
      <c r="J96" s="100">
        <v>50000</v>
      </c>
      <c r="K96" s="127">
        <v>0</v>
      </c>
      <c r="L96" s="99"/>
      <c r="M96" s="100"/>
      <c r="N96" s="100"/>
      <c r="O96" s="127"/>
      <c r="P96" s="99">
        <f t="shared" si="30"/>
        <v>50000</v>
      </c>
      <c r="Q96" s="100">
        <f t="shared" si="31"/>
        <v>0</v>
      </c>
      <c r="R96" s="100">
        <f t="shared" si="32"/>
        <v>50000</v>
      </c>
      <c r="S96" s="127">
        <f t="shared" si="33"/>
        <v>0</v>
      </c>
    </row>
    <row r="97" spans="1:19" x14ac:dyDescent="0.25">
      <c r="A97" s="197"/>
      <c r="B97" s="93"/>
      <c r="C97" s="134" t="s">
        <v>275</v>
      </c>
      <c r="D97" s="99">
        <v>30000</v>
      </c>
      <c r="E97" s="100">
        <v>30000</v>
      </c>
      <c r="F97" s="100">
        <v>0</v>
      </c>
      <c r="G97" s="127">
        <v>0</v>
      </c>
      <c r="H97" s="99">
        <v>30000</v>
      </c>
      <c r="I97" s="100">
        <v>30000</v>
      </c>
      <c r="J97" s="100">
        <v>0</v>
      </c>
      <c r="K97" s="127">
        <v>0</v>
      </c>
      <c r="L97" s="99">
        <v>15000</v>
      </c>
      <c r="M97" s="100">
        <v>15000</v>
      </c>
      <c r="N97" s="100"/>
      <c r="O97" s="127"/>
      <c r="P97" s="99">
        <f t="shared" si="30"/>
        <v>45000</v>
      </c>
      <c r="Q97" s="100">
        <f t="shared" si="31"/>
        <v>45000</v>
      </c>
      <c r="R97" s="100">
        <f t="shared" si="32"/>
        <v>0</v>
      </c>
      <c r="S97" s="127">
        <f t="shared" si="33"/>
        <v>0</v>
      </c>
    </row>
    <row r="98" spans="1:19" x14ac:dyDescent="0.25">
      <c r="A98" s="197"/>
      <c r="B98" s="93"/>
      <c r="C98" s="134" t="s">
        <v>214</v>
      </c>
      <c r="D98" s="99">
        <v>140000</v>
      </c>
      <c r="E98" s="100">
        <v>0</v>
      </c>
      <c r="F98" s="100">
        <v>140000</v>
      </c>
      <c r="G98" s="127">
        <v>0</v>
      </c>
      <c r="H98" s="99">
        <v>140000</v>
      </c>
      <c r="I98" s="100">
        <v>0</v>
      </c>
      <c r="J98" s="100">
        <v>140000</v>
      </c>
      <c r="K98" s="127">
        <v>0</v>
      </c>
      <c r="L98" s="99">
        <f>'1. melléklet (2)'!L53</f>
        <v>15907</v>
      </c>
      <c r="M98" s="100">
        <v>0</v>
      </c>
      <c r="N98" s="100">
        <f>L98</f>
        <v>15907</v>
      </c>
      <c r="O98" s="127">
        <v>0</v>
      </c>
      <c r="P98" s="99">
        <f t="shared" si="30"/>
        <v>155907</v>
      </c>
      <c r="Q98" s="100">
        <f t="shared" si="31"/>
        <v>0</v>
      </c>
      <c r="R98" s="100">
        <f t="shared" si="32"/>
        <v>155907</v>
      </c>
      <c r="S98" s="127">
        <f t="shared" si="33"/>
        <v>0</v>
      </c>
    </row>
    <row r="99" spans="1:19" x14ac:dyDescent="0.25">
      <c r="A99" s="197"/>
      <c r="B99" s="93"/>
      <c r="C99" s="134" t="s">
        <v>276</v>
      </c>
      <c r="D99" s="99">
        <v>16068</v>
      </c>
      <c r="E99" s="100">
        <v>0</v>
      </c>
      <c r="F99" s="100">
        <v>16068</v>
      </c>
      <c r="G99" s="127">
        <v>0</v>
      </c>
      <c r="H99" s="99">
        <v>14068</v>
      </c>
      <c r="I99" s="100">
        <v>0</v>
      </c>
      <c r="J99" s="100">
        <v>14068</v>
      </c>
      <c r="K99" s="127">
        <v>0</v>
      </c>
      <c r="L99" s="99"/>
      <c r="M99" s="100"/>
      <c r="N99" s="100"/>
      <c r="O99" s="127"/>
      <c r="P99" s="99">
        <f t="shared" si="30"/>
        <v>14068</v>
      </c>
      <c r="Q99" s="100">
        <f t="shared" si="31"/>
        <v>0</v>
      </c>
      <c r="R99" s="100">
        <f t="shared" si="32"/>
        <v>14068</v>
      </c>
      <c r="S99" s="127">
        <f t="shared" si="33"/>
        <v>0</v>
      </c>
    </row>
    <row r="100" spans="1:19" x14ac:dyDescent="0.25">
      <c r="A100" s="197"/>
      <c r="B100" s="93"/>
      <c r="C100" s="134" t="s">
        <v>215</v>
      </c>
      <c r="D100" s="99"/>
      <c r="E100" s="100"/>
      <c r="F100" s="100"/>
      <c r="G100" s="127"/>
      <c r="H100" s="99"/>
      <c r="I100" s="100"/>
      <c r="J100" s="100"/>
      <c r="K100" s="127"/>
      <c r="L100" s="99"/>
      <c r="M100" s="100"/>
      <c r="N100" s="100"/>
      <c r="O100" s="127"/>
      <c r="P100" s="99"/>
      <c r="Q100" s="100"/>
      <c r="R100" s="100"/>
      <c r="S100" s="127"/>
    </row>
    <row r="101" spans="1:19" x14ac:dyDescent="0.25">
      <c r="A101" s="197"/>
      <c r="B101" s="93"/>
      <c r="C101" s="134" t="s">
        <v>216</v>
      </c>
      <c r="D101" s="99">
        <v>2000</v>
      </c>
      <c r="E101" s="100">
        <v>0</v>
      </c>
      <c r="F101" s="100">
        <v>2000</v>
      </c>
      <c r="G101" s="127">
        <v>0</v>
      </c>
      <c r="H101" s="99">
        <v>2000</v>
      </c>
      <c r="I101" s="100">
        <v>0</v>
      </c>
      <c r="J101" s="100">
        <v>2000</v>
      </c>
      <c r="K101" s="127">
        <v>0</v>
      </c>
      <c r="L101" s="99">
        <v>1000</v>
      </c>
      <c r="M101" s="100"/>
      <c r="N101" s="100">
        <v>1000</v>
      </c>
      <c r="O101" s="127"/>
      <c r="P101" s="99">
        <f t="shared" si="30"/>
        <v>3000</v>
      </c>
      <c r="Q101" s="100">
        <f t="shared" si="31"/>
        <v>0</v>
      </c>
      <c r="R101" s="100">
        <f t="shared" si="32"/>
        <v>3000</v>
      </c>
      <c r="S101" s="127">
        <f t="shared" si="33"/>
        <v>0</v>
      </c>
    </row>
    <row r="102" spans="1:19" x14ac:dyDescent="0.25">
      <c r="A102" s="197"/>
      <c r="B102" s="93"/>
      <c r="C102" s="134" t="s">
        <v>217</v>
      </c>
      <c r="D102" s="99">
        <v>1000</v>
      </c>
      <c r="E102" s="100">
        <v>0</v>
      </c>
      <c r="F102" s="100">
        <v>1000</v>
      </c>
      <c r="G102" s="127">
        <v>0</v>
      </c>
      <c r="H102" s="99">
        <v>1000</v>
      </c>
      <c r="I102" s="100">
        <v>0</v>
      </c>
      <c r="J102" s="100">
        <v>1000</v>
      </c>
      <c r="K102" s="127">
        <v>0</v>
      </c>
      <c r="L102" s="99"/>
      <c r="M102" s="100"/>
      <c r="N102" s="100"/>
      <c r="O102" s="127"/>
      <c r="P102" s="99">
        <f t="shared" si="30"/>
        <v>1000</v>
      </c>
      <c r="Q102" s="100">
        <f t="shared" si="31"/>
        <v>0</v>
      </c>
      <c r="R102" s="100">
        <f t="shared" si="32"/>
        <v>1000</v>
      </c>
      <c r="S102" s="127">
        <f t="shared" si="33"/>
        <v>0</v>
      </c>
    </row>
    <row r="103" spans="1:19" x14ac:dyDescent="0.25">
      <c r="A103" s="197"/>
      <c r="B103" s="93"/>
      <c r="C103" s="134" t="s">
        <v>335</v>
      </c>
      <c r="D103" s="99">
        <v>4994</v>
      </c>
      <c r="E103" s="100">
        <v>4994</v>
      </c>
      <c r="F103" s="100">
        <v>0</v>
      </c>
      <c r="G103" s="127">
        <v>0</v>
      </c>
      <c r="H103" s="99">
        <v>4994</v>
      </c>
      <c r="I103" s="100">
        <v>4994</v>
      </c>
      <c r="J103" s="100">
        <v>0</v>
      </c>
      <c r="K103" s="127">
        <v>0</v>
      </c>
      <c r="L103" s="99"/>
      <c r="M103" s="100"/>
      <c r="N103" s="100"/>
      <c r="O103" s="127"/>
      <c r="P103" s="99">
        <f t="shared" si="30"/>
        <v>4994</v>
      </c>
      <c r="Q103" s="100">
        <f t="shared" si="31"/>
        <v>4994</v>
      </c>
      <c r="R103" s="100">
        <f t="shared" si="32"/>
        <v>0</v>
      </c>
      <c r="S103" s="127">
        <f t="shared" si="33"/>
        <v>0</v>
      </c>
    </row>
    <row r="104" spans="1:19" x14ac:dyDescent="0.25">
      <c r="A104" s="71"/>
      <c r="B104" s="205"/>
      <c r="C104" s="196" t="s">
        <v>262</v>
      </c>
      <c r="D104" s="82">
        <v>25000</v>
      </c>
      <c r="E104" s="75">
        <v>25000</v>
      </c>
      <c r="F104" s="75">
        <v>0</v>
      </c>
      <c r="G104" s="133">
        <v>0</v>
      </c>
      <c r="H104" s="82">
        <v>25000</v>
      </c>
      <c r="I104" s="75">
        <v>25000</v>
      </c>
      <c r="J104" s="75">
        <v>0</v>
      </c>
      <c r="K104" s="133">
        <v>0</v>
      </c>
      <c r="L104" s="82"/>
      <c r="M104" s="75"/>
      <c r="N104" s="75"/>
      <c r="O104" s="133"/>
      <c r="P104" s="82">
        <f t="shared" si="30"/>
        <v>25000</v>
      </c>
      <c r="Q104" s="75">
        <f t="shared" si="31"/>
        <v>25000</v>
      </c>
      <c r="R104" s="75">
        <f t="shared" si="32"/>
        <v>0</v>
      </c>
      <c r="S104" s="133">
        <f t="shared" si="33"/>
        <v>0</v>
      </c>
    </row>
    <row r="105" spans="1:19" x14ac:dyDescent="0.25">
      <c r="A105" s="197"/>
      <c r="B105" s="93"/>
      <c r="C105" s="134" t="s">
        <v>218</v>
      </c>
      <c r="D105" s="99">
        <v>4000</v>
      </c>
      <c r="E105" s="100">
        <v>4000</v>
      </c>
      <c r="F105" s="100">
        <v>0</v>
      </c>
      <c r="G105" s="127">
        <v>0</v>
      </c>
      <c r="H105" s="99">
        <v>4000</v>
      </c>
      <c r="I105" s="100">
        <v>4000</v>
      </c>
      <c r="J105" s="100">
        <v>0</v>
      </c>
      <c r="K105" s="127">
        <v>0</v>
      </c>
      <c r="L105" s="99"/>
      <c r="M105" s="100"/>
      <c r="N105" s="100"/>
      <c r="O105" s="127"/>
      <c r="P105" s="99">
        <f t="shared" si="30"/>
        <v>4000</v>
      </c>
      <c r="Q105" s="100">
        <f t="shared" si="31"/>
        <v>4000</v>
      </c>
      <c r="R105" s="100">
        <f t="shared" si="32"/>
        <v>0</v>
      </c>
      <c r="S105" s="127">
        <f t="shared" si="33"/>
        <v>0</v>
      </c>
    </row>
    <row r="106" spans="1:19" x14ac:dyDescent="0.25">
      <c r="A106" s="71"/>
      <c r="B106" s="205"/>
      <c r="C106" s="134" t="s">
        <v>219</v>
      </c>
      <c r="D106" s="82">
        <v>58838</v>
      </c>
      <c r="E106" s="75">
        <v>58838</v>
      </c>
      <c r="F106" s="75">
        <v>0</v>
      </c>
      <c r="G106" s="133">
        <v>0</v>
      </c>
      <c r="H106" s="82">
        <v>51838</v>
      </c>
      <c r="I106" s="75">
        <v>51838</v>
      </c>
      <c r="J106" s="75">
        <v>0</v>
      </c>
      <c r="K106" s="133">
        <v>0</v>
      </c>
      <c r="L106" s="82"/>
      <c r="M106" s="75"/>
      <c r="N106" s="75"/>
      <c r="O106" s="133"/>
      <c r="P106" s="82">
        <f t="shared" si="30"/>
        <v>51838</v>
      </c>
      <c r="Q106" s="75">
        <f t="shared" si="31"/>
        <v>51838</v>
      </c>
      <c r="R106" s="75">
        <f t="shared" si="32"/>
        <v>0</v>
      </c>
      <c r="S106" s="133">
        <f t="shared" si="33"/>
        <v>0</v>
      </c>
    </row>
    <row r="107" spans="1:19" x14ac:dyDescent="0.25">
      <c r="A107" s="197"/>
      <c r="B107" s="93"/>
      <c r="C107" s="134" t="s">
        <v>220</v>
      </c>
      <c r="D107" s="99">
        <v>38000</v>
      </c>
      <c r="E107" s="100">
        <v>0</v>
      </c>
      <c r="F107" s="100">
        <v>38000</v>
      </c>
      <c r="G107" s="127">
        <v>0</v>
      </c>
      <c r="H107" s="99">
        <v>35000</v>
      </c>
      <c r="I107" s="100">
        <v>0</v>
      </c>
      <c r="J107" s="100">
        <v>35000</v>
      </c>
      <c r="K107" s="127">
        <v>0</v>
      </c>
      <c r="L107" s="99"/>
      <c r="M107" s="100"/>
      <c r="N107" s="100"/>
      <c r="O107" s="127"/>
      <c r="P107" s="99">
        <f t="shared" si="30"/>
        <v>35000</v>
      </c>
      <c r="Q107" s="100">
        <f t="shared" si="31"/>
        <v>0</v>
      </c>
      <c r="R107" s="100">
        <f t="shared" si="32"/>
        <v>35000</v>
      </c>
      <c r="S107" s="127">
        <f t="shared" si="33"/>
        <v>0</v>
      </c>
    </row>
    <row r="108" spans="1:19" x14ac:dyDescent="0.25">
      <c r="A108" s="197"/>
      <c r="B108" s="93"/>
      <c r="C108" s="134" t="s">
        <v>278</v>
      </c>
      <c r="D108" s="99">
        <v>15000</v>
      </c>
      <c r="E108" s="100">
        <v>15000</v>
      </c>
      <c r="F108" s="100">
        <v>0</v>
      </c>
      <c r="G108" s="127">
        <v>0</v>
      </c>
      <c r="H108" s="99">
        <v>10000</v>
      </c>
      <c r="I108" s="100">
        <v>10000</v>
      </c>
      <c r="J108" s="100">
        <v>0</v>
      </c>
      <c r="K108" s="127">
        <v>0</v>
      </c>
      <c r="L108" s="99"/>
      <c r="M108" s="100"/>
      <c r="N108" s="100"/>
      <c r="O108" s="127"/>
      <c r="P108" s="99">
        <f t="shared" si="30"/>
        <v>10000</v>
      </c>
      <c r="Q108" s="100">
        <f t="shared" si="31"/>
        <v>10000</v>
      </c>
      <c r="R108" s="100">
        <f t="shared" si="32"/>
        <v>0</v>
      </c>
      <c r="S108" s="127">
        <f t="shared" si="33"/>
        <v>0</v>
      </c>
    </row>
    <row r="109" spans="1:19" x14ac:dyDescent="0.25">
      <c r="A109" s="197"/>
      <c r="B109" s="93"/>
      <c r="C109" s="134" t="s">
        <v>221</v>
      </c>
      <c r="D109" s="99">
        <v>2800</v>
      </c>
      <c r="E109" s="100">
        <v>0</v>
      </c>
      <c r="F109" s="100">
        <v>2800</v>
      </c>
      <c r="G109" s="127">
        <v>0</v>
      </c>
      <c r="H109" s="99">
        <v>2800</v>
      </c>
      <c r="I109" s="100">
        <v>0</v>
      </c>
      <c r="J109" s="100">
        <v>2800</v>
      </c>
      <c r="K109" s="127">
        <v>0</v>
      </c>
      <c r="L109" s="99"/>
      <c r="M109" s="100"/>
      <c r="N109" s="100"/>
      <c r="O109" s="127"/>
      <c r="P109" s="99">
        <f t="shared" si="30"/>
        <v>2800</v>
      </c>
      <c r="Q109" s="100">
        <f t="shared" si="31"/>
        <v>0</v>
      </c>
      <c r="R109" s="100">
        <f t="shared" si="32"/>
        <v>2800</v>
      </c>
      <c r="S109" s="127">
        <f t="shared" si="33"/>
        <v>0</v>
      </c>
    </row>
    <row r="110" spans="1:19" x14ac:dyDescent="0.25">
      <c r="A110" s="71"/>
      <c r="B110" s="205"/>
      <c r="C110" s="196" t="s">
        <v>222</v>
      </c>
      <c r="D110" s="82">
        <v>600</v>
      </c>
      <c r="E110" s="75">
        <v>600</v>
      </c>
      <c r="F110" s="75">
        <v>0</v>
      </c>
      <c r="G110" s="133">
        <v>0</v>
      </c>
      <c r="H110" s="82">
        <v>600</v>
      </c>
      <c r="I110" s="75">
        <v>600</v>
      </c>
      <c r="J110" s="75">
        <v>0</v>
      </c>
      <c r="K110" s="133">
        <v>0</v>
      </c>
      <c r="L110" s="82"/>
      <c r="M110" s="75"/>
      <c r="N110" s="75"/>
      <c r="O110" s="133"/>
      <c r="P110" s="82">
        <f t="shared" si="30"/>
        <v>600</v>
      </c>
      <c r="Q110" s="75">
        <f t="shared" si="31"/>
        <v>600</v>
      </c>
      <c r="R110" s="75">
        <f t="shared" si="32"/>
        <v>0</v>
      </c>
      <c r="S110" s="133">
        <f t="shared" si="33"/>
        <v>0</v>
      </c>
    </row>
    <row r="111" spans="1:19" x14ac:dyDescent="0.25">
      <c r="A111" s="71"/>
      <c r="B111" s="205"/>
      <c r="C111" s="134" t="s">
        <v>277</v>
      </c>
      <c r="D111" s="82">
        <v>529113</v>
      </c>
      <c r="E111" s="75">
        <f>D111</f>
        <v>529113</v>
      </c>
      <c r="F111" s="75">
        <v>0</v>
      </c>
      <c r="G111" s="133">
        <v>0</v>
      </c>
      <c r="H111" s="82">
        <v>529113</v>
      </c>
      <c r="I111" s="75">
        <v>529113</v>
      </c>
      <c r="J111" s="75">
        <v>0</v>
      </c>
      <c r="K111" s="133">
        <v>0</v>
      </c>
      <c r="L111" s="82">
        <v>5963</v>
      </c>
      <c r="M111" s="75">
        <v>5963</v>
      </c>
      <c r="N111" s="75"/>
      <c r="O111" s="133"/>
      <c r="P111" s="82">
        <f t="shared" si="30"/>
        <v>535076</v>
      </c>
      <c r="Q111" s="75">
        <f t="shared" si="31"/>
        <v>535076</v>
      </c>
      <c r="R111" s="75">
        <f t="shared" si="32"/>
        <v>0</v>
      </c>
      <c r="S111" s="133">
        <f t="shared" si="33"/>
        <v>0</v>
      </c>
    </row>
    <row r="112" spans="1:19" x14ac:dyDescent="0.25">
      <c r="A112" s="71"/>
      <c r="B112" s="205"/>
      <c r="C112" s="134" t="s">
        <v>223</v>
      </c>
      <c r="D112" s="82">
        <v>1000</v>
      </c>
      <c r="E112" s="75">
        <v>1000</v>
      </c>
      <c r="F112" s="75">
        <v>0</v>
      </c>
      <c r="G112" s="133">
        <v>0</v>
      </c>
      <c r="H112" s="82">
        <v>1000</v>
      </c>
      <c r="I112" s="75">
        <v>1000</v>
      </c>
      <c r="J112" s="75">
        <v>0</v>
      </c>
      <c r="K112" s="133">
        <v>0</v>
      </c>
      <c r="L112" s="82"/>
      <c r="M112" s="75"/>
      <c r="N112" s="75"/>
      <c r="O112" s="133"/>
      <c r="P112" s="82">
        <f t="shared" si="30"/>
        <v>1000</v>
      </c>
      <c r="Q112" s="75">
        <f t="shared" si="31"/>
        <v>1000</v>
      </c>
      <c r="R112" s="75">
        <f t="shared" si="32"/>
        <v>0</v>
      </c>
      <c r="S112" s="133">
        <f t="shared" si="33"/>
        <v>0</v>
      </c>
    </row>
    <row r="113" spans="1:19" ht="27.6" x14ac:dyDescent="0.25">
      <c r="A113" s="71"/>
      <c r="B113" s="205"/>
      <c r="C113" s="134" t="s">
        <v>336</v>
      </c>
      <c r="D113" s="82">
        <v>187000</v>
      </c>
      <c r="E113" s="75">
        <v>187000</v>
      </c>
      <c r="F113" s="75">
        <v>0</v>
      </c>
      <c r="G113" s="133">
        <v>0</v>
      </c>
      <c r="H113" s="82">
        <v>187000</v>
      </c>
      <c r="I113" s="75">
        <v>187000</v>
      </c>
      <c r="J113" s="75">
        <v>0</v>
      </c>
      <c r="K113" s="133">
        <v>0</v>
      </c>
      <c r="L113" s="82"/>
      <c r="M113" s="75"/>
      <c r="N113" s="75"/>
      <c r="O113" s="133"/>
      <c r="P113" s="82">
        <f t="shared" si="30"/>
        <v>187000</v>
      </c>
      <c r="Q113" s="75">
        <f t="shared" si="31"/>
        <v>187000</v>
      </c>
      <c r="R113" s="75">
        <f t="shared" si="32"/>
        <v>0</v>
      </c>
      <c r="S113" s="133">
        <f t="shared" si="33"/>
        <v>0</v>
      </c>
    </row>
    <row r="114" spans="1:19" ht="27.6" x14ac:dyDescent="0.25">
      <c r="A114" s="71"/>
      <c r="B114" s="205"/>
      <c r="C114" s="134" t="s">
        <v>224</v>
      </c>
      <c r="D114" s="82">
        <v>3500</v>
      </c>
      <c r="E114" s="75">
        <v>3500</v>
      </c>
      <c r="F114" s="75">
        <v>0</v>
      </c>
      <c r="G114" s="133">
        <v>0</v>
      </c>
      <c r="H114" s="82">
        <v>3500</v>
      </c>
      <c r="I114" s="75">
        <v>3500</v>
      </c>
      <c r="J114" s="75">
        <v>0</v>
      </c>
      <c r="K114" s="133">
        <v>0</v>
      </c>
      <c r="L114" s="82"/>
      <c r="M114" s="75"/>
      <c r="N114" s="75"/>
      <c r="O114" s="133"/>
      <c r="P114" s="82">
        <f t="shared" si="30"/>
        <v>3500</v>
      </c>
      <c r="Q114" s="75">
        <f t="shared" si="31"/>
        <v>3500</v>
      </c>
      <c r="R114" s="75">
        <f t="shared" si="32"/>
        <v>0</v>
      </c>
      <c r="S114" s="133">
        <f t="shared" si="33"/>
        <v>0</v>
      </c>
    </row>
    <row r="115" spans="1:19" x14ac:dyDescent="0.25">
      <c r="A115" s="71"/>
      <c r="B115" s="205"/>
      <c r="C115" s="134" t="s">
        <v>311</v>
      </c>
      <c r="D115" s="82">
        <v>5000</v>
      </c>
      <c r="E115" s="75">
        <v>5000</v>
      </c>
      <c r="F115" s="75">
        <v>0</v>
      </c>
      <c r="G115" s="133">
        <v>0</v>
      </c>
      <c r="H115" s="82">
        <v>2000</v>
      </c>
      <c r="I115" s="75">
        <v>2000</v>
      </c>
      <c r="J115" s="75">
        <v>0</v>
      </c>
      <c r="K115" s="133">
        <v>0</v>
      </c>
      <c r="L115" s="82"/>
      <c r="M115" s="75"/>
      <c r="N115" s="75"/>
      <c r="O115" s="133"/>
      <c r="P115" s="82">
        <f t="shared" si="30"/>
        <v>2000</v>
      </c>
      <c r="Q115" s="75">
        <f t="shared" si="31"/>
        <v>2000</v>
      </c>
      <c r="R115" s="75">
        <f t="shared" si="32"/>
        <v>0</v>
      </c>
      <c r="S115" s="133">
        <f t="shared" si="33"/>
        <v>0</v>
      </c>
    </row>
    <row r="116" spans="1:19" x14ac:dyDescent="0.25">
      <c r="A116" s="71"/>
      <c r="B116" s="205"/>
      <c r="C116" s="134" t="s">
        <v>312</v>
      </c>
      <c r="D116" s="82">
        <v>40511</v>
      </c>
      <c r="E116" s="75">
        <v>0</v>
      </c>
      <c r="F116" s="75">
        <v>40511</v>
      </c>
      <c r="G116" s="133">
        <v>0</v>
      </c>
      <c r="H116" s="82">
        <v>40511</v>
      </c>
      <c r="I116" s="75">
        <v>0</v>
      </c>
      <c r="J116" s="75">
        <v>40511</v>
      </c>
      <c r="K116" s="133">
        <v>0</v>
      </c>
      <c r="L116" s="82"/>
      <c r="M116" s="75"/>
      <c r="N116" s="75"/>
      <c r="O116" s="133"/>
      <c r="P116" s="82">
        <f t="shared" si="30"/>
        <v>40511</v>
      </c>
      <c r="Q116" s="75">
        <f t="shared" si="31"/>
        <v>0</v>
      </c>
      <c r="R116" s="75">
        <f t="shared" si="32"/>
        <v>40511</v>
      </c>
      <c r="S116" s="133">
        <f t="shared" si="33"/>
        <v>0</v>
      </c>
    </row>
    <row r="117" spans="1:19" x14ac:dyDescent="0.25">
      <c r="A117" s="71"/>
      <c r="B117" s="205"/>
      <c r="C117" s="134" t="s">
        <v>313</v>
      </c>
      <c r="D117" s="82">
        <v>4000</v>
      </c>
      <c r="E117" s="75">
        <v>0</v>
      </c>
      <c r="F117" s="75">
        <v>4000</v>
      </c>
      <c r="G117" s="133">
        <v>0</v>
      </c>
      <c r="H117" s="82">
        <v>4000</v>
      </c>
      <c r="I117" s="75">
        <v>0</v>
      </c>
      <c r="J117" s="75">
        <v>4000</v>
      </c>
      <c r="K117" s="133">
        <v>0</v>
      </c>
      <c r="L117" s="82"/>
      <c r="M117" s="75"/>
      <c r="N117" s="75"/>
      <c r="O117" s="133"/>
      <c r="P117" s="82">
        <f t="shared" si="30"/>
        <v>4000</v>
      </c>
      <c r="Q117" s="75">
        <f t="shared" si="31"/>
        <v>0</v>
      </c>
      <c r="R117" s="75">
        <f t="shared" si="32"/>
        <v>4000</v>
      </c>
      <c r="S117" s="133">
        <f t="shared" si="33"/>
        <v>0</v>
      </c>
    </row>
    <row r="118" spans="1:19" x14ac:dyDescent="0.25">
      <c r="A118" s="71"/>
      <c r="B118" s="205"/>
      <c r="C118" s="134" t="s">
        <v>314</v>
      </c>
      <c r="D118" s="82">
        <v>4900</v>
      </c>
      <c r="E118" s="75">
        <v>4900</v>
      </c>
      <c r="F118" s="75">
        <v>0</v>
      </c>
      <c r="G118" s="133">
        <v>0</v>
      </c>
      <c r="H118" s="82">
        <v>3400</v>
      </c>
      <c r="I118" s="75">
        <v>3400</v>
      </c>
      <c r="J118" s="75">
        <v>0</v>
      </c>
      <c r="K118" s="133">
        <v>0</v>
      </c>
      <c r="L118" s="82"/>
      <c r="M118" s="75"/>
      <c r="N118" s="75"/>
      <c r="O118" s="133"/>
      <c r="P118" s="82">
        <f t="shared" si="30"/>
        <v>3400</v>
      </c>
      <c r="Q118" s="75">
        <f t="shared" si="31"/>
        <v>3400</v>
      </c>
      <c r="R118" s="75">
        <f t="shared" si="32"/>
        <v>0</v>
      </c>
      <c r="S118" s="133">
        <f t="shared" si="33"/>
        <v>0</v>
      </c>
    </row>
    <row r="119" spans="1:19" x14ac:dyDescent="0.25">
      <c r="A119" s="71"/>
      <c r="B119" s="205"/>
      <c r="C119" s="134" t="s">
        <v>315</v>
      </c>
      <c r="D119" s="82">
        <v>1000</v>
      </c>
      <c r="E119" s="75">
        <f>D119</f>
        <v>1000</v>
      </c>
      <c r="F119" s="75">
        <v>0</v>
      </c>
      <c r="G119" s="133">
        <v>0</v>
      </c>
      <c r="H119" s="82">
        <v>1000</v>
      </c>
      <c r="I119" s="75">
        <v>1000</v>
      </c>
      <c r="J119" s="75">
        <v>0</v>
      </c>
      <c r="K119" s="133">
        <v>0</v>
      </c>
      <c r="L119" s="82"/>
      <c r="M119" s="75"/>
      <c r="N119" s="75"/>
      <c r="O119" s="133"/>
      <c r="P119" s="82">
        <f t="shared" si="30"/>
        <v>1000</v>
      </c>
      <c r="Q119" s="75">
        <f t="shared" si="31"/>
        <v>1000</v>
      </c>
      <c r="R119" s="75">
        <f t="shared" si="32"/>
        <v>0</v>
      </c>
      <c r="S119" s="133">
        <f t="shared" si="33"/>
        <v>0</v>
      </c>
    </row>
    <row r="120" spans="1:19" x14ac:dyDescent="0.25">
      <c r="A120" s="71"/>
      <c r="B120" s="205"/>
      <c r="C120" s="134" t="s">
        <v>316</v>
      </c>
      <c r="D120" s="82">
        <v>100</v>
      </c>
      <c r="E120" s="75">
        <v>100</v>
      </c>
      <c r="F120" s="75">
        <v>0</v>
      </c>
      <c r="G120" s="133">
        <v>0</v>
      </c>
      <c r="H120" s="82">
        <v>100</v>
      </c>
      <c r="I120" s="75">
        <v>100</v>
      </c>
      <c r="J120" s="75">
        <v>0</v>
      </c>
      <c r="K120" s="133">
        <v>0</v>
      </c>
      <c r="L120" s="82"/>
      <c r="M120" s="75"/>
      <c r="N120" s="75"/>
      <c r="O120" s="133"/>
      <c r="P120" s="82">
        <f t="shared" si="30"/>
        <v>100</v>
      </c>
      <c r="Q120" s="75">
        <f t="shared" si="31"/>
        <v>100</v>
      </c>
      <c r="R120" s="75">
        <f t="shared" si="32"/>
        <v>0</v>
      </c>
      <c r="S120" s="133">
        <f t="shared" si="33"/>
        <v>0</v>
      </c>
    </row>
    <row r="121" spans="1:19" ht="27.6" x14ac:dyDescent="0.25">
      <c r="A121" s="71"/>
      <c r="B121" s="205"/>
      <c r="C121" s="134" t="s">
        <v>317</v>
      </c>
      <c r="D121" s="82">
        <v>18119</v>
      </c>
      <c r="E121" s="75">
        <v>18119</v>
      </c>
      <c r="F121" s="75">
        <v>0</v>
      </c>
      <c r="G121" s="133">
        <v>0</v>
      </c>
      <c r="H121" s="82">
        <v>18119</v>
      </c>
      <c r="I121" s="75">
        <v>18119</v>
      </c>
      <c r="J121" s="75">
        <v>0</v>
      </c>
      <c r="K121" s="133">
        <v>0</v>
      </c>
      <c r="L121" s="82"/>
      <c r="M121" s="75"/>
      <c r="N121" s="75"/>
      <c r="O121" s="133"/>
      <c r="P121" s="82">
        <f t="shared" si="30"/>
        <v>18119</v>
      </c>
      <c r="Q121" s="75">
        <f t="shared" si="31"/>
        <v>18119</v>
      </c>
      <c r="R121" s="75">
        <f t="shared" si="32"/>
        <v>0</v>
      </c>
      <c r="S121" s="133">
        <f t="shared" si="33"/>
        <v>0</v>
      </c>
    </row>
    <row r="122" spans="1:19" x14ac:dyDescent="0.25">
      <c r="A122" s="71"/>
      <c r="B122" s="205"/>
      <c r="C122" s="134" t="s">
        <v>318</v>
      </c>
      <c r="D122" s="82">
        <v>4662</v>
      </c>
      <c r="E122" s="75">
        <v>4662</v>
      </c>
      <c r="F122" s="75">
        <v>0</v>
      </c>
      <c r="G122" s="133">
        <v>0</v>
      </c>
      <c r="H122" s="82">
        <v>4662</v>
      </c>
      <c r="I122" s="75">
        <v>4662</v>
      </c>
      <c r="J122" s="75">
        <v>0</v>
      </c>
      <c r="K122" s="133">
        <v>0</v>
      </c>
      <c r="L122" s="82"/>
      <c r="M122" s="75"/>
      <c r="N122" s="75"/>
      <c r="O122" s="133"/>
      <c r="P122" s="82">
        <f t="shared" si="30"/>
        <v>4662</v>
      </c>
      <c r="Q122" s="75">
        <f t="shared" si="31"/>
        <v>4662</v>
      </c>
      <c r="R122" s="75">
        <f t="shared" si="32"/>
        <v>0</v>
      </c>
      <c r="S122" s="133">
        <f t="shared" si="33"/>
        <v>0</v>
      </c>
    </row>
    <row r="123" spans="1:19" x14ac:dyDescent="0.25">
      <c r="A123" s="71"/>
      <c r="B123" s="205"/>
      <c r="C123" s="134" t="s">
        <v>321</v>
      </c>
      <c r="D123" s="82"/>
      <c r="E123" s="75"/>
      <c r="F123" s="75"/>
      <c r="G123" s="133"/>
      <c r="H123" s="82">
        <v>3020</v>
      </c>
      <c r="I123" s="75">
        <v>3020</v>
      </c>
      <c r="J123" s="75">
        <v>0</v>
      </c>
      <c r="K123" s="133">
        <v>0</v>
      </c>
      <c r="L123" s="82">
        <v>1840</v>
      </c>
      <c r="M123" s="75">
        <f>L123</f>
        <v>1840</v>
      </c>
      <c r="N123" s="75">
        <v>0</v>
      </c>
      <c r="O123" s="133">
        <v>0</v>
      </c>
      <c r="P123" s="82">
        <f t="shared" si="30"/>
        <v>4860</v>
      </c>
      <c r="Q123" s="75">
        <f t="shared" si="31"/>
        <v>4860</v>
      </c>
      <c r="R123" s="75">
        <f t="shared" si="32"/>
        <v>0</v>
      </c>
      <c r="S123" s="133">
        <f t="shared" si="33"/>
        <v>0</v>
      </c>
    </row>
    <row r="124" spans="1:19" ht="27.6" x14ac:dyDescent="0.25">
      <c r="A124" s="71"/>
      <c r="B124" s="205"/>
      <c r="C124" s="134" t="s">
        <v>328</v>
      </c>
      <c r="D124" s="82"/>
      <c r="E124" s="75"/>
      <c r="F124" s="75"/>
      <c r="G124" s="133"/>
      <c r="H124" s="82">
        <v>3631</v>
      </c>
      <c r="I124" s="75">
        <v>3631</v>
      </c>
      <c r="J124" s="75">
        <v>0</v>
      </c>
      <c r="K124" s="133">
        <v>0</v>
      </c>
      <c r="L124" s="82"/>
      <c r="M124" s="75"/>
      <c r="N124" s="75"/>
      <c r="O124" s="133"/>
      <c r="P124" s="82">
        <f t="shared" si="30"/>
        <v>3631</v>
      </c>
      <c r="Q124" s="75">
        <f t="shared" si="31"/>
        <v>3631</v>
      </c>
      <c r="R124" s="75">
        <f t="shared" si="32"/>
        <v>0</v>
      </c>
      <c r="S124" s="133">
        <f t="shared" si="33"/>
        <v>0</v>
      </c>
    </row>
    <row r="125" spans="1:19" ht="27.6" x14ac:dyDescent="0.25">
      <c r="A125" s="71"/>
      <c r="B125" s="205"/>
      <c r="C125" s="134" t="s">
        <v>329</v>
      </c>
      <c r="D125" s="82"/>
      <c r="E125" s="75"/>
      <c r="F125" s="75"/>
      <c r="G125" s="133"/>
      <c r="H125" s="82">
        <v>3475</v>
      </c>
      <c r="I125" s="75">
        <v>3475</v>
      </c>
      <c r="J125" s="75">
        <v>0</v>
      </c>
      <c r="K125" s="133">
        <v>0</v>
      </c>
      <c r="L125" s="82"/>
      <c r="M125" s="75"/>
      <c r="N125" s="75"/>
      <c r="O125" s="133"/>
      <c r="P125" s="82">
        <f t="shared" si="30"/>
        <v>3475</v>
      </c>
      <c r="Q125" s="75">
        <f t="shared" si="31"/>
        <v>3475</v>
      </c>
      <c r="R125" s="75">
        <f t="shared" si="32"/>
        <v>0</v>
      </c>
      <c r="S125" s="133">
        <f t="shared" si="33"/>
        <v>0</v>
      </c>
    </row>
    <row r="126" spans="1:19" ht="27.6" x14ac:dyDescent="0.25">
      <c r="A126" s="71"/>
      <c r="B126" s="205"/>
      <c r="C126" s="134" t="s">
        <v>330</v>
      </c>
      <c r="D126" s="82"/>
      <c r="E126" s="75"/>
      <c r="F126" s="75"/>
      <c r="G126" s="133"/>
      <c r="H126" s="82">
        <v>1075</v>
      </c>
      <c r="I126" s="75">
        <v>1075</v>
      </c>
      <c r="J126" s="75">
        <v>0</v>
      </c>
      <c r="K126" s="133">
        <v>0</v>
      </c>
      <c r="L126" s="82"/>
      <c r="M126" s="75"/>
      <c r="N126" s="75"/>
      <c r="O126" s="133"/>
      <c r="P126" s="82">
        <f t="shared" si="30"/>
        <v>1075</v>
      </c>
      <c r="Q126" s="75">
        <f t="shared" si="31"/>
        <v>1075</v>
      </c>
      <c r="R126" s="75">
        <f t="shared" si="32"/>
        <v>0</v>
      </c>
      <c r="S126" s="133">
        <f t="shared" si="33"/>
        <v>0</v>
      </c>
    </row>
    <row r="127" spans="1:19" ht="27.6" x14ac:dyDescent="0.25">
      <c r="A127" s="71"/>
      <c r="B127" s="205"/>
      <c r="C127" s="134" t="s">
        <v>331</v>
      </c>
      <c r="D127" s="82"/>
      <c r="E127" s="75"/>
      <c r="F127" s="75"/>
      <c r="G127" s="133"/>
      <c r="H127" s="82">
        <v>1390</v>
      </c>
      <c r="I127" s="75">
        <v>1390</v>
      </c>
      <c r="J127" s="75">
        <v>0</v>
      </c>
      <c r="K127" s="133">
        <v>0</v>
      </c>
      <c r="L127" s="82"/>
      <c r="M127" s="75"/>
      <c r="N127" s="75"/>
      <c r="O127" s="133"/>
      <c r="P127" s="82">
        <f t="shared" si="30"/>
        <v>1390</v>
      </c>
      <c r="Q127" s="75">
        <f t="shared" si="31"/>
        <v>1390</v>
      </c>
      <c r="R127" s="75">
        <f t="shared" si="32"/>
        <v>0</v>
      </c>
      <c r="S127" s="133">
        <f t="shared" si="33"/>
        <v>0</v>
      </c>
    </row>
    <row r="128" spans="1:19" x14ac:dyDescent="0.25">
      <c r="A128" s="71"/>
      <c r="B128" s="205"/>
      <c r="C128" s="134" t="s">
        <v>327</v>
      </c>
      <c r="D128" s="82"/>
      <c r="E128" s="75"/>
      <c r="F128" s="75"/>
      <c r="G128" s="133"/>
      <c r="H128" s="82">
        <v>300</v>
      </c>
      <c r="I128" s="75">
        <v>300</v>
      </c>
      <c r="J128" s="75">
        <v>0</v>
      </c>
      <c r="K128" s="133">
        <v>0</v>
      </c>
      <c r="L128" s="82"/>
      <c r="M128" s="75"/>
      <c r="N128" s="75"/>
      <c r="O128" s="133"/>
      <c r="P128" s="82">
        <f t="shared" si="30"/>
        <v>300</v>
      </c>
      <c r="Q128" s="75">
        <f t="shared" si="31"/>
        <v>300</v>
      </c>
      <c r="R128" s="75">
        <f t="shared" si="32"/>
        <v>0</v>
      </c>
      <c r="S128" s="133">
        <f t="shared" si="33"/>
        <v>0</v>
      </c>
    </row>
    <row r="129" spans="1:19" x14ac:dyDescent="0.25">
      <c r="A129" s="71"/>
      <c r="B129" s="205"/>
      <c r="C129" s="134" t="s">
        <v>332</v>
      </c>
      <c r="D129" s="82"/>
      <c r="E129" s="75"/>
      <c r="F129" s="75"/>
      <c r="G129" s="133"/>
      <c r="H129" s="82">
        <v>889</v>
      </c>
      <c r="I129" s="75">
        <v>889</v>
      </c>
      <c r="J129" s="75">
        <v>0</v>
      </c>
      <c r="K129" s="133">
        <v>0</v>
      </c>
      <c r="L129" s="82"/>
      <c r="M129" s="75"/>
      <c r="N129" s="75"/>
      <c r="O129" s="133"/>
      <c r="P129" s="82">
        <f t="shared" si="30"/>
        <v>889</v>
      </c>
      <c r="Q129" s="75">
        <f t="shared" si="31"/>
        <v>889</v>
      </c>
      <c r="R129" s="75">
        <f t="shared" si="32"/>
        <v>0</v>
      </c>
      <c r="S129" s="133">
        <f t="shared" si="33"/>
        <v>0</v>
      </c>
    </row>
    <row r="130" spans="1:19" x14ac:dyDescent="0.25">
      <c r="A130" s="197"/>
      <c r="B130" s="93"/>
      <c r="C130" s="134"/>
      <c r="D130" s="99"/>
      <c r="E130" s="100"/>
      <c r="F130" s="100"/>
      <c r="G130" s="127"/>
      <c r="H130" s="99"/>
      <c r="I130" s="100"/>
      <c r="J130" s="100"/>
      <c r="K130" s="127"/>
      <c r="L130" s="99"/>
      <c r="M130" s="100"/>
      <c r="N130" s="100"/>
      <c r="O130" s="127"/>
      <c r="P130" s="99"/>
      <c r="Q130" s="100"/>
      <c r="R130" s="100"/>
      <c r="S130" s="127"/>
    </row>
    <row r="131" spans="1:19" ht="14.4" x14ac:dyDescent="0.3">
      <c r="A131" s="197"/>
      <c r="B131" s="93"/>
      <c r="C131" s="206" t="s">
        <v>32</v>
      </c>
      <c r="D131" s="164">
        <f t="shared" ref="D131:O131" si="34">SUM(D81:D130)</f>
        <v>1441905</v>
      </c>
      <c r="E131" s="123">
        <f t="shared" si="34"/>
        <v>1135526</v>
      </c>
      <c r="F131" s="123">
        <f t="shared" si="34"/>
        <v>306379</v>
      </c>
      <c r="G131" s="165">
        <f t="shared" si="34"/>
        <v>0</v>
      </c>
      <c r="H131" s="164">
        <v>1521110</v>
      </c>
      <c r="I131" s="123">
        <v>1229731</v>
      </c>
      <c r="J131" s="123">
        <v>291379</v>
      </c>
      <c r="K131" s="165">
        <v>0</v>
      </c>
      <c r="L131" s="164">
        <f t="shared" si="34"/>
        <v>143960</v>
      </c>
      <c r="M131" s="123">
        <f t="shared" si="34"/>
        <v>127053</v>
      </c>
      <c r="N131" s="123">
        <f t="shared" si="34"/>
        <v>16907</v>
      </c>
      <c r="O131" s="165">
        <f t="shared" si="34"/>
        <v>0</v>
      </c>
      <c r="P131" s="164">
        <f t="shared" si="30"/>
        <v>1665070</v>
      </c>
      <c r="Q131" s="123">
        <f t="shared" si="31"/>
        <v>1356784</v>
      </c>
      <c r="R131" s="123">
        <f t="shared" si="32"/>
        <v>308286</v>
      </c>
      <c r="S131" s="165">
        <f t="shared" si="33"/>
        <v>0</v>
      </c>
    </row>
    <row r="132" spans="1:19" ht="16.8" x14ac:dyDescent="0.3">
      <c r="A132" s="197"/>
      <c r="B132" s="93"/>
      <c r="C132" s="206"/>
      <c r="D132" s="141"/>
      <c r="E132" s="142"/>
      <c r="F132" s="142"/>
      <c r="G132" s="143"/>
      <c r="H132" s="82"/>
      <c r="I132" s="75"/>
      <c r="J132" s="75"/>
      <c r="K132" s="133"/>
      <c r="L132" s="141"/>
      <c r="M132" s="142"/>
      <c r="N132" s="142"/>
      <c r="O132" s="143"/>
      <c r="P132" s="82"/>
      <c r="Q132" s="75"/>
      <c r="R132" s="75"/>
      <c r="S132" s="133"/>
    </row>
    <row r="133" spans="1:19" ht="16.8" x14ac:dyDescent="0.3">
      <c r="A133" s="197"/>
      <c r="B133" s="93" t="s">
        <v>7</v>
      </c>
      <c r="C133" s="196" t="s">
        <v>40</v>
      </c>
      <c r="D133" s="141"/>
      <c r="E133" s="142"/>
      <c r="F133" s="142"/>
      <c r="G133" s="143"/>
      <c r="H133" s="82"/>
      <c r="I133" s="75"/>
      <c r="J133" s="75"/>
      <c r="K133" s="133"/>
      <c r="L133" s="141"/>
      <c r="M133" s="142"/>
      <c r="N133" s="142"/>
      <c r="O133" s="143"/>
      <c r="P133" s="82"/>
      <c r="Q133" s="75"/>
      <c r="R133" s="75"/>
      <c r="S133" s="133"/>
    </row>
    <row r="134" spans="1:19" x14ac:dyDescent="0.25">
      <c r="A134" s="208"/>
      <c r="B134" s="93"/>
      <c r="C134" s="134" t="s">
        <v>72</v>
      </c>
      <c r="D134" s="82"/>
      <c r="E134" s="75"/>
      <c r="F134" s="75"/>
      <c r="G134" s="133"/>
      <c r="H134" s="82"/>
      <c r="I134" s="75"/>
      <c r="J134" s="75"/>
      <c r="K134" s="133"/>
      <c r="L134" s="82"/>
      <c r="M134" s="75"/>
      <c r="N134" s="75"/>
      <c r="O134" s="133"/>
      <c r="P134" s="82"/>
      <c r="Q134" s="75"/>
      <c r="R134" s="75"/>
      <c r="S134" s="133"/>
    </row>
    <row r="135" spans="1:19" x14ac:dyDescent="0.25">
      <c r="A135" s="208"/>
      <c r="B135" s="93"/>
      <c r="C135" s="134" t="s">
        <v>73</v>
      </c>
      <c r="D135" s="82">
        <v>3200</v>
      </c>
      <c r="E135" s="75">
        <v>0</v>
      </c>
      <c r="F135" s="75">
        <v>0</v>
      </c>
      <c r="G135" s="133">
        <v>3200</v>
      </c>
      <c r="H135" s="82">
        <v>3200</v>
      </c>
      <c r="I135" s="75">
        <v>0</v>
      </c>
      <c r="J135" s="75">
        <v>0</v>
      </c>
      <c r="K135" s="133">
        <v>3200</v>
      </c>
      <c r="L135" s="82"/>
      <c r="M135" s="75"/>
      <c r="N135" s="75"/>
      <c r="O135" s="133"/>
      <c r="P135" s="82">
        <f t="shared" si="30"/>
        <v>3200</v>
      </c>
      <c r="Q135" s="75">
        <f t="shared" si="31"/>
        <v>0</v>
      </c>
      <c r="R135" s="75">
        <f t="shared" si="32"/>
        <v>0</v>
      </c>
      <c r="S135" s="133">
        <f t="shared" si="33"/>
        <v>3200</v>
      </c>
    </row>
    <row r="136" spans="1:19" x14ac:dyDescent="0.25">
      <c r="A136" s="208"/>
      <c r="B136" s="93"/>
      <c r="C136" s="134" t="s">
        <v>119</v>
      </c>
      <c r="D136" s="82">
        <v>1100</v>
      </c>
      <c r="E136" s="75">
        <v>0</v>
      </c>
      <c r="F136" s="75">
        <v>0</v>
      </c>
      <c r="G136" s="133">
        <v>1100</v>
      </c>
      <c r="H136" s="82">
        <v>1100</v>
      </c>
      <c r="I136" s="75">
        <v>0</v>
      </c>
      <c r="J136" s="75">
        <v>0</v>
      </c>
      <c r="K136" s="133">
        <v>1100</v>
      </c>
      <c r="L136" s="82"/>
      <c r="M136" s="75"/>
      <c r="N136" s="75"/>
      <c r="O136" s="133"/>
      <c r="P136" s="82">
        <f t="shared" si="30"/>
        <v>1100</v>
      </c>
      <c r="Q136" s="75">
        <f t="shared" si="31"/>
        <v>0</v>
      </c>
      <c r="R136" s="75">
        <f t="shared" si="32"/>
        <v>0</v>
      </c>
      <c r="S136" s="133">
        <f t="shared" si="33"/>
        <v>1100</v>
      </c>
    </row>
    <row r="137" spans="1:19" x14ac:dyDescent="0.25">
      <c r="A137" s="208"/>
      <c r="B137" s="93"/>
      <c r="C137" s="134" t="s">
        <v>120</v>
      </c>
      <c r="D137" s="82">
        <v>2700</v>
      </c>
      <c r="E137" s="75">
        <v>0</v>
      </c>
      <c r="F137" s="75">
        <v>0</v>
      </c>
      <c r="G137" s="133">
        <v>2700</v>
      </c>
      <c r="H137" s="82">
        <v>2700</v>
      </c>
      <c r="I137" s="75">
        <v>0</v>
      </c>
      <c r="J137" s="75">
        <v>0</v>
      </c>
      <c r="K137" s="133">
        <v>2700</v>
      </c>
      <c r="L137" s="82"/>
      <c r="M137" s="75"/>
      <c r="N137" s="75"/>
      <c r="O137" s="133"/>
      <c r="P137" s="82">
        <f t="shared" si="30"/>
        <v>2700</v>
      </c>
      <c r="Q137" s="75">
        <f t="shared" si="31"/>
        <v>0</v>
      </c>
      <c r="R137" s="75">
        <f t="shared" si="32"/>
        <v>0</v>
      </c>
      <c r="S137" s="133">
        <f t="shared" si="33"/>
        <v>2700</v>
      </c>
    </row>
    <row r="138" spans="1:19" x14ac:dyDescent="0.25">
      <c r="A138" s="208"/>
      <c r="B138" s="93"/>
      <c r="C138" s="134" t="s">
        <v>121</v>
      </c>
      <c r="D138" s="82">
        <v>700</v>
      </c>
      <c r="E138" s="75">
        <v>0</v>
      </c>
      <c r="F138" s="75">
        <v>0</v>
      </c>
      <c r="G138" s="133">
        <v>700</v>
      </c>
      <c r="H138" s="82">
        <v>700</v>
      </c>
      <c r="I138" s="75">
        <v>0</v>
      </c>
      <c r="J138" s="75">
        <v>0</v>
      </c>
      <c r="K138" s="133">
        <v>700</v>
      </c>
      <c r="L138" s="82"/>
      <c r="M138" s="75"/>
      <c r="N138" s="75"/>
      <c r="O138" s="133"/>
      <c r="P138" s="82">
        <f t="shared" si="30"/>
        <v>700</v>
      </c>
      <c r="Q138" s="75">
        <f t="shared" si="31"/>
        <v>0</v>
      </c>
      <c r="R138" s="75">
        <f t="shared" si="32"/>
        <v>0</v>
      </c>
      <c r="S138" s="133">
        <f t="shared" si="33"/>
        <v>700</v>
      </c>
    </row>
    <row r="139" spans="1:19" x14ac:dyDescent="0.25">
      <c r="A139" s="208"/>
      <c r="B139" s="93"/>
      <c r="C139" s="134" t="s">
        <v>122</v>
      </c>
      <c r="D139" s="82">
        <v>1100</v>
      </c>
      <c r="E139" s="75">
        <v>0</v>
      </c>
      <c r="F139" s="75">
        <v>0</v>
      </c>
      <c r="G139" s="133">
        <v>1100</v>
      </c>
      <c r="H139" s="82">
        <v>1100</v>
      </c>
      <c r="I139" s="75">
        <v>0</v>
      </c>
      <c r="J139" s="75">
        <v>0</v>
      </c>
      <c r="K139" s="133">
        <v>1100</v>
      </c>
      <c r="L139" s="82"/>
      <c r="M139" s="75"/>
      <c r="N139" s="75"/>
      <c r="O139" s="133"/>
      <c r="P139" s="82">
        <f t="shared" si="30"/>
        <v>1100</v>
      </c>
      <c r="Q139" s="75">
        <f t="shared" si="31"/>
        <v>0</v>
      </c>
      <c r="R139" s="75">
        <f t="shared" si="32"/>
        <v>0</v>
      </c>
      <c r="S139" s="133">
        <f t="shared" si="33"/>
        <v>1100</v>
      </c>
    </row>
    <row r="140" spans="1:19" x14ac:dyDescent="0.25">
      <c r="A140" s="208"/>
      <c r="B140" s="93"/>
      <c r="C140" s="134" t="s">
        <v>123</v>
      </c>
      <c r="D140" s="82">
        <v>300</v>
      </c>
      <c r="E140" s="75">
        <v>0</v>
      </c>
      <c r="F140" s="75">
        <v>0</v>
      </c>
      <c r="G140" s="133">
        <v>300</v>
      </c>
      <c r="H140" s="82">
        <v>300</v>
      </c>
      <c r="I140" s="75">
        <v>0</v>
      </c>
      <c r="J140" s="75">
        <v>0</v>
      </c>
      <c r="K140" s="133">
        <v>300</v>
      </c>
      <c r="L140" s="82"/>
      <c r="M140" s="75"/>
      <c r="N140" s="75"/>
      <c r="O140" s="133"/>
      <c r="P140" s="82">
        <f t="shared" si="30"/>
        <v>300</v>
      </c>
      <c r="Q140" s="75">
        <f t="shared" si="31"/>
        <v>0</v>
      </c>
      <c r="R140" s="75">
        <f t="shared" si="32"/>
        <v>0</v>
      </c>
      <c r="S140" s="133">
        <f t="shared" si="33"/>
        <v>300</v>
      </c>
    </row>
    <row r="141" spans="1:19" x14ac:dyDescent="0.25">
      <c r="A141" s="208"/>
      <c r="B141" s="195"/>
      <c r="C141" s="209" t="s">
        <v>143</v>
      </c>
      <c r="D141" s="82">
        <v>400</v>
      </c>
      <c r="E141" s="75">
        <v>0</v>
      </c>
      <c r="F141" s="75">
        <v>0</v>
      </c>
      <c r="G141" s="133">
        <v>400</v>
      </c>
      <c r="H141" s="82">
        <v>400</v>
      </c>
      <c r="I141" s="75">
        <v>0</v>
      </c>
      <c r="J141" s="75">
        <v>0</v>
      </c>
      <c r="K141" s="133">
        <v>400</v>
      </c>
      <c r="L141" s="82"/>
      <c r="M141" s="75"/>
      <c r="N141" s="75"/>
      <c r="O141" s="133"/>
      <c r="P141" s="82">
        <f t="shared" si="30"/>
        <v>400</v>
      </c>
      <c r="Q141" s="75">
        <f t="shared" si="31"/>
        <v>0</v>
      </c>
      <c r="R141" s="75">
        <f t="shared" si="32"/>
        <v>0</v>
      </c>
      <c r="S141" s="133">
        <f t="shared" si="33"/>
        <v>400</v>
      </c>
    </row>
    <row r="142" spans="1:19" x14ac:dyDescent="0.25">
      <c r="A142" s="71"/>
      <c r="B142" s="205"/>
      <c r="C142" s="196" t="s">
        <v>74</v>
      </c>
      <c r="D142" s="82">
        <v>2000</v>
      </c>
      <c r="E142" s="75">
        <v>0</v>
      </c>
      <c r="F142" s="75">
        <v>0</v>
      </c>
      <c r="G142" s="133">
        <v>2000</v>
      </c>
      <c r="H142" s="82">
        <v>2000</v>
      </c>
      <c r="I142" s="75">
        <v>0</v>
      </c>
      <c r="J142" s="75">
        <v>0</v>
      </c>
      <c r="K142" s="133">
        <v>2000</v>
      </c>
      <c r="L142" s="82"/>
      <c r="M142" s="75"/>
      <c r="N142" s="75"/>
      <c r="O142" s="133"/>
      <c r="P142" s="82">
        <f t="shared" ref="P142:P208" si="35">H142+L142</f>
        <v>2000</v>
      </c>
      <c r="Q142" s="75">
        <f t="shared" ref="Q142:Q208" si="36">I142+M142</f>
        <v>0</v>
      </c>
      <c r="R142" s="75">
        <f t="shared" ref="R142:R208" si="37">J142+N142</f>
        <v>0</v>
      </c>
      <c r="S142" s="133">
        <f t="shared" ref="S142:S208" si="38">K142+O142</f>
        <v>2000</v>
      </c>
    </row>
    <row r="143" spans="1:19" x14ac:dyDescent="0.25">
      <c r="A143" s="71"/>
      <c r="B143" s="205"/>
      <c r="C143" s="196" t="s">
        <v>75</v>
      </c>
      <c r="D143" s="82">
        <v>500</v>
      </c>
      <c r="E143" s="75">
        <v>0</v>
      </c>
      <c r="F143" s="75">
        <v>0</v>
      </c>
      <c r="G143" s="133">
        <v>500</v>
      </c>
      <c r="H143" s="82">
        <v>500</v>
      </c>
      <c r="I143" s="75">
        <v>0</v>
      </c>
      <c r="J143" s="75">
        <v>0</v>
      </c>
      <c r="K143" s="133">
        <v>500</v>
      </c>
      <c r="L143" s="82">
        <v>60</v>
      </c>
      <c r="M143" s="75">
        <v>0</v>
      </c>
      <c r="N143" s="75">
        <v>0</v>
      </c>
      <c r="O143" s="133">
        <v>60</v>
      </c>
      <c r="P143" s="82">
        <f t="shared" si="35"/>
        <v>560</v>
      </c>
      <c r="Q143" s="75">
        <f t="shared" si="36"/>
        <v>0</v>
      </c>
      <c r="R143" s="75">
        <f t="shared" si="37"/>
        <v>0</v>
      </c>
      <c r="S143" s="133">
        <f t="shared" si="38"/>
        <v>560</v>
      </c>
    </row>
    <row r="144" spans="1:19" x14ac:dyDescent="0.25">
      <c r="A144" s="208"/>
      <c r="B144" s="93"/>
      <c r="C144" s="134"/>
      <c r="D144" s="82"/>
      <c r="E144" s="75"/>
      <c r="F144" s="75"/>
      <c r="G144" s="133"/>
      <c r="H144" s="82"/>
      <c r="I144" s="75"/>
      <c r="J144" s="75"/>
      <c r="K144" s="133"/>
      <c r="L144" s="82"/>
      <c r="M144" s="75"/>
      <c r="N144" s="75"/>
      <c r="O144" s="133"/>
      <c r="P144" s="82"/>
      <c r="Q144" s="75"/>
      <c r="R144" s="75"/>
      <c r="S144" s="133"/>
    </row>
    <row r="145" spans="1:19" ht="14.4" x14ac:dyDescent="0.3">
      <c r="A145" s="197"/>
      <c r="B145" s="210"/>
      <c r="C145" s="206" t="s">
        <v>33</v>
      </c>
      <c r="D145" s="164">
        <f t="shared" ref="D145:G145" si="39">SUM(D134:D144)</f>
        <v>12000</v>
      </c>
      <c r="E145" s="123">
        <f t="shared" si="39"/>
        <v>0</v>
      </c>
      <c r="F145" s="123">
        <f t="shared" si="39"/>
        <v>0</v>
      </c>
      <c r="G145" s="165">
        <f t="shared" si="39"/>
        <v>12000</v>
      </c>
      <c r="H145" s="164">
        <v>12000</v>
      </c>
      <c r="I145" s="123">
        <v>0</v>
      </c>
      <c r="J145" s="123">
        <v>0</v>
      </c>
      <c r="K145" s="165">
        <v>12000</v>
      </c>
      <c r="L145" s="164">
        <f t="shared" ref="L145:O145" si="40">SUM(L134:L144)</f>
        <v>60</v>
      </c>
      <c r="M145" s="123">
        <f t="shared" si="40"/>
        <v>0</v>
      </c>
      <c r="N145" s="123">
        <f t="shared" si="40"/>
        <v>0</v>
      </c>
      <c r="O145" s="165">
        <f t="shared" si="40"/>
        <v>60</v>
      </c>
      <c r="P145" s="164">
        <f t="shared" si="35"/>
        <v>12060</v>
      </c>
      <c r="Q145" s="123">
        <f t="shared" si="36"/>
        <v>0</v>
      </c>
      <c r="R145" s="123">
        <f t="shared" si="37"/>
        <v>0</v>
      </c>
      <c r="S145" s="165">
        <f t="shared" si="38"/>
        <v>12060</v>
      </c>
    </row>
    <row r="146" spans="1:19" ht="16.8" x14ac:dyDescent="0.3">
      <c r="A146" s="197"/>
      <c r="B146" s="93"/>
      <c r="C146" s="206"/>
      <c r="D146" s="141"/>
      <c r="E146" s="142"/>
      <c r="F146" s="142"/>
      <c r="G146" s="143"/>
      <c r="H146" s="82"/>
      <c r="I146" s="75"/>
      <c r="J146" s="75"/>
      <c r="K146" s="133"/>
      <c r="L146" s="141"/>
      <c r="M146" s="142"/>
      <c r="N146" s="142"/>
      <c r="O146" s="143"/>
      <c r="P146" s="82"/>
      <c r="Q146" s="75"/>
      <c r="R146" s="75"/>
      <c r="S146" s="133"/>
    </row>
    <row r="147" spans="1:19" ht="16.8" x14ac:dyDescent="0.3">
      <c r="A147" s="197"/>
      <c r="B147" s="93" t="s">
        <v>13</v>
      </c>
      <c r="C147" s="196" t="s">
        <v>41</v>
      </c>
      <c r="D147" s="141"/>
      <c r="E147" s="142"/>
      <c r="F147" s="142"/>
      <c r="G147" s="143"/>
      <c r="H147" s="82"/>
      <c r="I147" s="75"/>
      <c r="J147" s="75"/>
      <c r="K147" s="133"/>
      <c r="L147" s="141"/>
      <c r="M147" s="142"/>
      <c r="N147" s="142"/>
      <c r="O147" s="143"/>
      <c r="P147" s="82"/>
      <c r="Q147" s="75"/>
      <c r="R147" s="75"/>
      <c r="S147" s="133"/>
    </row>
    <row r="148" spans="1:19" ht="16.8" x14ac:dyDescent="0.3">
      <c r="A148" s="197"/>
      <c r="B148" s="93"/>
      <c r="C148" s="196" t="s">
        <v>45</v>
      </c>
      <c r="D148" s="141"/>
      <c r="E148" s="142"/>
      <c r="F148" s="142"/>
      <c r="G148" s="143"/>
      <c r="H148" s="82"/>
      <c r="I148" s="75"/>
      <c r="J148" s="75"/>
      <c r="K148" s="133"/>
      <c r="L148" s="141"/>
      <c r="M148" s="142"/>
      <c r="N148" s="142"/>
      <c r="O148" s="143"/>
      <c r="P148" s="82"/>
      <c r="Q148" s="75"/>
      <c r="R148" s="75"/>
      <c r="S148" s="133"/>
    </row>
    <row r="149" spans="1:19" ht="27.6" x14ac:dyDescent="0.25">
      <c r="A149" s="71"/>
      <c r="B149" s="205"/>
      <c r="C149" s="134" t="s">
        <v>124</v>
      </c>
      <c r="D149" s="82">
        <v>500945</v>
      </c>
      <c r="E149" s="75">
        <f>D149</f>
        <v>500945</v>
      </c>
      <c r="F149" s="211">
        <v>0</v>
      </c>
      <c r="G149" s="212">
        <v>0</v>
      </c>
      <c r="H149" s="82">
        <v>535053</v>
      </c>
      <c r="I149" s="75">
        <v>535053</v>
      </c>
      <c r="J149" s="211">
        <v>0</v>
      </c>
      <c r="K149" s="212">
        <v>0</v>
      </c>
      <c r="L149" s="82">
        <f>27542+3665</f>
        <v>31207</v>
      </c>
      <c r="M149" s="75">
        <f>L149</f>
        <v>31207</v>
      </c>
      <c r="N149" s="211">
        <v>0</v>
      </c>
      <c r="O149" s="212">
        <v>0</v>
      </c>
      <c r="P149" s="82">
        <f t="shared" si="35"/>
        <v>566260</v>
      </c>
      <c r="Q149" s="75">
        <f t="shared" si="36"/>
        <v>566260</v>
      </c>
      <c r="R149" s="211">
        <f t="shared" si="37"/>
        <v>0</v>
      </c>
      <c r="S149" s="212">
        <f t="shared" si="38"/>
        <v>0</v>
      </c>
    </row>
    <row r="150" spans="1:19" ht="27.6" x14ac:dyDescent="0.25">
      <c r="A150" s="71"/>
      <c r="B150" s="205"/>
      <c r="C150" s="134" t="s">
        <v>125</v>
      </c>
      <c r="D150" s="82">
        <v>1500</v>
      </c>
      <c r="E150" s="75">
        <v>0</v>
      </c>
      <c r="F150" s="75">
        <v>1500</v>
      </c>
      <c r="G150" s="133">
        <v>0</v>
      </c>
      <c r="H150" s="82">
        <v>1000</v>
      </c>
      <c r="I150" s="75">
        <v>0</v>
      </c>
      <c r="J150" s="75">
        <v>1000</v>
      </c>
      <c r="K150" s="133">
        <v>0</v>
      </c>
      <c r="L150" s="82"/>
      <c r="M150" s="75"/>
      <c r="N150" s="75"/>
      <c r="O150" s="133"/>
      <c r="P150" s="82">
        <f t="shared" si="35"/>
        <v>1000</v>
      </c>
      <c r="Q150" s="75">
        <f t="shared" si="36"/>
        <v>0</v>
      </c>
      <c r="R150" s="75">
        <f t="shared" si="37"/>
        <v>1000</v>
      </c>
      <c r="S150" s="133">
        <f t="shared" si="38"/>
        <v>0</v>
      </c>
    </row>
    <row r="151" spans="1:19" x14ac:dyDescent="0.25">
      <c r="A151" s="71"/>
      <c r="B151" s="205"/>
      <c r="C151" s="196" t="s">
        <v>137</v>
      </c>
      <c r="D151" s="82">
        <v>1500</v>
      </c>
      <c r="E151" s="75">
        <v>0</v>
      </c>
      <c r="F151" s="75">
        <v>1500</v>
      </c>
      <c r="G151" s="133">
        <v>0</v>
      </c>
      <c r="H151" s="82">
        <v>1500</v>
      </c>
      <c r="I151" s="75">
        <v>0</v>
      </c>
      <c r="J151" s="75">
        <v>1500</v>
      </c>
      <c r="K151" s="133">
        <v>0</v>
      </c>
      <c r="L151" s="82"/>
      <c r="M151" s="75"/>
      <c r="N151" s="75"/>
      <c r="O151" s="133"/>
      <c r="P151" s="82">
        <f t="shared" si="35"/>
        <v>1500</v>
      </c>
      <c r="Q151" s="75">
        <f t="shared" si="36"/>
        <v>0</v>
      </c>
      <c r="R151" s="75">
        <f t="shared" si="37"/>
        <v>1500</v>
      </c>
      <c r="S151" s="133">
        <f t="shared" si="38"/>
        <v>0</v>
      </c>
    </row>
    <row r="152" spans="1:19" x14ac:dyDescent="0.25">
      <c r="A152" s="71"/>
      <c r="B152" s="205"/>
      <c r="C152" s="196" t="s">
        <v>126</v>
      </c>
      <c r="D152" s="82">
        <v>3800</v>
      </c>
      <c r="E152" s="75">
        <v>0</v>
      </c>
      <c r="F152" s="75">
        <v>3800</v>
      </c>
      <c r="G152" s="133">
        <v>0</v>
      </c>
      <c r="H152" s="82">
        <v>3800</v>
      </c>
      <c r="I152" s="75">
        <v>0</v>
      </c>
      <c r="J152" s="75">
        <v>3800</v>
      </c>
      <c r="K152" s="133">
        <v>0</v>
      </c>
      <c r="L152" s="82">
        <v>925</v>
      </c>
      <c r="M152" s="75">
        <v>0</v>
      </c>
      <c r="N152" s="75">
        <v>925</v>
      </c>
      <c r="O152" s="133">
        <v>0</v>
      </c>
      <c r="P152" s="82">
        <f t="shared" si="35"/>
        <v>4725</v>
      </c>
      <c r="Q152" s="75">
        <f t="shared" si="36"/>
        <v>0</v>
      </c>
      <c r="R152" s="75">
        <f t="shared" si="37"/>
        <v>4725</v>
      </c>
      <c r="S152" s="133">
        <f t="shared" si="38"/>
        <v>0</v>
      </c>
    </row>
    <row r="153" spans="1:19" x14ac:dyDescent="0.25">
      <c r="A153" s="71"/>
      <c r="B153" s="205"/>
      <c r="C153" s="134" t="s">
        <v>322</v>
      </c>
      <c r="D153" s="82"/>
      <c r="E153" s="75"/>
      <c r="F153" s="75"/>
      <c r="G153" s="133"/>
      <c r="H153" s="82">
        <v>5000</v>
      </c>
      <c r="I153" s="75">
        <v>5000</v>
      </c>
      <c r="J153" s="75">
        <v>0</v>
      </c>
      <c r="K153" s="133">
        <v>0</v>
      </c>
      <c r="L153" s="82"/>
      <c r="M153" s="75"/>
      <c r="N153" s="75"/>
      <c r="O153" s="133"/>
      <c r="P153" s="82">
        <f t="shared" si="35"/>
        <v>5000</v>
      </c>
      <c r="Q153" s="75">
        <f t="shared" si="36"/>
        <v>5000</v>
      </c>
      <c r="R153" s="75">
        <f t="shared" si="37"/>
        <v>0</v>
      </c>
      <c r="S153" s="133">
        <f t="shared" si="38"/>
        <v>0</v>
      </c>
    </row>
    <row r="154" spans="1:19" x14ac:dyDescent="0.25">
      <c r="A154" s="71"/>
      <c r="B154" s="205"/>
      <c r="C154" s="134" t="s">
        <v>333</v>
      </c>
      <c r="D154" s="82"/>
      <c r="E154" s="75"/>
      <c r="F154" s="75"/>
      <c r="G154" s="133"/>
      <c r="H154" s="82">
        <v>797</v>
      </c>
      <c r="I154" s="75">
        <v>797</v>
      </c>
      <c r="J154" s="75">
        <v>0</v>
      </c>
      <c r="K154" s="133">
        <v>0</v>
      </c>
      <c r="L154" s="82"/>
      <c r="M154" s="75"/>
      <c r="N154" s="75"/>
      <c r="O154" s="133"/>
      <c r="P154" s="82">
        <f t="shared" si="35"/>
        <v>797</v>
      </c>
      <c r="Q154" s="75">
        <f t="shared" si="36"/>
        <v>797</v>
      </c>
      <c r="R154" s="75">
        <f t="shared" si="37"/>
        <v>0</v>
      </c>
      <c r="S154" s="133">
        <f t="shared" si="38"/>
        <v>0</v>
      </c>
    </row>
    <row r="155" spans="1:19" ht="27.6" x14ac:dyDescent="0.25">
      <c r="A155" s="71"/>
      <c r="B155" s="205"/>
      <c r="C155" s="134" t="s">
        <v>345</v>
      </c>
      <c r="D155" s="82"/>
      <c r="E155" s="75"/>
      <c r="F155" s="75"/>
      <c r="G155" s="133"/>
      <c r="H155" s="82"/>
      <c r="I155" s="75"/>
      <c r="J155" s="75"/>
      <c r="K155" s="133"/>
      <c r="L155" s="82">
        <v>614</v>
      </c>
      <c r="M155" s="75">
        <v>614</v>
      </c>
      <c r="N155" s="75">
        <v>0</v>
      </c>
      <c r="O155" s="133">
        <v>0</v>
      </c>
      <c r="P155" s="82">
        <f t="shared" ref="P155:P156" si="41">H155+L155</f>
        <v>614</v>
      </c>
      <c r="Q155" s="75">
        <f t="shared" ref="Q155:Q156" si="42">I155+M155</f>
        <v>614</v>
      </c>
      <c r="R155" s="75">
        <f t="shared" ref="R155:R156" si="43">J155+N155</f>
        <v>0</v>
      </c>
      <c r="S155" s="133">
        <f t="shared" ref="S155:S156" si="44">K155+O155</f>
        <v>0</v>
      </c>
    </row>
    <row r="156" spans="1:19" x14ac:dyDescent="0.25">
      <c r="A156" s="71"/>
      <c r="B156" s="205"/>
      <c r="C156" s="134" t="s">
        <v>346</v>
      </c>
      <c r="D156" s="82"/>
      <c r="E156" s="75"/>
      <c r="F156" s="75"/>
      <c r="G156" s="133"/>
      <c r="H156" s="82"/>
      <c r="I156" s="75"/>
      <c r="J156" s="75"/>
      <c r="K156" s="133"/>
      <c r="L156" s="82">
        <v>257</v>
      </c>
      <c r="M156" s="75">
        <v>257</v>
      </c>
      <c r="N156" s="75">
        <v>0</v>
      </c>
      <c r="O156" s="133">
        <v>0</v>
      </c>
      <c r="P156" s="82">
        <f t="shared" si="41"/>
        <v>257</v>
      </c>
      <c r="Q156" s="75">
        <f t="shared" si="42"/>
        <v>257</v>
      </c>
      <c r="R156" s="75">
        <f t="shared" si="43"/>
        <v>0</v>
      </c>
      <c r="S156" s="133">
        <f t="shared" si="44"/>
        <v>0</v>
      </c>
    </row>
    <row r="157" spans="1:19" x14ac:dyDescent="0.25">
      <c r="A157" s="71"/>
      <c r="B157" s="205"/>
      <c r="C157" s="134" t="s">
        <v>354</v>
      </c>
      <c r="D157" s="82"/>
      <c r="E157" s="75"/>
      <c r="F157" s="75"/>
      <c r="G157" s="133"/>
      <c r="H157" s="82"/>
      <c r="I157" s="75"/>
      <c r="J157" s="75"/>
      <c r="K157" s="133"/>
      <c r="L157" s="82">
        <v>150</v>
      </c>
      <c r="M157" s="75">
        <v>150</v>
      </c>
      <c r="N157" s="75">
        <v>0</v>
      </c>
      <c r="O157" s="133">
        <v>0</v>
      </c>
      <c r="P157" s="82">
        <f t="shared" ref="P157" si="45">H157+L157</f>
        <v>150</v>
      </c>
      <c r="Q157" s="75">
        <f t="shared" ref="Q157" si="46">I157+M157</f>
        <v>150</v>
      </c>
      <c r="R157" s="75">
        <f t="shared" ref="R157" si="47">J157+N157</f>
        <v>0</v>
      </c>
      <c r="S157" s="133">
        <f t="shared" ref="S157" si="48">K157+O157</f>
        <v>0</v>
      </c>
    </row>
    <row r="158" spans="1:19" x14ac:dyDescent="0.25">
      <c r="A158" s="197"/>
      <c r="B158" s="93"/>
      <c r="C158" s="134"/>
      <c r="D158" s="99"/>
      <c r="E158" s="100"/>
      <c r="F158" s="100"/>
      <c r="G158" s="127"/>
      <c r="H158" s="99"/>
      <c r="I158" s="100"/>
      <c r="J158" s="100"/>
      <c r="K158" s="127"/>
      <c r="L158" s="99"/>
      <c r="M158" s="100"/>
      <c r="N158" s="100"/>
      <c r="O158" s="127"/>
      <c r="P158" s="99"/>
      <c r="Q158" s="100"/>
      <c r="R158" s="100"/>
      <c r="S158" s="127"/>
    </row>
    <row r="159" spans="1:19" ht="14.4" x14ac:dyDescent="0.3">
      <c r="A159" s="197"/>
      <c r="B159" s="93"/>
      <c r="C159" s="200" t="s">
        <v>20</v>
      </c>
      <c r="D159" s="164">
        <f t="shared" ref="D159:G159" si="49">SUM(D149:D158)</f>
        <v>507745</v>
      </c>
      <c r="E159" s="123">
        <f t="shared" si="49"/>
        <v>500945</v>
      </c>
      <c r="F159" s="123">
        <f t="shared" si="49"/>
        <v>6800</v>
      </c>
      <c r="G159" s="165">
        <f t="shared" si="49"/>
        <v>0</v>
      </c>
      <c r="H159" s="164">
        <v>547150</v>
      </c>
      <c r="I159" s="123">
        <v>540850</v>
      </c>
      <c r="J159" s="123">
        <v>6300</v>
      </c>
      <c r="K159" s="165">
        <v>0</v>
      </c>
      <c r="L159" s="164">
        <f t="shared" ref="L159:O159" si="50">SUM(L149:L158)</f>
        <v>33153</v>
      </c>
      <c r="M159" s="123">
        <f t="shared" si="50"/>
        <v>32228</v>
      </c>
      <c r="N159" s="123">
        <f t="shared" si="50"/>
        <v>925</v>
      </c>
      <c r="O159" s="165">
        <f t="shared" si="50"/>
        <v>0</v>
      </c>
      <c r="P159" s="164">
        <f t="shared" si="35"/>
        <v>580303</v>
      </c>
      <c r="Q159" s="123">
        <f t="shared" si="36"/>
        <v>573078</v>
      </c>
      <c r="R159" s="123">
        <f t="shared" si="37"/>
        <v>7225</v>
      </c>
      <c r="S159" s="165">
        <f t="shared" si="38"/>
        <v>0</v>
      </c>
    </row>
    <row r="160" spans="1:19" ht="16.8" x14ac:dyDescent="0.3">
      <c r="A160" s="197"/>
      <c r="B160" s="93"/>
      <c r="C160" s="200"/>
      <c r="D160" s="141"/>
      <c r="E160" s="142"/>
      <c r="F160" s="142"/>
      <c r="G160" s="143"/>
      <c r="H160" s="82"/>
      <c r="I160" s="75"/>
      <c r="J160" s="75"/>
      <c r="K160" s="133"/>
      <c r="L160" s="141"/>
      <c r="M160" s="142"/>
      <c r="N160" s="142"/>
      <c r="O160" s="143"/>
      <c r="P160" s="82"/>
      <c r="Q160" s="75"/>
      <c r="R160" s="75"/>
      <c r="S160" s="133"/>
    </row>
    <row r="161" spans="1:19" ht="16.8" x14ac:dyDescent="0.3">
      <c r="A161" s="197"/>
      <c r="B161" s="93"/>
      <c r="C161" s="196" t="s">
        <v>46</v>
      </c>
      <c r="D161" s="141"/>
      <c r="E161" s="142"/>
      <c r="F161" s="142"/>
      <c r="G161" s="143"/>
      <c r="H161" s="82"/>
      <c r="I161" s="75"/>
      <c r="J161" s="75"/>
      <c r="K161" s="133"/>
      <c r="L161" s="141"/>
      <c r="M161" s="142"/>
      <c r="N161" s="142"/>
      <c r="O161" s="143"/>
      <c r="P161" s="82"/>
      <c r="Q161" s="75"/>
      <c r="R161" s="75"/>
      <c r="S161" s="133"/>
    </row>
    <row r="162" spans="1:19" x14ac:dyDescent="0.25">
      <c r="A162" s="71"/>
      <c r="B162" s="205"/>
      <c r="C162" s="196" t="s">
        <v>229</v>
      </c>
      <c r="D162" s="82">
        <v>80000</v>
      </c>
      <c r="E162" s="75">
        <v>0</v>
      </c>
      <c r="F162" s="75">
        <v>80000</v>
      </c>
      <c r="G162" s="133">
        <v>0</v>
      </c>
      <c r="H162" s="82">
        <v>80000</v>
      </c>
      <c r="I162" s="75">
        <v>0</v>
      </c>
      <c r="J162" s="75">
        <v>80000</v>
      </c>
      <c r="K162" s="133">
        <v>0</v>
      </c>
      <c r="L162" s="82"/>
      <c r="M162" s="75"/>
      <c r="N162" s="75"/>
      <c r="O162" s="133"/>
      <c r="P162" s="82">
        <f t="shared" si="35"/>
        <v>80000</v>
      </c>
      <c r="Q162" s="75">
        <f t="shared" si="36"/>
        <v>0</v>
      </c>
      <c r="R162" s="75">
        <f t="shared" si="37"/>
        <v>80000</v>
      </c>
      <c r="S162" s="133">
        <f t="shared" si="38"/>
        <v>0</v>
      </c>
    </row>
    <row r="163" spans="1:19" x14ac:dyDescent="0.25">
      <c r="A163" s="197"/>
      <c r="B163" s="93"/>
      <c r="C163" s="196" t="s">
        <v>230</v>
      </c>
      <c r="D163" s="82">
        <v>870</v>
      </c>
      <c r="E163" s="75">
        <v>870</v>
      </c>
      <c r="F163" s="75">
        <v>0</v>
      </c>
      <c r="G163" s="133">
        <v>0</v>
      </c>
      <c r="H163" s="82">
        <v>870</v>
      </c>
      <c r="I163" s="75">
        <v>870</v>
      </c>
      <c r="J163" s="75">
        <v>0</v>
      </c>
      <c r="K163" s="133">
        <v>0</v>
      </c>
      <c r="L163" s="82"/>
      <c r="M163" s="75"/>
      <c r="N163" s="75"/>
      <c r="O163" s="133"/>
      <c r="P163" s="82">
        <f t="shared" si="35"/>
        <v>870</v>
      </c>
      <c r="Q163" s="75">
        <f t="shared" si="36"/>
        <v>870</v>
      </c>
      <c r="R163" s="75">
        <f t="shared" si="37"/>
        <v>0</v>
      </c>
      <c r="S163" s="133">
        <f t="shared" si="38"/>
        <v>0</v>
      </c>
    </row>
    <row r="164" spans="1:19" x14ac:dyDescent="0.25">
      <c r="A164" s="197"/>
      <c r="B164" s="93"/>
      <c r="C164" s="134" t="s">
        <v>231</v>
      </c>
      <c r="D164" s="99">
        <v>8000</v>
      </c>
      <c r="E164" s="100"/>
      <c r="F164" s="100">
        <v>8000</v>
      </c>
      <c r="G164" s="127"/>
      <c r="H164" s="99">
        <v>8000</v>
      </c>
      <c r="I164" s="100">
        <v>0</v>
      </c>
      <c r="J164" s="100">
        <v>8000</v>
      </c>
      <c r="K164" s="127">
        <v>0</v>
      </c>
      <c r="L164" s="99"/>
      <c r="M164" s="100"/>
      <c r="N164" s="100"/>
      <c r="O164" s="127"/>
      <c r="P164" s="99">
        <f t="shared" si="35"/>
        <v>8000</v>
      </c>
      <c r="Q164" s="100">
        <f t="shared" si="36"/>
        <v>0</v>
      </c>
      <c r="R164" s="100">
        <f t="shared" si="37"/>
        <v>8000</v>
      </c>
      <c r="S164" s="127">
        <f t="shared" si="38"/>
        <v>0</v>
      </c>
    </row>
    <row r="165" spans="1:19" x14ac:dyDescent="0.25">
      <c r="A165" s="198"/>
      <c r="B165" s="93"/>
      <c r="C165" s="134" t="s">
        <v>232</v>
      </c>
      <c r="D165" s="99">
        <v>1200</v>
      </c>
      <c r="E165" s="100">
        <v>0</v>
      </c>
      <c r="F165" s="100">
        <v>1200</v>
      </c>
      <c r="G165" s="127">
        <v>0</v>
      </c>
      <c r="H165" s="99">
        <v>1200</v>
      </c>
      <c r="I165" s="100">
        <v>0</v>
      </c>
      <c r="J165" s="100">
        <v>1200</v>
      </c>
      <c r="K165" s="127">
        <v>0</v>
      </c>
      <c r="L165" s="99"/>
      <c r="M165" s="100"/>
      <c r="N165" s="100"/>
      <c r="O165" s="127"/>
      <c r="P165" s="99">
        <f t="shared" si="35"/>
        <v>1200</v>
      </c>
      <c r="Q165" s="100">
        <f t="shared" si="36"/>
        <v>0</v>
      </c>
      <c r="R165" s="100">
        <f t="shared" si="37"/>
        <v>1200</v>
      </c>
      <c r="S165" s="127">
        <f t="shared" si="38"/>
        <v>0</v>
      </c>
    </row>
    <row r="166" spans="1:19" x14ac:dyDescent="0.25">
      <c r="A166" s="197"/>
      <c r="B166" s="93"/>
      <c r="C166" s="134" t="s">
        <v>233</v>
      </c>
      <c r="D166" s="99">
        <v>1000</v>
      </c>
      <c r="E166" s="100">
        <v>0</v>
      </c>
      <c r="F166" s="100">
        <v>1000</v>
      </c>
      <c r="G166" s="127">
        <v>0</v>
      </c>
      <c r="H166" s="99">
        <v>1000</v>
      </c>
      <c r="I166" s="100">
        <v>0</v>
      </c>
      <c r="J166" s="100">
        <v>1000</v>
      </c>
      <c r="K166" s="127">
        <v>0</v>
      </c>
      <c r="L166" s="99"/>
      <c r="M166" s="100"/>
      <c r="N166" s="100"/>
      <c r="O166" s="127"/>
      <c r="P166" s="99">
        <f t="shared" si="35"/>
        <v>1000</v>
      </c>
      <c r="Q166" s="100">
        <f t="shared" si="36"/>
        <v>0</v>
      </c>
      <c r="R166" s="100">
        <f t="shared" si="37"/>
        <v>1000</v>
      </c>
      <c r="S166" s="127">
        <f t="shared" si="38"/>
        <v>0</v>
      </c>
    </row>
    <row r="167" spans="1:19" x14ac:dyDescent="0.25">
      <c r="A167" s="197"/>
      <c r="B167" s="93"/>
      <c r="C167" s="134" t="s">
        <v>234</v>
      </c>
      <c r="D167" s="99">
        <v>1600</v>
      </c>
      <c r="E167" s="100">
        <v>0</v>
      </c>
      <c r="F167" s="100">
        <v>1600</v>
      </c>
      <c r="G167" s="127">
        <v>0</v>
      </c>
      <c r="H167" s="99">
        <v>1600</v>
      </c>
      <c r="I167" s="100">
        <v>0</v>
      </c>
      <c r="J167" s="100">
        <v>1600</v>
      </c>
      <c r="K167" s="127">
        <v>0</v>
      </c>
      <c r="L167" s="99"/>
      <c r="M167" s="100"/>
      <c r="N167" s="100"/>
      <c r="O167" s="127"/>
      <c r="P167" s="99">
        <f t="shared" si="35"/>
        <v>1600</v>
      </c>
      <c r="Q167" s="100">
        <f t="shared" si="36"/>
        <v>0</v>
      </c>
      <c r="R167" s="100">
        <f t="shared" si="37"/>
        <v>1600</v>
      </c>
      <c r="S167" s="127">
        <f t="shared" si="38"/>
        <v>0</v>
      </c>
    </row>
    <row r="168" spans="1:19" x14ac:dyDescent="0.25">
      <c r="A168" s="71"/>
      <c r="B168" s="205"/>
      <c r="C168" s="196" t="s">
        <v>235</v>
      </c>
      <c r="D168" s="82">
        <v>1000</v>
      </c>
      <c r="E168" s="75">
        <v>0</v>
      </c>
      <c r="F168" s="75">
        <v>1000</v>
      </c>
      <c r="G168" s="133">
        <v>0</v>
      </c>
      <c r="H168" s="82">
        <v>1000</v>
      </c>
      <c r="I168" s="75">
        <v>0</v>
      </c>
      <c r="J168" s="75">
        <v>1000</v>
      </c>
      <c r="K168" s="133">
        <v>0</v>
      </c>
      <c r="L168" s="82"/>
      <c r="M168" s="75"/>
      <c r="N168" s="75"/>
      <c r="O168" s="133"/>
      <c r="P168" s="82">
        <f t="shared" si="35"/>
        <v>1000</v>
      </c>
      <c r="Q168" s="75">
        <f t="shared" si="36"/>
        <v>0</v>
      </c>
      <c r="R168" s="75">
        <f t="shared" si="37"/>
        <v>1000</v>
      </c>
      <c r="S168" s="133">
        <f t="shared" si="38"/>
        <v>0</v>
      </c>
    </row>
    <row r="169" spans="1:19" x14ac:dyDescent="0.25">
      <c r="A169" s="197"/>
      <c r="B169" s="93"/>
      <c r="C169" s="213" t="s">
        <v>236</v>
      </c>
      <c r="D169" s="99">
        <v>930</v>
      </c>
      <c r="E169" s="100">
        <v>930</v>
      </c>
      <c r="F169" s="100">
        <v>0</v>
      </c>
      <c r="G169" s="127">
        <v>0</v>
      </c>
      <c r="H169" s="99">
        <v>930</v>
      </c>
      <c r="I169" s="100">
        <v>930</v>
      </c>
      <c r="J169" s="100">
        <v>0</v>
      </c>
      <c r="K169" s="127">
        <v>0</v>
      </c>
      <c r="L169" s="99"/>
      <c r="M169" s="100"/>
      <c r="N169" s="100"/>
      <c r="O169" s="127"/>
      <c r="P169" s="99">
        <f t="shared" si="35"/>
        <v>930</v>
      </c>
      <c r="Q169" s="100">
        <f t="shared" si="36"/>
        <v>930</v>
      </c>
      <c r="R169" s="100">
        <f t="shared" si="37"/>
        <v>0</v>
      </c>
      <c r="S169" s="127">
        <f t="shared" si="38"/>
        <v>0</v>
      </c>
    </row>
    <row r="170" spans="1:19" ht="27.6" x14ac:dyDescent="0.25">
      <c r="A170" s="197"/>
      <c r="B170" s="93"/>
      <c r="C170" s="209" t="s">
        <v>237</v>
      </c>
      <c r="D170" s="99">
        <v>6000</v>
      </c>
      <c r="E170" s="100">
        <v>6000</v>
      </c>
      <c r="F170" s="100">
        <v>0</v>
      </c>
      <c r="G170" s="127">
        <v>0</v>
      </c>
      <c r="H170" s="99">
        <v>6000</v>
      </c>
      <c r="I170" s="100">
        <v>6000</v>
      </c>
      <c r="J170" s="100">
        <v>0</v>
      </c>
      <c r="K170" s="127">
        <v>0</v>
      </c>
      <c r="L170" s="99"/>
      <c r="M170" s="100"/>
      <c r="N170" s="100"/>
      <c r="O170" s="127"/>
      <c r="P170" s="99">
        <f t="shared" si="35"/>
        <v>6000</v>
      </c>
      <c r="Q170" s="100">
        <f t="shared" si="36"/>
        <v>6000</v>
      </c>
      <c r="R170" s="100">
        <f t="shared" si="37"/>
        <v>0</v>
      </c>
      <c r="S170" s="127">
        <f t="shared" si="38"/>
        <v>0</v>
      </c>
    </row>
    <row r="171" spans="1:19" s="120" customFormat="1" ht="27.6" x14ac:dyDescent="0.25">
      <c r="A171" s="197"/>
      <c r="B171" s="93"/>
      <c r="C171" s="209" t="s">
        <v>291</v>
      </c>
      <c r="D171" s="99">
        <v>25000</v>
      </c>
      <c r="E171" s="100">
        <v>25000</v>
      </c>
      <c r="F171" s="100">
        <v>0</v>
      </c>
      <c r="G171" s="127">
        <v>0</v>
      </c>
      <c r="H171" s="99">
        <v>0</v>
      </c>
      <c r="I171" s="100">
        <v>0</v>
      </c>
      <c r="J171" s="100">
        <v>0</v>
      </c>
      <c r="K171" s="127">
        <v>0</v>
      </c>
      <c r="L171" s="99"/>
      <c r="M171" s="100"/>
      <c r="N171" s="100"/>
      <c r="O171" s="127"/>
      <c r="P171" s="99">
        <f t="shared" si="35"/>
        <v>0</v>
      </c>
      <c r="Q171" s="100">
        <f t="shared" si="36"/>
        <v>0</v>
      </c>
      <c r="R171" s="100">
        <f t="shared" si="37"/>
        <v>0</v>
      </c>
      <c r="S171" s="127">
        <f t="shared" si="38"/>
        <v>0</v>
      </c>
    </row>
    <row r="172" spans="1:19" s="120" customFormat="1" x14ac:dyDescent="0.25">
      <c r="A172" s="197"/>
      <c r="B172" s="93"/>
      <c r="C172" s="209" t="s">
        <v>341</v>
      </c>
      <c r="D172" s="99"/>
      <c r="E172" s="100"/>
      <c r="F172" s="100"/>
      <c r="G172" s="127"/>
      <c r="H172" s="99">
        <v>12000</v>
      </c>
      <c r="I172" s="100">
        <v>12000</v>
      </c>
      <c r="J172" s="100">
        <v>0</v>
      </c>
      <c r="K172" s="127">
        <v>0</v>
      </c>
      <c r="L172" s="99"/>
      <c r="M172" s="100"/>
      <c r="N172" s="100"/>
      <c r="O172" s="127"/>
      <c r="P172" s="99">
        <f t="shared" si="35"/>
        <v>12000</v>
      </c>
      <c r="Q172" s="100">
        <f t="shared" si="36"/>
        <v>12000</v>
      </c>
      <c r="R172" s="100">
        <f t="shared" si="37"/>
        <v>0</v>
      </c>
      <c r="S172" s="127">
        <f t="shared" si="38"/>
        <v>0</v>
      </c>
    </row>
    <row r="173" spans="1:19" x14ac:dyDescent="0.25">
      <c r="A173" s="197"/>
      <c r="B173" s="93"/>
      <c r="C173" s="209"/>
      <c r="D173" s="99"/>
      <c r="E173" s="100"/>
      <c r="F173" s="100"/>
      <c r="G173" s="127"/>
      <c r="H173" s="99"/>
      <c r="I173" s="100"/>
      <c r="J173" s="100"/>
      <c r="K173" s="127"/>
      <c r="L173" s="99"/>
      <c r="M173" s="100"/>
      <c r="N173" s="100"/>
      <c r="O173" s="127"/>
      <c r="P173" s="99"/>
      <c r="Q173" s="100"/>
      <c r="R173" s="100"/>
      <c r="S173" s="127"/>
    </row>
    <row r="174" spans="1:19" ht="14.4" x14ac:dyDescent="0.3">
      <c r="A174" s="197"/>
      <c r="B174" s="93"/>
      <c r="C174" s="200" t="s">
        <v>20</v>
      </c>
      <c r="D174" s="164">
        <f t="shared" ref="D174:G174" si="51">SUM(D162:D173)</f>
        <v>125600</v>
      </c>
      <c r="E174" s="123">
        <f t="shared" si="51"/>
        <v>32800</v>
      </c>
      <c r="F174" s="123">
        <f t="shared" si="51"/>
        <v>92800</v>
      </c>
      <c r="G174" s="165">
        <f t="shared" si="51"/>
        <v>0</v>
      </c>
      <c r="H174" s="164">
        <v>112600</v>
      </c>
      <c r="I174" s="123">
        <v>19800</v>
      </c>
      <c r="J174" s="123">
        <v>92800</v>
      </c>
      <c r="K174" s="165">
        <v>0</v>
      </c>
      <c r="L174" s="164">
        <f t="shared" ref="L174:O174" si="52">SUM(L162:L173)</f>
        <v>0</v>
      </c>
      <c r="M174" s="123">
        <f t="shared" si="52"/>
        <v>0</v>
      </c>
      <c r="N174" s="123">
        <f t="shared" si="52"/>
        <v>0</v>
      </c>
      <c r="O174" s="165">
        <f t="shared" si="52"/>
        <v>0</v>
      </c>
      <c r="P174" s="164">
        <f t="shared" si="35"/>
        <v>112600</v>
      </c>
      <c r="Q174" s="123">
        <f t="shared" si="36"/>
        <v>19800</v>
      </c>
      <c r="R174" s="123">
        <f t="shared" si="37"/>
        <v>92800</v>
      </c>
      <c r="S174" s="165">
        <f t="shared" si="38"/>
        <v>0</v>
      </c>
    </row>
    <row r="175" spans="1:19" ht="16.8" x14ac:dyDescent="0.3">
      <c r="A175" s="197"/>
      <c r="B175" s="93"/>
      <c r="C175" s="206"/>
      <c r="D175" s="141"/>
      <c r="E175" s="142"/>
      <c r="F175" s="142"/>
      <c r="G175" s="143"/>
      <c r="H175" s="82"/>
      <c r="I175" s="75"/>
      <c r="J175" s="75"/>
      <c r="K175" s="133"/>
      <c r="L175" s="141"/>
      <c r="M175" s="142"/>
      <c r="N175" s="142"/>
      <c r="O175" s="143"/>
      <c r="P175" s="82"/>
      <c r="Q175" s="75"/>
      <c r="R175" s="75"/>
      <c r="S175" s="133"/>
    </row>
    <row r="176" spans="1:19" ht="16.8" x14ac:dyDescent="0.3">
      <c r="A176" s="71"/>
      <c r="B176" s="210"/>
      <c r="C176" s="196" t="s">
        <v>56</v>
      </c>
      <c r="D176" s="141"/>
      <c r="E176" s="142"/>
      <c r="F176" s="142"/>
      <c r="G176" s="143"/>
      <c r="H176" s="82"/>
      <c r="I176" s="75"/>
      <c r="J176" s="75"/>
      <c r="K176" s="133"/>
      <c r="L176" s="141"/>
      <c r="M176" s="142"/>
      <c r="N176" s="142"/>
      <c r="O176" s="143"/>
      <c r="P176" s="82"/>
      <c r="Q176" s="75"/>
      <c r="R176" s="75"/>
      <c r="S176" s="133"/>
    </row>
    <row r="177" spans="1:19" ht="14.4" x14ac:dyDescent="0.3">
      <c r="A177" s="71"/>
      <c r="B177" s="210"/>
      <c r="C177" s="196" t="s">
        <v>200</v>
      </c>
      <c r="D177" s="82">
        <v>7000</v>
      </c>
      <c r="E177" s="75">
        <v>7000</v>
      </c>
      <c r="F177" s="75">
        <v>0</v>
      </c>
      <c r="G177" s="133">
        <v>0</v>
      </c>
      <c r="H177" s="82">
        <v>7000</v>
      </c>
      <c r="I177" s="75">
        <v>7000</v>
      </c>
      <c r="J177" s="75">
        <v>0</v>
      </c>
      <c r="K177" s="133">
        <v>0</v>
      </c>
      <c r="L177" s="82"/>
      <c r="M177" s="75"/>
      <c r="N177" s="75"/>
      <c r="O177" s="133"/>
      <c r="P177" s="82">
        <f t="shared" si="35"/>
        <v>7000</v>
      </c>
      <c r="Q177" s="75">
        <f t="shared" si="36"/>
        <v>7000</v>
      </c>
      <c r="R177" s="75">
        <f t="shared" si="37"/>
        <v>0</v>
      </c>
      <c r="S177" s="133">
        <f t="shared" si="38"/>
        <v>0</v>
      </c>
    </row>
    <row r="178" spans="1:19" ht="14.4" x14ac:dyDescent="0.3">
      <c r="A178" s="71"/>
      <c r="B178" s="210"/>
      <c r="C178" s="134"/>
      <c r="D178" s="99"/>
      <c r="E178" s="100"/>
      <c r="F178" s="100"/>
      <c r="G178" s="127"/>
      <c r="H178" s="99"/>
      <c r="I178" s="100"/>
      <c r="J178" s="100"/>
      <c r="K178" s="127"/>
      <c r="L178" s="99"/>
      <c r="M178" s="100"/>
      <c r="N178" s="100"/>
      <c r="O178" s="127"/>
      <c r="P178" s="99"/>
      <c r="Q178" s="100"/>
      <c r="R178" s="100"/>
      <c r="S178" s="127"/>
    </row>
    <row r="179" spans="1:19" ht="14.4" x14ac:dyDescent="0.3">
      <c r="A179" s="71"/>
      <c r="B179" s="93"/>
      <c r="C179" s="200" t="s">
        <v>20</v>
      </c>
      <c r="D179" s="164">
        <f>SUM(D177:D178)</f>
        <v>7000</v>
      </c>
      <c r="E179" s="123">
        <f t="shared" ref="E179:G179" si="53">SUM(E177:E178)</f>
        <v>7000</v>
      </c>
      <c r="F179" s="123">
        <f t="shared" si="53"/>
        <v>0</v>
      </c>
      <c r="G179" s="165">
        <f t="shared" si="53"/>
        <v>0</v>
      </c>
      <c r="H179" s="164">
        <v>7000</v>
      </c>
      <c r="I179" s="123">
        <v>7000</v>
      </c>
      <c r="J179" s="123">
        <v>0</v>
      </c>
      <c r="K179" s="165">
        <v>0</v>
      </c>
      <c r="L179" s="164">
        <f>SUM(L177:L178)</f>
        <v>0</v>
      </c>
      <c r="M179" s="123">
        <f t="shared" ref="M179:O179" si="54">SUM(M177:M178)</f>
        <v>0</v>
      </c>
      <c r="N179" s="123">
        <f t="shared" si="54"/>
        <v>0</v>
      </c>
      <c r="O179" s="165">
        <f t="shared" si="54"/>
        <v>0</v>
      </c>
      <c r="P179" s="164">
        <f t="shared" si="35"/>
        <v>7000</v>
      </c>
      <c r="Q179" s="123">
        <f t="shared" si="36"/>
        <v>7000</v>
      </c>
      <c r="R179" s="123">
        <f t="shared" si="37"/>
        <v>0</v>
      </c>
      <c r="S179" s="165">
        <f t="shared" si="38"/>
        <v>0</v>
      </c>
    </row>
    <row r="180" spans="1:19" ht="16.8" x14ac:dyDescent="0.3">
      <c r="A180" s="71"/>
      <c r="B180" s="93"/>
      <c r="C180" s="206"/>
      <c r="D180" s="141"/>
      <c r="E180" s="142"/>
      <c r="F180" s="142"/>
      <c r="G180" s="143"/>
      <c r="H180" s="82"/>
      <c r="I180" s="75"/>
      <c r="J180" s="75"/>
      <c r="K180" s="133"/>
      <c r="L180" s="141"/>
      <c r="M180" s="142"/>
      <c r="N180" s="142"/>
      <c r="O180" s="143"/>
      <c r="P180" s="82"/>
      <c r="Q180" s="75"/>
      <c r="R180" s="75"/>
      <c r="S180" s="133"/>
    </row>
    <row r="181" spans="1:19" ht="14.4" x14ac:dyDescent="0.3">
      <c r="A181" s="71"/>
      <c r="B181" s="210"/>
      <c r="C181" s="196" t="s">
        <v>49</v>
      </c>
      <c r="D181" s="82">
        <v>5000</v>
      </c>
      <c r="E181" s="75">
        <v>5000</v>
      </c>
      <c r="F181" s="75">
        <v>0</v>
      </c>
      <c r="G181" s="133">
        <v>0</v>
      </c>
      <c r="H181" s="82">
        <v>5000</v>
      </c>
      <c r="I181" s="75">
        <v>5000</v>
      </c>
      <c r="J181" s="75">
        <v>0</v>
      </c>
      <c r="K181" s="133">
        <v>0</v>
      </c>
      <c r="L181" s="82"/>
      <c r="M181" s="75"/>
      <c r="N181" s="75"/>
      <c r="O181" s="133"/>
      <c r="P181" s="82">
        <f t="shared" si="35"/>
        <v>5000</v>
      </c>
      <c r="Q181" s="75">
        <f t="shared" si="36"/>
        <v>5000</v>
      </c>
      <c r="R181" s="75">
        <f t="shared" si="37"/>
        <v>0</v>
      </c>
      <c r="S181" s="133">
        <f t="shared" si="38"/>
        <v>0</v>
      </c>
    </row>
    <row r="182" spans="1:19" ht="14.4" x14ac:dyDescent="0.3">
      <c r="A182" s="71"/>
      <c r="B182" s="210"/>
      <c r="C182" s="196"/>
      <c r="D182" s="82"/>
      <c r="E182" s="75"/>
      <c r="F182" s="75"/>
      <c r="G182" s="133"/>
      <c r="H182" s="82"/>
      <c r="I182" s="75"/>
      <c r="J182" s="75"/>
      <c r="K182" s="133"/>
      <c r="L182" s="82"/>
      <c r="M182" s="75"/>
      <c r="N182" s="75"/>
      <c r="O182" s="133"/>
      <c r="P182" s="82"/>
      <c r="Q182" s="75"/>
      <c r="R182" s="75"/>
      <c r="S182" s="133"/>
    </row>
    <row r="183" spans="1:19" x14ac:dyDescent="0.25">
      <c r="A183" s="71"/>
      <c r="B183" s="93"/>
      <c r="C183" s="196" t="s">
        <v>254</v>
      </c>
      <c r="D183" s="82">
        <v>32023</v>
      </c>
      <c r="E183" s="75">
        <v>32023</v>
      </c>
      <c r="F183" s="75">
        <v>0</v>
      </c>
      <c r="G183" s="133">
        <v>0</v>
      </c>
      <c r="H183" s="82">
        <v>32023</v>
      </c>
      <c r="I183" s="75">
        <v>32023</v>
      </c>
      <c r="J183" s="75">
        <v>0</v>
      </c>
      <c r="K183" s="133">
        <v>0</v>
      </c>
      <c r="L183" s="82"/>
      <c r="M183" s="75"/>
      <c r="N183" s="75"/>
      <c r="O183" s="133"/>
      <c r="P183" s="82">
        <f t="shared" si="35"/>
        <v>32023</v>
      </c>
      <c r="Q183" s="75">
        <f t="shared" si="36"/>
        <v>32023</v>
      </c>
      <c r="R183" s="75">
        <f t="shared" si="37"/>
        <v>0</v>
      </c>
      <c r="S183" s="133">
        <f t="shared" si="38"/>
        <v>0</v>
      </c>
    </row>
    <row r="184" spans="1:19" x14ac:dyDescent="0.25">
      <c r="A184" s="71"/>
      <c r="B184" s="93"/>
      <c r="C184" s="196"/>
      <c r="D184" s="82"/>
      <c r="E184" s="75"/>
      <c r="F184" s="75"/>
      <c r="G184" s="133"/>
      <c r="H184" s="82"/>
      <c r="I184" s="75"/>
      <c r="J184" s="75"/>
      <c r="K184" s="133"/>
      <c r="L184" s="82"/>
      <c r="M184" s="75"/>
      <c r="N184" s="75"/>
      <c r="O184" s="133"/>
      <c r="P184" s="82"/>
      <c r="Q184" s="75"/>
      <c r="R184" s="75"/>
      <c r="S184" s="133"/>
    </row>
    <row r="185" spans="1:19" ht="27.6" x14ac:dyDescent="0.25">
      <c r="A185" s="71"/>
      <c r="B185" s="93"/>
      <c r="C185" s="134" t="s">
        <v>250</v>
      </c>
      <c r="D185" s="82"/>
      <c r="E185" s="75"/>
      <c r="F185" s="75"/>
      <c r="G185" s="133"/>
      <c r="H185" s="82"/>
      <c r="I185" s="75"/>
      <c r="J185" s="75"/>
      <c r="K185" s="133"/>
      <c r="L185" s="82"/>
      <c r="M185" s="75"/>
      <c r="N185" s="75"/>
      <c r="O185" s="133"/>
      <c r="P185" s="82"/>
      <c r="Q185" s="75"/>
      <c r="R185" s="75"/>
      <c r="S185" s="133"/>
    </row>
    <row r="186" spans="1:19" x14ac:dyDescent="0.25">
      <c r="A186" s="71"/>
      <c r="B186" s="93"/>
      <c r="C186" s="196" t="s">
        <v>251</v>
      </c>
      <c r="D186" s="82">
        <v>20000</v>
      </c>
      <c r="E186" s="75">
        <v>20000</v>
      </c>
      <c r="F186" s="75">
        <v>0</v>
      </c>
      <c r="G186" s="133">
        <v>0</v>
      </c>
      <c r="H186" s="82">
        <v>20000</v>
      </c>
      <c r="I186" s="75">
        <v>20000</v>
      </c>
      <c r="J186" s="75">
        <v>0</v>
      </c>
      <c r="K186" s="133">
        <v>0</v>
      </c>
      <c r="L186" s="82"/>
      <c r="M186" s="75"/>
      <c r="N186" s="75"/>
      <c r="O186" s="133"/>
      <c r="P186" s="82">
        <f t="shared" si="35"/>
        <v>20000</v>
      </c>
      <c r="Q186" s="75">
        <f t="shared" si="36"/>
        <v>20000</v>
      </c>
      <c r="R186" s="75">
        <f t="shared" si="37"/>
        <v>0</v>
      </c>
      <c r="S186" s="133">
        <f t="shared" si="38"/>
        <v>0</v>
      </c>
    </row>
    <row r="187" spans="1:19" x14ac:dyDescent="0.25">
      <c r="A187" s="71"/>
      <c r="B187" s="93"/>
      <c r="C187" s="196" t="s">
        <v>252</v>
      </c>
      <c r="D187" s="82">
        <v>20000</v>
      </c>
      <c r="E187" s="75">
        <v>20000</v>
      </c>
      <c r="F187" s="75">
        <v>0</v>
      </c>
      <c r="G187" s="133">
        <v>0</v>
      </c>
      <c r="H187" s="82">
        <v>20000</v>
      </c>
      <c r="I187" s="75">
        <v>20000</v>
      </c>
      <c r="J187" s="75">
        <v>0</v>
      </c>
      <c r="K187" s="133">
        <v>0</v>
      </c>
      <c r="L187" s="82"/>
      <c r="M187" s="75"/>
      <c r="N187" s="75"/>
      <c r="O187" s="133"/>
      <c r="P187" s="82">
        <f t="shared" si="35"/>
        <v>20000</v>
      </c>
      <c r="Q187" s="75">
        <f t="shared" si="36"/>
        <v>20000</v>
      </c>
      <c r="R187" s="75">
        <f t="shared" si="37"/>
        <v>0</v>
      </c>
      <c r="S187" s="133">
        <f t="shared" si="38"/>
        <v>0</v>
      </c>
    </row>
    <row r="188" spans="1:19" x14ac:dyDescent="0.25">
      <c r="A188" s="71"/>
      <c r="B188" s="93"/>
      <c r="C188" s="196" t="s">
        <v>334</v>
      </c>
      <c r="D188" s="82">
        <v>20000</v>
      </c>
      <c r="E188" s="75">
        <v>20000</v>
      </c>
      <c r="F188" s="75">
        <v>0</v>
      </c>
      <c r="G188" s="133">
        <v>0</v>
      </c>
      <c r="H188" s="82">
        <v>20000</v>
      </c>
      <c r="I188" s="75">
        <v>20000</v>
      </c>
      <c r="J188" s="75">
        <v>0</v>
      </c>
      <c r="K188" s="133">
        <v>0</v>
      </c>
      <c r="L188" s="82"/>
      <c r="M188" s="75"/>
      <c r="N188" s="75"/>
      <c r="O188" s="133"/>
      <c r="P188" s="82">
        <f t="shared" si="35"/>
        <v>20000</v>
      </c>
      <c r="Q188" s="75">
        <f t="shared" si="36"/>
        <v>20000</v>
      </c>
      <c r="R188" s="75">
        <f t="shared" si="37"/>
        <v>0</v>
      </c>
      <c r="S188" s="133">
        <f t="shared" si="38"/>
        <v>0</v>
      </c>
    </row>
    <row r="189" spans="1:19" ht="14.4" x14ac:dyDescent="0.3">
      <c r="A189" s="71"/>
      <c r="B189" s="93"/>
      <c r="C189" s="200" t="s">
        <v>20</v>
      </c>
      <c r="D189" s="164">
        <f t="shared" ref="D189:M189" si="55">SUM(D186:D188)</f>
        <v>60000</v>
      </c>
      <c r="E189" s="123">
        <f t="shared" si="55"/>
        <v>60000</v>
      </c>
      <c r="F189" s="123">
        <f t="shared" si="55"/>
        <v>0</v>
      </c>
      <c r="G189" s="165">
        <f t="shared" si="55"/>
        <v>0</v>
      </c>
      <c r="H189" s="164">
        <v>60000</v>
      </c>
      <c r="I189" s="123">
        <v>60000</v>
      </c>
      <c r="J189" s="123">
        <v>0</v>
      </c>
      <c r="K189" s="165">
        <v>0</v>
      </c>
      <c r="L189" s="164">
        <f t="shared" si="55"/>
        <v>0</v>
      </c>
      <c r="M189" s="123">
        <f t="shared" si="55"/>
        <v>0</v>
      </c>
      <c r="N189" s="123">
        <f t="shared" ref="N189:O189" si="56">SUM(N186:N187)</f>
        <v>0</v>
      </c>
      <c r="O189" s="165">
        <f t="shared" si="56"/>
        <v>0</v>
      </c>
      <c r="P189" s="164">
        <f t="shared" si="35"/>
        <v>60000</v>
      </c>
      <c r="Q189" s="123">
        <f t="shared" si="36"/>
        <v>60000</v>
      </c>
      <c r="R189" s="123">
        <f t="shared" si="37"/>
        <v>0</v>
      </c>
      <c r="S189" s="165">
        <f t="shared" si="38"/>
        <v>0</v>
      </c>
    </row>
    <row r="190" spans="1:19" ht="14.4" x14ac:dyDescent="0.3">
      <c r="A190" s="71"/>
      <c r="B190" s="93"/>
      <c r="C190" s="200"/>
      <c r="D190" s="164"/>
      <c r="E190" s="123"/>
      <c r="F190" s="123"/>
      <c r="G190" s="165"/>
      <c r="H190" s="82"/>
      <c r="I190" s="75"/>
      <c r="J190" s="75"/>
      <c r="K190" s="133"/>
      <c r="L190" s="164"/>
      <c r="M190" s="123"/>
      <c r="N190" s="123"/>
      <c r="O190" s="165"/>
      <c r="P190" s="82"/>
      <c r="Q190" s="75"/>
      <c r="R190" s="75"/>
      <c r="S190" s="133"/>
    </row>
    <row r="191" spans="1:19" ht="14.4" x14ac:dyDescent="0.3">
      <c r="A191" s="71"/>
      <c r="B191" s="93"/>
      <c r="C191" s="196" t="s">
        <v>309</v>
      </c>
      <c r="D191" s="164"/>
      <c r="E191" s="123"/>
      <c r="F191" s="123"/>
      <c r="G191" s="165"/>
      <c r="H191" s="82"/>
      <c r="I191" s="75"/>
      <c r="J191" s="75"/>
      <c r="K191" s="133"/>
      <c r="L191" s="164"/>
      <c r="M191" s="123"/>
      <c r="N191" s="123"/>
      <c r="O191" s="165"/>
      <c r="P191" s="82"/>
      <c r="Q191" s="75"/>
      <c r="R191" s="75"/>
      <c r="S191" s="133"/>
    </row>
    <row r="192" spans="1:19" ht="14.4" x14ac:dyDescent="0.3">
      <c r="A192" s="71"/>
      <c r="B192" s="93"/>
      <c r="C192" s="196" t="s">
        <v>310</v>
      </c>
      <c r="D192" s="164"/>
      <c r="E192" s="123"/>
      <c r="F192" s="123"/>
      <c r="G192" s="165"/>
      <c r="H192" s="82">
        <v>60160</v>
      </c>
      <c r="I192" s="75">
        <v>60160</v>
      </c>
      <c r="J192" s="75">
        <v>0</v>
      </c>
      <c r="K192" s="133">
        <v>0</v>
      </c>
      <c r="L192" s="82"/>
      <c r="M192" s="75"/>
      <c r="N192" s="75"/>
      <c r="O192" s="133"/>
      <c r="P192" s="82">
        <f t="shared" si="35"/>
        <v>60160</v>
      </c>
      <c r="Q192" s="75">
        <f t="shared" si="36"/>
        <v>60160</v>
      </c>
      <c r="R192" s="75">
        <f t="shared" si="37"/>
        <v>0</v>
      </c>
      <c r="S192" s="133">
        <f t="shared" si="38"/>
        <v>0</v>
      </c>
    </row>
    <row r="193" spans="1:19" x14ac:dyDescent="0.25">
      <c r="A193" s="71"/>
      <c r="B193" s="93"/>
      <c r="C193" s="196"/>
      <c r="D193" s="82"/>
      <c r="E193" s="75"/>
      <c r="F193" s="75"/>
      <c r="G193" s="133"/>
      <c r="H193" s="82"/>
      <c r="I193" s="75"/>
      <c r="J193" s="75"/>
      <c r="K193" s="133"/>
      <c r="L193" s="82"/>
      <c r="M193" s="75"/>
      <c r="N193" s="75"/>
      <c r="O193" s="133"/>
      <c r="P193" s="82"/>
      <c r="Q193" s="75"/>
      <c r="R193" s="75"/>
      <c r="S193" s="133"/>
    </row>
    <row r="194" spans="1:19" ht="14.4" x14ac:dyDescent="0.3">
      <c r="A194" s="71"/>
      <c r="B194" s="93"/>
      <c r="C194" s="206" t="s">
        <v>48</v>
      </c>
      <c r="D194" s="164">
        <f>D159+D174+D179+D181+D183+D189</f>
        <v>737368</v>
      </c>
      <c r="E194" s="123">
        <f>E159+E174+E179+E181+E183+E189</f>
        <v>637768</v>
      </c>
      <c r="F194" s="123">
        <f>F159+F174+F179+F181+F183+F189</f>
        <v>99600</v>
      </c>
      <c r="G194" s="165">
        <f>G159+G174+G179+G181+G183+G189</f>
        <v>0</v>
      </c>
      <c r="H194" s="164">
        <v>823933</v>
      </c>
      <c r="I194" s="123">
        <v>724833</v>
      </c>
      <c r="J194" s="123">
        <v>99100</v>
      </c>
      <c r="K194" s="165">
        <v>0</v>
      </c>
      <c r="L194" s="164">
        <f>L159+L174+L179+L181+L183+L189+L192</f>
        <v>33153</v>
      </c>
      <c r="M194" s="123">
        <f>M159+M174+M179+M181+M183+M189+M192</f>
        <v>32228</v>
      </c>
      <c r="N194" s="123">
        <f>N159+N174+N179+N181+N183+N189+N192</f>
        <v>925</v>
      </c>
      <c r="O194" s="165">
        <f>O159+O174+O179+O181+O183+O189+O192</f>
        <v>0</v>
      </c>
      <c r="P194" s="164">
        <f t="shared" si="35"/>
        <v>857086</v>
      </c>
      <c r="Q194" s="123">
        <f t="shared" si="36"/>
        <v>757061</v>
      </c>
      <c r="R194" s="123">
        <f t="shared" si="37"/>
        <v>100025</v>
      </c>
      <c r="S194" s="165">
        <f t="shared" si="38"/>
        <v>0</v>
      </c>
    </row>
    <row r="195" spans="1:19" ht="16.8" x14ac:dyDescent="0.3">
      <c r="A195" s="197"/>
      <c r="B195" s="93"/>
      <c r="C195" s="206"/>
      <c r="D195" s="141"/>
      <c r="E195" s="142"/>
      <c r="F195" s="142"/>
      <c r="G195" s="143"/>
      <c r="H195" s="82"/>
      <c r="I195" s="75"/>
      <c r="J195" s="75"/>
      <c r="K195" s="133"/>
      <c r="L195" s="141"/>
      <c r="M195" s="142"/>
      <c r="N195" s="142"/>
      <c r="O195" s="143"/>
      <c r="P195" s="82"/>
      <c r="Q195" s="75"/>
      <c r="R195" s="75"/>
      <c r="S195" s="133"/>
    </row>
    <row r="196" spans="1:19" ht="16.8" x14ac:dyDescent="0.3">
      <c r="A196" s="197"/>
      <c r="B196" s="93" t="s">
        <v>16</v>
      </c>
      <c r="C196" s="196" t="s">
        <v>42</v>
      </c>
      <c r="D196" s="141"/>
      <c r="E196" s="142"/>
      <c r="F196" s="142"/>
      <c r="G196" s="143"/>
      <c r="H196" s="82"/>
      <c r="I196" s="75"/>
      <c r="J196" s="75"/>
      <c r="K196" s="133"/>
      <c r="L196" s="141"/>
      <c r="M196" s="142"/>
      <c r="N196" s="142"/>
      <c r="O196" s="143"/>
      <c r="P196" s="82"/>
      <c r="Q196" s="75"/>
      <c r="R196" s="75"/>
      <c r="S196" s="133"/>
    </row>
    <row r="197" spans="1:19" x14ac:dyDescent="0.25">
      <c r="A197" s="197"/>
      <c r="B197" s="93"/>
      <c r="C197" s="134" t="s">
        <v>227</v>
      </c>
      <c r="D197" s="82">
        <v>5000</v>
      </c>
      <c r="E197" s="75">
        <v>5000</v>
      </c>
      <c r="F197" s="75">
        <v>0</v>
      </c>
      <c r="G197" s="133">
        <v>0</v>
      </c>
      <c r="H197" s="82">
        <v>5000</v>
      </c>
      <c r="I197" s="75">
        <v>5000</v>
      </c>
      <c r="J197" s="75">
        <v>0</v>
      </c>
      <c r="K197" s="133">
        <v>0</v>
      </c>
      <c r="L197" s="82"/>
      <c r="M197" s="75"/>
      <c r="N197" s="75"/>
      <c r="O197" s="133"/>
      <c r="P197" s="82">
        <f t="shared" si="35"/>
        <v>5000</v>
      </c>
      <c r="Q197" s="75">
        <f t="shared" si="36"/>
        <v>5000</v>
      </c>
      <c r="R197" s="75">
        <f t="shared" si="37"/>
        <v>0</v>
      </c>
      <c r="S197" s="133">
        <f t="shared" si="38"/>
        <v>0</v>
      </c>
    </row>
    <row r="198" spans="1:19" s="216" customFormat="1" x14ac:dyDescent="0.25">
      <c r="A198" s="214"/>
      <c r="B198" s="215"/>
      <c r="C198" s="134" t="s">
        <v>228</v>
      </c>
      <c r="D198" s="82">
        <v>10100</v>
      </c>
      <c r="E198" s="75">
        <v>0</v>
      </c>
      <c r="F198" s="75">
        <v>10100</v>
      </c>
      <c r="G198" s="133">
        <v>0</v>
      </c>
      <c r="H198" s="82">
        <v>5100</v>
      </c>
      <c r="I198" s="75">
        <v>0</v>
      </c>
      <c r="J198" s="75">
        <v>5100</v>
      </c>
      <c r="K198" s="133">
        <v>0</v>
      </c>
      <c r="L198" s="82"/>
      <c r="M198" s="75"/>
      <c r="N198" s="75"/>
      <c r="O198" s="133"/>
      <c r="P198" s="82">
        <f t="shared" si="35"/>
        <v>5100</v>
      </c>
      <c r="Q198" s="75">
        <f t="shared" si="36"/>
        <v>0</v>
      </c>
      <c r="R198" s="75">
        <f t="shared" si="37"/>
        <v>5100</v>
      </c>
      <c r="S198" s="133">
        <f t="shared" si="38"/>
        <v>0</v>
      </c>
    </row>
    <row r="199" spans="1:19" s="216" customFormat="1" x14ac:dyDescent="0.25">
      <c r="A199" s="217"/>
      <c r="B199" s="218"/>
      <c r="C199" s="209" t="s">
        <v>265</v>
      </c>
      <c r="D199" s="82">
        <v>30000</v>
      </c>
      <c r="E199" s="75">
        <v>30000</v>
      </c>
      <c r="F199" s="75">
        <v>0</v>
      </c>
      <c r="G199" s="133">
        <v>0</v>
      </c>
      <c r="H199" s="82">
        <v>27000</v>
      </c>
      <c r="I199" s="75">
        <v>27000</v>
      </c>
      <c r="J199" s="75">
        <v>0</v>
      </c>
      <c r="K199" s="133">
        <v>0</v>
      </c>
      <c r="L199" s="82"/>
      <c r="M199" s="75"/>
      <c r="N199" s="75"/>
      <c r="O199" s="133"/>
      <c r="P199" s="82">
        <f t="shared" si="35"/>
        <v>27000</v>
      </c>
      <c r="Q199" s="75">
        <f t="shared" si="36"/>
        <v>27000</v>
      </c>
      <c r="R199" s="75">
        <f t="shared" si="37"/>
        <v>0</v>
      </c>
      <c r="S199" s="133">
        <f t="shared" si="38"/>
        <v>0</v>
      </c>
    </row>
    <row r="200" spans="1:19" x14ac:dyDescent="0.25">
      <c r="A200" s="197"/>
      <c r="B200" s="93"/>
      <c r="C200" s="209" t="s">
        <v>279</v>
      </c>
      <c r="D200" s="99">
        <v>2000</v>
      </c>
      <c r="E200" s="100">
        <v>0</v>
      </c>
      <c r="F200" s="100">
        <v>2000</v>
      </c>
      <c r="G200" s="127">
        <v>0</v>
      </c>
      <c r="H200" s="99">
        <v>2000</v>
      </c>
      <c r="I200" s="100">
        <v>0</v>
      </c>
      <c r="J200" s="100">
        <v>2000</v>
      </c>
      <c r="K200" s="127">
        <v>0</v>
      </c>
      <c r="L200" s="99"/>
      <c r="M200" s="100"/>
      <c r="N200" s="100"/>
      <c r="O200" s="127"/>
      <c r="P200" s="99">
        <f t="shared" si="35"/>
        <v>2000</v>
      </c>
      <c r="Q200" s="100">
        <f t="shared" si="36"/>
        <v>0</v>
      </c>
      <c r="R200" s="100">
        <f t="shared" si="37"/>
        <v>2000</v>
      </c>
      <c r="S200" s="127">
        <f t="shared" si="38"/>
        <v>0</v>
      </c>
    </row>
    <row r="201" spans="1:19" x14ac:dyDescent="0.25">
      <c r="A201" s="197"/>
      <c r="B201" s="93"/>
      <c r="C201" s="209" t="s">
        <v>280</v>
      </c>
      <c r="D201" s="99">
        <v>20000</v>
      </c>
      <c r="E201" s="100">
        <v>20000</v>
      </c>
      <c r="F201" s="100">
        <v>0</v>
      </c>
      <c r="G201" s="127">
        <v>0</v>
      </c>
      <c r="H201" s="99">
        <v>28100</v>
      </c>
      <c r="I201" s="100">
        <v>28100</v>
      </c>
      <c r="J201" s="100">
        <v>0</v>
      </c>
      <c r="K201" s="127">
        <v>0</v>
      </c>
      <c r="L201" s="99">
        <v>5000</v>
      </c>
      <c r="M201" s="100">
        <v>5000</v>
      </c>
      <c r="N201" s="100">
        <v>0</v>
      </c>
      <c r="O201" s="127">
        <v>0</v>
      </c>
      <c r="P201" s="99">
        <f t="shared" si="35"/>
        <v>33100</v>
      </c>
      <c r="Q201" s="100">
        <f t="shared" si="36"/>
        <v>33100</v>
      </c>
      <c r="R201" s="100">
        <f t="shared" si="37"/>
        <v>0</v>
      </c>
      <c r="S201" s="127">
        <f t="shared" si="38"/>
        <v>0</v>
      </c>
    </row>
    <row r="202" spans="1:19" x14ac:dyDescent="0.25">
      <c r="A202" s="197"/>
      <c r="B202" s="93"/>
      <c r="C202" s="209" t="s">
        <v>281</v>
      </c>
      <c r="D202" s="99">
        <v>40970</v>
      </c>
      <c r="E202" s="100">
        <v>40970</v>
      </c>
      <c r="F202" s="100">
        <v>0</v>
      </c>
      <c r="G202" s="127">
        <v>0</v>
      </c>
      <c r="H202" s="99">
        <v>40970</v>
      </c>
      <c r="I202" s="100">
        <v>40970</v>
      </c>
      <c r="J202" s="100">
        <v>0</v>
      </c>
      <c r="K202" s="127">
        <v>0</v>
      </c>
      <c r="L202" s="99"/>
      <c r="M202" s="100"/>
      <c r="N202" s="100"/>
      <c r="O202" s="127"/>
      <c r="P202" s="99">
        <f t="shared" si="35"/>
        <v>40970</v>
      </c>
      <c r="Q202" s="100">
        <f t="shared" si="36"/>
        <v>40970</v>
      </c>
      <c r="R202" s="100">
        <f t="shared" si="37"/>
        <v>0</v>
      </c>
      <c r="S202" s="127">
        <f t="shared" si="38"/>
        <v>0</v>
      </c>
    </row>
    <row r="203" spans="1:19" x14ac:dyDescent="0.25">
      <c r="A203" s="197"/>
      <c r="B203" s="93"/>
      <c r="C203" s="209" t="s">
        <v>324</v>
      </c>
      <c r="D203" s="99"/>
      <c r="E203" s="100"/>
      <c r="F203" s="100"/>
      <c r="G203" s="127"/>
      <c r="H203" s="99">
        <v>5928</v>
      </c>
      <c r="I203" s="100">
        <v>5928</v>
      </c>
      <c r="J203" s="100">
        <v>0</v>
      </c>
      <c r="K203" s="127">
        <v>0</v>
      </c>
      <c r="L203" s="99">
        <v>6648</v>
      </c>
      <c r="M203" s="100">
        <v>6648</v>
      </c>
      <c r="N203" s="100"/>
      <c r="O203" s="127"/>
      <c r="P203" s="99">
        <f t="shared" si="35"/>
        <v>12576</v>
      </c>
      <c r="Q203" s="100">
        <f t="shared" si="36"/>
        <v>12576</v>
      </c>
      <c r="R203" s="100">
        <f t="shared" si="37"/>
        <v>0</v>
      </c>
      <c r="S203" s="127">
        <f t="shared" si="38"/>
        <v>0</v>
      </c>
    </row>
    <row r="204" spans="1:19" x14ac:dyDescent="0.25">
      <c r="A204" s="197"/>
      <c r="B204" s="93"/>
      <c r="C204" s="209"/>
      <c r="D204" s="99"/>
      <c r="E204" s="100"/>
      <c r="F204" s="100"/>
      <c r="G204" s="127"/>
      <c r="H204" s="99"/>
      <c r="I204" s="100"/>
      <c r="J204" s="100"/>
      <c r="K204" s="127"/>
      <c r="L204" s="99"/>
      <c r="M204" s="100"/>
      <c r="N204" s="100"/>
      <c r="O204" s="127"/>
      <c r="P204" s="99"/>
      <c r="Q204" s="100"/>
      <c r="R204" s="100"/>
      <c r="S204" s="127"/>
    </row>
    <row r="205" spans="1:19" ht="14.4" x14ac:dyDescent="0.3">
      <c r="A205" s="197"/>
      <c r="B205" s="93"/>
      <c r="C205" s="206" t="s">
        <v>34</v>
      </c>
      <c r="D205" s="164">
        <f>SUM(D197:D204)</f>
        <v>108070</v>
      </c>
      <c r="E205" s="123">
        <f t="shared" ref="E205:G205" si="57">SUM(E197:E204)</f>
        <v>95970</v>
      </c>
      <c r="F205" s="123">
        <f t="shared" si="57"/>
        <v>12100</v>
      </c>
      <c r="G205" s="165">
        <f t="shared" si="57"/>
        <v>0</v>
      </c>
      <c r="H205" s="164">
        <v>114098</v>
      </c>
      <c r="I205" s="123">
        <v>106998</v>
      </c>
      <c r="J205" s="123">
        <v>7100</v>
      </c>
      <c r="K205" s="165">
        <v>0</v>
      </c>
      <c r="L205" s="164">
        <f>SUM(L197:L204)</f>
        <v>11648</v>
      </c>
      <c r="M205" s="123">
        <f t="shared" ref="M205:O205" si="58">SUM(M197:M204)</f>
        <v>11648</v>
      </c>
      <c r="N205" s="123">
        <f t="shared" si="58"/>
        <v>0</v>
      </c>
      <c r="O205" s="165">
        <f t="shared" si="58"/>
        <v>0</v>
      </c>
      <c r="P205" s="164">
        <f t="shared" si="35"/>
        <v>125746</v>
      </c>
      <c r="Q205" s="123">
        <f t="shared" si="36"/>
        <v>118646</v>
      </c>
      <c r="R205" s="123">
        <f t="shared" si="37"/>
        <v>7100</v>
      </c>
      <c r="S205" s="165">
        <f t="shared" si="38"/>
        <v>0</v>
      </c>
    </row>
    <row r="206" spans="1:19" ht="16.8" x14ac:dyDescent="0.3">
      <c r="A206" s="197"/>
      <c r="B206" s="93"/>
      <c r="C206" s="206"/>
      <c r="D206" s="141"/>
      <c r="E206" s="142"/>
      <c r="F206" s="142"/>
      <c r="G206" s="143"/>
      <c r="H206" s="82"/>
      <c r="I206" s="75"/>
      <c r="J206" s="75"/>
      <c r="K206" s="133"/>
      <c r="L206" s="141"/>
      <c r="M206" s="142"/>
      <c r="N206" s="142"/>
      <c r="O206" s="143"/>
      <c r="P206" s="82"/>
      <c r="Q206" s="75"/>
      <c r="R206" s="75"/>
      <c r="S206" s="133"/>
    </row>
    <row r="207" spans="1:19" ht="16.8" x14ac:dyDescent="0.3">
      <c r="A207" s="197"/>
      <c r="B207" s="93" t="s">
        <v>18</v>
      </c>
      <c r="C207" s="196" t="s">
        <v>17</v>
      </c>
      <c r="D207" s="141"/>
      <c r="E207" s="142"/>
      <c r="F207" s="142"/>
      <c r="G207" s="143"/>
      <c r="H207" s="82"/>
      <c r="I207" s="75"/>
      <c r="J207" s="75"/>
      <c r="K207" s="133"/>
      <c r="L207" s="141"/>
      <c r="M207" s="142"/>
      <c r="N207" s="142"/>
      <c r="O207" s="143"/>
      <c r="P207" s="82"/>
      <c r="Q207" s="75"/>
      <c r="R207" s="75"/>
      <c r="S207" s="133"/>
    </row>
    <row r="208" spans="1:19" x14ac:dyDescent="0.25">
      <c r="A208" s="197"/>
      <c r="B208" s="93"/>
      <c r="C208" s="209" t="s">
        <v>261</v>
      </c>
      <c r="D208" s="82">
        <v>139934</v>
      </c>
      <c r="E208" s="75">
        <f>D208</f>
        <v>139934</v>
      </c>
      <c r="F208" s="75">
        <v>0</v>
      </c>
      <c r="G208" s="133">
        <v>0</v>
      </c>
      <c r="H208" s="82">
        <v>139934</v>
      </c>
      <c r="I208" s="75">
        <v>139934</v>
      </c>
      <c r="J208" s="75">
        <v>0</v>
      </c>
      <c r="K208" s="133">
        <v>0</v>
      </c>
      <c r="L208" s="82"/>
      <c r="M208" s="75"/>
      <c r="N208" s="75"/>
      <c r="O208" s="133"/>
      <c r="P208" s="82">
        <f t="shared" si="35"/>
        <v>139934</v>
      </c>
      <c r="Q208" s="75">
        <f t="shared" si="36"/>
        <v>139934</v>
      </c>
      <c r="R208" s="75">
        <f t="shared" si="37"/>
        <v>0</v>
      </c>
      <c r="S208" s="133">
        <f t="shared" si="38"/>
        <v>0</v>
      </c>
    </row>
    <row r="209" spans="1:19" s="216" customFormat="1" x14ac:dyDescent="0.25">
      <c r="A209" s="214"/>
      <c r="B209" s="215"/>
      <c r="C209" s="209" t="s">
        <v>282</v>
      </c>
      <c r="D209" s="82">
        <v>1000</v>
      </c>
      <c r="E209" s="75">
        <v>1000</v>
      </c>
      <c r="F209" s="75">
        <v>0</v>
      </c>
      <c r="G209" s="133">
        <v>0</v>
      </c>
      <c r="H209" s="82">
        <v>1000</v>
      </c>
      <c r="I209" s="75">
        <v>1000</v>
      </c>
      <c r="J209" s="75">
        <v>0</v>
      </c>
      <c r="K209" s="133">
        <v>0</v>
      </c>
      <c r="L209" s="82">
        <v>2200</v>
      </c>
      <c r="M209" s="75">
        <f>L209</f>
        <v>2200</v>
      </c>
      <c r="N209" s="75">
        <v>0</v>
      </c>
      <c r="O209" s="133">
        <v>0</v>
      </c>
      <c r="P209" s="82">
        <f t="shared" ref="P209:P239" si="59">H209+L209</f>
        <v>3200</v>
      </c>
      <c r="Q209" s="75">
        <f t="shared" ref="Q209:Q239" si="60">I209+M209</f>
        <v>3200</v>
      </c>
      <c r="R209" s="75">
        <f t="shared" ref="R209:R239" si="61">J209+N209</f>
        <v>0</v>
      </c>
      <c r="S209" s="133">
        <f t="shared" ref="S209:S239" si="62">K209+O209</f>
        <v>0</v>
      </c>
    </row>
    <row r="210" spans="1:19" s="216" customFormat="1" x14ac:dyDescent="0.25">
      <c r="A210" s="214"/>
      <c r="B210" s="215"/>
      <c r="C210" s="209" t="s">
        <v>283</v>
      </c>
      <c r="D210" s="82">
        <v>6000</v>
      </c>
      <c r="E210" s="75">
        <v>6000</v>
      </c>
      <c r="F210" s="75">
        <v>0</v>
      </c>
      <c r="G210" s="133">
        <v>0</v>
      </c>
      <c r="H210" s="82">
        <v>0</v>
      </c>
      <c r="I210" s="75">
        <v>0</v>
      </c>
      <c r="J210" s="75">
        <v>0</v>
      </c>
      <c r="K210" s="133">
        <v>0</v>
      </c>
      <c r="L210" s="82"/>
      <c r="M210" s="75"/>
      <c r="N210" s="75"/>
      <c r="O210" s="133"/>
      <c r="P210" s="82">
        <f t="shared" si="59"/>
        <v>0</v>
      </c>
      <c r="Q210" s="75">
        <f t="shared" si="60"/>
        <v>0</v>
      </c>
      <c r="R210" s="75">
        <f t="shared" si="61"/>
        <v>0</v>
      </c>
      <c r="S210" s="133">
        <f t="shared" si="62"/>
        <v>0</v>
      </c>
    </row>
    <row r="211" spans="1:19" s="216" customFormat="1" ht="27.6" x14ac:dyDescent="0.25">
      <c r="A211" s="214"/>
      <c r="B211" s="215"/>
      <c r="C211" s="209" t="s">
        <v>284</v>
      </c>
      <c r="D211" s="82">
        <v>39487</v>
      </c>
      <c r="E211" s="75">
        <v>39487</v>
      </c>
      <c r="F211" s="75">
        <v>0</v>
      </c>
      <c r="G211" s="133">
        <v>0</v>
      </c>
      <c r="H211" s="82">
        <v>40867</v>
      </c>
      <c r="I211" s="75">
        <v>40867</v>
      </c>
      <c r="J211" s="75">
        <v>0</v>
      </c>
      <c r="K211" s="133">
        <v>0</v>
      </c>
      <c r="L211" s="82"/>
      <c r="M211" s="75"/>
      <c r="N211" s="75"/>
      <c r="O211" s="133"/>
      <c r="P211" s="82">
        <f t="shared" si="59"/>
        <v>40867</v>
      </c>
      <c r="Q211" s="75">
        <f t="shared" si="60"/>
        <v>40867</v>
      </c>
      <c r="R211" s="75">
        <f t="shared" si="61"/>
        <v>0</v>
      </c>
      <c r="S211" s="133">
        <f t="shared" si="62"/>
        <v>0</v>
      </c>
    </row>
    <row r="212" spans="1:19" s="216" customFormat="1" x14ac:dyDescent="0.25">
      <c r="A212" s="214"/>
      <c r="B212" s="215"/>
      <c r="C212" s="213" t="s">
        <v>285</v>
      </c>
      <c r="D212" s="82">
        <v>12549</v>
      </c>
      <c r="E212" s="75">
        <f>D212</f>
        <v>12549</v>
      </c>
      <c r="F212" s="75">
        <v>0</v>
      </c>
      <c r="G212" s="133">
        <v>0</v>
      </c>
      <c r="H212" s="82">
        <v>12549</v>
      </c>
      <c r="I212" s="75">
        <v>12549</v>
      </c>
      <c r="J212" s="75">
        <v>0</v>
      </c>
      <c r="K212" s="133">
        <v>0</v>
      </c>
      <c r="L212" s="82"/>
      <c r="M212" s="75"/>
      <c r="N212" s="75"/>
      <c r="O212" s="133"/>
      <c r="P212" s="82">
        <f t="shared" si="59"/>
        <v>12549</v>
      </c>
      <c r="Q212" s="75">
        <f t="shared" si="60"/>
        <v>12549</v>
      </c>
      <c r="R212" s="75">
        <f t="shared" si="61"/>
        <v>0</v>
      </c>
      <c r="S212" s="133">
        <f t="shared" si="62"/>
        <v>0</v>
      </c>
    </row>
    <row r="213" spans="1:19" s="216" customFormat="1" ht="27.6" x14ac:dyDescent="0.25">
      <c r="A213" s="214"/>
      <c r="B213" s="215"/>
      <c r="C213" s="134" t="s">
        <v>286</v>
      </c>
      <c r="D213" s="82">
        <v>784646</v>
      </c>
      <c r="E213" s="75">
        <f>D213</f>
        <v>784646</v>
      </c>
      <c r="F213" s="75">
        <v>0</v>
      </c>
      <c r="G213" s="133">
        <v>0</v>
      </c>
      <c r="H213" s="82">
        <v>784646</v>
      </c>
      <c r="I213" s="75">
        <v>784646</v>
      </c>
      <c r="J213" s="75">
        <v>0</v>
      </c>
      <c r="K213" s="133">
        <v>0</v>
      </c>
      <c r="L213" s="82"/>
      <c r="M213" s="75"/>
      <c r="N213" s="75"/>
      <c r="O213" s="133"/>
      <c r="P213" s="82">
        <f t="shared" si="59"/>
        <v>784646</v>
      </c>
      <c r="Q213" s="75">
        <f t="shared" si="60"/>
        <v>784646</v>
      </c>
      <c r="R213" s="75">
        <f t="shared" si="61"/>
        <v>0</v>
      </c>
      <c r="S213" s="133">
        <f t="shared" si="62"/>
        <v>0</v>
      </c>
    </row>
    <row r="214" spans="1:19" s="216" customFormat="1" ht="27.6" x14ac:dyDescent="0.25">
      <c r="A214" s="214"/>
      <c r="B214" s="215"/>
      <c r="C214" s="134" t="s">
        <v>287</v>
      </c>
      <c r="D214" s="82">
        <v>398516</v>
      </c>
      <c r="E214" s="75">
        <v>398516</v>
      </c>
      <c r="F214" s="75">
        <v>0</v>
      </c>
      <c r="G214" s="133">
        <v>0</v>
      </c>
      <c r="H214" s="82">
        <v>398516</v>
      </c>
      <c r="I214" s="75">
        <v>398516</v>
      </c>
      <c r="J214" s="75">
        <v>0</v>
      </c>
      <c r="K214" s="133">
        <v>0</v>
      </c>
      <c r="L214" s="82"/>
      <c r="M214" s="75"/>
      <c r="N214" s="75"/>
      <c r="O214" s="133"/>
      <c r="P214" s="82">
        <f t="shared" si="59"/>
        <v>398516</v>
      </c>
      <c r="Q214" s="75">
        <f t="shared" si="60"/>
        <v>398516</v>
      </c>
      <c r="R214" s="75">
        <f t="shared" si="61"/>
        <v>0</v>
      </c>
      <c r="S214" s="133">
        <f t="shared" si="62"/>
        <v>0</v>
      </c>
    </row>
    <row r="215" spans="1:19" x14ac:dyDescent="0.25">
      <c r="A215" s="197"/>
      <c r="B215" s="93"/>
      <c r="C215" s="209"/>
      <c r="D215" s="82"/>
      <c r="E215" s="75"/>
      <c r="F215" s="75"/>
      <c r="G215" s="133"/>
      <c r="H215" s="82"/>
      <c r="I215" s="75"/>
      <c r="J215" s="75"/>
      <c r="K215" s="133"/>
      <c r="L215" s="82"/>
      <c r="M215" s="75"/>
      <c r="N215" s="75"/>
      <c r="O215" s="133"/>
      <c r="P215" s="82"/>
      <c r="Q215" s="75"/>
      <c r="R215" s="75"/>
      <c r="S215" s="133"/>
    </row>
    <row r="216" spans="1:19" ht="14.4" x14ac:dyDescent="0.3">
      <c r="A216" s="197"/>
      <c r="B216" s="93"/>
      <c r="C216" s="206" t="s">
        <v>35</v>
      </c>
      <c r="D216" s="164">
        <f t="shared" ref="D216:G216" si="63">SUM(D208:D215)</f>
        <v>1382132</v>
      </c>
      <c r="E216" s="123">
        <f t="shared" si="63"/>
        <v>1382132</v>
      </c>
      <c r="F216" s="123">
        <f t="shared" si="63"/>
        <v>0</v>
      </c>
      <c r="G216" s="165">
        <f t="shared" si="63"/>
        <v>0</v>
      </c>
      <c r="H216" s="164">
        <v>1377512</v>
      </c>
      <c r="I216" s="123">
        <v>1377512</v>
      </c>
      <c r="J216" s="123">
        <v>0</v>
      </c>
      <c r="K216" s="165">
        <v>0</v>
      </c>
      <c r="L216" s="164">
        <f t="shared" ref="L216:O216" si="64">SUM(L208:L215)</f>
        <v>2200</v>
      </c>
      <c r="M216" s="123">
        <f t="shared" si="64"/>
        <v>2200</v>
      </c>
      <c r="N216" s="123">
        <f t="shared" si="64"/>
        <v>0</v>
      </c>
      <c r="O216" s="165">
        <f t="shared" si="64"/>
        <v>0</v>
      </c>
      <c r="P216" s="164">
        <f t="shared" si="59"/>
        <v>1379712</v>
      </c>
      <c r="Q216" s="123">
        <f t="shared" si="60"/>
        <v>1379712</v>
      </c>
      <c r="R216" s="123">
        <f t="shared" si="61"/>
        <v>0</v>
      </c>
      <c r="S216" s="165">
        <f t="shared" si="62"/>
        <v>0</v>
      </c>
    </row>
    <row r="217" spans="1:19" ht="14.4" x14ac:dyDescent="0.3">
      <c r="A217" s="197"/>
      <c r="B217" s="210"/>
      <c r="C217" s="206"/>
      <c r="D217" s="82"/>
      <c r="E217" s="75"/>
      <c r="F217" s="75"/>
      <c r="G217" s="133"/>
      <c r="H217" s="82"/>
      <c r="I217" s="75"/>
      <c r="J217" s="75"/>
      <c r="K217" s="133"/>
      <c r="L217" s="82"/>
      <c r="M217" s="75"/>
      <c r="N217" s="75"/>
      <c r="O217" s="133"/>
      <c r="P217" s="82"/>
      <c r="Q217" s="75"/>
      <c r="R217" s="75"/>
      <c r="S217" s="133"/>
    </row>
    <row r="218" spans="1:19" x14ac:dyDescent="0.25">
      <c r="A218" s="197"/>
      <c r="B218" s="93" t="s">
        <v>25</v>
      </c>
      <c r="C218" s="196" t="s">
        <v>43</v>
      </c>
      <c r="D218" s="82"/>
      <c r="E218" s="75"/>
      <c r="F218" s="75"/>
      <c r="G218" s="133"/>
      <c r="H218" s="82"/>
      <c r="I218" s="75"/>
      <c r="J218" s="75"/>
      <c r="K218" s="133"/>
      <c r="L218" s="82"/>
      <c r="M218" s="75"/>
      <c r="N218" s="75"/>
      <c r="O218" s="133"/>
      <c r="P218" s="82"/>
      <c r="Q218" s="75"/>
      <c r="R218" s="75"/>
      <c r="S218" s="133"/>
    </row>
    <row r="219" spans="1:19" x14ac:dyDescent="0.25">
      <c r="A219" s="71"/>
      <c r="B219" s="93"/>
      <c r="C219" s="200"/>
      <c r="D219" s="89"/>
      <c r="E219" s="90"/>
      <c r="F219" s="90"/>
      <c r="G219" s="130"/>
      <c r="H219" s="89"/>
      <c r="I219" s="90"/>
      <c r="J219" s="90"/>
      <c r="K219" s="130"/>
      <c r="L219" s="89"/>
      <c r="M219" s="90"/>
      <c r="N219" s="90"/>
      <c r="O219" s="130"/>
      <c r="P219" s="89"/>
      <c r="Q219" s="90"/>
      <c r="R219" s="90"/>
      <c r="S219" s="130"/>
    </row>
    <row r="220" spans="1:19" x14ac:dyDescent="0.25">
      <c r="A220" s="77"/>
      <c r="B220" s="219"/>
      <c r="C220" s="196" t="s">
        <v>240</v>
      </c>
      <c r="D220" s="82"/>
      <c r="E220" s="75"/>
      <c r="F220" s="75"/>
      <c r="G220" s="133"/>
      <c r="H220" s="82"/>
      <c r="I220" s="75"/>
      <c r="J220" s="75"/>
      <c r="K220" s="133"/>
      <c r="L220" s="82"/>
      <c r="M220" s="75"/>
      <c r="N220" s="75"/>
      <c r="O220" s="133"/>
      <c r="P220" s="82"/>
      <c r="Q220" s="75"/>
      <c r="R220" s="75"/>
      <c r="S220" s="133"/>
    </row>
    <row r="221" spans="1:19" x14ac:dyDescent="0.25">
      <c r="A221" s="71"/>
      <c r="B221" s="205"/>
      <c r="C221" s="196" t="s">
        <v>241</v>
      </c>
      <c r="D221" s="82">
        <v>6000</v>
      </c>
      <c r="E221" s="75">
        <v>0</v>
      </c>
      <c r="F221" s="75">
        <v>6000</v>
      </c>
      <c r="G221" s="133">
        <v>0</v>
      </c>
      <c r="H221" s="82">
        <v>6000</v>
      </c>
      <c r="I221" s="75">
        <v>0</v>
      </c>
      <c r="J221" s="75">
        <v>6000</v>
      </c>
      <c r="K221" s="133">
        <v>0</v>
      </c>
      <c r="L221" s="82"/>
      <c r="M221" s="75"/>
      <c r="N221" s="75"/>
      <c r="O221" s="133"/>
      <c r="P221" s="82">
        <f t="shared" si="59"/>
        <v>6000</v>
      </c>
      <c r="Q221" s="75">
        <f t="shared" si="60"/>
        <v>0</v>
      </c>
      <c r="R221" s="75">
        <f t="shared" si="61"/>
        <v>6000</v>
      </c>
      <c r="S221" s="133">
        <f t="shared" si="62"/>
        <v>0</v>
      </c>
    </row>
    <row r="222" spans="1:19" x14ac:dyDescent="0.25">
      <c r="A222" s="71"/>
      <c r="B222" s="219"/>
      <c r="C222" s="209"/>
      <c r="D222" s="82"/>
      <c r="E222" s="75"/>
      <c r="F222" s="75"/>
      <c r="G222" s="133"/>
      <c r="H222" s="82"/>
      <c r="I222" s="75"/>
      <c r="J222" s="75"/>
      <c r="K222" s="133"/>
      <c r="L222" s="82"/>
      <c r="M222" s="75"/>
      <c r="N222" s="75"/>
      <c r="O222" s="133"/>
      <c r="P222" s="82"/>
      <c r="Q222" s="75"/>
      <c r="R222" s="75"/>
      <c r="S222" s="133"/>
    </row>
    <row r="223" spans="1:19" ht="14.4" x14ac:dyDescent="0.3">
      <c r="A223" s="71"/>
      <c r="B223" s="219"/>
      <c r="C223" s="200" t="s">
        <v>20</v>
      </c>
      <c r="D223" s="164">
        <f t="shared" ref="D223:G223" si="65">SUM(D221:D222)</f>
        <v>6000</v>
      </c>
      <c r="E223" s="123">
        <f t="shared" si="65"/>
        <v>0</v>
      </c>
      <c r="F223" s="123">
        <f t="shared" si="65"/>
        <v>6000</v>
      </c>
      <c r="G223" s="165">
        <f t="shared" si="65"/>
        <v>0</v>
      </c>
      <c r="H223" s="164">
        <v>6000</v>
      </c>
      <c r="I223" s="123">
        <v>0</v>
      </c>
      <c r="J223" s="123">
        <v>6000</v>
      </c>
      <c r="K223" s="165">
        <v>0</v>
      </c>
      <c r="L223" s="164">
        <f t="shared" ref="L223:O223" si="66">SUM(L221:L222)</f>
        <v>0</v>
      </c>
      <c r="M223" s="123">
        <f t="shared" si="66"/>
        <v>0</v>
      </c>
      <c r="N223" s="123">
        <f t="shared" si="66"/>
        <v>0</v>
      </c>
      <c r="O223" s="165">
        <f t="shared" si="66"/>
        <v>0</v>
      </c>
      <c r="P223" s="164">
        <f t="shared" si="59"/>
        <v>6000</v>
      </c>
      <c r="Q223" s="123">
        <f t="shared" si="60"/>
        <v>0</v>
      </c>
      <c r="R223" s="123">
        <f t="shared" si="61"/>
        <v>6000</v>
      </c>
      <c r="S223" s="165">
        <f t="shared" si="62"/>
        <v>0</v>
      </c>
    </row>
    <row r="224" spans="1:19" x14ac:dyDescent="0.25">
      <c r="A224" s="71"/>
      <c r="B224" s="219"/>
      <c r="C224" s="200"/>
      <c r="D224" s="89"/>
      <c r="E224" s="90"/>
      <c r="F224" s="90"/>
      <c r="G224" s="130"/>
      <c r="H224" s="82"/>
      <c r="I224" s="75"/>
      <c r="J224" s="75"/>
      <c r="K224" s="133"/>
      <c r="L224" s="89"/>
      <c r="M224" s="90"/>
      <c r="N224" s="90"/>
      <c r="O224" s="130"/>
      <c r="P224" s="82"/>
      <c r="Q224" s="75"/>
      <c r="R224" s="75"/>
      <c r="S224" s="133"/>
    </row>
    <row r="225" spans="1:19" x14ac:dyDescent="0.25">
      <c r="A225" s="71"/>
      <c r="B225" s="219"/>
      <c r="C225" s="200"/>
      <c r="D225" s="89"/>
      <c r="E225" s="90"/>
      <c r="F225" s="90"/>
      <c r="G225" s="130"/>
      <c r="H225" s="82"/>
      <c r="I225" s="75"/>
      <c r="J225" s="75"/>
      <c r="K225" s="133"/>
      <c r="L225" s="89"/>
      <c r="M225" s="90"/>
      <c r="N225" s="90"/>
      <c r="O225" s="130"/>
      <c r="P225" s="82"/>
      <c r="Q225" s="75"/>
      <c r="R225" s="75"/>
      <c r="S225" s="133"/>
    </row>
    <row r="226" spans="1:19" ht="14.4" x14ac:dyDescent="0.3">
      <c r="A226" s="71"/>
      <c r="B226" s="219"/>
      <c r="C226" s="206" t="s">
        <v>36</v>
      </c>
      <c r="D226" s="164">
        <f>D223</f>
        <v>6000</v>
      </c>
      <c r="E226" s="123">
        <f t="shared" ref="E226:G226" si="67">E223</f>
        <v>0</v>
      </c>
      <c r="F226" s="123">
        <f t="shared" si="67"/>
        <v>6000</v>
      </c>
      <c r="G226" s="165">
        <f t="shared" si="67"/>
        <v>0</v>
      </c>
      <c r="H226" s="164">
        <v>6000</v>
      </c>
      <c r="I226" s="123">
        <v>0</v>
      </c>
      <c r="J226" s="123">
        <v>6000</v>
      </c>
      <c r="K226" s="165">
        <v>0</v>
      </c>
      <c r="L226" s="164">
        <f>L223</f>
        <v>0</v>
      </c>
      <c r="M226" s="123">
        <f t="shared" ref="M226:O226" si="68">M223</f>
        <v>0</v>
      </c>
      <c r="N226" s="123">
        <f t="shared" si="68"/>
        <v>0</v>
      </c>
      <c r="O226" s="165">
        <f t="shared" si="68"/>
        <v>0</v>
      </c>
      <c r="P226" s="164">
        <f t="shared" si="59"/>
        <v>6000</v>
      </c>
      <c r="Q226" s="123">
        <f t="shared" si="60"/>
        <v>0</v>
      </c>
      <c r="R226" s="123">
        <f t="shared" si="61"/>
        <v>6000</v>
      </c>
      <c r="S226" s="165">
        <f t="shared" si="62"/>
        <v>0</v>
      </c>
    </row>
    <row r="227" spans="1:19" ht="14.4" x14ac:dyDescent="0.3">
      <c r="A227" s="71"/>
      <c r="B227" s="93"/>
      <c r="C227" s="206"/>
      <c r="D227" s="164"/>
      <c r="E227" s="123"/>
      <c r="F227" s="123"/>
      <c r="G227" s="165"/>
      <c r="H227" s="82"/>
      <c r="I227" s="75"/>
      <c r="J227" s="75"/>
      <c r="K227" s="133"/>
      <c r="L227" s="164"/>
      <c r="M227" s="123"/>
      <c r="N227" s="123"/>
      <c r="O227" s="165"/>
      <c r="P227" s="82"/>
      <c r="Q227" s="75"/>
      <c r="R227" s="75"/>
      <c r="S227" s="133"/>
    </row>
    <row r="228" spans="1:19" x14ac:dyDescent="0.25">
      <c r="A228" s="71"/>
      <c r="B228" s="93"/>
      <c r="C228" s="86" t="s">
        <v>9</v>
      </c>
      <c r="D228" s="79">
        <f t="shared" ref="D228:O228" si="69">D68+D78+D131+D145+D194+D205+D216+D226</f>
        <v>3884110</v>
      </c>
      <c r="E228" s="80">
        <f t="shared" si="69"/>
        <v>3429322</v>
      </c>
      <c r="F228" s="80">
        <f t="shared" si="69"/>
        <v>442788</v>
      </c>
      <c r="G228" s="145">
        <f t="shared" si="69"/>
        <v>12000</v>
      </c>
      <c r="H228" s="79">
        <v>4052737</v>
      </c>
      <c r="I228" s="80">
        <v>3618449</v>
      </c>
      <c r="J228" s="80">
        <v>422288</v>
      </c>
      <c r="K228" s="145">
        <v>12000</v>
      </c>
      <c r="L228" s="79">
        <f t="shared" si="69"/>
        <v>191021</v>
      </c>
      <c r="M228" s="80">
        <f t="shared" si="69"/>
        <v>173129</v>
      </c>
      <c r="N228" s="80">
        <f t="shared" si="69"/>
        <v>17832</v>
      </c>
      <c r="O228" s="145">
        <f t="shared" si="69"/>
        <v>60</v>
      </c>
      <c r="P228" s="79">
        <f t="shared" si="59"/>
        <v>4243758</v>
      </c>
      <c r="Q228" s="80">
        <f t="shared" si="60"/>
        <v>3791578</v>
      </c>
      <c r="R228" s="80">
        <f t="shared" si="61"/>
        <v>440120</v>
      </c>
      <c r="S228" s="145">
        <f t="shared" si="62"/>
        <v>12060</v>
      </c>
    </row>
    <row r="229" spans="1:19" ht="16.8" x14ac:dyDescent="0.3">
      <c r="A229" s="71"/>
      <c r="B229" s="220"/>
      <c r="C229" s="221"/>
      <c r="D229" s="141"/>
      <c r="E229" s="142"/>
      <c r="F229" s="142"/>
      <c r="G229" s="143"/>
      <c r="H229" s="82"/>
      <c r="I229" s="75"/>
      <c r="J229" s="75"/>
      <c r="K229" s="133"/>
      <c r="L229" s="141"/>
      <c r="M229" s="142"/>
      <c r="N229" s="142"/>
      <c r="O229" s="143"/>
      <c r="P229" s="82"/>
      <c r="Q229" s="75"/>
      <c r="R229" s="75"/>
      <c r="S229" s="133"/>
    </row>
    <row r="230" spans="1:19" ht="16.8" x14ac:dyDescent="0.3">
      <c r="A230" s="71"/>
      <c r="B230" s="93" t="s">
        <v>55</v>
      </c>
      <c r="C230" s="196" t="s">
        <v>68</v>
      </c>
      <c r="D230" s="141"/>
      <c r="E230" s="142"/>
      <c r="F230" s="142"/>
      <c r="G230" s="143"/>
      <c r="H230" s="82"/>
      <c r="I230" s="75"/>
      <c r="J230" s="75"/>
      <c r="K230" s="133"/>
      <c r="L230" s="141"/>
      <c r="M230" s="142"/>
      <c r="N230" s="142"/>
      <c r="O230" s="143"/>
      <c r="P230" s="82"/>
      <c r="Q230" s="75"/>
      <c r="R230" s="75"/>
      <c r="S230" s="133"/>
    </row>
    <row r="231" spans="1:19" ht="16.8" x14ac:dyDescent="0.3">
      <c r="A231" s="71"/>
      <c r="B231" s="210"/>
      <c r="C231" s="196" t="s">
        <v>69</v>
      </c>
      <c r="D231" s="141"/>
      <c r="E231" s="142"/>
      <c r="F231" s="142"/>
      <c r="G231" s="143"/>
      <c r="H231" s="82"/>
      <c r="I231" s="75"/>
      <c r="J231" s="75"/>
      <c r="K231" s="133"/>
      <c r="L231" s="141"/>
      <c r="M231" s="142"/>
      <c r="N231" s="142"/>
      <c r="O231" s="143"/>
      <c r="P231" s="82"/>
      <c r="Q231" s="75"/>
      <c r="R231" s="75"/>
      <c r="S231" s="133"/>
    </row>
    <row r="232" spans="1:19" x14ac:dyDescent="0.25">
      <c r="A232" s="71"/>
      <c r="B232" s="93"/>
      <c r="C232" s="73" t="s">
        <v>65</v>
      </c>
      <c r="D232" s="82">
        <v>0</v>
      </c>
      <c r="E232" s="75">
        <v>0</v>
      </c>
      <c r="F232" s="75">
        <v>0</v>
      </c>
      <c r="G232" s="133">
        <v>0</v>
      </c>
      <c r="H232" s="82">
        <v>0</v>
      </c>
      <c r="I232" s="75">
        <v>0</v>
      </c>
      <c r="J232" s="75">
        <v>0</v>
      </c>
      <c r="K232" s="133">
        <v>0</v>
      </c>
      <c r="L232" s="82"/>
      <c r="M232" s="75"/>
      <c r="N232" s="75"/>
      <c r="O232" s="133"/>
      <c r="P232" s="82">
        <f t="shared" si="59"/>
        <v>0</v>
      </c>
      <c r="Q232" s="75">
        <f t="shared" si="60"/>
        <v>0</v>
      </c>
      <c r="R232" s="75">
        <f t="shared" si="61"/>
        <v>0</v>
      </c>
      <c r="S232" s="133">
        <f t="shared" si="62"/>
        <v>0</v>
      </c>
    </row>
    <row r="233" spans="1:19" x14ac:dyDescent="0.25">
      <c r="A233" s="71"/>
      <c r="B233" s="93"/>
      <c r="C233" s="73" t="s">
        <v>66</v>
      </c>
      <c r="D233" s="82">
        <v>26389</v>
      </c>
      <c r="E233" s="75">
        <v>26389</v>
      </c>
      <c r="F233" s="75">
        <v>0</v>
      </c>
      <c r="G233" s="133">
        <v>0</v>
      </c>
      <c r="H233" s="82">
        <v>26389</v>
      </c>
      <c r="I233" s="75">
        <v>26389</v>
      </c>
      <c r="J233" s="75">
        <v>0</v>
      </c>
      <c r="K233" s="133">
        <v>0</v>
      </c>
      <c r="L233" s="82"/>
      <c r="M233" s="75"/>
      <c r="N233" s="75"/>
      <c r="O233" s="133"/>
      <c r="P233" s="82">
        <f t="shared" si="59"/>
        <v>26389</v>
      </c>
      <c r="Q233" s="75">
        <f t="shared" si="60"/>
        <v>26389</v>
      </c>
      <c r="R233" s="75">
        <f t="shared" si="61"/>
        <v>0</v>
      </c>
      <c r="S233" s="133">
        <f t="shared" si="62"/>
        <v>0</v>
      </c>
    </row>
    <row r="234" spans="1:19" x14ac:dyDescent="0.25">
      <c r="A234" s="71"/>
      <c r="B234" s="205"/>
      <c r="C234" s="196" t="s">
        <v>67</v>
      </c>
      <c r="D234" s="82">
        <v>0</v>
      </c>
      <c r="E234" s="75">
        <v>0</v>
      </c>
      <c r="F234" s="75">
        <v>0</v>
      </c>
      <c r="G234" s="133">
        <v>0</v>
      </c>
      <c r="H234" s="82">
        <v>413622</v>
      </c>
      <c r="I234" s="75">
        <v>413622</v>
      </c>
      <c r="J234" s="75">
        <v>0</v>
      </c>
      <c r="K234" s="133">
        <v>0</v>
      </c>
      <c r="L234" s="82">
        <v>386929</v>
      </c>
      <c r="M234" s="75">
        <f>L234</f>
        <v>386929</v>
      </c>
      <c r="N234" s="75">
        <v>0</v>
      </c>
      <c r="O234" s="133">
        <v>0</v>
      </c>
      <c r="P234" s="82">
        <f t="shared" si="59"/>
        <v>800551</v>
      </c>
      <c r="Q234" s="75">
        <f t="shared" si="60"/>
        <v>800551</v>
      </c>
      <c r="R234" s="75">
        <f t="shared" si="61"/>
        <v>0</v>
      </c>
      <c r="S234" s="133">
        <f t="shared" si="62"/>
        <v>0</v>
      </c>
    </row>
    <row r="235" spans="1:19" ht="14.4" x14ac:dyDescent="0.3">
      <c r="A235" s="71"/>
      <c r="B235" s="93"/>
      <c r="C235" s="206" t="s">
        <v>20</v>
      </c>
      <c r="D235" s="201">
        <f t="shared" ref="D235:G235" si="70">SUM(D232:D234)</f>
        <v>26389</v>
      </c>
      <c r="E235" s="202">
        <f t="shared" si="70"/>
        <v>26389</v>
      </c>
      <c r="F235" s="202">
        <f t="shared" si="70"/>
        <v>0</v>
      </c>
      <c r="G235" s="203">
        <f t="shared" si="70"/>
        <v>0</v>
      </c>
      <c r="H235" s="201">
        <v>440011</v>
      </c>
      <c r="I235" s="202">
        <v>440011</v>
      </c>
      <c r="J235" s="202">
        <v>0</v>
      </c>
      <c r="K235" s="203">
        <v>0</v>
      </c>
      <c r="L235" s="201">
        <f t="shared" ref="L235:O235" si="71">SUM(L232:L234)</f>
        <v>386929</v>
      </c>
      <c r="M235" s="202">
        <f t="shared" si="71"/>
        <v>386929</v>
      </c>
      <c r="N235" s="202">
        <f t="shared" si="71"/>
        <v>0</v>
      </c>
      <c r="O235" s="203">
        <f t="shared" si="71"/>
        <v>0</v>
      </c>
      <c r="P235" s="201">
        <f t="shared" si="59"/>
        <v>826940</v>
      </c>
      <c r="Q235" s="202">
        <f t="shared" si="60"/>
        <v>826940</v>
      </c>
      <c r="R235" s="202">
        <f t="shared" si="61"/>
        <v>0</v>
      </c>
      <c r="S235" s="203">
        <f t="shared" si="62"/>
        <v>0</v>
      </c>
    </row>
    <row r="236" spans="1:19" ht="14.4" x14ac:dyDescent="0.3">
      <c r="A236" s="71"/>
      <c r="B236" s="93"/>
      <c r="C236" s="206"/>
      <c r="D236" s="201"/>
      <c r="E236" s="202"/>
      <c r="F236" s="202"/>
      <c r="G236" s="203"/>
      <c r="H236" s="201"/>
      <c r="I236" s="202"/>
      <c r="J236" s="202"/>
      <c r="K236" s="203"/>
      <c r="L236" s="201"/>
      <c r="M236" s="202"/>
      <c r="N236" s="202"/>
      <c r="O236" s="203"/>
      <c r="P236" s="201"/>
      <c r="Q236" s="202"/>
      <c r="R236" s="202"/>
      <c r="S236" s="203"/>
    </row>
    <row r="237" spans="1:19" x14ac:dyDescent="0.25">
      <c r="A237" s="71"/>
      <c r="B237" s="93"/>
      <c r="C237" s="73" t="s">
        <v>70</v>
      </c>
      <c r="D237" s="82">
        <v>71244</v>
      </c>
      <c r="E237" s="75">
        <v>71244</v>
      </c>
      <c r="F237" s="75">
        <v>0</v>
      </c>
      <c r="G237" s="133">
        <v>0</v>
      </c>
      <c r="H237" s="82">
        <v>71244</v>
      </c>
      <c r="I237" s="75">
        <v>71244</v>
      </c>
      <c r="J237" s="75">
        <v>0</v>
      </c>
      <c r="K237" s="133">
        <v>0</v>
      </c>
      <c r="L237" s="82">
        <v>2198</v>
      </c>
      <c r="M237" s="75">
        <f>L237</f>
        <v>2198</v>
      </c>
      <c r="N237" s="75">
        <v>0</v>
      </c>
      <c r="O237" s="133">
        <v>0</v>
      </c>
      <c r="P237" s="82">
        <f t="shared" si="59"/>
        <v>73442</v>
      </c>
      <c r="Q237" s="75">
        <f t="shared" si="60"/>
        <v>73442</v>
      </c>
      <c r="R237" s="75">
        <f t="shared" si="61"/>
        <v>0</v>
      </c>
      <c r="S237" s="133">
        <f t="shared" si="62"/>
        <v>0</v>
      </c>
    </row>
    <row r="238" spans="1:19" x14ac:dyDescent="0.25">
      <c r="A238" s="71"/>
      <c r="B238" s="222"/>
      <c r="C238" s="196"/>
      <c r="D238" s="82"/>
      <c r="E238" s="75"/>
      <c r="F238" s="75"/>
      <c r="G238" s="133"/>
      <c r="H238" s="82"/>
      <c r="I238" s="75"/>
      <c r="J238" s="75"/>
      <c r="K238" s="133"/>
      <c r="L238" s="82"/>
      <c r="M238" s="75"/>
      <c r="N238" s="75"/>
      <c r="O238" s="133"/>
      <c r="P238" s="82"/>
      <c r="Q238" s="75"/>
      <c r="R238" s="75"/>
      <c r="S238" s="133"/>
    </row>
    <row r="239" spans="1:19" ht="14.4" thickBot="1" x14ac:dyDescent="0.3">
      <c r="A239" s="59"/>
      <c r="B239" s="223"/>
      <c r="C239" s="224" t="s">
        <v>14</v>
      </c>
      <c r="D239" s="168">
        <f t="shared" ref="D239:O239" si="72">SUM(D57,D235,D228)+D237</f>
        <v>5598255</v>
      </c>
      <c r="E239" s="169">
        <f t="shared" si="72"/>
        <v>5143467</v>
      </c>
      <c r="F239" s="169">
        <f t="shared" si="72"/>
        <v>442788</v>
      </c>
      <c r="G239" s="225">
        <f t="shared" si="72"/>
        <v>12000</v>
      </c>
      <c r="H239" s="168">
        <v>6175116</v>
      </c>
      <c r="I239" s="169">
        <v>5740828</v>
      </c>
      <c r="J239" s="169">
        <v>422288</v>
      </c>
      <c r="K239" s="225">
        <v>12000</v>
      </c>
      <c r="L239" s="168">
        <f t="shared" si="72"/>
        <v>623807</v>
      </c>
      <c r="M239" s="169">
        <f t="shared" si="72"/>
        <v>605915</v>
      </c>
      <c r="N239" s="169">
        <f t="shared" si="72"/>
        <v>17832</v>
      </c>
      <c r="O239" s="225">
        <f t="shared" si="72"/>
        <v>60</v>
      </c>
      <c r="P239" s="168">
        <f t="shared" si="59"/>
        <v>6798923</v>
      </c>
      <c r="Q239" s="169">
        <f t="shared" si="60"/>
        <v>6346743</v>
      </c>
      <c r="R239" s="169">
        <f t="shared" si="61"/>
        <v>440120</v>
      </c>
      <c r="S239" s="225">
        <f t="shared" si="62"/>
        <v>12060</v>
      </c>
    </row>
    <row r="240" spans="1:19" x14ac:dyDescent="0.25">
      <c r="A240" s="53"/>
      <c r="B240" s="172"/>
      <c r="C240" s="226"/>
      <c r="D240" s="227"/>
    </row>
    <row r="241" spans="1:16" x14ac:dyDescent="0.25">
      <c r="A241" s="53"/>
      <c r="B241" s="53"/>
      <c r="C241" s="227"/>
      <c r="D241" s="227"/>
      <c r="E241" s="227"/>
      <c r="F241" s="227"/>
      <c r="G241" s="227"/>
      <c r="H241" s="227"/>
      <c r="I241" s="227"/>
      <c r="J241" s="227"/>
      <c r="K241" s="227"/>
      <c r="P241" s="228"/>
    </row>
    <row r="242" spans="1:16" x14ac:dyDescent="0.25">
      <c r="A242" s="53"/>
      <c r="B242" s="53"/>
      <c r="C242" s="53"/>
      <c r="P242" s="229">
        <f>'1. melléklet (2)'!P195-'2. mell. 1. pont (2)'!P239</f>
        <v>0</v>
      </c>
    </row>
    <row r="243" spans="1:16" x14ac:dyDescent="0.25">
      <c r="A243" s="53"/>
      <c r="B243" s="53"/>
      <c r="C243" s="53"/>
    </row>
    <row r="244" spans="1:16" x14ac:dyDescent="0.25">
      <c r="A244" s="53"/>
      <c r="B244" s="53"/>
      <c r="C244" s="53"/>
    </row>
    <row r="245" spans="1:16" x14ac:dyDescent="0.25">
      <c r="A245" s="53"/>
      <c r="B245" s="53"/>
      <c r="C245" s="53"/>
    </row>
    <row r="246" spans="1:16" x14ac:dyDescent="0.25">
      <c r="A246" s="53"/>
      <c r="B246" s="53"/>
      <c r="C246" s="53"/>
    </row>
    <row r="247" spans="1:16" ht="16.8" x14ac:dyDescent="0.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</row>
    <row r="248" spans="1:16" ht="16.8" x14ac:dyDescent="0.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</row>
    <row r="249" spans="1:16" ht="16.8" x14ac:dyDescent="0.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</row>
    <row r="250" spans="1:16" ht="16.8" x14ac:dyDescent="0.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</row>
    <row r="251" spans="1:16" ht="16.8" x14ac:dyDescent="0.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</row>
    <row r="252" spans="1:16" ht="16.8" x14ac:dyDescent="0.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</row>
    <row r="253" spans="1:16" ht="16.8" x14ac:dyDescent="0.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</row>
    <row r="254" spans="1:16" ht="16.8" x14ac:dyDescent="0.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</row>
    <row r="255" spans="1:16" ht="16.8" x14ac:dyDescent="0.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</row>
    <row r="256" spans="1:16" ht="16.8" x14ac:dyDescent="0.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</row>
    <row r="257" spans="1:11" ht="16.8" x14ac:dyDescent="0.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</row>
    <row r="258" spans="1:11" ht="16.8" x14ac:dyDescent="0.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</row>
    <row r="259" spans="1:11" ht="16.8" x14ac:dyDescent="0.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</row>
    <row r="260" spans="1:11" ht="16.8" x14ac:dyDescent="0.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</row>
    <row r="261" spans="1:11" ht="16.8" x14ac:dyDescent="0.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</row>
    <row r="262" spans="1:11" ht="16.8" x14ac:dyDescent="0.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</row>
    <row r="263" spans="1:11" ht="16.8" x14ac:dyDescent="0.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</row>
    <row r="264" spans="1:11" ht="16.8" x14ac:dyDescent="0.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</row>
    <row r="265" spans="1:11" ht="16.8" x14ac:dyDescent="0.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</row>
    <row r="266" spans="1:11" ht="16.8" x14ac:dyDescent="0.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</row>
    <row r="267" spans="1:11" ht="16.8" x14ac:dyDescent="0.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</row>
    <row r="268" spans="1:11" ht="16.8" x14ac:dyDescent="0.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</row>
    <row r="269" spans="1:11" ht="16.8" x14ac:dyDescent="0.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</row>
    <row r="270" spans="1:11" ht="16.8" x14ac:dyDescent="0.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</row>
    <row r="271" spans="1:11" ht="16.8" x14ac:dyDescent="0.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</row>
    <row r="272" spans="1:11" ht="16.8" x14ac:dyDescent="0.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</row>
    <row r="273" spans="1:11" ht="16.8" x14ac:dyDescent="0.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</row>
    <row r="274" spans="1:11" ht="16.8" x14ac:dyDescent="0.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  <row r="275" spans="1:11" ht="16.8" x14ac:dyDescent="0.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</row>
    <row r="276" spans="1:11" ht="16.8" x14ac:dyDescent="0.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</row>
    <row r="277" spans="1:11" ht="16.8" x14ac:dyDescent="0.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</row>
    <row r="278" spans="1:11" ht="16.8" x14ac:dyDescent="0.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</row>
    <row r="279" spans="1:11" ht="16.8" x14ac:dyDescent="0.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</row>
    <row r="280" spans="1:11" ht="16.8" x14ac:dyDescent="0.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</row>
    <row r="281" spans="1:11" ht="16.8" x14ac:dyDescent="0.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</row>
    <row r="282" spans="1:11" ht="16.8" x14ac:dyDescent="0.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</row>
    <row r="283" spans="1:11" ht="16.8" x14ac:dyDescent="0.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</row>
    <row r="284" spans="1:11" ht="16.8" x14ac:dyDescent="0.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</row>
    <row r="285" spans="1:11" ht="16.8" x14ac:dyDescent="0.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</row>
    <row r="286" spans="1:11" ht="16.8" x14ac:dyDescent="0.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</row>
    <row r="287" spans="1:11" ht="16.8" x14ac:dyDescent="0.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</row>
    <row r="288" spans="1:11" ht="16.8" x14ac:dyDescent="0.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</row>
    <row r="289" spans="1:11" ht="16.8" x14ac:dyDescent="0.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</row>
    <row r="290" spans="1:11" ht="16.8" x14ac:dyDescent="0.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</row>
    <row r="291" spans="1:11" ht="16.8" x14ac:dyDescent="0.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</row>
    <row r="292" spans="1:11" ht="16.8" x14ac:dyDescent="0.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</row>
    <row r="293" spans="1:11" x14ac:dyDescent="0.25">
      <c r="A293" s="53"/>
      <c r="B293" s="53"/>
      <c r="C293" s="53"/>
    </row>
    <row r="294" spans="1:11" x14ac:dyDescent="0.25">
      <c r="A294" s="53"/>
      <c r="B294" s="53"/>
      <c r="C294" s="53"/>
    </row>
    <row r="295" spans="1:11" x14ac:dyDescent="0.25">
      <c r="A295" s="53"/>
      <c r="B295" s="53"/>
      <c r="C295" s="53"/>
    </row>
  </sheetData>
  <mergeCells count="6">
    <mergeCell ref="D7:G7"/>
    <mergeCell ref="L7:O7"/>
    <mergeCell ref="P7:S7"/>
    <mergeCell ref="A3:S3"/>
    <mergeCell ref="A5:S5"/>
    <mergeCell ref="H7:K7"/>
  </mergeCells>
  <phoneticPr fontId="46" type="noConversion"/>
  <pageMargins left="0.39370078740157483" right="0.39370078740157483" top="0.39370078740157483" bottom="0.39370078740157483" header="0.51181102362204722" footer="0.51181102362204722"/>
  <pageSetup paperSize="8" scale="6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1154-2CDA-46FB-964D-64738906F3FC}">
  <sheetPr>
    <pageSetUpPr fitToPage="1"/>
  </sheetPr>
  <dimension ref="A1:S14"/>
  <sheetViews>
    <sheetView view="pageBreakPreview" topLeftCell="D1" zoomScale="115" zoomScaleNormal="100" zoomScaleSheetLayoutView="115" workbookViewId="0">
      <selection activeCell="S14" sqref="S14"/>
    </sheetView>
  </sheetViews>
  <sheetFormatPr defaultColWidth="9.109375" defaultRowHeight="16.8" x14ac:dyDescent="0.3"/>
  <cols>
    <col min="1" max="1" width="16.5546875" style="40" customWidth="1"/>
    <col min="2" max="2" width="9.6640625" style="15" customWidth="1"/>
    <col min="3" max="3" width="10.5546875" style="15" customWidth="1"/>
    <col min="4" max="5" width="17" style="15" customWidth="1"/>
    <col min="6" max="6" width="8.33203125" style="15" bestFit="1" customWidth="1"/>
    <col min="7" max="7" width="8.33203125" style="15" customWidth="1"/>
    <col min="8" max="8" width="8.33203125" style="15" bestFit="1" customWidth="1"/>
    <col min="9" max="9" width="8.33203125" style="15" customWidth="1"/>
    <col min="10" max="11" width="11.109375" style="15" customWidth="1"/>
    <col min="12" max="13" width="10.88671875" style="15" customWidth="1"/>
    <col min="14" max="15" width="9.44140625" style="41" customWidth="1"/>
    <col min="16" max="17" width="10.88671875" style="41" customWidth="1"/>
    <col min="18" max="18" width="12.44140625" style="15" customWidth="1"/>
    <col min="19" max="16384" width="9.109375" style="15"/>
  </cols>
  <sheetData>
    <row r="1" spans="1:19" x14ac:dyDescent="0.3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  <c r="O1" s="36"/>
      <c r="P1" s="36"/>
      <c r="Q1" s="36"/>
      <c r="R1" s="4"/>
      <c r="S1" s="4" t="s">
        <v>308</v>
      </c>
    </row>
    <row r="2" spans="1:19" x14ac:dyDescent="0.3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6"/>
      <c r="O2" s="36"/>
      <c r="P2" s="36"/>
      <c r="Q2" s="36"/>
      <c r="R2" s="4"/>
      <c r="S2" s="33" t="s">
        <v>307</v>
      </c>
    </row>
    <row r="3" spans="1:19" ht="16.5" customHeight="1" x14ac:dyDescent="0.3">
      <c r="A3" s="233" t="s">
        <v>177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</row>
    <row r="4" spans="1:19" s="16" customFormat="1" ht="19.5" customHeight="1" x14ac:dyDescent="0.3">
      <c r="A4" s="233" t="s">
        <v>257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</row>
    <row r="5" spans="1:19" s="16" customFormat="1" ht="18.600000000000001" x14ac:dyDescent="0.3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8"/>
      <c r="O5" s="38"/>
      <c r="P5" s="38"/>
      <c r="Q5" s="1"/>
      <c r="R5" s="1"/>
    </row>
    <row r="6" spans="1:19" s="17" customFormat="1" ht="39.75" customHeight="1" x14ac:dyDescent="0.25">
      <c r="A6" s="39"/>
      <c r="B6" s="234" t="s">
        <v>19</v>
      </c>
      <c r="C6" s="235"/>
      <c r="D6" s="234" t="s">
        <v>178</v>
      </c>
      <c r="E6" s="235"/>
      <c r="F6" s="234" t="s">
        <v>23</v>
      </c>
      <c r="G6" s="235"/>
      <c r="H6" s="234" t="s">
        <v>40</v>
      </c>
      <c r="I6" s="235"/>
      <c r="J6" s="234" t="s">
        <v>41</v>
      </c>
      <c r="K6" s="235"/>
      <c r="L6" s="234" t="s">
        <v>42</v>
      </c>
      <c r="M6" s="235"/>
      <c r="N6" s="234" t="s">
        <v>17</v>
      </c>
      <c r="O6" s="235"/>
      <c r="P6" s="234" t="s">
        <v>43</v>
      </c>
      <c r="Q6" s="235"/>
      <c r="R6" s="236" t="s">
        <v>179</v>
      </c>
      <c r="S6" s="237"/>
    </row>
    <row r="7" spans="1:19" s="17" customFormat="1" ht="30.75" customHeight="1" x14ac:dyDescent="0.25">
      <c r="A7" s="39"/>
      <c r="B7" s="42" t="s">
        <v>180</v>
      </c>
      <c r="C7" s="42" t="s">
        <v>337</v>
      </c>
      <c r="D7" s="42" t="s">
        <v>180</v>
      </c>
      <c r="E7" s="42" t="s">
        <v>337</v>
      </c>
      <c r="F7" s="42" t="s">
        <v>180</v>
      </c>
      <c r="G7" s="42" t="s">
        <v>337</v>
      </c>
      <c r="H7" s="42" t="s">
        <v>180</v>
      </c>
      <c r="I7" s="42" t="s">
        <v>337</v>
      </c>
      <c r="J7" s="42" t="s">
        <v>180</v>
      </c>
      <c r="K7" s="42" t="s">
        <v>337</v>
      </c>
      <c r="L7" s="42" t="s">
        <v>180</v>
      </c>
      <c r="M7" s="42" t="s">
        <v>337</v>
      </c>
      <c r="N7" s="42" t="s">
        <v>180</v>
      </c>
      <c r="O7" s="42" t="s">
        <v>337</v>
      </c>
      <c r="P7" s="42" t="s">
        <v>180</v>
      </c>
      <c r="Q7" s="42" t="s">
        <v>337</v>
      </c>
      <c r="R7" s="42" t="s">
        <v>180</v>
      </c>
      <c r="S7" s="42" t="s">
        <v>337</v>
      </c>
    </row>
    <row r="8" spans="1:19" ht="23.25" customHeight="1" x14ac:dyDescent="0.3">
      <c r="A8" s="43" t="s">
        <v>181</v>
      </c>
      <c r="B8" s="44">
        <v>450967</v>
      </c>
      <c r="C8" s="44">
        <v>461618</v>
      </c>
      <c r="D8" s="44">
        <v>63488</v>
      </c>
      <c r="E8" s="44">
        <v>64876</v>
      </c>
      <c r="F8" s="44">
        <v>71778</v>
      </c>
      <c r="G8" s="44">
        <v>67778</v>
      </c>
      <c r="H8" s="44">
        <v>0</v>
      </c>
      <c r="I8" s="44">
        <v>0</v>
      </c>
      <c r="J8" s="44">
        <v>0</v>
      </c>
      <c r="K8" s="44">
        <v>0</v>
      </c>
      <c r="L8" s="44">
        <v>3700</v>
      </c>
      <c r="M8" s="44">
        <v>1700</v>
      </c>
      <c r="N8" s="44">
        <v>0</v>
      </c>
      <c r="O8" s="44">
        <v>0</v>
      </c>
      <c r="P8" s="44">
        <v>0</v>
      </c>
      <c r="Q8" s="44">
        <v>0</v>
      </c>
      <c r="R8" s="44">
        <f t="shared" ref="R8:S11" si="0">B8+D8+F8+H8+J8+L8+N8+P8</f>
        <v>589933</v>
      </c>
      <c r="S8" s="44">
        <f t="shared" si="0"/>
        <v>595972</v>
      </c>
    </row>
    <row r="9" spans="1:19" ht="27" x14ac:dyDescent="0.3">
      <c r="A9" s="43" t="s">
        <v>182</v>
      </c>
      <c r="B9" s="44">
        <v>39300</v>
      </c>
      <c r="C9" s="44">
        <v>41220</v>
      </c>
      <c r="D9" s="44">
        <v>5400</v>
      </c>
      <c r="E9" s="44">
        <v>5650</v>
      </c>
      <c r="F9" s="44">
        <v>4200</v>
      </c>
      <c r="G9" s="44">
        <v>4200</v>
      </c>
      <c r="H9" s="44">
        <v>0</v>
      </c>
      <c r="I9" s="44">
        <v>0</v>
      </c>
      <c r="J9" s="44">
        <v>0</v>
      </c>
      <c r="K9" s="44">
        <v>0</v>
      </c>
      <c r="L9" s="44">
        <v>300</v>
      </c>
      <c r="M9" s="44">
        <v>300</v>
      </c>
      <c r="N9" s="44">
        <v>0</v>
      </c>
      <c r="O9" s="44">
        <v>0</v>
      </c>
      <c r="P9" s="44">
        <v>0</v>
      </c>
      <c r="Q9" s="44">
        <v>0</v>
      </c>
      <c r="R9" s="44">
        <f t="shared" si="0"/>
        <v>49200</v>
      </c>
      <c r="S9" s="44">
        <f t="shared" si="0"/>
        <v>51370</v>
      </c>
    </row>
    <row r="10" spans="1:19" ht="27" x14ac:dyDescent="0.3">
      <c r="A10" s="43" t="s">
        <v>183</v>
      </c>
      <c r="B10" s="44">
        <v>11074</v>
      </c>
      <c r="C10" s="44">
        <v>11842</v>
      </c>
      <c r="D10" s="44">
        <v>1524</v>
      </c>
      <c r="E10" s="44">
        <v>1624</v>
      </c>
      <c r="F10" s="44">
        <v>240</v>
      </c>
      <c r="G10" s="44">
        <v>240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4">
        <v>0</v>
      </c>
      <c r="R10" s="44">
        <f t="shared" si="0"/>
        <v>12838</v>
      </c>
      <c r="S10" s="44">
        <f t="shared" si="0"/>
        <v>13706</v>
      </c>
    </row>
    <row r="11" spans="1:19" ht="27" x14ac:dyDescent="0.3">
      <c r="A11" s="43" t="s">
        <v>184</v>
      </c>
      <c r="B11" s="44">
        <v>11005</v>
      </c>
      <c r="C11" s="44">
        <v>11850</v>
      </c>
      <c r="D11" s="44">
        <v>1550</v>
      </c>
      <c r="E11" s="44">
        <v>1660</v>
      </c>
      <c r="F11" s="44">
        <v>32</v>
      </c>
      <c r="G11" s="44">
        <v>32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f t="shared" si="0"/>
        <v>12587</v>
      </c>
      <c r="S11" s="44">
        <f t="shared" si="0"/>
        <v>13542</v>
      </c>
    </row>
    <row r="12" spans="1:19" ht="27" x14ac:dyDescent="0.3">
      <c r="A12" s="43" t="s">
        <v>269</v>
      </c>
      <c r="B12" s="44">
        <v>10589</v>
      </c>
      <c r="C12" s="44">
        <v>11472</v>
      </c>
      <c r="D12" s="44">
        <v>1455</v>
      </c>
      <c r="E12" s="44">
        <v>1570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f t="shared" ref="R12:S13" si="1">B12+D12+F12+H12+J12+L12+N12+P12</f>
        <v>12044</v>
      </c>
      <c r="S12" s="44">
        <f t="shared" si="1"/>
        <v>13042</v>
      </c>
    </row>
    <row r="13" spans="1:19" ht="27" x14ac:dyDescent="0.3">
      <c r="A13" s="43" t="s">
        <v>270</v>
      </c>
      <c r="B13" s="44">
        <v>5604</v>
      </c>
      <c r="C13" s="44">
        <v>6084</v>
      </c>
      <c r="D13" s="44">
        <v>781</v>
      </c>
      <c r="E13" s="44">
        <v>843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f t="shared" si="1"/>
        <v>6385</v>
      </c>
      <c r="S13" s="44">
        <f t="shared" si="1"/>
        <v>6927</v>
      </c>
    </row>
    <row r="14" spans="1:19" s="18" customFormat="1" ht="24.75" customHeight="1" x14ac:dyDescent="0.3">
      <c r="A14" s="45" t="s">
        <v>20</v>
      </c>
      <c r="B14" s="46">
        <f>SUM(B8:B13)</f>
        <v>528539</v>
      </c>
      <c r="C14" s="46">
        <f>SUM(C8:C13)</f>
        <v>544086</v>
      </c>
      <c r="D14" s="46">
        <f t="shared" ref="D14:R14" si="2">SUM(D8:D13)</f>
        <v>74198</v>
      </c>
      <c r="E14" s="46">
        <f t="shared" ref="E14" si="3">SUM(E8:E13)</f>
        <v>76223</v>
      </c>
      <c r="F14" s="46">
        <f t="shared" si="2"/>
        <v>76250</v>
      </c>
      <c r="G14" s="46">
        <f t="shared" ref="G14" si="4">SUM(G8:G13)</f>
        <v>72250</v>
      </c>
      <c r="H14" s="46">
        <f t="shared" si="2"/>
        <v>0</v>
      </c>
      <c r="I14" s="46">
        <f t="shared" ref="I14" si="5">SUM(I8:I13)</f>
        <v>0</v>
      </c>
      <c r="J14" s="46">
        <f t="shared" si="2"/>
        <v>0</v>
      </c>
      <c r="K14" s="46">
        <f t="shared" ref="K14" si="6">SUM(K8:K13)</f>
        <v>0</v>
      </c>
      <c r="L14" s="46">
        <f t="shared" si="2"/>
        <v>4000</v>
      </c>
      <c r="M14" s="46">
        <f t="shared" ref="M14" si="7">SUM(M8:M13)</f>
        <v>2000</v>
      </c>
      <c r="N14" s="46">
        <f t="shared" si="2"/>
        <v>0</v>
      </c>
      <c r="O14" s="46">
        <f t="shared" ref="O14" si="8">SUM(O8:O13)</f>
        <v>0</v>
      </c>
      <c r="P14" s="46">
        <f t="shared" si="2"/>
        <v>0</v>
      </c>
      <c r="Q14" s="46">
        <f t="shared" ref="Q14" si="9">SUM(Q8:Q13)</f>
        <v>0</v>
      </c>
      <c r="R14" s="46">
        <f t="shared" si="2"/>
        <v>682987</v>
      </c>
      <c r="S14" s="46">
        <f t="shared" ref="S14" si="10">SUM(S8:S13)</f>
        <v>694559</v>
      </c>
    </row>
  </sheetData>
  <mergeCells count="11">
    <mergeCell ref="A3:R3"/>
    <mergeCell ref="A4:R4"/>
    <mergeCell ref="B6:C6"/>
    <mergeCell ref="D6:E6"/>
    <mergeCell ref="F6:G6"/>
    <mergeCell ref="H6:I6"/>
    <mergeCell ref="J6:K6"/>
    <mergeCell ref="L6:M6"/>
    <mergeCell ref="N6:O6"/>
    <mergeCell ref="P6:Q6"/>
    <mergeCell ref="R6:S6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38"/>
  <sheetViews>
    <sheetView view="pageBreakPreview" topLeftCell="A7" zoomScaleNormal="100" zoomScaleSheetLayoutView="100" workbookViewId="0">
      <selection activeCell="I1" sqref="I1"/>
    </sheetView>
  </sheetViews>
  <sheetFormatPr defaultRowHeight="13.2" x14ac:dyDescent="0.25"/>
  <cols>
    <col min="1" max="1" width="40" style="2" customWidth="1"/>
    <col min="2" max="5" width="10.44140625" style="2" customWidth="1"/>
    <col min="6" max="6" width="4.6640625" style="2" customWidth="1"/>
    <col min="7" max="7" width="35.44140625" style="2" customWidth="1"/>
    <col min="8" max="8" width="10.44140625" style="2" customWidth="1"/>
    <col min="9" max="9" width="9.88671875" style="2" customWidth="1"/>
    <col min="10" max="10" width="10.6640625" style="2" bestFit="1" customWidth="1"/>
    <col min="11" max="238" width="9.109375" style="2"/>
    <col min="239" max="239" width="40" style="2" customWidth="1"/>
    <col min="240" max="240" width="12" style="2" customWidth="1"/>
    <col min="241" max="243" width="10.44140625" style="2" customWidth="1"/>
    <col min="244" max="244" width="11" style="2" customWidth="1"/>
    <col min="245" max="245" width="4.6640625" style="2" customWidth="1"/>
    <col min="246" max="246" width="32.44140625" style="2" customWidth="1"/>
    <col min="247" max="247" width="12" style="2" customWidth="1"/>
    <col min="248" max="250" width="13.5546875" style="2" customWidth="1"/>
    <col min="251" max="251" width="11" style="2" customWidth="1"/>
    <col min="252" max="494" width="9.109375" style="2"/>
    <col min="495" max="495" width="40" style="2" customWidth="1"/>
    <col min="496" max="496" width="12" style="2" customWidth="1"/>
    <col min="497" max="499" width="10.44140625" style="2" customWidth="1"/>
    <col min="500" max="500" width="11" style="2" customWidth="1"/>
    <col min="501" max="501" width="4.6640625" style="2" customWidth="1"/>
    <col min="502" max="502" width="32.44140625" style="2" customWidth="1"/>
    <col min="503" max="503" width="12" style="2" customWidth="1"/>
    <col min="504" max="506" width="13.5546875" style="2" customWidth="1"/>
    <col min="507" max="507" width="11" style="2" customWidth="1"/>
    <col min="508" max="750" width="9.109375" style="2"/>
    <col min="751" max="751" width="40" style="2" customWidth="1"/>
    <col min="752" max="752" width="12" style="2" customWidth="1"/>
    <col min="753" max="755" width="10.44140625" style="2" customWidth="1"/>
    <col min="756" max="756" width="11" style="2" customWidth="1"/>
    <col min="757" max="757" width="4.6640625" style="2" customWidth="1"/>
    <col min="758" max="758" width="32.44140625" style="2" customWidth="1"/>
    <col min="759" max="759" width="12" style="2" customWidth="1"/>
    <col min="760" max="762" width="13.5546875" style="2" customWidth="1"/>
    <col min="763" max="763" width="11" style="2" customWidth="1"/>
    <col min="764" max="1006" width="9.109375" style="2"/>
    <col min="1007" max="1007" width="40" style="2" customWidth="1"/>
    <col min="1008" max="1008" width="12" style="2" customWidth="1"/>
    <col min="1009" max="1011" width="10.44140625" style="2" customWidth="1"/>
    <col min="1012" max="1012" width="11" style="2" customWidth="1"/>
    <col min="1013" max="1013" width="4.6640625" style="2" customWidth="1"/>
    <col min="1014" max="1014" width="32.44140625" style="2" customWidth="1"/>
    <col min="1015" max="1015" width="12" style="2" customWidth="1"/>
    <col min="1016" max="1018" width="13.5546875" style="2" customWidth="1"/>
    <col min="1019" max="1019" width="11" style="2" customWidth="1"/>
    <col min="1020" max="1262" width="9.109375" style="2"/>
    <col min="1263" max="1263" width="40" style="2" customWidth="1"/>
    <col min="1264" max="1264" width="12" style="2" customWidth="1"/>
    <col min="1265" max="1267" width="10.44140625" style="2" customWidth="1"/>
    <col min="1268" max="1268" width="11" style="2" customWidth="1"/>
    <col min="1269" max="1269" width="4.6640625" style="2" customWidth="1"/>
    <col min="1270" max="1270" width="32.44140625" style="2" customWidth="1"/>
    <col min="1271" max="1271" width="12" style="2" customWidth="1"/>
    <col min="1272" max="1274" width="13.5546875" style="2" customWidth="1"/>
    <col min="1275" max="1275" width="11" style="2" customWidth="1"/>
    <col min="1276" max="1518" width="9.109375" style="2"/>
    <col min="1519" max="1519" width="40" style="2" customWidth="1"/>
    <col min="1520" max="1520" width="12" style="2" customWidth="1"/>
    <col min="1521" max="1523" width="10.44140625" style="2" customWidth="1"/>
    <col min="1524" max="1524" width="11" style="2" customWidth="1"/>
    <col min="1525" max="1525" width="4.6640625" style="2" customWidth="1"/>
    <col min="1526" max="1526" width="32.44140625" style="2" customWidth="1"/>
    <col min="1527" max="1527" width="12" style="2" customWidth="1"/>
    <col min="1528" max="1530" width="13.5546875" style="2" customWidth="1"/>
    <col min="1531" max="1531" width="11" style="2" customWidth="1"/>
    <col min="1532" max="1774" width="9.109375" style="2"/>
    <col min="1775" max="1775" width="40" style="2" customWidth="1"/>
    <col min="1776" max="1776" width="12" style="2" customWidth="1"/>
    <col min="1777" max="1779" width="10.44140625" style="2" customWidth="1"/>
    <col min="1780" max="1780" width="11" style="2" customWidth="1"/>
    <col min="1781" max="1781" width="4.6640625" style="2" customWidth="1"/>
    <col min="1782" max="1782" width="32.44140625" style="2" customWidth="1"/>
    <col min="1783" max="1783" width="12" style="2" customWidth="1"/>
    <col min="1784" max="1786" width="13.5546875" style="2" customWidth="1"/>
    <col min="1787" max="1787" width="11" style="2" customWidth="1"/>
    <col min="1788" max="2030" width="9.109375" style="2"/>
    <col min="2031" max="2031" width="40" style="2" customWidth="1"/>
    <col min="2032" max="2032" width="12" style="2" customWidth="1"/>
    <col min="2033" max="2035" width="10.44140625" style="2" customWidth="1"/>
    <col min="2036" max="2036" width="11" style="2" customWidth="1"/>
    <col min="2037" max="2037" width="4.6640625" style="2" customWidth="1"/>
    <col min="2038" max="2038" width="32.44140625" style="2" customWidth="1"/>
    <col min="2039" max="2039" width="12" style="2" customWidth="1"/>
    <col min="2040" max="2042" width="13.5546875" style="2" customWidth="1"/>
    <col min="2043" max="2043" width="11" style="2" customWidth="1"/>
    <col min="2044" max="2286" width="9.109375" style="2"/>
    <col min="2287" max="2287" width="40" style="2" customWidth="1"/>
    <col min="2288" max="2288" width="12" style="2" customWidth="1"/>
    <col min="2289" max="2291" width="10.44140625" style="2" customWidth="1"/>
    <col min="2292" max="2292" width="11" style="2" customWidth="1"/>
    <col min="2293" max="2293" width="4.6640625" style="2" customWidth="1"/>
    <col min="2294" max="2294" width="32.44140625" style="2" customWidth="1"/>
    <col min="2295" max="2295" width="12" style="2" customWidth="1"/>
    <col min="2296" max="2298" width="13.5546875" style="2" customWidth="1"/>
    <col min="2299" max="2299" width="11" style="2" customWidth="1"/>
    <col min="2300" max="2542" width="9.109375" style="2"/>
    <col min="2543" max="2543" width="40" style="2" customWidth="1"/>
    <col min="2544" max="2544" width="12" style="2" customWidth="1"/>
    <col min="2545" max="2547" width="10.44140625" style="2" customWidth="1"/>
    <col min="2548" max="2548" width="11" style="2" customWidth="1"/>
    <col min="2549" max="2549" width="4.6640625" style="2" customWidth="1"/>
    <col min="2550" max="2550" width="32.44140625" style="2" customWidth="1"/>
    <col min="2551" max="2551" width="12" style="2" customWidth="1"/>
    <col min="2552" max="2554" width="13.5546875" style="2" customWidth="1"/>
    <col min="2555" max="2555" width="11" style="2" customWidth="1"/>
    <col min="2556" max="2798" width="9.109375" style="2"/>
    <col min="2799" max="2799" width="40" style="2" customWidth="1"/>
    <col min="2800" max="2800" width="12" style="2" customWidth="1"/>
    <col min="2801" max="2803" width="10.44140625" style="2" customWidth="1"/>
    <col min="2804" max="2804" width="11" style="2" customWidth="1"/>
    <col min="2805" max="2805" width="4.6640625" style="2" customWidth="1"/>
    <col min="2806" max="2806" width="32.44140625" style="2" customWidth="1"/>
    <col min="2807" max="2807" width="12" style="2" customWidth="1"/>
    <col min="2808" max="2810" width="13.5546875" style="2" customWidth="1"/>
    <col min="2811" max="2811" width="11" style="2" customWidth="1"/>
    <col min="2812" max="3054" width="9.109375" style="2"/>
    <col min="3055" max="3055" width="40" style="2" customWidth="1"/>
    <col min="3056" max="3056" width="12" style="2" customWidth="1"/>
    <col min="3057" max="3059" width="10.44140625" style="2" customWidth="1"/>
    <col min="3060" max="3060" width="11" style="2" customWidth="1"/>
    <col min="3061" max="3061" width="4.6640625" style="2" customWidth="1"/>
    <col min="3062" max="3062" width="32.44140625" style="2" customWidth="1"/>
    <col min="3063" max="3063" width="12" style="2" customWidth="1"/>
    <col min="3064" max="3066" width="13.5546875" style="2" customWidth="1"/>
    <col min="3067" max="3067" width="11" style="2" customWidth="1"/>
    <col min="3068" max="3310" width="9.109375" style="2"/>
    <col min="3311" max="3311" width="40" style="2" customWidth="1"/>
    <col min="3312" max="3312" width="12" style="2" customWidth="1"/>
    <col min="3313" max="3315" width="10.44140625" style="2" customWidth="1"/>
    <col min="3316" max="3316" width="11" style="2" customWidth="1"/>
    <col min="3317" max="3317" width="4.6640625" style="2" customWidth="1"/>
    <col min="3318" max="3318" width="32.44140625" style="2" customWidth="1"/>
    <col min="3319" max="3319" width="12" style="2" customWidth="1"/>
    <col min="3320" max="3322" width="13.5546875" style="2" customWidth="1"/>
    <col min="3323" max="3323" width="11" style="2" customWidth="1"/>
    <col min="3324" max="3566" width="9.109375" style="2"/>
    <col min="3567" max="3567" width="40" style="2" customWidth="1"/>
    <col min="3568" max="3568" width="12" style="2" customWidth="1"/>
    <col min="3569" max="3571" width="10.44140625" style="2" customWidth="1"/>
    <col min="3572" max="3572" width="11" style="2" customWidth="1"/>
    <col min="3573" max="3573" width="4.6640625" style="2" customWidth="1"/>
    <col min="3574" max="3574" width="32.44140625" style="2" customWidth="1"/>
    <col min="3575" max="3575" width="12" style="2" customWidth="1"/>
    <col min="3576" max="3578" width="13.5546875" style="2" customWidth="1"/>
    <col min="3579" max="3579" width="11" style="2" customWidth="1"/>
    <col min="3580" max="3822" width="9.109375" style="2"/>
    <col min="3823" max="3823" width="40" style="2" customWidth="1"/>
    <col min="3824" max="3824" width="12" style="2" customWidth="1"/>
    <col min="3825" max="3827" width="10.44140625" style="2" customWidth="1"/>
    <col min="3828" max="3828" width="11" style="2" customWidth="1"/>
    <col min="3829" max="3829" width="4.6640625" style="2" customWidth="1"/>
    <col min="3830" max="3830" width="32.44140625" style="2" customWidth="1"/>
    <col min="3831" max="3831" width="12" style="2" customWidth="1"/>
    <col min="3832" max="3834" width="13.5546875" style="2" customWidth="1"/>
    <col min="3835" max="3835" width="11" style="2" customWidth="1"/>
    <col min="3836" max="4078" width="9.109375" style="2"/>
    <col min="4079" max="4079" width="40" style="2" customWidth="1"/>
    <col min="4080" max="4080" width="12" style="2" customWidth="1"/>
    <col min="4081" max="4083" width="10.44140625" style="2" customWidth="1"/>
    <col min="4084" max="4084" width="11" style="2" customWidth="1"/>
    <col min="4085" max="4085" width="4.6640625" style="2" customWidth="1"/>
    <col min="4086" max="4086" width="32.44140625" style="2" customWidth="1"/>
    <col min="4087" max="4087" width="12" style="2" customWidth="1"/>
    <col min="4088" max="4090" width="13.5546875" style="2" customWidth="1"/>
    <col min="4091" max="4091" width="11" style="2" customWidth="1"/>
    <col min="4092" max="4334" width="9.109375" style="2"/>
    <col min="4335" max="4335" width="40" style="2" customWidth="1"/>
    <col min="4336" max="4336" width="12" style="2" customWidth="1"/>
    <col min="4337" max="4339" width="10.44140625" style="2" customWidth="1"/>
    <col min="4340" max="4340" width="11" style="2" customWidth="1"/>
    <col min="4341" max="4341" width="4.6640625" style="2" customWidth="1"/>
    <col min="4342" max="4342" width="32.44140625" style="2" customWidth="1"/>
    <col min="4343" max="4343" width="12" style="2" customWidth="1"/>
    <col min="4344" max="4346" width="13.5546875" style="2" customWidth="1"/>
    <col min="4347" max="4347" width="11" style="2" customWidth="1"/>
    <col min="4348" max="4590" width="9.109375" style="2"/>
    <col min="4591" max="4591" width="40" style="2" customWidth="1"/>
    <col min="4592" max="4592" width="12" style="2" customWidth="1"/>
    <col min="4593" max="4595" width="10.44140625" style="2" customWidth="1"/>
    <col min="4596" max="4596" width="11" style="2" customWidth="1"/>
    <col min="4597" max="4597" width="4.6640625" style="2" customWidth="1"/>
    <col min="4598" max="4598" width="32.44140625" style="2" customWidth="1"/>
    <col min="4599" max="4599" width="12" style="2" customWidth="1"/>
    <col min="4600" max="4602" width="13.5546875" style="2" customWidth="1"/>
    <col min="4603" max="4603" width="11" style="2" customWidth="1"/>
    <col min="4604" max="4846" width="9.109375" style="2"/>
    <col min="4847" max="4847" width="40" style="2" customWidth="1"/>
    <col min="4848" max="4848" width="12" style="2" customWidth="1"/>
    <col min="4849" max="4851" width="10.44140625" style="2" customWidth="1"/>
    <col min="4852" max="4852" width="11" style="2" customWidth="1"/>
    <col min="4853" max="4853" width="4.6640625" style="2" customWidth="1"/>
    <col min="4854" max="4854" width="32.44140625" style="2" customWidth="1"/>
    <col min="4855" max="4855" width="12" style="2" customWidth="1"/>
    <col min="4856" max="4858" width="13.5546875" style="2" customWidth="1"/>
    <col min="4859" max="4859" width="11" style="2" customWidth="1"/>
    <col min="4860" max="5102" width="9.109375" style="2"/>
    <col min="5103" max="5103" width="40" style="2" customWidth="1"/>
    <col min="5104" max="5104" width="12" style="2" customWidth="1"/>
    <col min="5105" max="5107" width="10.44140625" style="2" customWidth="1"/>
    <col min="5108" max="5108" width="11" style="2" customWidth="1"/>
    <col min="5109" max="5109" width="4.6640625" style="2" customWidth="1"/>
    <col min="5110" max="5110" width="32.44140625" style="2" customWidth="1"/>
    <col min="5111" max="5111" width="12" style="2" customWidth="1"/>
    <col min="5112" max="5114" width="13.5546875" style="2" customWidth="1"/>
    <col min="5115" max="5115" width="11" style="2" customWidth="1"/>
    <col min="5116" max="5358" width="9.109375" style="2"/>
    <col min="5359" max="5359" width="40" style="2" customWidth="1"/>
    <col min="5360" max="5360" width="12" style="2" customWidth="1"/>
    <col min="5361" max="5363" width="10.44140625" style="2" customWidth="1"/>
    <col min="5364" max="5364" width="11" style="2" customWidth="1"/>
    <col min="5365" max="5365" width="4.6640625" style="2" customWidth="1"/>
    <col min="5366" max="5366" width="32.44140625" style="2" customWidth="1"/>
    <col min="5367" max="5367" width="12" style="2" customWidth="1"/>
    <col min="5368" max="5370" width="13.5546875" style="2" customWidth="1"/>
    <col min="5371" max="5371" width="11" style="2" customWidth="1"/>
    <col min="5372" max="5614" width="9.109375" style="2"/>
    <col min="5615" max="5615" width="40" style="2" customWidth="1"/>
    <col min="5616" max="5616" width="12" style="2" customWidth="1"/>
    <col min="5617" max="5619" width="10.44140625" style="2" customWidth="1"/>
    <col min="5620" max="5620" width="11" style="2" customWidth="1"/>
    <col min="5621" max="5621" width="4.6640625" style="2" customWidth="1"/>
    <col min="5622" max="5622" width="32.44140625" style="2" customWidth="1"/>
    <col min="5623" max="5623" width="12" style="2" customWidth="1"/>
    <col min="5624" max="5626" width="13.5546875" style="2" customWidth="1"/>
    <col min="5627" max="5627" width="11" style="2" customWidth="1"/>
    <col min="5628" max="5870" width="9.109375" style="2"/>
    <col min="5871" max="5871" width="40" style="2" customWidth="1"/>
    <col min="5872" max="5872" width="12" style="2" customWidth="1"/>
    <col min="5873" max="5875" width="10.44140625" style="2" customWidth="1"/>
    <col min="5876" max="5876" width="11" style="2" customWidth="1"/>
    <col min="5877" max="5877" width="4.6640625" style="2" customWidth="1"/>
    <col min="5878" max="5878" width="32.44140625" style="2" customWidth="1"/>
    <col min="5879" max="5879" width="12" style="2" customWidth="1"/>
    <col min="5880" max="5882" width="13.5546875" style="2" customWidth="1"/>
    <col min="5883" max="5883" width="11" style="2" customWidth="1"/>
    <col min="5884" max="6126" width="9.109375" style="2"/>
    <col min="6127" max="6127" width="40" style="2" customWidth="1"/>
    <col min="6128" max="6128" width="12" style="2" customWidth="1"/>
    <col min="6129" max="6131" width="10.44140625" style="2" customWidth="1"/>
    <col min="6132" max="6132" width="11" style="2" customWidth="1"/>
    <col min="6133" max="6133" width="4.6640625" style="2" customWidth="1"/>
    <col min="6134" max="6134" width="32.44140625" style="2" customWidth="1"/>
    <col min="6135" max="6135" width="12" style="2" customWidth="1"/>
    <col min="6136" max="6138" width="13.5546875" style="2" customWidth="1"/>
    <col min="6139" max="6139" width="11" style="2" customWidth="1"/>
    <col min="6140" max="6382" width="9.109375" style="2"/>
    <col min="6383" max="6383" width="40" style="2" customWidth="1"/>
    <col min="6384" max="6384" width="12" style="2" customWidth="1"/>
    <col min="6385" max="6387" width="10.44140625" style="2" customWidth="1"/>
    <col min="6388" max="6388" width="11" style="2" customWidth="1"/>
    <col min="6389" max="6389" width="4.6640625" style="2" customWidth="1"/>
    <col min="6390" max="6390" width="32.44140625" style="2" customWidth="1"/>
    <col min="6391" max="6391" width="12" style="2" customWidth="1"/>
    <col min="6392" max="6394" width="13.5546875" style="2" customWidth="1"/>
    <col min="6395" max="6395" width="11" style="2" customWidth="1"/>
    <col min="6396" max="6638" width="9.109375" style="2"/>
    <col min="6639" max="6639" width="40" style="2" customWidth="1"/>
    <col min="6640" max="6640" width="12" style="2" customWidth="1"/>
    <col min="6641" max="6643" width="10.44140625" style="2" customWidth="1"/>
    <col min="6644" max="6644" width="11" style="2" customWidth="1"/>
    <col min="6645" max="6645" width="4.6640625" style="2" customWidth="1"/>
    <col min="6646" max="6646" width="32.44140625" style="2" customWidth="1"/>
    <col min="6647" max="6647" width="12" style="2" customWidth="1"/>
    <col min="6648" max="6650" width="13.5546875" style="2" customWidth="1"/>
    <col min="6651" max="6651" width="11" style="2" customWidth="1"/>
    <col min="6652" max="6894" width="9.109375" style="2"/>
    <col min="6895" max="6895" width="40" style="2" customWidth="1"/>
    <col min="6896" max="6896" width="12" style="2" customWidth="1"/>
    <col min="6897" max="6899" width="10.44140625" style="2" customWidth="1"/>
    <col min="6900" max="6900" width="11" style="2" customWidth="1"/>
    <col min="6901" max="6901" width="4.6640625" style="2" customWidth="1"/>
    <col min="6902" max="6902" width="32.44140625" style="2" customWidth="1"/>
    <col min="6903" max="6903" width="12" style="2" customWidth="1"/>
    <col min="6904" max="6906" width="13.5546875" style="2" customWidth="1"/>
    <col min="6907" max="6907" width="11" style="2" customWidth="1"/>
    <col min="6908" max="7150" width="9.109375" style="2"/>
    <col min="7151" max="7151" width="40" style="2" customWidth="1"/>
    <col min="7152" max="7152" width="12" style="2" customWidth="1"/>
    <col min="7153" max="7155" width="10.44140625" style="2" customWidth="1"/>
    <col min="7156" max="7156" width="11" style="2" customWidth="1"/>
    <col min="7157" max="7157" width="4.6640625" style="2" customWidth="1"/>
    <col min="7158" max="7158" width="32.44140625" style="2" customWidth="1"/>
    <col min="7159" max="7159" width="12" style="2" customWidth="1"/>
    <col min="7160" max="7162" width="13.5546875" style="2" customWidth="1"/>
    <col min="7163" max="7163" width="11" style="2" customWidth="1"/>
    <col min="7164" max="7406" width="9.109375" style="2"/>
    <col min="7407" max="7407" width="40" style="2" customWidth="1"/>
    <col min="7408" max="7408" width="12" style="2" customWidth="1"/>
    <col min="7409" max="7411" width="10.44140625" style="2" customWidth="1"/>
    <col min="7412" max="7412" width="11" style="2" customWidth="1"/>
    <col min="7413" max="7413" width="4.6640625" style="2" customWidth="1"/>
    <col min="7414" max="7414" width="32.44140625" style="2" customWidth="1"/>
    <col min="7415" max="7415" width="12" style="2" customWidth="1"/>
    <col min="7416" max="7418" width="13.5546875" style="2" customWidth="1"/>
    <col min="7419" max="7419" width="11" style="2" customWidth="1"/>
    <col min="7420" max="7662" width="9.109375" style="2"/>
    <col min="7663" max="7663" width="40" style="2" customWidth="1"/>
    <col min="7664" max="7664" width="12" style="2" customWidth="1"/>
    <col min="7665" max="7667" width="10.44140625" style="2" customWidth="1"/>
    <col min="7668" max="7668" width="11" style="2" customWidth="1"/>
    <col min="7669" max="7669" width="4.6640625" style="2" customWidth="1"/>
    <col min="7670" max="7670" width="32.44140625" style="2" customWidth="1"/>
    <col min="7671" max="7671" width="12" style="2" customWidth="1"/>
    <col min="7672" max="7674" width="13.5546875" style="2" customWidth="1"/>
    <col min="7675" max="7675" width="11" style="2" customWidth="1"/>
    <col min="7676" max="7918" width="9.109375" style="2"/>
    <col min="7919" max="7919" width="40" style="2" customWidth="1"/>
    <col min="7920" max="7920" width="12" style="2" customWidth="1"/>
    <col min="7921" max="7923" width="10.44140625" style="2" customWidth="1"/>
    <col min="7924" max="7924" width="11" style="2" customWidth="1"/>
    <col min="7925" max="7925" width="4.6640625" style="2" customWidth="1"/>
    <col min="7926" max="7926" width="32.44140625" style="2" customWidth="1"/>
    <col min="7927" max="7927" width="12" style="2" customWidth="1"/>
    <col min="7928" max="7930" width="13.5546875" style="2" customWidth="1"/>
    <col min="7931" max="7931" width="11" style="2" customWidth="1"/>
    <col min="7932" max="8174" width="9.109375" style="2"/>
    <col min="8175" max="8175" width="40" style="2" customWidth="1"/>
    <col min="8176" max="8176" width="12" style="2" customWidth="1"/>
    <col min="8177" max="8179" width="10.44140625" style="2" customWidth="1"/>
    <col min="8180" max="8180" width="11" style="2" customWidth="1"/>
    <col min="8181" max="8181" width="4.6640625" style="2" customWidth="1"/>
    <col min="8182" max="8182" width="32.44140625" style="2" customWidth="1"/>
    <col min="8183" max="8183" width="12" style="2" customWidth="1"/>
    <col min="8184" max="8186" width="13.5546875" style="2" customWidth="1"/>
    <col min="8187" max="8187" width="11" style="2" customWidth="1"/>
    <col min="8188" max="8430" width="9.109375" style="2"/>
    <col min="8431" max="8431" width="40" style="2" customWidth="1"/>
    <col min="8432" max="8432" width="12" style="2" customWidth="1"/>
    <col min="8433" max="8435" width="10.44140625" style="2" customWidth="1"/>
    <col min="8436" max="8436" width="11" style="2" customWidth="1"/>
    <col min="8437" max="8437" width="4.6640625" style="2" customWidth="1"/>
    <col min="8438" max="8438" width="32.44140625" style="2" customWidth="1"/>
    <col min="8439" max="8439" width="12" style="2" customWidth="1"/>
    <col min="8440" max="8442" width="13.5546875" style="2" customWidth="1"/>
    <col min="8443" max="8443" width="11" style="2" customWidth="1"/>
    <col min="8444" max="8686" width="9.109375" style="2"/>
    <col min="8687" max="8687" width="40" style="2" customWidth="1"/>
    <col min="8688" max="8688" width="12" style="2" customWidth="1"/>
    <col min="8689" max="8691" width="10.44140625" style="2" customWidth="1"/>
    <col min="8692" max="8692" width="11" style="2" customWidth="1"/>
    <col min="8693" max="8693" width="4.6640625" style="2" customWidth="1"/>
    <col min="8694" max="8694" width="32.44140625" style="2" customWidth="1"/>
    <col min="8695" max="8695" width="12" style="2" customWidth="1"/>
    <col min="8696" max="8698" width="13.5546875" style="2" customWidth="1"/>
    <col min="8699" max="8699" width="11" style="2" customWidth="1"/>
    <col min="8700" max="8942" width="9.109375" style="2"/>
    <col min="8943" max="8943" width="40" style="2" customWidth="1"/>
    <col min="8944" max="8944" width="12" style="2" customWidth="1"/>
    <col min="8945" max="8947" width="10.44140625" style="2" customWidth="1"/>
    <col min="8948" max="8948" width="11" style="2" customWidth="1"/>
    <col min="8949" max="8949" width="4.6640625" style="2" customWidth="1"/>
    <col min="8950" max="8950" width="32.44140625" style="2" customWidth="1"/>
    <col min="8951" max="8951" width="12" style="2" customWidth="1"/>
    <col min="8952" max="8954" width="13.5546875" style="2" customWidth="1"/>
    <col min="8955" max="8955" width="11" style="2" customWidth="1"/>
    <col min="8956" max="9198" width="9.109375" style="2"/>
    <col min="9199" max="9199" width="40" style="2" customWidth="1"/>
    <col min="9200" max="9200" width="12" style="2" customWidth="1"/>
    <col min="9201" max="9203" width="10.44140625" style="2" customWidth="1"/>
    <col min="9204" max="9204" width="11" style="2" customWidth="1"/>
    <col min="9205" max="9205" width="4.6640625" style="2" customWidth="1"/>
    <col min="9206" max="9206" width="32.44140625" style="2" customWidth="1"/>
    <col min="9207" max="9207" width="12" style="2" customWidth="1"/>
    <col min="9208" max="9210" width="13.5546875" style="2" customWidth="1"/>
    <col min="9211" max="9211" width="11" style="2" customWidth="1"/>
    <col min="9212" max="9454" width="9.109375" style="2"/>
    <col min="9455" max="9455" width="40" style="2" customWidth="1"/>
    <col min="9456" max="9456" width="12" style="2" customWidth="1"/>
    <col min="9457" max="9459" width="10.44140625" style="2" customWidth="1"/>
    <col min="9460" max="9460" width="11" style="2" customWidth="1"/>
    <col min="9461" max="9461" width="4.6640625" style="2" customWidth="1"/>
    <col min="9462" max="9462" width="32.44140625" style="2" customWidth="1"/>
    <col min="9463" max="9463" width="12" style="2" customWidth="1"/>
    <col min="9464" max="9466" width="13.5546875" style="2" customWidth="1"/>
    <col min="9467" max="9467" width="11" style="2" customWidth="1"/>
    <col min="9468" max="9710" width="9.109375" style="2"/>
    <col min="9711" max="9711" width="40" style="2" customWidth="1"/>
    <col min="9712" max="9712" width="12" style="2" customWidth="1"/>
    <col min="9713" max="9715" width="10.44140625" style="2" customWidth="1"/>
    <col min="9716" max="9716" width="11" style="2" customWidth="1"/>
    <col min="9717" max="9717" width="4.6640625" style="2" customWidth="1"/>
    <col min="9718" max="9718" width="32.44140625" style="2" customWidth="1"/>
    <col min="9719" max="9719" width="12" style="2" customWidth="1"/>
    <col min="9720" max="9722" width="13.5546875" style="2" customWidth="1"/>
    <col min="9723" max="9723" width="11" style="2" customWidth="1"/>
    <col min="9724" max="9966" width="9.109375" style="2"/>
    <col min="9967" max="9967" width="40" style="2" customWidth="1"/>
    <col min="9968" max="9968" width="12" style="2" customWidth="1"/>
    <col min="9969" max="9971" width="10.44140625" style="2" customWidth="1"/>
    <col min="9972" max="9972" width="11" style="2" customWidth="1"/>
    <col min="9973" max="9973" width="4.6640625" style="2" customWidth="1"/>
    <col min="9974" max="9974" width="32.44140625" style="2" customWidth="1"/>
    <col min="9975" max="9975" width="12" style="2" customWidth="1"/>
    <col min="9976" max="9978" width="13.5546875" style="2" customWidth="1"/>
    <col min="9979" max="9979" width="11" style="2" customWidth="1"/>
    <col min="9980" max="10222" width="9.109375" style="2"/>
    <col min="10223" max="10223" width="40" style="2" customWidth="1"/>
    <col min="10224" max="10224" width="12" style="2" customWidth="1"/>
    <col min="10225" max="10227" width="10.44140625" style="2" customWidth="1"/>
    <col min="10228" max="10228" width="11" style="2" customWidth="1"/>
    <col min="10229" max="10229" width="4.6640625" style="2" customWidth="1"/>
    <col min="10230" max="10230" width="32.44140625" style="2" customWidth="1"/>
    <col min="10231" max="10231" width="12" style="2" customWidth="1"/>
    <col min="10232" max="10234" width="13.5546875" style="2" customWidth="1"/>
    <col min="10235" max="10235" width="11" style="2" customWidth="1"/>
    <col min="10236" max="10478" width="9.109375" style="2"/>
    <col min="10479" max="10479" width="40" style="2" customWidth="1"/>
    <col min="10480" max="10480" width="12" style="2" customWidth="1"/>
    <col min="10481" max="10483" width="10.44140625" style="2" customWidth="1"/>
    <col min="10484" max="10484" width="11" style="2" customWidth="1"/>
    <col min="10485" max="10485" width="4.6640625" style="2" customWidth="1"/>
    <col min="10486" max="10486" width="32.44140625" style="2" customWidth="1"/>
    <col min="10487" max="10487" width="12" style="2" customWidth="1"/>
    <col min="10488" max="10490" width="13.5546875" style="2" customWidth="1"/>
    <col min="10491" max="10491" width="11" style="2" customWidth="1"/>
    <col min="10492" max="10734" width="9.109375" style="2"/>
    <col min="10735" max="10735" width="40" style="2" customWidth="1"/>
    <col min="10736" max="10736" width="12" style="2" customWidth="1"/>
    <col min="10737" max="10739" width="10.44140625" style="2" customWidth="1"/>
    <col min="10740" max="10740" width="11" style="2" customWidth="1"/>
    <col min="10741" max="10741" width="4.6640625" style="2" customWidth="1"/>
    <col min="10742" max="10742" width="32.44140625" style="2" customWidth="1"/>
    <col min="10743" max="10743" width="12" style="2" customWidth="1"/>
    <col min="10744" max="10746" width="13.5546875" style="2" customWidth="1"/>
    <col min="10747" max="10747" width="11" style="2" customWidth="1"/>
    <col min="10748" max="10990" width="9.109375" style="2"/>
    <col min="10991" max="10991" width="40" style="2" customWidth="1"/>
    <col min="10992" max="10992" width="12" style="2" customWidth="1"/>
    <col min="10993" max="10995" width="10.44140625" style="2" customWidth="1"/>
    <col min="10996" max="10996" width="11" style="2" customWidth="1"/>
    <col min="10997" max="10997" width="4.6640625" style="2" customWidth="1"/>
    <col min="10998" max="10998" width="32.44140625" style="2" customWidth="1"/>
    <col min="10999" max="10999" width="12" style="2" customWidth="1"/>
    <col min="11000" max="11002" width="13.5546875" style="2" customWidth="1"/>
    <col min="11003" max="11003" width="11" style="2" customWidth="1"/>
    <col min="11004" max="11246" width="9.109375" style="2"/>
    <col min="11247" max="11247" width="40" style="2" customWidth="1"/>
    <col min="11248" max="11248" width="12" style="2" customWidth="1"/>
    <col min="11249" max="11251" width="10.44140625" style="2" customWidth="1"/>
    <col min="11252" max="11252" width="11" style="2" customWidth="1"/>
    <col min="11253" max="11253" width="4.6640625" style="2" customWidth="1"/>
    <col min="11254" max="11254" width="32.44140625" style="2" customWidth="1"/>
    <col min="11255" max="11255" width="12" style="2" customWidth="1"/>
    <col min="11256" max="11258" width="13.5546875" style="2" customWidth="1"/>
    <col min="11259" max="11259" width="11" style="2" customWidth="1"/>
    <col min="11260" max="11502" width="9.109375" style="2"/>
    <col min="11503" max="11503" width="40" style="2" customWidth="1"/>
    <col min="11504" max="11504" width="12" style="2" customWidth="1"/>
    <col min="11505" max="11507" width="10.44140625" style="2" customWidth="1"/>
    <col min="11508" max="11508" width="11" style="2" customWidth="1"/>
    <col min="11509" max="11509" width="4.6640625" style="2" customWidth="1"/>
    <col min="11510" max="11510" width="32.44140625" style="2" customWidth="1"/>
    <col min="11511" max="11511" width="12" style="2" customWidth="1"/>
    <col min="11512" max="11514" width="13.5546875" style="2" customWidth="1"/>
    <col min="11515" max="11515" width="11" style="2" customWidth="1"/>
    <col min="11516" max="11758" width="9.109375" style="2"/>
    <col min="11759" max="11759" width="40" style="2" customWidth="1"/>
    <col min="11760" max="11760" width="12" style="2" customWidth="1"/>
    <col min="11761" max="11763" width="10.44140625" style="2" customWidth="1"/>
    <col min="11764" max="11764" width="11" style="2" customWidth="1"/>
    <col min="11765" max="11765" width="4.6640625" style="2" customWidth="1"/>
    <col min="11766" max="11766" width="32.44140625" style="2" customWidth="1"/>
    <col min="11767" max="11767" width="12" style="2" customWidth="1"/>
    <col min="11768" max="11770" width="13.5546875" style="2" customWidth="1"/>
    <col min="11771" max="11771" width="11" style="2" customWidth="1"/>
    <col min="11772" max="12014" width="9.109375" style="2"/>
    <col min="12015" max="12015" width="40" style="2" customWidth="1"/>
    <col min="12016" max="12016" width="12" style="2" customWidth="1"/>
    <col min="12017" max="12019" width="10.44140625" style="2" customWidth="1"/>
    <col min="12020" max="12020" width="11" style="2" customWidth="1"/>
    <col min="12021" max="12021" width="4.6640625" style="2" customWidth="1"/>
    <col min="12022" max="12022" width="32.44140625" style="2" customWidth="1"/>
    <col min="12023" max="12023" width="12" style="2" customWidth="1"/>
    <col min="12024" max="12026" width="13.5546875" style="2" customWidth="1"/>
    <col min="12027" max="12027" width="11" style="2" customWidth="1"/>
    <col min="12028" max="12270" width="9.109375" style="2"/>
    <col min="12271" max="12271" width="40" style="2" customWidth="1"/>
    <col min="12272" max="12272" width="12" style="2" customWidth="1"/>
    <col min="12273" max="12275" width="10.44140625" style="2" customWidth="1"/>
    <col min="12276" max="12276" width="11" style="2" customWidth="1"/>
    <col min="12277" max="12277" width="4.6640625" style="2" customWidth="1"/>
    <col min="12278" max="12278" width="32.44140625" style="2" customWidth="1"/>
    <col min="12279" max="12279" width="12" style="2" customWidth="1"/>
    <col min="12280" max="12282" width="13.5546875" style="2" customWidth="1"/>
    <col min="12283" max="12283" width="11" style="2" customWidth="1"/>
    <col min="12284" max="12526" width="9.109375" style="2"/>
    <col min="12527" max="12527" width="40" style="2" customWidth="1"/>
    <col min="12528" max="12528" width="12" style="2" customWidth="1"/>
    <col min="12529" max="12531" width="10.44140625" style="2" customWidth="1"/>
    <col min="12532" max="12532" width="11" style="2" customWidth="1"/>
    <col min="12533" max="12533" width="4.6640625" style="2" customWidth="1"/>
    <col min="12534" max="12534" width="32.44140625" style="2" customWidth="1"/>
    <col min="12535" max="12535" width="12" style="2" customWidth="1"/>
    <col min="12536" max="12538" width="13.5546875" style="2" customWidth="1"/>
    <col min="12539" max="12539" width="11" style="2" customWidth="1"/>
    <col min="12540" max="12782" width="9.109375" style="2"/>
    <col min="12783" max="12783" width="40" style="2" customWidth="1"/>
    <col min="12784" max="12784" width="12" style="2" customWidth="1"/>
    <col min="12785" max="12787" width="10.44140625" style="2" customWidth="1"/>
    <col min="12788" max="12788" width="11" style="2" customWidth="1"/>
    <col min="12789" max="12789" width="4.6640625" style="2" customWidth="1"/>
    <col min="12790" max="12790" width="32.44140625" style="2" customWidth="1"/>
    <col min="12791" max="12791" width="12" style="2" customWidth="1"/>
    <col min="12792" max="12794" width="13.5546875" style="2" customWidth="1"/>
    <col min="12795" max="12795" width="11" style="2" customWidth="1"/>
    <col min="12796" max="13038" width="9.109375" style="2"/>
    <col min="13039" max="13039" width="40" style="2" customWidth="1"/>
    <col min="13040" max="13040" width="12" style="2" customWidth="1"/>
    <col min="13041" max="13043" width="10.44140625" style="2" customWidth="1"/>
    <col min="13044" max="13044" width="11" style="2" customWidth="1"/>
    <col min="13045" max="13045" width="4.6640625" style="2" customWidth="1"/>
    <col min="13046" max="13046" width="32.44140625" style="2" customWidth="1"/>
    <col min="13047" max="13047" width="12" style="2" customWidth="1"/>
    <col min="13048" max="13050" width="13.5546875" style="2" customWidth="1"/>
    <col min="13051" max="13051" width="11" style="2" customWidth="1"/>
    <col min="13052" max="13294" width="9.109375" style="2"/>
    <col min="13295" max="13295" width="40" style="2" customWidth="1"/>
    <col min="13296" max="13296" width="12" style="2" customWidth="1"/>
    <col min="13297" max="13299" width="10.44140625" style="2" customWidth="1"/>
    <col min="13300" max="13300" width="11" style="2" customWidth="1"/>
    <col min="13301" max="13301" width="4.6640625" style="2" customWidth="1"/>
    <col min="13302" max="13302" width="32.44140625" style="2" customWidth="1"/>
    <col min="13303" max="13303" width="12" style="2" customWidth="1"/>
    <col min="13304" max="13306" width="13.5546875" style="2" customWidth="1"/>
    <col min="13307" max="13307" width="11" style="2" customWidth="1"/>
    <col min="13308" max="13550" width="9.109375" style="2"/>
    <col min="13551" max="13551" width="40" style="2" customWidth="1"/>
    <col min="13552" max="13552" width="12" style="2" customWidth="1"/>
    <col min="13553" max="13555" width="10.44140625" style="2" customWidth="1"/>
    <col min="13556" max="13556" width="11" style="2" customWidth="1"/>
    <col min="13557" max="13557" width="4.6640625" style="2" customWidth="1"/>
    <col min="13558" max="13558" width="32.44140625" style="2" customWidth="1"/>
    <col min="13559" max="13559" width="12" style="2" customWidth="1"/>
    <col min="13560" max="13562" width="13.5546875" style="2" customWidth="1"/>
    <col min="13563" max="13563" width="11" style="2" customWidth="1"/>
    <col min="13564" max="13806" width="9.109375" style="2"/>
    <col min="13807" max="13807" width="40" style="2" customWidth="1"/>
    <col min="13808" max="13808" width="12" style="2" customWidth="1"/>
    <col min="13809" max="13811" width="10.44140625" style="2" customWidth="1"/>
    <col min="13812" max="13812" width="11" style="2" customWidth="1"/>
    <col min="13813" max="13813" width="4.6640625" style="2" customWidth="1"/>
    <col min="13814" max="13814" width="32.44140625" style="2" customWidth="1"/>
    <col min="13815" max="13815" width="12" style="2" customWidth="1"/>
    <col min="13816" max="13818" width="13.5546875" style="2" customWidth="1"/>
    <col min="13819" max="13819" width="11" style="2" customWidth="1"/>
    <col min="13820" max="14062" width="9.109375" style="2"/>
    <col min="14063" max="14063" width="40" style="2" customWidth="1"/>
    <col min="14064" max="14064" width="12" style="2" customWidth="1"/>
    <col min="14065" max="14067" width="10.44140625" style="2" customWidth="1"/>
    <col min="14068" max="14068" width="11" style="2" customWidth="1"/>
    <col min="14069" max="14069" width="4.6640625" style="2" customWidth="1"/>
    <col min="14070" max="14070" width="32.44140625" style="2" customWidth="1"/>
    <col min="14071" max="14071" width="12" style="2" customWidth="1"/>
    <col min="14072" max="14074" width="13.5546875" style="2" customWidth="1"/>
    <col min="14075" max="14075" width="11" style="2" customWidth="1"/>
    <col min="14076" max="14318" width="9.109375" style="2"/>
    <col min="14319" max="14319" width="40" style="2" customWidth="1"/>
    <col min="14320" max="14320" width="12" style="2" customWidth="1"/>
    <col min="14321" max="14323" width="10.44140625" style="2" customWidth="1"/>
    <col min="14324" max="14324" width="11" style="2" customWidth="1"/>
    <col min="14325" max="14325" width="4.6640625" style="2" customWidth="1"/>
    <col min="14326" max="14326" width="32.44140625" style="2" customWidth="1"/>
    <col min="14327" max="14327" width="12" style="2" customWidth="1"/>
    <col min="14328" max="14330" width="13.5546875" style="2" customWidth="1"/>
    <col min="14331" max="14331" width="11" style="2" customWidth="1"/>
    <col min="14332" max="14574" width="9.109375" style="2"/>
    <col min="14575" max="14575" width="40" style="2" customWidth="1"/>
    <col min="14576" max="14576" width="12" style="2" customWidth="1"/>
    <col min="14577" max="14579" width="10.44140625" style="2" customWidth="1"/>
    <col min="14580" max="14580" width="11" style="2" customWidth="1"/>
    <col min="14581" max="14581" width="4.6640625" style="2" customWidth="1"/>
    <col min="14582" max="14582" width="32.44140625" style="2" customWidth="1"/>
    <col min="14583" max="14583" width="12" style="2" customWidth="1"/>
    <col min="14584" max="14586" width="13.5546875" style="2" customWidth="1"/>
    <col min="14587" max="14587" width="11" style="2" customWidth="1"/>
    <col min="14588" max="14830" width="9.109375" style="2"/>
    <col min="14831" max="14831" width="40" style="2" customWidth="1"/>
    <col min="14832" max="14832" width="12" style="2" customWidth="1"/>
    <col min="14833" max="14835" width="10.44140625" style="2" customWidth="1"/>
    <col min="14836" max="14836" width="11" style="2" customWidth="1"/>
    <col min="14837" max="14837" width="4.6640625" style="2" customWidth="1"/>
    <col min="14838" max="14838" width="32.44140625" style="2" customWidth="1"/>
    <col min="14839" max="14839" width="12" style="2" customWidth="1"/>
    <col min="14840" max="14842" width="13.5546875" style="2" customWidth="1"/>
    <col min="14843" max="14843" width="11" style="2" customWidth="1"/>
    <col min="14844" max="15086" width="9.109375" style="2"/>
    <col min="15087" max="15087" width="40" style="2" customWidth="1"/>
    <col min="15088" max="15088" width="12" style="2" customWidth="1"/>
    <col min="15089" max="15091" width="10.44140625" style="2" customWidth="1"/>
    <col min="15092" max="15092" width="11" style="2" customWidth="1"/>
    <col min="15093" max="15093" width="4.6640625" style="2" customWidth="1"/>
    <col min="15094" max="15094" width="32.44140625" style="2" customWidth="1"/>
    <col min="15095" max="15095" width="12" style="2" customWidth="1"/>
    <col min="15096" max="15098" width="13.5546875" style="2" customWidth="1"/>
    <col min="15099" max="15099" width="11" style="2" customWidth="1"/>
    <col min="15100" max="15342" width="9.109375" style="2"/>
    <col min="15343" max="15343" width="40" style="2" customWidth="1"/>
    <col min="15344" max="15344" width="12" style="2" customWidth="1"/>
    <col min="15345" max="15347" width="10.44140625" style="2" customWidth="1"/>
    <col min="15348" max="15348" width="11" style="2" customWidth="1"/>
    <col min="15349" max="15349" width="4.6640625" style="2" customWidth="1"/>
    <col min="15350" max="15350" width="32.44140625" style="2" customWidth="1"/>
    <col min="15351" max="15351" width="12" style="2" customWidth="1"/>
    <col min="15352" max="15354" width="13.5546875" style="2" customWidth="1"/>
    <col min="15355" max="15355" width="11" style="2" customWidth="1"/>
    <col min="15356" max="15598" width="9.109375" style="2"/>
    <col min="15599" max="15599" width="40" style="2" customWidth="1"/>
    <col min="15600" max="15600" width="12" style="2" customWidth="1"/>
    <col min="15601" max="15603" width="10.44140625" style="2" customWidth="1"/>
    <col min="15604" max="15604" width="11" style="2" customWidth="1"/>
    <col min="15605" max="15605" width="4.6640625" style="2" customWidth="1"/>
    <col min="15606" max="15606" width="32.44140625" style="2" customWidth="1"/>
    <col min="15607" max="15607" width="12" style="2" customWidth="1"/>
    <col min="15608" max="15610" width="13.5546875" style="2" customWidth="1"/>
    <col min="15611" max="15611" width="11" style="2" customWidth="1"/>
    <col min="15612" max="15854" width="9.109375" style="2"/>
    <col min="15855" max="15855" width="40" style="2" customWidth="1"/>
    <col min="15856" max="15856" width="12" style="2" customWidth="1"/>
    <col min="15857" max="15859" width="10.44140625" style="2" customWidth="1"/>
    <col min="15860" max="15860" width="11" style="2" customWidth="1"/>
    <col min="15861" max="15861" width="4.6640625" style="2" customWidth="1"/>
    <col min="15862" max="15862" width="32.44140625" style="2" customWidth="1"/>
    <col min="15863" max="15863" width="12" style="2" customWidth="1"/>
    <col min="15864" max="15866" width="13.5546875" style="2" customWidth="1"/>
    <col min="15867" max="15867" width="11" style="2" customWidth="1"/>
    <col min="15868" max="16110" width="9.109375" style="2"/>
    <col min="16111" max="16111" width="40" style="2" customWidth="1"/>
    <col min="16112" max="16112" width="12" style="2" customWidth="1"/>
    <col min="16113" max="16115" width="10.44140625" style="2" customWidth="1"/>
    <col min="16116" max="16116" width="11" style="2" customWidth="1"/>
    <col min="16117" max="16117" width="4.6640625" style="2" customWidth="1"/>
    <col min="16118" max="16118" width="32.44140625" style="2" customWidth="1"/>
    <col min="16119" max="16119" width="12" style="2" customWidth="1"/>
    <col min="16120" max="16122" width="13.5546875" style="2" customWidth="1"/>
    <col min="16123" max="16123" width="11" style="2" customWidth="1"/>
    <col min="16124" max="16378" width="9.109375" style="2"/>
    <col min="16379" max="16384" width="8.88671875" style="2" customWidth="1"/>
  </cols>
  <sheetData>
    <row r="1" spans="1:11" ht="15.6" customHeight="1" x14ac:dyDescent="0.25">
      <c r="A1" s="1"/>
      <c r="B1" s="1"/>
      <c r="C1" s="1"/>
      <c r="D1" s="1"/>
      <c r="E1" s="1"/>
      <c r="F1" s="1"/>
      <c r="G1" s="1"/>
      <c r="H1" s="1"/>
      <c r="I1" s="4"/>
      <c r="J1" s="4"/>
      <c r="K1" s="4" t="s">
        <v>339</v>
      </c>
    </row>
    <row r="2" spans="1:11" ht="15.6" customHeight="1" x14ac:dyDescent="0.25">
      <c r="A2" s="1"/>
      <c r="B2" s="1"/>
      <c r="C2" s="1"/>
      <c r="D2" s="1"/>
      <c r="E2" s="1"/>
      <c r="F2" s="1"/>
      <c r="G2" s="1"/>
      <c r="H2" s="1"/>
      <c r="I2" s="4"/>
      <c r="J2" s="33"/>
      <c r="K2" s="33" t="s">
        <v>338</v>
      </c>
    </row>
    <row r="3" spans="1:11" ht="12.75" customHeight="1" x14ac:dyDescent="0.25">
      <c r="A3" s="238" t="s">
        <v>84</v>
      </c>
      <c r="B3" s="238"/>
      <c r="C3" s="238"/>
      <c r="D3" s="238"/>
      <c r="E3" s="238"/>
      <c r="F3" s="238"/>
      <c r="G3" s="238"/>
      <c r="H3" s="238"/>
      <c r="I3" s="238"/>
      <c r="J3" s="238"/>
    </row>
    <row r="4" spans="1:11" x14ac:dyDescent="0.25">
      <c r="A4" s="239" t="s">
        <v>258</v>
      </c>
      <c r="B4" s="239"/>
      <c r="C4" s="239"/>
      <c r="D4" s="239"/>
      <c r="E4" s="239"/>
      <c r="F4" s="239"/>
      <c r="G4" s="239"/>
      <c r="H4" s="239"/>
      <c r="I4" s="239"/>
      <c r="J4" s="239"/>
    </row>
    <row r="5" spans="1:11" x14ac:dyDescent="0.25">
      <c r="A5" s="5"/>
      <c r="B5" s="20"/>
      <c r="C5" s="20"/>
      <c r="D5" s="20"/>
      <c r="E5" s="20"/>
      <c r="F5" s="20"/>
      <c r="G5" s="5"/>
      <c r="H5" s="47"/>
    </row>
    <row r="6" spans="1:11" x14ac:dyDescent="0.25">
      <c r="A6" s="6" t="s">
        <v>85</v>
      </c>
      <c r="B6" s="21"/>
      <c r="C6" s="21"/>
      <c r="D6" s="21"/>
      <c r="E6" s="21"/>
      <c r="F6" s="22"/>
      <c r="G6" s="6" t="s">
        <v>86</v>
      </c>
      <c r="H6" s="23"/>
      <c r="I6" s="3"/>
      <c r="J6" s="3"/>
      <c r="K6" s="3"/>
    </row>
    <row r="7" spans="1:11" x14ac:dyDescent="0.25">
      <c r="A7" s="7"/>
      <c r="B7" s="8" t="s">
        <v>259</v>
      </c>
      <c r="C7" s="8" t="s">
        <v>344</v>
      </c>
      <c r="D7" s="8" t="s">
        <v>260</v>
      </c>
      <c r="E7" s="8" t="s">
        <v>340</v>
      </c>
      <c r="F7" s="24"/>
      <c r="G7" s="7"/>
      <c r="H7" s="8" t="s">
        <v>259</v>
      </c>
      <c r="I7" s="8" t="s">
        <v>344</v>
      </c>
      <c r="J7" s="8" t="s">
        <v>260</v>
      </c>
      <c r="K7" s="8" t="s">
        <v>340</v>
      </c>
    </row>
    <row r="8" spans="1:11" x14ac:dyDescent="0.25">
      <c r="A8" s="6"/>
      <c r="B8" s="9" t="s">
        <v>21</v>
      </c>
      <c r="C8" s="9" t="s">
        <v>21</v>
      </c>
      <c r="D8" s="9" t="s">
        <v>21</v>
      </c>
      <c r="E8" s="9" t="s">
        <v>21</v>
      </c>
      <c r="F8" s="25"/>
      <c r="G8" s="26"/>
      <c r="H8" s="9" t="s">
        <v>21</v>
      </c>
      <c r="I8" s="9" t="s">
        <v>21</v>
      </c>
      <c r="J8" s="9" t="s">
        <v>21</v>
      </c>
      <c r="K8" s="9" t="s">
        <v>21</v>
      </c>
    </row>
    <row r="9" spans="1:11" x14ac:dyDescent="0.25">
      <c r="A9" s="10" t="s">
        <v>76</v>
      </c>
      <c r="B9" s="27">
        <v>422522</v>
      </c>
      <c r="C9" s="27">
        <v>365783</v>
      </c>
      <c r="D9" s="27">
        <f>'1. melléklet (2)'!D11+'1. melléklet (2)'!D17+'1. melléklet (2)'!D29+'1. melléklet (2)'!D55</f>
        <v>375324</v>
      </c>
      <c r="E9" s="27">
        <f>'1. melléklet (2)'!P11+'1. melléklet (2)'!P17+'1. melléklet (2)'!P29+'1. melléklet (2)'!P55</f>
        <v>398784</v>
      </c>
      <c r="F9" s="27"/>
      <c r="G9" s="10" t="s">
        <v>19</v>
      </c>
      <c r="H9" s="11">
        <v>1096511</v>
      </c>
      <c r="I9" s="11">
        <v>1238986</v>
      </c>
      <c r="J9" s="11">
        <f>'2. mell. 1. pont (2)'!D12+'2. mell. 1. pont (2)'!D27+'2. mell. 1. pont (2)'!D45+'2. mell. 1. pont (2)'!D68</f>
        <v>1378622</v>
      </c>
      <c r="K9" s="11">
        <f>'2. mell. 1. pont (2)'!P12+'2. mell. 1. pont (2)'!P27+'2. mell. 1. pont (2)'!P45+'2. mell. 1. pont (2)'!P68</f>
        <v>1412714</v>
      </c>
    </row>
    <row r="10" spans="1:11" x14ac:dyDescent="0.25">
      <c r="A10" s="10" t="s">
        <v>51</v>
      </c>
      <c r="B10" s="27">
        <v>1248823</v>
      </c>
      <c r="C10" s="27">
        <v>982902</v>
      </c>
      <c r="D10" s="27">
        <f>'1. melléklet (2)'!D70</f>
        <v>1248000</v>
      </c>
      <c r="E10" s="27">
        <f>'1. melléklet (2)'!P70</f>
        <v>1248000</v>
      </c>
      <c r="F10" s="27"/>
      <c r="G10" s="10" t="s">
        <v>87</v>
      </c>
      <c r="H10" s="11">
        <v>144755</v>
      </c>
      <c r="I10" s="11">
        <v>161101</v>
      </c>
      <c r="J10" s="11">
        <f>'2. mell. 1. pont (2)'!D13+'2. mell. 1. pont (2)'!D28+'2. mell. 1. pont (2)'!D46+'2. mell. 1. pont (2)'!D78</f>
        <v>186734</v>
      </c>
      <c r="K10" s="11">
        <f>'2. mell. 1. pont (2)'!P13+'2. mell. 1. pont (2)'!P28+'2. mell. 1. pont (2)'!P46+'2. mell. 1. pont (2)'!P78</f>
        <v>191827</v>
      </c>
    </row>
    <row r="11" spans="1:11" x14ac:dyDescent="0.25">
      <c r="A11" s="10" t="s">
        <v>88</v>
      </c>
      <c r="B11" s="27">
        <v>2131549</v>
      </c>
      <c r="C11" s="27">
        <v>2199619</v>
      </c>
      <c r="D11" s="27">
        <f>'1. melléklet (2)'!D96</f>
        <v>2005076</v>
      </c>
      <c r="E11" s="27">
        <f>'1. melléklet (2)'!P96</f>
        <v>2334085</v>
      </c>
      <c r="F11" s="27"/>
      <c r="G11" s="10" t="s">
        <v>23</v>
      </c>
      <c r="H11" s="11">
        <v>1664816</v>
      </c>
      <c r="I11" s="11">
        <v>1775632</v>
      </c>
      <c r="J11" s="11">
        <f>'2. mell. 1. pont (2)'!D14+'2. mell. 1. pont (2)'!D29+'2. mell. 1. pont (2)'!D47+'2. mell. 1. pont (2)'!D131</f>
        <v>1662280</v>
      </c>
      <c r="K11" s="11">
        <f>'2. mell. 1. pont (2)'!P14+'2. mell. 1. pont (2)'!P29+'2. mell. 1. pont (2)'!P47+'2. mell. 1. pont (2)'!P131</f>
        <v>1881953</v>
      </c>
    </row>
    <row r="12" spans="1:11" ht="24" x14ac:dyDescent="0.25">
      <c r="A12" s="10" t="s">
        <v>117</v>
      </c>
      <c r="B12" s="27">
        <v>192925</v>
      </c>
      <c r="C12" s="27">
        <v>114968</v>
      </c>
      <c r="D12" s="27">
        <f>'1. melléklet (2)'!D131</f>
        <v>113549</v>
      </c>
      <c r="E12" s="27">
        <f>'1. melléklet (2)'!P131+'1. melléklet (2)'!P31</f>
        <v>116258</v>
      </c>
      <c r="F12" s="27"/>
      <c r="G12" s="28" t="s">
        <v>108</v>
      </c>
      <c r="H12" s="11">
        <v>668294</v>
      </c>
      <c r="I12" s="11">
        <v>777636</v>
      </c>
      <c r="J12" s="11">
        <f>'2. mell. 1. pont (2)'!D159+'2. mell. 1. pont (2)'!D174+'2. mell. 1. pont (2)'!D183+'2. mell. 1. pont (2)'!D32+'2. mell. 1. pont (2)'!D50</f>
        <v>665368</v>
      </c>
      <c r="K12" s="11">
        <f>'2. mell. 1. pont (2)'!P159+'2. mell. 1. pont (2)'!P174+'2. mell. 1. pont (2)'!P183+'2. mell. 1. pont (2)'!P32+'2. mell. 1. pont (2)'!P50+'2. mell. 1. pont (2)'!P192</f>
        <v>785086</v>
      </c>
    </row>
    <row r="13" spans="1:11" x14ac:dyDescent="0.25">
      <c r="A13" s="10" t="s">
        <v>145</v>
      </c>
      <c r="B13" s="27">
        <v>6760</v>
      </c>
      <c r="C13" s="27">
        <v>2500</v>
      </c>
      <c r="D13" s="27">
        <f>'1. melléklet (2)'!D152</f>
        <v>28700</v>
      </c>
      <c r="E13" s="27">
        <f>'1. melléklet (2)'!P152</f>
        <v>33601</v>
      </c>
      <c r="F13" s="27"/>
      <c r="G13" s="10" t="s">
        <v>40</v>
      </c>
      <c r="H13" s="11">
        <v>13519</v>
      </c>
      <c r="I13" s="11">
        <v>12722</v>
      </c>
      <c r="J13" s="11">
        <f>'2. mell. 1. pont (2)'!D145</f>
        <v>12000</v>
      </c>
      <c r="K13" s="11">
        <f>'2. mell. 1. pont (2)'!P145</f>
        <v>12060</v>
      </c>
    </row>
    <row r="14" spans="1:11" x14ac:dyDescent="0.25">
      <c r="A14" s="10" t="s">
        <v>89</v>
      </c>
      <c r="B14" s="27">
        <v>4000</v>
      </c>
      <c r="C14" s="27">
        <v>19000</v>
      </c>
      <c r="D14" s="27">
        <f>'1. melléklet (2)'!D171</f>
        <v>60000</v>
      </c>
      <c r="E14" s="27">
        <f>'1. melléklet (2)'!P171</f>
        <v>60000</v>
      </c>
      <c r="F14" s="27"/>
      <c r="G14" s="10" t="s">
        <v>90</v>
      </c>
      <c r="H14" s="11">
        <v>1200</v>
      </c>
      <c r="I14" s="11">
        <v>0</v>
      </c>
      <c r="J14" s="11">
        <f>'2. mell. 1. pont (2)'!D189</f>
        <v>60000</v>
      </c>
      <c r="K14" s="11">
        <f>'2. mell. 1. pont (2)'!P189</f>
        <v>60000</v>
      </c>
    </row>
    <row r="15" spans="1:11" x14ac:dyDescent="0.25">
      <c r="A15" s="3"/>
      <c r="B15" s="3"/>
      <c r="C15" s="3"/>
      <c r="D15" s="3"/>
      <c r="E15" s="3"/>
      <c r="F15" s="27"/>
      <c r="G15" s="10" t="s">
        <v>92</v>
      </c>
      <c r="H15" s="11">
        <v>0</v>
      </c>
      <c r="I15" s="11">
        <v>0</v>
      </c>
      <c r="J15" s="11">
        <f>'2. mell. 1. pont (2)'!D181+'2. mell. 1. pont (2)'!D177</f>
        <v>12000</v>
      </c>
      <c r="K15" s="11">
        <f>'2. mell. 1. pont (2)'!P181+'2. mell. 1. pont (2)'!P177</f>
        <v>12000</v>
      </c>
    </row>
    <row r="16" spans="1:11" x14ac:dyDescent="0.25">
      <c r="A16" s="6" t="s">
        <v>93</v>
      </c>
      <c r="B16" s="29">
        <f>SUM(B9:B15)</f>
        <v>4006579</v>
      </c>
      <c r="C16" s="29">
        <f>SUM(C9:C15)</f>
        <v>3684772</v>
      </c>
      <c r="D16" s="29">
        <f>SUM(D9:D15)</f>
        <v>3830649</v>
      </c>
      <c r="E16" s="29">
        <f>SUM(E9:E15)</f>
        <v>4190728</v>
      </c>
      <c r="F16" s="30"/>
      <c r="G16" s="6" t="s">
        <v>94</v>
      </c>
      <c r="H16" s="12">
        <f>SUM(H9:H15)</f>
        <v>3589095</v>
      </c>
      <c r="I16" s="12">
        <f>SUM(I9:I15)</f>
        <v>3966077</v>
      </c>
      <c r="J16" s="12">
        <f>SUM(J9:J15)</f>
        <v>3977004</v>
      </c>
      <c r="K16" s="12">
        <f>SUM(K9:K15)</f>
        <v>4355640</v>
      </c>
    </row>
    <row r="17" spans="1:11" x14ac:dyDescent="0.25">
      <c r="A17" s="6" t="s">
        <v>185</v>
      </c>
      <c r="B17" s="29"/>
      <c r="C17" s="29"/>
      <c r="D17" s="29"/>
      <c r="E17" s="29"/>
      <c r="F17" s="30"/>
      <c r="G17" s="6"/>
      <c r="H17" s="12">
        <f>B16-H16</f>
        <v>417484</v>
      </c>
      <c r="I17" s="12">
        <f>C16-I16</f>
        <v>-281305</v>
      </c>
      <c r="J17" s="12">
        <f>D16-J16</f>
        <v>-146355</v>
      </c>
      <c r="K17" s="12">
        <f>E16-K16</f>
        <v>-164912</v>
      </c>
    </row>
    <row r="18" spans="1:11" x14ac:dyDescent="0.25">
      <c r="A18" s="6"/>
      <c r="B18" s="29"/>
      <c r="C18" s="29"/>
      <c r="D18" s="29"/>
      <c r="E18" s="29"/>
      <c r="F18" s="30"/>
      <c r="G18" s="6"/>
      <c r="H18" s="12"/>
      <c r="I18" s="12"/>
      <c r="J18" s="12"/>
      <c r="K18" s="12"/>
    </row>
    <row r="19" spans="1:11" x14ac:dyDescent="0.25">
      <c r="A19" s="10" t="s">
        <v>57</v>
      </c>
      <c r="B19" s="11">
        <v>207896</v>
      </c>
      <c r="C19" s="11">
        <v>99778</v>
      </c>
      <c r="D19" s="11">
        <f>'1. melléklet (2)'!D106</f>
        <v>465301</v>
      </c>
      <c r="E19" s="11">
        <f>'1. melléklet (2)'!P106</f>
        <v>485301</v>
      </c>
      <c r="F19" s="23"/>
      <c r="G19" s="10" t="s">
        <v>42</v>
      </c>
      <c r="H19" s="11">
        <v>807794</v>
      </c>
      <c r="I19" s="11">
        <v>108143</v>
      </c>
      <c r="J19" s="11">
        <f>'2. mell. 1. pont (2)'!D17+'2. mell. 1. pont (2)'!D36+'2. mell. 1. pont (2)'!D54+'2. mell. 1. pont (2)'!D205</f>
        <v>126095</v>
      </c>
      <c r="K19" s="11">
        <f>'2. mell. 1. pont (2)'!P17+'2. mell. 1. pont (2)'!P36+'2. mell. 1. pont (2)'!P54+'2. mell. 1. pont (2)'!P205</f>
        <v>141771</v>
      </c>
    </row>
    <row r="20" spans="1:11" x14ac:dyDescent="0.25">
      <c r="A20" s="10" t="s">
        <v>147</v>
      </c>
      <c r="B20" s="27">
        <v>64148</v>
      </c>
      <c r="C20" s="27">
        <v>0</v>
      </c>
      <c r="D20" s="27">
        <v>0</v>
      </c>
      <c r="E20" s="27">
        <v>0</v>
      </c>
      <c r="F20" s="27"/>
      <c r="G20" s="10" t="s">
        <v>17</v>
      </c>
      <c r="H20" s="11">
        <v>1628805</v>
      </c>
      <c r="I20" s="11">
        <v>113187</v>
      </c>
      <c r="J20" s="11">
        <f>'2. mell. 1. pont (2)'!D216+'2. mell. 1. pont (2)'!D23+'2. mell. 1. pont (2)'!D41</f>
        <v>1391523</v>
      </c>
      <c r="K20" s="11">
        <f>'2. mell. 1. pont (2)'!P216+'2. mell. 1. pont (2)'!P23+'2. mell. 1. pont (2)'!P41</f>
        <v>1395130</v>
      </c>
    </row>
    <row r="21" spans="1:11" ht="24" x14ac:dyDescent="0.25">
      <c r="A21" s="10" t="s">
        <v>95</v>
      </c>
      <c r="B21" s="31">
        <v>281001</v>
      </c>
      <c r="C21" s="31">
        <v>338378</v>
      </c>
      <c r="D21" s="31">
        <f>'1. melléklet (2)'!D140</f>
        <v>1194162</v>
      </c>
      <c r="E21" s="31">
        <f>'1. melléklet (2)'!P140</f>
        <v>1209390</v>
      </c>
      <c r="F21" s="31"/>
      <c r="G21" s="28" t="s">
        <v>107</v>
      </c>
      <c r="H21" s="11">
        <v>8530</v>
      </c>
      <c r="I21" s="11">
        <v>2269</v>
      </c>
      <c r="J21" s="11">
        <f>+'2. mell. 1. pont (2)'!D223</f>
        <v>6000</v>
      </c>
      <c r="K21" s="11">
        <f>+'2. mell. 1. pont (2)'!P223</f>
        <v>6000</v>
      </c>
    </row>
    <row r="22" spans="1:11" x14ac:dyDescent="0.25">
      <c r="A22" s="10" t="s">
        <v>144</v>
      </c>
      <c r="B22" s="27">
        <v>0</v>
      </c>
      <c r="C22" s="27">
        <v>0</v>
      </c>
      <c r="D22" s="27">
        <f>'1. melléklet (2)'!D157</f>
        <v>400</v>
      </c>
      <c r="E22" s="27">
        <f>'1. melléklet (2)'!P157</f>
        <v>400</v>
      </c>
      <c r="F22" s="27"/>
      <c r="G22" s="10" t="s">
        <v>106</v>
      </c>
      <c r="H22" s="11">
        <v>0</v>
      </c>
      <c r="I22" s="11">
        <v>0</v>
      </c>
      <c r="J22" s="11">
        <v>0</v>
      </c>
      <c r="K22" s="11">
        <v>0</v>
      </c>
    </row>
    <row r="23" spans="1:11" x14ac:dyDescent="0.25">
      <c r="A23" s="10" t="s">
        <v>96</v>
      </c>
      <c r="B23" s="27">
        <v>118</v>
      </c>
      <c r="C23" s="27">
        <v>365</v>
      </c>
      <c r="D23" s="27">
        <f>'1. melléklet (2)'!D165</f>
        <v>300</v>
      </c>
      <c r="E23" s="27">
        <f>'1. melléklet (2)'!P165</f>
        <v>300</v>
      </c>
      <c r="F23" s="27"/>
      <c r="G23" s="10" t="s">
        <v>98</v>
      </c>
      <c r="H23" s="11">
        <v>0</v>
      </c>
      <c r="I23" s="11">
        <v>0</v>
      </c>
      <c r="J23" s="11">
        <v>0</v>
      </c>
      <c r="K23" s="11">
        <v>0</v>
      </c>
    </row>
    <row r="24" spans="1:11" x14ac:dyDescent="0.25">
      <c r="A24" s="6" t="s">
        <v>99</v>
      </c>
      <c r="B24" s="29">
        <f>SUM(B19:B23)</f>
        <v>553163</v>
      </c>
      <c r="C24" s="29">
        <f>SUM(C19:C23)</f>
        <v>438521</v>
      </c>
      <c r="D24" s="29">
        <f>SUM(D19:D23)</f>
        <v>1660163</v>
      </c>
      <c r="E24" s="29">
        <f>SUM(E19:E23)</f>
        <v>1695391</v>
      </c>
      <c r="F24" s="29"/>
      <c r="G24" s="6" t="s">
        <v>100</v>
      </c>
      <c r="H24" s="12">
        <f>SUM(H19:H23)</f>
        <v>2445129</v>
      </c>
      <c r="I24" s="12">
        <f>SUM(I19:I23)</f>
        <v>223599</v>
      </c>
      <c r="J24" s="12">
        <f>SUM(J19:J23)</f>
        <v>1523618</v>
      </c>
      <c r="K24" s="12">
        <f>SUM(K19:K23)</f>
        <v>1542901</v>
      </c>
    </row>
    <row r="25" spans="1:11" ht="24" x14ac:dyDescent="0.25">
      <c r="A25" s="6" t="s">
        <v>186</v>
      </c>
      <c r="B25" s="29"/>
      <c r="C25" s="29"/>
      <c r="D25" s="29"/>
      <c r="E25" s="29"/>
      <c r="F25" s="29"/>
      <c r="G25" s="6"/>
      <c r="H25" s="12">
        <f>B24-H24</f>
        <v>-1891966</v>
      </c>
      <c r="I25" s="12">
        <f>C24-I24</f>
        <v>214922</v>
      </c>
      <c r="J25" s="12">
        <f>D24-J24</f>
        <v>136545</v>
      </c>
      <c r="K25" s="12">
        <f>E24-K24</f>
        <v>152490</v>
      </c>
    </row>
    <row r="26" spans="1:11" x14ac:dyDescent="0.25">
      <c r="A26" s="6"/>
      <c r="B26" s="29"/>
      <c r="C26" s="29"/>
      <c r="D26" s="29"/>
      <c r="E26" s="29"/>
      <c r="F26" s="29"/>
      <c r="G26" s="6"/>
      <c r="H26" s="12"/>
      <c r="I26" s="12"/>
      <c r="J26" s="12"/>
      <c r="K26" s="12"/>
    </row>
    <row r="27" spans="1:11" x14ac:dyDescent="0.25">
      <c r="A27" s="6" t="s">
        <v>188</v>
      </c>
      <c r="B27" s="29">
        <f>B16+B24</f>
        <v>4559742</v>
      </c>
      <c r="C27" s="29">
        <f>C16+C24</f>
        <v>4123293</v>
      </c>
      <c r="D27" s="29">
        <f>D16+D24</f>
        <v>5490812</v>
      </c>
      <c r="E27" s="29">
        <f>E16+E24</f>
        <v>5886119</v>
      </c>
      <c r="F27" s="29"/>
      <c r="G27" s="6" t="s">
        <v>189</v>
      </c>
      <c r="H27" s="12">
        <f>H16+H24</f>
        <v>6034224</v>
      </c>
      <c r="I27" s="12">
        <f>I16+I24</f>
        <v>4189676</v>
      </c>
      <c r="J27" s="12">
        <f>J16+J24</f>
        <v>5500622</v>
      </c>
      <c r="K27" s="12">
        <f>K16+K24</f>
        <v>5898541</v>
      </c>
    </row>
    <row r="28" spans="1:11" x14ac:dyDescent="0.25">
      <c r="A28" s="6"/>
      <c r="B28" s="29"/>
      <c r="C28" s="29"/>
      <c r="D28" s="29"/>
      <c r="E28" s="29"/>
      <c r="F28" s="29"/>
      <c r="G28" s="6"/>
      <c r="H28" s="12"/>
      <c r="I28" s="12"/>
      <c r="J28" s="12"/>
      <c r="K28" s="12"/>
    </row>
    <row r="29" spans="1:11" ht="14.4" x14ac:dyDescent="0.3">
      <c r="A29" s="19" t="s">
        <v>190</v>
      </c>
      <c r="B29" s="29"/>
      <c r="C29" s="29"/>
      <c r="D29" s="29"/>
      <c r="E29" s="29"/>
      <c r="F29" s="29"/>
      <c r="G29" s="6"/>
      <c r="H29" s="12">
        <f>B27-H27</f>
        <v>-1474482</v>
      </c>
      <c r="I29" s="12">
        <f>C27-I27</f>
        <v>-66383</v>
      </c>
      <c r="J29" s="12">
        <f>D27-J27</f>
        <v>-9810</v>
      </c>
      <c r="K29" s="12">
        <f>E27-K27</f>
        <v>-12422</v>
      </c>
    </row>
    <row r="30" spans="1:11" x14ac:dyDescent="0.25">
      <c r="A30" s="6"/>
      <c r="B30" s="29"/>
      <c r="C30" s="29"/>
      <c r="D30" s="29"/>
      <c r="E30" s="29"/>
      <c r="F30" s="29"/>
      <c r="G30" s="6"/>
      <c r="H30" s="12"/>
      <c r="I30" s="12"/>
      <c r="J30" s="12"/>
      <c r="K30" s="12"/>
    </row>
    <row r="31" spans="1:11" x14ac:dyDescent="0.25">
      <c r="A31" s="10" t="s">
        <v>197</v>
      </c>
      <c r="B31" s="27">
        <v>1697018</v>
      </c>
      <c r="C31" s="27">
        <v>196169</v>
      </c>
      <c r="D31" s="27">
        <f>'1. melléklet (2)'!D186</f>
        <v>107443</v>
      </c>
      <c r="E31" s="27">
        <f>'1. melléklet (2)'!P186</f>
        <v>110055</v>
      </c>
      <c r="F31" s="27"/>
      <c r="G31" s="3"/>
      <c r="H31" s="3"/>
      <c r="I31" s="3"/>
      <c r="J31" s="3"/>
      <c r="K31" s="3"/>
    </row>
    <row r="32" spans="1:11" x14ac:dyDescent="0.25">
      <c r="A32" s="10" t="s">
        <v>196</v>
      </c>
      <c r="B32" s="27">
        <v>112570</v>
      </c>
      <c r="C32" s="27">
        <v>0</v>
      </c>
      <c r="D32" s="27">
        <v>0</v>
      </c>
      <c r="E32" s="27">
        <f>'1. melléklet (2)'!P191</f>
        <v>800551</v>
      </c>
      <c r="F32" s="27"/>
      <c r="G32" s="10" t="s">
        <v>195</v>
      </c>
      <c r="H32" s="11">
        <v>112570</v>
      </c>
      <c r="I32" s="11">
        <v>0</v>
      </c>
      <c r="J32" s="11">
        <f>'2. mell. 1. pont (2)'!D234</f>
        <v>0</v>
      </c>
      <c r="K32" s="11">
        <f>'2. mell. 1. pont (2)'!P234</f>
        <v>800551</v>
      </c>
    </row>
    <row r="33" spans="1:11" x14ac:dyDescent="0.25">
      <c r="A33" s="10" t="s">
        <v>91</v>
      </c>
      <c r="B33" s="27">
        <v>65933</v>
      </c>
      <c r="C33" s="27">
        <v>73256</v>
      </c>
      <c r="D33" s="27">
        <v>0</v>
      </c>
      <c r="E33" s="27">
        <f>'1. melléklet (2)'!P188</f>
        <v>2198</v>
      </c>
      <c r="F33" s="29"/>
      <c r="G33" s="32" t="s">
        <v>101</v>
      </c>
      <c r="H33" s="11">
        <v>65912</v>
      </c>
      <c r="I33" s="11">
        <v>66598</v>
      </c>
      <c r="J33" s="11">
        <f>'2. mell. 1. pont (2)'!D237</f>
        <v>71244</v>
      </c>
      <c r="K33" s="11">
        <f>'2. mell. 1. pont (2)'!P237</f>
        <v>73442</v>
      </c>
    </row>
    <row r="34" spans="1:11" x14ac:dyDescent="0.25">
      <c r="A34" s="10" t="s">
        <v>97</v>
      </c>
      <c r="B34" s="27">
        <v>0</v>
      </c>
      <c r="C34" s="27">
        <v>0</v>
      </c>
      <c r="D34" s="27">
        <v>0</v>
      </c>
      <c r="E34" s="27">
        <v>0</v>
      </c>
      <c r="F34" s="29"/>
      <c r="G34" s="10" t="s">
        <v>103</v>
      </c>
      <c r="H34" s="11">
        <v>26389</v>
      </c>
      <c r="I34" s="11">
        <v>26389</v>
      </c>
      <c r="J34" s="11">
        <f>'2. mell. 1. pont (2)'!D233</f>
        <v>26389</v>
      </c>
      <c r="K34" s="11">
        <f>'2. mell. 1. pont (2)'!P233</f>
        <v>26389</v>
      </c>
    </row>
    <row r="35" spans="1:11" x14ac:dyDescent="0.25">
      <c r="A35" s="6"/>
      <c r="B35" s="29"/>
      <c r="C35" s="29"/>
      <c r="D35" s="29"/>
      <c r="E35" s="29"/>
      <c r="F35" s="29"/>
      <c r="G35" s="6"/>
      <c r="H35" s="12"/>
      <c r="I35" s="12"/>
      <c r="J35" s="12"/>
      <c r="K35" s="12"/>
    </row>
    <row r="36" spans="1:11" x14ac:dyDescent="0.25">
      <c r="A36" s="6" t="s">
        <v>191</v>
      </c>
      <c r="B36" s="29">
        <f>SUM(B31:B35)</f>
        <v>1875521</v>
      </c>
      <c r="C36" s="29">
        <f t="shared" ref="C36:D36" si="0">SUM(C31:C35)</f>
        <v>269425</v>
      </c>
      <c r="D36" s="29">
        <f t="shared" si="0"/>
        <v>107443</v>
      </c>
      <c r="E36" s="29">
        <f t="shared" ref="E36" si="1">SUM(E31:E35)</f>
        <v>912804</v>
      </c>
      <c r="F36" s="29"/>
      <c r="G36" s="6" t="s">
        <v>192</v>
      </c>
      <c r="H36" s="12">
        <f>SUM(H32:H35)</f>
        <v>204871</v>
      </c>
      <c r="I36" s="12">
        <f>SUM(I32:I35)</f>
        <v>92987</v>
      </c>
      <c r="J36" s="12">
        <f>SUM(J32:J35)</f>
        <v>97633</v>
      </c>
      <c r="K36" s="12">
        <f>SUM(K32:K35)</f>
        <v>900382</v>
      </c>
    </row>
    <row r="37" spans="1:11" x14ac:dyDescent="0.25">
      <c r="A37" s="6"/>
      <c r="B37" s="29"/>
      <c r="C37" s="29"/>
      <c r="D37" s="29"/>
      <c r="E37" s="29"/>
      <c r="F37" s="29"/>
      <c r="G37" s="6"/>
      <c r="H37" s="11"/>
      <c r="I37" s="11"/>
      <c r="J37" s="11"/>
      <c r="K37" s="11"/>
    </row>
    <row r="38" spans="1:11" x14ac:dyDescent="0.25">
      <c r="A38" s="13" t="s">
        <v>193</v>
      </c>
      <c r="B38" s="14">
        <f>B27+B36</f>
        <v>6435263</v>
      </c>
      <c r="C38" s="14">
        <f t="shared" ref="C38:D38" si="2">C27+C36</f>
        <v>4392718</v>
      </c>
      <c r="D38" s="14">
        <f t="shared" si="2"/>
        <v>5598255</v>
      </c>
      <c r="E38" s="14">
        <f t="shared" ref="E38" si="3">E27+E36</f>
        <v>6798923</v>
      </c>
      <c r="F38" s="14"/>
      <c r="G38" s="13" t="s">
        <v>194</v>
      </c>
      <c r="H38" s="14">
        <f>H27+H36</f>
        <v>6239095</v>
      </c>
      <c r="I38" s="14">
        <f t="shared" ref="I38:J38" si="4">I27+I36</f>
        <v>4282663</v>
      </c>
      <c r="J38" s="14">
        <f t="shared" si="4"/>
        <v>5598255</v>
      </c>
      <c r="K38" s="14">
        <f t="shared" ref="K38" si="5">K27+K36</f>
        <v>6798923</v>
      </c>
    </row>
  </sheetData>
  <mergeCells count="2">
    <mergeCell ref="A3:J3"/>
    <mergeCell ref="A4:J4"/>
  </mergeCells>
  <phoneticPr fontId="47" type="noConversion"/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5</vt:i4>
      </vt:variant>
    </vt:vector>
  </HeadingPairs>
  <TitlesOfParts>
    <vt:vector size="9" baseType="lpstr">
      <vt:lpstr>1. melléklet (2)</vt:lpstr>
      <vt:lpstr>2. mell. 1. pont (2)</vt:lpstr>
      <vt:lpstr>2. mell. 2. pont (2)</vt:lpstr>
      <vt:lpstr>4. melléklet (2)</vt:lpstr>
      <vt:lpstr>'2. mell. 2. pont (2)'!Nyomtatási_cím</vt:lpstr>
      <vt:lpstr>'1. melléklet (2)'!Nyomtatási_terület</vt:lpstr>
      <vt:lpstr>'2. mell. 1. pont (2)'!Nyomtatási_terület</vt:lpstr>
      <vt:lpstr>'2. mell. 2. pont (2)'!Nyomtatási_terület</vt:lpstr>
      <vt:lpstr>'4. melléklet (2)'!Nyomtatási_terület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Dr. Tillman Anikó</cp:lastModifiedBy>
  <cp:lastPrinted>2025-09-29T08:14:05Z</cp:lastPrinted>
  <dcterms:created xsi:type="dcterms:W3CDTF">2009-01-15T09:14:34Z</dcterms:created>
  <dcterms:modified xsi:type="dcterms:W3CDTF">2025-09-29T08:20:03Z</dcterms:modified>
</cp:coreProperties>
</file>